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ocuments\Harshita 3-4\"/>
    </mc:Choice>
  </mc:AlternateContent>
  <xr:revisionPtr revIDLastSave="0" documentId="13_ncr:1_{E5ECCDC3-64A7-4226-BACC-67664B868347}" xr6:coauthVersionLast="47" xr6:coauthVersionMax="47" xr10:uidLastSave="{00000000-0000-0000-0000-000000000000}"/>
  <bookViews>
    <workbookView xWindow="-110" yWindow="-110" windowWidth="19420" windowHeight="10300" activeTab="2" xr2:uid="{01B797BB-29DE-4F92-ABA1-F3A6CEDCC5D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4" i="3"/>
  <c r="L4" i="3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4" i="3"/>
  <c r="K33" i="3"/>
  <c r="K32" i="3"/>
  <c r="L5" i="3"/>
  <c r="L6" i="3"/>
  <c r="L7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4" i="3"/>
  <c r="F5" i="3"/>
  <c r="F6" i="3"/>
  <c r="F7" i="3"/>
  <c r="F8" i="3"/>
  <c r="L8" i="3" s="1"/>
  <c r="F9" i="3"/>
  <c r="F10" i="3"/>
  <c r="F11" i="3"/>
  <c r="F12" i="3"/>
  <c r="F13" i="3"/>
  <c r="F14" i="3"/>
  <c r="L14" i="3" s="1"/>
  <c r="O14" i="3" s="1"/>
  <c r="F15" i="3"/>
  <c r="F16" i="3"/>
  <c r="L16" i="3" s="1"/>
  <c r="O16" i="3" s="1"/>
  <c r="F17" i="3"/>
  <c r="F18" i="3"/>
  <c r="F4" i="3"/>
  <c r="F10" i="2"/>
  <c r="F13" i="2"/>
  <c r="F12" i="2"/>
  <c r="F8" i="2"/>
  <c r="F9" i="2"/>
  <c r="F11" i="2"/>
  <c r="F7" i="2"/>
  <c r="F6" i="2"/>
  <c r="F5" i="2"/>
  <c r="F4" i="2"/>
  <c r="F3" i="2"/>
  <c r="F2" i="2"/>
  <c r="I14" i="1"/>
  <c r="I13" i="1"/>
  <c r="M13" i="1" s="1"/>
  <c r="L13" i="1" s="1"/>
  <c r="L4" i="1"/>
  <c r="L5" i="1"/>
  <c r="L6" i="1"/>
  <c r="L7" i="1"/>
  <c r="L8" i="1"/>
  <c r="L9" i="1"/>
  <c r="L10" i="1"/>
  <c r="L11" i="1"/>
  <c r="L12" i="1"/>
  <c r="M4" i="1"/>
  <c r="M5" i="1"/>
  <c r="M6" i="1"/>
  <c r="M7" i="1"/>
  <c r="M8" i="1"/>
  <c r="M9" i="1"/>
  <c r="M10" i="1"/>
  <c r="M11" i="1"/>
  <c r="M12" i="1"/>
  <c r="M3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L17" i="3" l="1"/>
  <c r="O17" i="3" s="1"/>
  <c r="L15" i="3"/>
  <c r="O15" i="3" s="1"/>
  <c r="O7" i="3"/>
  <c r="L13" i="3"/>
  <c r="O13" i="3" s="1"/>
  <c r="L9" i="3"/>
  <c r="O9" i="3" s="1"/>
  <c r="O5" i="3"/>
  <c r="L11" i="3"/>
  <c r="O11" i="3" s="1"/>
  <c r="L18" i="3"/>
  <c r="O18" i="3" s="1"/>
  <c r="O6" i="3"/>
  <c r="O4" i="3"/>
  <c r="L10" i="3"/>
  <c r="O10" i="3" s="1"/>
  <c r="L12" i="3"/>
  <c r="O12" i="3" s="1"/>
  <c r="O8" i="3"/>
  <c r="K34" i="3"/>
  <c r="K42" i="3"/>
  <c r="K35" i="3" l="1"/>
  <c r="K41" i="3"/>
  <c r="K31" i="3"/>
</calcChain>
</file>

<file path=xl/sharedStrings.xml><?xml version="1.0" encoding="utf-8"?>
<sst xmlns="http://schemas.openxmlformats.org/spreadsheetml/2006/main" count="113" uniqueCount="93">
  <si>
    <t>sudant data</t>
  </si>
  <si>
    <t>sereal number</t>
  </si>
  <si>
    <t>name</t>
  </si>
  <si>
    <t>class</t>
  </si>
  <si>
    <t>harshita</t>
  </si>
  <si>
    <t>savita</t>
  </si>
  <si>
    <t>mohit</t>
  </si>
  <si>
    <t>rahul</t>
  </si>
  <si>
    <t>riki</t>
  </si>
  <si>
    <t>kajal</t>
  </si>
  <si>
    <t>vishu</t>
  </si>
  <si>
    <t>mamta</t>
  </si>
  <si>
    <t>simran</t>
  </si>
  <si>
    <t>hindi</t>
  </si>
  <si>
    <t>math</t>
  </si>
  <si>
    <t>science</t>
  </si>
  <si>
    <t>engish</t>
  </si>
  <si>
    <t>sst</t>
  </si>
  <si>
    <t>percentage</t>
  </si>
  <si>
    <t>total</t>
  </si>
  <si>
    <t>grate</t>
  </si>
  <si>
    <t>persantage</t>
  </si>
  <si>
    <t>student marksheet</t>
  </si>
  <si>
    <t>min</t>
  </si>
  <si>
    <t>max</t>
  </si>
  <si>
    <t>formula</t>
  </si>
  <si>
    <t>sum</t>
  </si>
  <si>
    <t>average</t>
  </si>
  <si>
    <t>count</t>
  </si>
  <si>
    <t>product</t>
  </si>
  <si>
    <t>abs</t>
  </si>
  <si>
    <t>mod</t>
  </si>
  <si>
    <t>round</t>
  </si>
  <si>
    <t>trunc</t>
  </si>
  <si>
    <t>power</t>
  </si>
  <si>
    <t>rand</t>
  </si>
  <si>
    <t>randbetween</t>
  </si>
  <si>
    <t>sno</t>
  </si>
  <si>
    <t>employe name</t>
  </si>
  <si>
    <t>employe id</t>
  </si>
  <si>
    <t>rinki</t>
  </si>
  <si>
    <t>ankit</t>
  </si>
  <si>
    <t>harsh</t>
  </si>
  <si>
    <t>nansy</t>
  </si>
  <si>
    <t>designation</t>
  </si>
  <si>
    <t>had</t>
  </si>
  <si>
    <t>managar</t>
  </si>
  <si>
    <t>supervirsar</t>
  </si>
  <si>
    <t>nitu</t>
  </si>
  <si>
    <t>aman</t>
  </si>
  <si>
    <t>overtime amount</t>
  </si>
  <si>
    <t>gross salary</t>
  </si>
  <si>
    <t>p.f</t>
  </si>
  <si>
    <t>esl</t>
  </si>
  <si>
    <t>net salary</t>
  </si>
  <si>
    <t>depk</t>
  </si>
  <si>
    <t>salary sheet</t>
  </si>
  <si>
    <t>E2020</t>
  </si>
  <si>
    <t>E2021</t>
  </si>
  <si>
    <t>E2022</t>
  </si>
  <si>
    <t>E2023</t>
  </si>
  <si>
    <t>E2024</t>
  </si>
  <si>
    <t>E2025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</si>
  <si>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</si>
  <si>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</si>
  <si>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</si>
  <si>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</si>
  <si>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</si>
  <si>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</si>
  <si>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</si>
  <si>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</si>
  <si>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</si>
  <si>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Ritu</t>
  </si>
  <si>
    <t>Rinki</t>
  </si>
  <si>
    <t>Mohit</t>
  </si>
  <si>
    <t>basic salary</t>
  </si>
  <si>
    <t>H.R.A</t>
  </si>
  <si>
    <t>Ta</t>
  </si>
  <si>
    <t>Other allowance</t>
  </si>
  <si>
    <t>Totalallowance</t>
  </si>
  <si>
    <t>Overtime hours</t>
  </si>
  <si>
    <t>Bhavishek</t>
  </si>
  <si>
    <t>Vishu</t>
  </si>
  <si>
    <t>what is is highest gross salary</t>
  </si>
  <si>
    <t xml:space="preserve">differace of sallary and basis of fifth employe </t>
  </si>
  <si>
    <t>find sum of in hand salay of all  the mploye</t>
  </si>
  <si>
    <t xml:space="preserve">maxium amount generated by over is </t>
  </si>
  <si>
    <t xml:space="preserve">IMPOLYE  </t>
  </si>
  <si>
    <t>average basic salary of all the employee</t>
  </si>
  <si>
    <t>FIND WHAT PERSANTAGE OF IN HAND SALARY OF 6AND HAND EMPLOYES GENERATED BY OVER TMIE WORK</t>
  </si>
  <si>
    <t>find no of employe whose in hand is graterthan 80000</t>
  </si>
  <si>
    <t>find sum of in hand salary of employes  whose in hand  salary is greater than10000</t>
  </si>
  <si>
    <t>find the average gross salary of employe whose salary is less than 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</si>
</sst>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7030A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3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15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7E992-A276-463D-841C-7ACC394DE5EA}" name="Table1" displayName="Table1" ref="A3:O18" totalsRowShown="0" dataDxfId="0" tableBorderDxfId="14">
  <autoFilter ref="A3:O18" xr:uid="{90D7E992-A276-463D-841C-7ACC394DE5EA}"/>
  <tableColumns count="15">
    <tableColumn id="1" xr3:uid="{1EA37264-FB20-4F48-ADF0-929598962D1D}" name="sno" dataDxfId="13"/>
    <tableColumn id="2" xr3:uid="{427D4710-54C0-4EE7-8726-9A9252E859EF}" name="employe name" dataDxfId="12"/>
    <tableColumn id="3" xr3:uid="{AF6D5221-F6BF-42A1-87F6-15ECAC75F655}" name="employe id" dataDxfId="11"/>
    <tableColumn id="4" xr3:uid="{4E9160DA-5AD3-442A-8F74-4E5C54F89C56}" name="designation" dataDxfId="10"/>
    <tableColumn id="5" xr3:uid="{FD796C00-BA15-48B1-85A4-F70CE1A533BA}" name="basic salary" dataDxfId="9"/>
    <tableColumn id="6" xr3:uid="{26368E73-A21D-4D95-A6C5-AA833C775586}" name="H.R.A" dataDxfId="8">
      <calculatedColumnFormula>E4*50%</calculatedColumnFormula>
    </tableColumn>
    <tableColumn id="7" xr3:uid="{32DE9D4C-E034-470B-BD10-6FD07FF71BA8}" name="Ta" dataDxfId="7">
      <calculatedColumnFormula>E4*20%</calculatedColumnFormula>
    </tableColumn>
    <tableColumn id="8" xr3:uid="{F01E72FF-5443-4D3E-9E38-7BAF282774AB}" name="Other allowance" dataDxfId="6">
      <calculatedColumnFormula>E4*30%</calculatedColumnFormula>
    </tableColumn>
    <tableColumn id="9" xr3:uid="{36634D5B-26E4-4748-8332-0B68AE3120F8}" name="Totalallowance" dataDxfId="5">
      <calculatedColumnFormula>SUM(Table1[[#This Row],[H.R.A]:[Other allowance]])</calculatedColumnFormula>
    </tableColumn>
    <tableColumn id="10" xr3:uid="{04596E89-7DF4-4BCD-ACAD-E5053DE7ACC8}" name="Overtime hours" dataDxfId="4"/>
    <tableColumn id="11" xr3:uid="{639D14A4-44A3-4943-B97C-2F0E864BF138}" name="overtime amount">
      <calculatedColumnFormula>(J4*200)</calculatedColumnFormula>
    </tableColumn>
    <tableColumn id="12" xr3:uid="{435ACE63-3718-4ED7-9461-7A047D27913A}" name="gross salary" dataDxfId="3">
      <calculatedColumnFormula>E4+I4</calculatedColumnFormula>
    </tableColumn>
    <tableColumn id="13" xr3:uid="{DBA84B33-F447-4DE2-8CDB-80258E66881A}" name="p.f" dataDxfId="2">
      <calculatedColumnFormula>E4*12%</calculatedColumnFormula>
    </tableColumn>
    <tableColumn id="14" xr3:uid="{18D676B5-9CE2-4F08-A48D-30E998B3240E}" name="esl" dataDxfId="1">
      <calculatedColumnFormula>E4*5%</calculatedColumnFormula>
    </tableColumn>
    <tableColumn id="15" xr3:uid="{932E2BAA-B8DA-4B08-9EB3-036443A9ADFD}" name="net salary">
      <calculatedColumnFormula>L4+K4-M4-N4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9273-27C6-4C5F-8193-E79DCD2D6797}">
  <dimension ref="A1:O16"/>
  <sheetViews>
    <sheetView topLeftCell="C1" workbookViewId="0">
      <selection activeCell="E17" sqref="E17"/>
    </sheetView>
  </sheetViews>
  <sheetFormatPr defaultRowHeight="14.5" x14ac:dyDescent="0.35"/>
  <cols>
    <col min="1" max="1" width="16.54296875" customWidth="1"/>
    <col min="2" max="2" width="10.54296875" customWidth="1"/>
    <col min="9" max="9" width="6.7265625" customWidth="1"/>
    <col min="12" max="12" width="12.90625" customWidth="1"/>
  </cols>
  <sheetData>
    <row r="1" spans="1:15" ht="26" x14ac:dyDescent="0.6">
      <c r="A1" s="2" t="s">
        <v>0</v>
      </c>
      <c r="B1" s="2"/>
      <c r="C1" s="7" t="s">
        <v>22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5" x14ac:dyDescent="0.35">
      <c r="A2" t="s">
        <v>1</v>
      </c>
      <c r="B2" t="s">
        <v>2</v>
      </c>
      <c r="C2" s="5" t="s">
        <v>3</v>
      </c>
      <c r="D2" s="5" t="s">
        <v>16</v>
      </c>
      <c r="E2" s="5" t="s">
        <v>13</v>
      </c>
      <c r="F2" s="5" t="s">
        <v>14</v>
      </c>
      <c r="G2" s="5" t="s">
        <v>15</v>
      </c>
      <c r="H2" s="5" t="s">
        <v>17</v>
      </c>
      <c r="I2" s="5" t="s">
        <v>19</v>
      </c>
      <c r="J2" s="5" t="s">
        <v>18</v>
      </c>
      <c r="K2" s="5" t="s">
        <v>20</v>
      </c>
      <c r="L2" s="5" t="s">
        <v>21</v>
      </c>
      <c r="M2" s="5" t="s">
        <v>21</v>
      </c>
    </row>
    <row r="3" spans="1:15" x14ac:dyDescent="0.35">
      <c r="A3">
        <v>1</v>
      </c>
      <c r="B3" s="1" t="s">
        <v>4</v>
      </c>
      <c r="C3" s="4">
        <v>10</v>
      </c>
      <c r="D3" s="4">
        <v>76</v>
      </c>
      <c r="E3" s="4">
        <v>85</v>
      </c>
      <c r="F3" s="4">
        <v>45</v>
      </c>
      <c r="G3" s="4">
        <v>58</v>
      </c>
      <c r="H3" s="4">
        <v>99</v>
      </c>
      <c r="I3" s="4">
        <f>SUM(D3:H3)</f>
        <v>363</v>
      </c>
      <c r="J3" s="4">
        <f>AVERAGE(D3:H3)</f>
        <v>72.599999999999994</v>
      </c>
      <c r="K3" s="4" t="str">
        <f>IF(J3&gt;90,"a",IF(J3&gt;70,"c",IF(J3&gt;60,"d",IF(J3&gt;50,"e","f"))))</f>
        <v>c</v>
      </c>
      <c r="L3" s="4">
        <f>M3:M12</f>
        <v>72.599999999999994</v>
      </c>
      <c r="M3" s="4">
        <f>I3/5</f>
        <v>72.599999999999994</v>
      </c>
      <c r="O3" s="3"/>
    </row>
    <row r="4" spans="1:15" x14ac:dyDescent="0.35">
      <c r="A4">
        <v>2</v>
      </c>
      <c r="B4" t="s">
        <v>5</v>
      </c>
      <c r="C4" s="4">
        <v>10</v>
      </c>
      <c r="D4" s="4">
        <v>93</v>
      </c>
      <c r="E4" s="4">
        <v>76</v>
      </c>
      <c r="F4" s="4">
        <v>44</v>
      </c>
      <c r="G4" s="4">
        <v>91</v>
      </c>
      <c r="H4" s="4">
        <v>41</v>
      </c>
      <c r="I4" s="4">
        <f t="shared" ref="I4:I12" si="0">SUM(D4:H4)</f>
        <v>345</v>
      </c>
      <c r="J4" s="4">
        <f t="shared" ref="J4:J12" si="1">AVERAGE(D4:H4)</f>
        <v>69</v>
      </c>
      <c r="K4" s="4" t="str">
        <f t="shared" ref="K4:K12" si="2">IF(J4&gt;90,"a",IF(J4&gt;70,"c",IF(J4&gt;60,"d",IF(J4&gt;50,"e","f"))))</f>
        <v>d</v>
      </c>
      <c r="L4" s="4">
        <f t="shared" ref="L4:L13" si="3">M4:M13</f>
        <v>69</v>
      </c>
      <c r="M4" s="4">
        <f t="shared" ref="M4:M13" si="4">I4/5</f>
        <v>69</v>
      </c>
      <c r="O4" s="1"/>
    </row>
    <row r="5" spans="1:15" x14ac:dyDescent="0.35">
      <c r="A5">
        <v>3</v>
      </c>
      <c r="B5" t="s">
        <v>6</v>
      </c>
      <c r="C5" s="4">
        <v>10</v>
      </c>
      <c r="D5" s="4">
        <v>58</v>
      </c>
      <c r="E5" s="4">
        <v>46</v>
      </c>
      <c r="F5" s="4">
        <v>35</v>
      </c>
      <c r="G5" s="4">
        <v>42</v>
      </c>
      <c r="H5" s="4">
        <v>47</v>
      </c>
      <c r="I5" s="4">
        <f t="shared" si="0"/>
        <v>228</v>
      </c>
      <c r="J5" s="4">
        <f t="shared" si="1"/>
        <v>45.6</v>
      </c>
      <c r="K5" s="4" t="str">
        <f t="shared" si="2"/>
        <v>f</v>
      </c>
      <c r="L5" s="4">
        <f t="shared" si="3"/>
        <v>45.6</v>
      </c>
      <c r="M5" s="4">
        <f t="shared" si="4"/>
        <v>45.6</v>
      </c>
    </row>
    <row r="6" spans="1:15" x14ac:dyDescent="0.35">
      <c r="A6">
        <v>4</v>
      </c>
      <c r="B6" t="s">
        <v>7</v>
      </c>
      <c r="C6" s="4">
        <v>10</v>
      </c>
      <c r="D6" s="4">
        <v>81</v>
      </c>
      <c r="E6" s="4">
        <v>91</v>
      </c>
      <c r="F6" s="4">
        <v>91</v>
      </c>
      <c r="G6" s="4">
        <v>89</v>
      </c>
      <c r="H6" s="4">
        <v>94</v>
      </c>
      <c r="I6" s="4">
        <f t="shared" si="0"/>
        <v>446</v>
      </c>
      <c r="J6" s="4">
        <f t="shared" si="1"/>
        <v>89.2</v>
      </c>
      <c r="K6" s="4" t="str">
        <f t="shared" si="2"/>
        <v>c</v>
      </c>
      <c r="L6" s="4">
        <f t="shared" si="3"/>
        <v>89.2</v>
      </c>
      <c r="M6" s="4">
        <f t="shared" si="4"/>
        <v>89.2</v>
      </c>
    </row>
    <row r="7" spans="1:15" x14ac:dyDescent="0.35">
      <c r="A7">
        <v>5</v>
      </c>
      <c r="B7" t="s">
        <v>8</v>
      </c>
      <c r="C7" s="4">
        <v>10</v>
      </c>
      <c r="D7" s="4">
        <v>84</v>
      </c>
      <c r="E7" s="4">
        <v>53</v>
      </c>
      <c r="F7" s="4">
        <v>36</v>
      </c>
      <c r="G7" s="4">
        <v>46</v>
      </c>
      <c r="H7" s="4">
        <v>55</v>
      </c>
      <c r="I7" s="4">
        <f t="shared" si="0"/>
        <v>274</v>
      </c>
      <c r="J7" s="4">
        <f t="shared" si="1"/>
        <v>54.8</v>
      </c>
      <c r="K7" s="4" t="str">
        <f t="shared" si="2"/>
        <v>e</v>
      </c>
      <c r="L7" s="4">
        <f t="shared" si="3"/>
        <v>54.8</v>
      </c>
      <c r="M7" s="4">
        <f t="shared" si="4"/>
        <v>54.8</v>
      </c>
    </row>
    <row r="8" spans="1:15" x14ac:dyDescent="0.35">
      <c r="A8">
        <v>6</v>
      </c>
      <c r="B8" t="s">
        <v>9</v>
      </c>
      <c r="C8" s="4">
        <v>10</v>
      </c>
      <c r="D8" s="4">
        <v>93</v>
      </c>
      <c r="E8" s="4">
        <v>78</v>
      </c>
      <c r="F8" s="4">
        <v>79</v>
      </c>
      <c r="G8" s="4">
        <v>52</v>
      </c>
      <c r="H8" s="4">
        <v>61</v>
      </c>
      <c r="I8" s="4">
        <f t="shared" si="0"/>
        <v>363</v>
      </c>
      <c r="J8" s="4">
        <f t="shared" si="1"/>
        <v>72.599999999999994</v>
      </c>
      <c r="K8" s="4" t="str">
        <f t="shared" si="2"/>
        <v>c</v>
      </c>
      <c r="L8" s="4">
        <f t="shared" si="3"/>
        <v>72.599999999999994</v>
      </c>
      <c r="M8" s="4">
        <f t="shared" si="4"/>
        <v>72.599999999999994</v>
      </c>
    </row>
    <row r="9" spans="1:15" x14ac:dyDescent="0.35">
      <c r="A9">
        <v>7</v>
      </c>
      <c r="B9" t="s">
        <v>10</v>
      </c>
      <c r="C9" s="4">
        <v>10</v>
      </c>
      <c r="D9" s="4">
        <v>67</v>
      </c>
      <c r="E9" s="4">
        <v>80</v>
      </c>
      <c r="F9" s="4">
        <v>92</v>
      </c>
      <c r="G9" s="4">
        <v>94</v>
      </c>
      <c r="H9" s="4">
        <v>66</v>
      </c>
      <c r="I9" s="4">
        <f t="shared" si="0"/>
        <v>399</v>
      </c>
      <c r="J9" s="4">
        <f t="shared" si="1"/>
        <v>79.8</v>
      </c>
      <c r="K9" s="4" t="str">
        <f t="shared" si="2"/>
        <v>c</v>
      </c>
      <c r="L9" s="4">
        <f t="shared" si="3"/>
        <v>79.8</v>
      </c>
      <c r="M9" s="4">
        <f t="shared" si="4"/>
        <v>79.8</v>
      </c>
    </row>
    <row r="10" spans="1:15" x14ac:dyDescent="0.35">
      <c r="A10">
        <v>8</v>
      </c>
      <c r="B10" t="s">
        <v>9</v>
      </c>
      <c r="C10" s="4">
        <v>10</v>
      </c>
      <c r="D10" s="4">
        <v>49</v>
      </c>
      <c r="E10" s="4">
        <v>38</v>
      </c>
      <c r="F10" s="4">
        <v>75</v>
      </c>
      <c r="G10" s="4">
        <v>85</v>
      </c>
      <c r="H10" s="4">
        <v>49</v>
      </c>
      <c r="I10" s="4">
        <f t="shared" si="0"/>
        <v>296</v>
      </c>
      <c r="J10" s="4">
        <f t="shared" si="1"/>
        <v>59.2</v>
      </c>
      <c r="K10" s="4" t="str">
        <f t="shared" si="2"/>
        <v>e</v>
      </c>
      <c r="L10" s="4">
        <f t="shared" si="3"/>
        <v>59.2</v>
      </c>
      <c r="M10" s="4">
        <f t="shared" si="4"/>
        <v>59.2</v>
      </c>
    </row>
    <row r="11" spans="1:15" x14ac:dyDescent="0.35">
      <c r="A11">
        <v>9</v>
      </c>
      <c r="B11" t="s">
        <v>11</v>
      </c>
      <c r="C11" s="4">
        <v>10</v>
      </c>
      <c r="D11" s="4">
        <v>39</v>
      </c>
      <c r="E11" s="4">
        <v>53</v>
      </c>
      <c r="F11" s="4">
        <v>39</v>
      </c>
      <c r="G11" s="4">
        <v>73</v>
      </c>
      <c r="H11" s="4">
        <v>98</v>
      </c>
      <c r="I11" s="4">
        <f t="shared" si="0"/>
        <v>302</v>
      </c>
      <c r="J11" s="4">
        <f t="shared" si="1"/>
        <v>60.4</v>
      </c>
      <c r="K11" s="4" t="str">
        <f t="shared" si="2"/>
        <v>d</v>
      </c>
      <c r="L11" s="4">
        <f t="shared" si="3"/>
        <v>60.4</v>
      </c>
      <c r="M11" s="4">
        <f t="shared" si="4"/>
        <v>60.4</v>
      </c>
    </row>
    <row r="12" spans="1:15" ht="19.5" customHeight="1" x14ac:dyDescent="0.35">
      <c r="A12">
        <v>10</v>
      </c>
      <c r="B12" t="s">
        <v>12</v>
      </c>
      <c r="C12" s="4">
        <v>10</v>
      </c>
      <c r="D12" s="4">
        <v>44</v>
      </c>
      <c r="E12" s="4">
        <v>54</v>
      </c>
      <c r="F12" s="4">
        <v>40</v>
      </c>
      <c r="G12" s="4">
        <v>53</v>
      </c>
      <c r="H12" s="4">
        <v>63</v>
      </c>
      <c r="I12" s="4">
        <f t="shared" si="0"/>
        <v>254</v>
      </c>
      <c r="J12" s="4">
        <f t="shared" si="1"/>
        <v>50.8</v>
      </c>
      <c r="K12" s="4" t="str">
        <f t="shared" si="2"/>
        <v>e</v>
      </c>
      <c r="L12" s="4">
        <f t="shared" si="3"/>
        <v>50.8</v>
      </c>
      <c r="M12" s="4">
        <f t="shared" si="4"/>
        <v>50.8</v>
      </c>
    </row>
    <row r="13" spans="1:15" x14ac:dyDescent="0.35">
      <c r="C13" s="4"/>
      <c r="D13" s="4"/>
      <c r="E13" s="4"/>
      <c r="F13" s="4"/>
      <c r="G13" s="4" t="s">
        <v>23</v>
      </c>
      <c r="H13" s="4"/>
      <c r="I13" s="4">
        <f>MIN(I3:I12)</f>
        <v>228</v>
      </c>
      <c r="J13" s="4"/>
      <c r="K13" s="4"/>
      <c r="L13" s="4">
        <f t="shared" si="3"/>
        <v>45.6</v>
      </c>
      <c r="M13" s="4">
        <f t="shared" si="4"/>
        <v>45.6</v>
      </c>
    </row>
    <row r="14" spans="1:15" x14ac:dyDescent="0.35">
      <c r="C14" s="4"/>
      <c r="D14" s="4"/>
      <c r="E14" s="4"/>
      <c r="F14" s="4"/>
      <c r="G14" s="4" t="s">
        <v>24</v>
      </c>
      <c r="H14" s="4"/>
      <c r="I14" s="4">
        <f>MAX(I3:I12)</f>
        <v>446</v>
      </c>
      <c r="J14" s="4"/>
      <c r="K14" s="4"/>
      <c r="L14" s="4"/>
      <c r="M14" s="4"/>
    </row>
    <row r="15" spans="1:15" x14ac:dyDescent="0.3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5" x14ac:dyDescent="0.3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mergeCells count="1">
    <mergeCell ref="C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313-AFDA-404C-95A8-A5DD6003115F}">
  <dimension ref="A1:F15"/>
  <sheetViews>
    <sheetView workbookViewId="0">
      <selection activeCell="E17" sqref="E17"/>
    </sheetView>
  </sheetViews>
  <sheetFormatPr defaultRowHeight="14.5" x14ac:dyDescent="0.35"/>
  <sheetData>
    <row r="1" spans="1:6" x14ac:dyDescent="0.35">
      <c r="A1" t="s">
        <v>25</v>
      </c>
    </row>
    <row r="2" spans="1:6" x14ac:dyDescent="0.35">
      <c r="A2" t="s">
        <v>26</v>
      </c>
      <c r="B2">
        <v>13</v>
      </c>
      <c r="C2">
        <v>14</v>
      </c>
      <c r="D2">
        <v>15</v>
      </c>
      <c r="E2">
        <v>16</v>
      </c>
      <c r="F2">
        <f>SUM(B2:E2)</f>
        <v>58</v>
      </c>
    </row>
    <row r="3" spans="1:6" x14ac:dyDescent="0.35">
      <c r="A3" t="s">
        <v>27</v>
      </c>
      <c r="B3">
        <v>50</v>
      </c>
      <c r="C3">
        <v>40</v>
      </c>
      <c r="D3">
        <v>60</v>
      </c>
      <c r="E3">
        <v>70</v>
      </c>
      <c r="F3">
        <f>AVERAGE(B3:E3)</f>
        <v>55</v>
      </c>
    </row>
    <row r="4" spans="1:6" x14ac:dyDescent="0.35">
      <c r="A4" t="s">
        <v>23</v>
      </c>
      <c r="B4">
        <v>13</v>
      </c>
      <c r="C4">
        <v>70</v>
      </c>
      <c r="D4">
        <v>80</v>
      </c>
      <c r="E4">
        <v>13</v>
      </c>
      <c r="F4">
        <f>MIN(B4:E4)</f>
        <v>13</v>
      </c>
    </row>
    <row r="5" spans="1:6" x14ac:dyDescent="0.35">
      <c r="A5" t="s">
        <v>24</v>
      </c>
      <c r="B5">
        <v>50</v>
      </c>
      <c r="C5">
        <v>69</v>
      </c>
      <c r="D5">
        <v>80</v>
      </c>
      <c r="E5">
        <v>90</v>
      </c>
      <c r="F5">
        <f>MAX(B5:E6)</f>
        <v>90</v>
      </c>
    </row>
    <row r="6" spans="1:6" x14ac:dyDescent="0.35">
      <c r="A6" t="s">
        <v>28</v>
      </c>
      <c r="B6">
        <v>60</v>
      </c>
      <c r="C6">
        <v>80</v>
      </c>
      <c r="D6">
        <v>13</v>
      </c>
      <c r="E6">
        <v>50</v>
      </c>
      <c r="F6">
        <f>COUNT(B6:E6)</f>
        <v>4</v>
      </c>
    </row>
    <row r="7" spans="1:6" x14ac:dyDescent="0.35">
      <c r="A7" t="s">
        <v>29</v>
      </c>
      <c r="B7">
        <v>70</v>
      </c>
      <c r="C7">
        <v>80</v>
      </c>
      <c r="D7">
        <v>80</v>
      </c>
      <c r="E7">
        <v>100</v>
      </c>
      <c r="F7">
        <f>PRODUCT(B7:E7)</f>
        <v>44800000</v>
      </c>
    </row>
    <row r="8" spans="1:6" x14ac:dyDescent="0.35">
      <c r="A8" t="s">
        <v>30</v>
      </c>
      <c r="B8">
        <v>30</v>
      </c>
      <c r="C8">
        <v>28</v>
      </c>
      <c r="D8">
        <v>50</v>
      </c>
      <c r="E8">
        <v>60</v>
      </c>
      <c r="F8">
        <f>ABS(B8)</f>
        <v>30</v>
      </c>
    </row>
    <row r="9" spans="1:6" x14ac:dyDescent="0.35">
      <c r="A9" t="s">
        <v>31</v>
      </c>
      <c r="B9">
        <v>50</v>
      </c>
      <c r="C9">
        <v>60</v>
      </c>
      <c r="D9">
        <v>80</v>
      </c>
      <c r="E9">
        <v>90</v>
      </c>
      <c r="F9">
        <f>MOD(70,60)</f>
        <v>10</v>
      </c>
    </row>
    <row r="10" spans="1:6" x14ac:dyDescent="0.35">
      <c r="A10" t="s">
        <v>29</v>
      </c>
      <c r="B10">
        <v>50</v>
      </c>
      <c r="C10">
        <v>60</v>
      </c>
      <c r="D10">
        <v>70</v>
      </c>
      <c r="E10">
        <v>80</v>
      </c>
      <c r="F10">
        <f>PRODUCT(B10:C10,50,60)</f>
        <v>9000000</v>
      </c>
    </row>
    <row r="11" spans="1:6" x14ac:dyDescent="0.35">
      <c r="A11" t="s">
        <v>32</v>
      </c>
      <c r="B11">
        <v>70</v>
      </c>
      <c r="C11">
        <v>50</v>
      </c>
      <c r="D11">
        <v>40</v>
      </c>
      <c r="E11">
        <v>88</v>
      </c>
      <c r="F11">
        <f>ROUND(43.896,2)</f>
        <v>43.9</v>
      </c>
    </row>
    <row r="12" spans="1:6" x14ac:dyDescent="0.35">
      <c r="A12" t="s">
        <v>33</v>
      </c>
      <c r="B12">
        <v>50</v>
      </c>
      <c r="C12">
        <v>60</v>
      </c>
      <c r="D12">
        <v>80</v>
      </c>
      <c r="E12">
        <v>90</v>
      </c>
      <c r="F12">
        <f>TRUNC(43.57864,4)</f>
        <v>43.578600000000002</v>
      </c>
    </row>
    <row r="13" spans="1:6" x14ac:dyDescent="0.35">
      <c r="A13" t="s">
        <v>34</v>
      </c>
      <c r="B13">
        <v>60</v>
      </c>
      <c r="C13">
        <v>70</v>
      </c>
      <c r="D13">
        <v>80</v>
      </c>
      <c r="E13">
        <v>90</v>
      </c>
      <c r="F13">
        <f>POWER(60,3)</f>
        <v>216000</v>
      </c>
    </row>
    <row r="14" spans="1:6" x14ac:dyDescent="0.35">
      <c r="A14" t="s">
        <v>35</v>
      </c>
      <c r="B14">
        <v>60</v>
      </c>
      <c r="C14">
        <v>70</v>
      </c>
      <c r="D14">
        <v>80</v>
      </c>
      <c r="E14">
        <v>90</v>
      </c>
      <c r="F14">
        <v>0.83363300209461788</v>
      </c>
    </row>
    <row r="15" spans="1:6" x14ac:dyDescent="0.35">
      <c r="A15" t="s">
        <v>36</v>
      </c>
      <c r="B15">
        <v>60</v>
      </c>
      <c r="C15">
        <v>70</v>
      </c>
      <c r="D15">
        <v>80</v>
      </c>
      <c r="E15">
        <v>90</v>
      </c>
      <c r="F15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DAB7-1F84-401C-8B8A-F9514219C597}">
  <dimension ref="A2:O42"/>
  <sheetViews>
    <sheetView tabSelected="1" topLeftCell="D1" workbookViewId="0">
      <selection activeCell="A2" sqref="A2:O18"/>
    </sheetView>
  </sheetViews>
  <sheetFormatPr defaultRowHeight="14.5" x14ac:dyDescent="0.35"/>
  <cols>
    <col min="2" max="2" width="15.1796875" customWidth="1"/>
    <col min="3" max="3" width="12.90625" customWidth="1"/>
    <col min="4" max="5" width="12.54296875" customWidth="1"/>
    <col min="8" max="8" width="16.54296875" customWidth="1"/>
    <col min="9" max="9" width="15.453125" customWidth="1"/>
    <col min="10" max="10" width="15.90625" customWidth="1"/>
    <col min="11" max="11" width="17.453125" customWidth="1"/>
    <col min="12" max="12" width="12.54296875" customWidth="1"/>
    <col min="15" max="15" width="11" customWidth="1"/>
  </cols>
  <sheetData>
    <row r="2" spans="1:15" ht="46" x14ac:dyDescent="1">
      <c r="A2" s="8" t="s">
        <v>56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5" x14ac:dyDescent="0.35">
      <c r="A3" t="s">
        <v>37</v>
      </c>
      <c r="B3" t="s">
        <v>38</v>
      </c>
      <c r="C3" t="s">
        <v>39</v>
      </c>
      <c r="D3" t="s">
        <v>44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</row>
    <row r="4" spans="1:15" x14ac:dyDescent="0.35">
      <c r="A4">
        <v>1</v>
      </c>
      <c r="B4" t="s">
        <v>72</v>
      </c>
      <c r="C4" t="s">
        <v>57</v>
      </c>
      <c r="D4" t="s">
        <v>45</v>
      </c>
      <c r="E4">
        <v>50000</v>
      </c>
      <c r="F4">
        <f>E4*50%</f>
        <v>25000</v>
      </c>
      <c r="G4">
        <f>E4*20%</f>
        <v>10000</v>
      </c>
      <c r="H4">
        <f>E4*30%</f>
        <v>15000</v>
      </c>
      <c r="I4">
        <f>SUM(Table1[[#This Row],[H.R.A]:[Other allowance]])</f>
        <v>50000</v>
      </c>
      <c r="J4">
        <v>12</v>
      </c>
      <c r="K4">
        <f>(J4*200)</f>
        <v>2400</v>
      </c>
      <c r="L4">
        <f>E4+I4</f>
        <v>100000</v>
      </c>
      <c r="M4">
        <f>E4*12%</f>
        <v>6000</v>
      </c>
      <c r="N4">
        <f>E4*5%</f>
        <v>2500</v>
      </c>
      <c r="O4">
        <f>L4+K4-M4-N4</f>
        <v>93900</v>
      </c>
    </row>
    <row r="5" spans="1:15" x14ac:dyDescent="0.35">
      <c r="A5" s="6">
        <v>2</v>
      </c>
      <c r="B5" s="6" t="s">
        <v>73</v>
      </c>
      <c r="C5" s="6" t="s">
        <v>58</v>
      </c>
      <c r="D5" s="6" t="s">
        <v>46</v>
      </c>
      <c r="E5" s="6">
        <v>40000</v>
      </c>
      <c r="F5" s="6">
        <f t="shared" ref="F5:F18" si="0">E5*50%</f>
        <v>20000</v>
      </c>
      <c r="G5" s="6">
        <f t="shared" ref="G5:G18" si="1">E5*20%</f>
        <v>8000</v>
      </c>
      <c r="H5" s="6">
        <f t="shared" ref="H5:H18" si="2">E5*30%</f>
        <v>12000</v>
      </c>
      <c r="I5">
        <f>SUM(Table1[[#This Row],[H.R.A]:[Other allowance]])</f>
        <v>40000</v>
      </c>
      <c r="J5" s="6">
        <v>10</v>
      </c>
      <c r="K5">
        <f t="shared" ref="K5:K18" si="3">(J5*200)</f>
        <v>2000</v>
      </c>
      <c r="L5" s="6">
        <f>E5+I5</f>
        <v>80000</v>
      </c>
      <c r="M5" s="6">
        <f>E5*12%</f>
        <v>4800</v>
      </c>
      <c r="N5" s="6">
        <f>E5*5%</f>
        <v>2000</v>
      </c>
      <c r="O5">
        <f>L5+K5-M5-N5</f>
        <v>75200</v>
      </c>
    </row>
    <row r="6" spans="1:15" x14ac:dyDescent="0.35">
      <c r="A6" s="6">
        <v>3</v>
      </c>
      <c r="B6" s="6" t="s">
        <v>74</v>
      </c>
      <c r="C6" s="6" t="s">
        <v>59</v>
      </c>
      <c r="D6" s="6" t="s">
        <v>47</v>
      </c>
      <c r="E6" s="6">
        <v>30000</v>
      </c>
      <c r="F6" s="6">
        <f t="shared" si="0"/>
        <v>15000</v>
      </c>
      <c r="G6" s="6">
        <f t="shared" si="1"/>
        <v>6000</v>
      </c>
      <c r="H6" s="6">
        <f t="shared" si="2"/>
        <v>9000</v>
      </c>
      <c r="I6">
        <f>SUM(Table1[[#This Row],[H.R.A]:[Other allowance]])</f>
        <v>30000</v>
      </c>
      <c r="J6" s="6">
        <v>11</v>
      </c>
      <c r="K6">
        <f t="shared" si="3"/>
        <v>2200</v>
      </c>
      <c r="L6" s="6">
        <f>E6+I6</f>
        <v>60000</v>
      </c>
      <c r="M6" s="6">
        <f>E6*12%</f>
        <v>3600</v>
      </c>
      <c r="N6" s="6">
        <f>E6*5%</f>
        <v>1500</v>
      </c>
      <c r="O6">
        <f>L6+K6-M6-N6</f>
        <v>57100</v>
      </c>
    </row>
    <row r="7" spans="1:15" x14ac:dyDescent="0.35">
      <c r="A7" s="6">
        <v>4</v>
      </c>
      <c r="B7" s="6" t="s">
        <v>41</v>
      </c>
      <c r="C7" s="6" t="s">
        <v>60</v>
      </c>
      <c r="D7" s="6" t="s">
        <v>47</v>
      </c>
      <c r="E7" s="6">
        <v>20000</v>
      </c>
      <c r="F7" s="6">
        <f t="shared" si="0"/>
        <v>10000</v>
      </c>
      <c r="G7" s="6">
        <f t="shared" si="1"/>
        <v>4000</v>
      </c>
      <c r="H7" s="6">
        <f t="shared" si="2"/>
        <v>6000</v>
      </c>
      <c r="I7">
        <f>SUM(Table1[[#This Row],[H.R.A]:[Other allowance]])</f>
        <v>20000</v>
      </c>
      <c r="J7" s="6">
        <v>13</v>
      </c>
      <c r="K7">
        <f t="shared" si="3"/>
        <v>2600</v>
      </c>
      <c r="L7" s="6">
        <f>E7+I7</f>
        <v>40000</v>
      </c>
      <c r="M7" s="6">
        <f>E7*12%</f>
        <v>2400</v>
      </c>
      <c r="N7" s="6">
        <f>E7*5%</f>
        <v>1000</v>
      </c>
      <c r="O7">
        <f>L7+K7-M7-N7</f>
        <v>39200</v>
      </c>
    </row>
    <row r="8" spans="1:15" x14ac:dyDescent="0.35">
      <c r="A8" s="6">
        <v>5</v>
      </c>
      <c r="B8" s="6" t="s">
        <v>9</v>
      </c>
      <c r="C8" s="6" t="s">
        <v>61</v>
      </c>
      <c r="D8" s="6" t="s">
        <v>47</v>
      </c>
      <c r="E8" s="6">
        <v>19000</v>
      </c>
      <c r="F8" s="6">
        <f t="shared" si="0"/>
        <v>9500</v>
      </c>
      <c r="G8" s="6">
        <f t="shared" si="1"/>
        <v>3800</v>
      </c>
      <c r="H8" s="6">
        <f t="shared" si="2"/>
        <v>5700</v>
      </c>
      <c r="I8">
        <f>SUM(Table1[[#This Row],[H.R.A]:[Other allowance]])</f>
        <v>19000</v>
      </c>
      <c r="J8" s="6">
        <v>14</v>
      </c>
      <c r="K8">
        <f t="shared" si="3"/>
        <v>2800</v>
      </c>
      <c r="L8" s="6">
        <f>E8+I8</f>
        <v>38000</v>
      </c>
      <c r="M8" s="6">
        <f>E8*12%</f>
        <v>2280</v>
      </c>
      <c r="N8" s="6">
        <f>E8*5%</f>
        <v>950</v>
      </c>
      <c r="O8">
        <f>L8+K8-M8-N8</f>
        <v>37570</v>
      </c>
    </row>
    <row r="9" spans="1:15" x14ac:dyDescent="0.35">
      <c r="A9" s="6">
        <v>6</v>
      </c>
      <c r="B9" s="6" t="s">
        <v>81</v>
      </c>
      <c r="C9" s="6" t="s">
        <v>62</v>
      </c>
      <c r="D9" s="6" t="s">
        <v>47</v>
      </c>
      <c r="E9" s="6">
        <v>18000</v>
      </c>
      <c r="F9" s="6">
        <f t="shared" si="0"/>
        <v>9000</v>
      </c>
      <c r="G9" s="6">
        <f t="shared" si="1"/>
        <v>3600</v>
      </c>
      <c r="H9" s="6">
        <f t="shared" si="2"/>
        <v>5400</v>
      </c>
      <c r="I9">
        <f>SUM(Table1[[#This Row],[H.R.A]:[Other allowance]])</f>
        <v>18000</v>
      </c>
      <c r="J9" s="6">
        <v>15</v>
      </c>
      <c r="K9">
        <f t="shared" si="3"/>
        <v>3000</v>
      </c>
      <c r="L9" s="6">
        <f>E9+I9</f>
        <v>36000</v>
      </c>
      <c r="M9" s="6">
        <f>E9*12%</f>
        <v>2160</v>
      </c>
      <c r="N9" s="6">
        <f>E9*5%</f>
        <v>900</v>
      </c>
      <c r="O9">
        <f>L9+K9-M9-N9</f>
        <v>35940</v>
      </c>
    </row>
    <row r="10" spans="1:15" x14ac:dyDescent="0.35">
      <c r="A10" s="6">
        <v>7</v>
      </c>
      <c r="B10" s="6" t="s">
        <v>82</v>
      </c>
      <c r="C10" s="6" t="s">
        <v>63</v>
      </c>
      <c r="D10" s="6" t="s">
        <v>47</v>
      </c>
      <c r="E10" s="6">
        <v>17000</v>
      </c>
      <c r="F10" s="6">
        <f t="shared" si="0"/>
        <v>8500</v>
      </c>
      <c r="G10" s="6">
        <f t="shared" si="1"/>
        <v>3400</v>
      </c>
      <c r="H10" s="6">
        <f t="shared" si="2"/>
        <v>5100</v>
      </c>
      <c r="I10">
        <f>SUM(Table1[[#This Row],[H.R.A]:[Other allowance]])</f>
        <v>17000</v>
      </c>
      <c r="J10" s="6">
        <v>16</v>
      </c>
      <c r="K10">
        <f t="shared" si="3"/>
        <v>3200</v>
      </c>
      <c r="L10" s="6">
        <f>E10+I10</f>
        <v>34000</v>
      </c>
      <c r="M10" s="6">
        <f>E10*12%</f>
        <v>2040</v>
      </c>
      <c r="N10" s="6">
        <f>E10*5%</f>
        <v>850</v>
      </c>
      <c r="O10">
        <f>L10+K10-M10-N10</f>
        <v>34310</v>
      </c>
    </row>
    <row r="11" spans="1:15" x14ac:dyDescent="0.35">
      <c r="A11" s="6">
        <v>8</v>
      </c>
      <c r="B11" s="6" t="s">
        <v>5</v>
      </c>
      <c r="C11" s="6" t="s">
        <v>64</v>
      </c>
      <c r="D11" s="6" t="s">
        <v>47</v>
      </c>
      <c r="E11" s="6">
        <v>16000</v>
      </c>
      <c r="F11" s="6">
        <f t="shared" si="0"/>
        <v>8000</v>
      </c>
      <c r="G11" s="6">
        <f t="shared" si="1"/>
        <v>3200</v>
      </c>
      <c r="H11" s="6">
        <f t="shared" si="2"/>
        <v>4800</v>
      </c>
      <c r="I11">
        <f>SUM(Table1[[#This Row],[H.R.A]:[Other allowance]])</f>
        <v>16000</v>
      </c>
      <c r="J11" s="6">
        <v>17</v>
      </c>
      <c r="K11">
        <f t="shared" si="3"/>
        <v>3400</v>
      </c>
      <c r="L11" s="6">
        <f>E11+I11</f>
        <v>32000</v>
      </c>
      <c r="M11" s="6">
        <f>E11*12%</f>
        <v>1920</v>
      </c>
      <c r="N11" s="6">
        <f>E11*5%</f>
        <v>800</v>
      </c>
      <c r="O11">
        <f>L11+K11-M11-N11</f>
        <v>32680</v>
      </c>
    </row>
    <row r="12" spans="1:15" x14ac:dyDescent="0.35">
      <c r="A12" s="6">
        <v>9</v>
      </c>
      <c r="B12" s="6" t="s">
        <v>40</v>
      </c>
      <c r="C12" s="6" t="s">
        <v>65</v>
      </c>
      <c r="D12" s="6" t="s">
        <v>47</v>
      </c>
      <c r="E12" s="6">
        <v>15000</v>
      </c>
      <c r="F12" s="6">
        <f t="shared" si="0"/>
        <v>7500</v>
      </c>
      <c r="G12" s="6">
        <f t="shared" si="1"/>
        <v>3000</v>
      </c>
      <c r="H12" s="6">
        <f t="shared" si="2"/>
        <v>4500</v>
      </c>
      <c r="I12">
        <f>SUM(Table1[[#This Row],[H.R.A]:[Other allowance]])</f>
        <v>15000</v>
      </c>
      <c r="J12" s="6">
        <v>18</v>
      </c>
      <c r="K12">
        <f t="shared" si="3"/>
        <v>3600</v>
      </c>
      <c r="L12" s="6">
        <f>E12+I12</f>
        <v>30000</v>
      </c>
      <c r="M12" s="6">
        <f>E12*12%</f>
        <v>1800</v>
      </c>
      <c r="N12" s="6">
        <f>E12*5%</f>
        <v>750</v>
      </c>
      <c r="O12">
        <f>L12+K12-M12-N12</f>
        <v>31050</v>
      </c>
    </row>
    <row r="13" spans="1:15" x14ac:dyDescent="0.35">
      <c r="A13" s="6">
        <v>10</v>
      </c>
      <c r="B13" s="6" t="s">
        <v>42</v>
      </c>
      <c r="C13" s="6" t="s">
        <v>66</v>
      </c>
      <c r="D13" s="6" t="s">
        <v>47</v>
      </c>
      <c r="E13" s="6">
        <v>14000</v>
      </c>
      <c r="F13" s="6">
        <f t="shared" si="0"/>
        <v>7000</v>
      </c>
      <c r="G13" s="6">
        <f t="shared" si="1"/>
        <v>2800</v>
      </c>
      <c r="H13" s="6">
        <f t="shared" si="2"/>
        <v>4200</v>
      </c>
      <c r="I13">
        <f>SUM(Table1[[#This Row],[H.R.A]:[Other allowance]])</f>
        <v>14000</v>
      </c>
      <c r="J13" s="6">
        <v>19</v>
      </c>
      <c r="K13">
        <f t="shared" si="3"/>
        <v>3800</v>
      </c>
      <c r="L13" s="6">
        <f>E13+I13</f>
        <v>28000</v>
      </c>
      <c r="M13" s="6">
        <f>E13*12%</f>
        <v>1680</v>
      </c>
      <c r="N13" s="6">
        <f>E13*5%</f>
        <v>700</v>
      </c>
      <c r="O13">
        <f>L13+K13-M13-N13</f>
        <v>29420</v>
      </c>
    </row>
    <row r="14" spans="1:15" x14ac:dyDescent="0.35">
      <c r="A14" s="6">
        <v>11</v>
      </c>
      <c r="B14" s="6" t="s">
        <v>43</v>
      </c>
      <c r="C14" s="6" t="s">
        <v>67</v>
      </c>
      <c r="D14" s="6" t="s">
        <v>47</v>
      </c>
      <c r="E14" s="6">
        <v>13000</v>
      </c>
      <c r="F14" s="6">
        <f t="shared" si="0"/>
        <v>6500</v>
      </c>
      <c r="G14" s="6">
        <f t="shared" si="1"/>
        <v>2600</v>
      </c>
      <c r="H14" s="6">
        <f t="shared" si="2"/>
        <v>3900</v>
      </c>
      <c r="I14">
        <f>SUM(Table1[[#This Row],[H.R.A]:[Other allowance]])</f>
        <v>13000</v>
      </c>
      <c r="J14" s="6">
        <v>12</v>
      </c>
      <c r="K14">
        <f t="shared" si="3"/>
        <v>2400</v>
      </c>
      <c r="L14" s="6">
        <f>E14+I14</f>
        <v>26000</v>
      </c>
      <c r="M14" s="6">
        <f>E14*12%</f>
        <v>1560</v>
      </c>
      <c r="N14" s="6">
        <f>E14*5%</f>
        <v>650</v>
      </c>
      <c r="O14">
        <f>L14+K14-M14-N14</f>
        <v>26190</v>
      </c>
    </row>
    <row r="15" spans="1:15" x14ac:dyDescent="0.35">
      <c r="A15" s="6">
        <v>12</v>
      </c>
      <c r="B15" s="6" t="s">
        <v>55</v>
      </c>
      <c r="C15" s="6" t="s">
        <v>68</v>
      </c>
      <c r="D15" s="6" t="s">
        <v>47</v>
      </c>
      <c r="E15" s="6">
        <v>12000</v>
      </c>
      <c r="F15" s="6">
        <f t="shared" si="0"/>
        <v>6000</v>
      </c>
      <c r="G15" s="6">
        <f t="shared" si="1"/>
        <v>2400</v>
      </c>
      <c r="H15" s="6">
        <f t="shared" si="2"/>
        <v>3600</v>
      </c>
      <c r="I15">
        <f>SUM(Table1[[#This Row],[H.R.A]:[Other allowance]])</f>
        <v>12000</v>
      </c>
      <c r="J15" s="6">
        <v>13</v>
      </c>
      <c r="K15">
        <f t="shared" si="3"/>
        <v>2600</v>
      </c>
      <c r="L15" s="6">
        <f>E15+I15</f>
        <v>24000</v>
      </c>
      <c r="M15" s="6">
        <f>E15*12%</f>
        <v>1440</v>
      </c>
      <c r="N15" s="6">
        <f>E15*5%</f>
        <v>600</v>
      </c>
      <c r="O15">
        <f>L15+K15-M15-N15</f>
        <v>24560</v>
      </c>
    </row>
    <row r="16" spans="1:15" x14ac:dyDescent="0.35">
      <c r="A16" s="6">
        <v>13</v>
      </c>
      <c r="B16" s="6" t="s">
        <v>48</v>
      </c>
      <c r="C16" s="6" t="s">
        <v>69</v>
      </c>
      <c r="D16" s="6" t="s">
        <v>47</v>
      </c>
      <c r="E16" s="6">
        <v>11000</v>
      </c>
      <c r="F16" s="6">
        <f t="shared" si="0"/>
        <v>5500</v>
      </c>
      <c r="G16" s="6">
        <f t="shared" si="1"/>
        <v>2200</v>
      </c>
      <c r="H16" s="6">
        <f t="shared" si="2"/>
        <v>3300</v>
      </c>
      <c r="I16">
        <f>SUM(Table1[[#This Row],[H.R.A]:[Other allowance]])</f>
        <v>11000</v>
      </c>
      <c r="J16" s="6">
        <v>14</v>
      </c>
      <c r="K16">
        <f t="shared" si="3"/>
        <v>2800</v>
      </c>
      <c r="L16" s="6">
        <f>E16+I16</f>
        <v>22000</v>
      </c>
      <c r="M16" s="6">
        <f>E16*12%</f>
        <v>1320</v>
      </c>
      <c r="N16" s="6">
        <f>E16*5%</f>
        <v>550</v>
      </c>
      <c r="O16">
        <f>L16+K16-M16-N16</f>
        <v>22930</v>
      </c>
    </row>
    <row r="17" spans="1:15" x14ac:dyDescent="0.35">
      <c r="A17" s="6">
        <v>14</v>
      </c>
      <c r="B17" s="6" t="s">
        <v>12</v>
      </c>
      <c r="C17" s="6" t="s">
        <v>70</v>
      </c>
      <c r="D17" s="6" t="s">
        <v>47</v>
      </c>
      <c r="E17" s="6">
        <v>10000</v>
      </c>
      <c r="F17" s="6">
        <f t="shared" si="0"/>
        <v>5000</v>
      </c>
      <c r="G17" s="6">
        <f t="shared" si="1"/>
        <v>2000</v>
      </c>
      <c r="H17" s="6">
        <f t="shared" si="2"/>
        <v>3000</v>
      </c>
      <c r="I17">
        <f>SUM(Table1[[#This Row],[H.R.A]:[Other allowance]])</f>
        <v>10000</v>
      </c>
      <c r="J17" s="6">
        <v>15</v>
      </c>
      <c r="K17">
        <f t="shared" si="3"/>
        <v>3000</v>
      </c>
      <c r="L17" s="6">
        <f>E17+I17</f>
        <v>20000</v>
      </c>
      <c r="M17" s="6">
        <f>E17*12%</f>
        <v>1200</v>
      </c>
      <c r="N17" s="6">
        <f>E17*5%</f>
        <v>500</v>
      </c>
      <c r="O17">
        <f>L17+K17-M17-N17</f>
        <v>21300</v>
      </c>
    </row>
    <row r="18" spans="1:15" x14ac:dyDescent="0.35">
      <c r="A18" s="6">
        <v>15</v>
      </c>
      <c r="B18" s="6" t="s">
        <v>49</v>
      </c>
      <c r="C18" s="6" t="s">
        <v>71</v>
      </c>
      <c r="D18" s="6" t="s">
        <v>47</v>
      </c>
      <c r="E18" s="6">
        <v>9000</v>
      </c>
      <c r="F18" s="6">
        <f t="shared" si="0"/>
        <v>4500</v>
      </c>
      <c r="G18" s="6">
        <f t="shared" si="1"/>
        <v>1800</v>
      </c>
      <c r="H18" s="6">
        <f t="shared" si="2"/>
        <v>2700</v>
      </c>
      <c r="I18">
        <f>SUM(Table1[[#This Row],[H.R.A]:[Other allowance]])</f>
        <v>9000</v>
      </c>
      <c r="J18" s="6">
        <v>16</v>
      </c>
      <c r="K18">
        <f t="shared" si="3"/>
        <v>3200</v>
      </c>
      <c r="L18" s="6">
        <f>E18+I18</f>
        <v>18000</v>
      </c>
      <c r="M18" s="6">
        <f>E18*12%</f>
        <v>1080</v>
      </c>
      <c r="N18" s="6">
        <f>E18*5%</f>
        <v>450</v>
      </c>
      <c r="O18">
        <f>L18+K18-M18-N18</f>
        <v>19670</v>
      </c>
    </row>
    <row r="19" spans="1:15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31" spans="1:15" x14ac:dyDescent="0.35">
      <c r="A31" s="10"/>
      <c r="B31" s="10"/>
      <c r="C31" s="10"/>
      <c r="D31" s="10" t="s">
        <v>83</v>
      </c>
      <c r="E31" s="10"/>
      <c r="F31" s="10"/>
      <c r="K31">
        <f>MAX(L4:L18)</f>
        <v>100000</v>
      </c>
    </row>
    <row r="32" spans="1:15" x14ac:dyDescent="0.35">
      <c r="D32" s="10" t="s">
        <v>86</v>
      </c>
      <c r="E32" s="10"/>
      <c r="F32" s="10"/>
      <c r="G32" s="10"/>
      <c r="K32">
        <f>MAX(E4:E18)</f>
        <v>50000</v>
      </c>
    </row>
    <row r="33" spans="4:11" x14ac:dyDescent="0.35">
      <c r="D33" s="10" t="s">
        <v>88</v>
      </c>
      <c r="E33" s="10"/>
      <c r="F33" s="10"/>
      <c r="G33" s="10"/>
      <c r="K33">
        <f>AVERAGE(E4:E18)</f>
        <v>19600</v>
      </c>
    </row>
    <row r="34" spans="4:11" x14ac:dyDescent="0.35">
      <c r="D34" t="s">
        <v>84</v>
      </c>
      <c r="K34">
        <f>(L8-E8)</f>
        <v>19000</v>
      </c>
    </row>
    <row r="35" spans="4:11" x14ac:dyDescent="0.35">
      <c r="D35" t="s">
        <v>85</v>
      </c>
      <c r="G35" t="s">
        <v>87</v>
      </c>
      <c r="K35">
        <f>SUM(O4:O18)</f>
        <v>581020</v>
      </c>
    </row>
    <row r="37" spans="4:11" x14ac:dyDescent="0.35">
      <c r="D37" t="s">
        <v>89</v>
      </c>
    </row>
    <row r="40" spans="4:11" x14ac:dyDescent="0.35">
      <c r="D40" t="s">
        <v>90</v>
      </c>
    </row>
    <row r="41" spans="4:11" x14ac:dyDescent="0.35">
      <c r="D41" t="s">
        <v>91</v>
      </c>
      <c r="K41">
        <f>SUMIF(O4:O18,"&gt;100000")</f>
        <v>0</v>
      </c>
    </row>
    <row r="42" spans="4:11" x14ac:dyDescent="0.35">
      <c r="D42" t="s">
        <v>92</v>
      </c>
      <c r="K42">
        <f>AVERAGEIF(L4:L18,"&lt;80000")</f>
        <v>31384.615384615383</v>
      </c>
    </row>
  </sheetData>
  <mergeCells count="5">
    <mergeCell ref="A2:M2"/>
    <mergeCell ref="A31:C31"/>
    <mergeCell ref="D31:F31"/>
    <mergeCell ref="D32:G32"/>
    <mergeCell ref="D33:G33"/>
  </mergeCells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2024-12-02T10:11:11Z</dcterms:created>
  <dcterms:modified xsi:type="dcterms:W3CDTF">2024-12-28T10:11:56Z</dcterms:modified>
</cp:coreProperties>
</file>