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itGaur/Documents/Northeastern University/MPS Analytics/ALY 6050/Class 4/Assignment/Final Submission/"/>
    </mc:Choice>
  </mc:AlternateContent>
  <xr:revisionPtr revIDLastSave="0" documentId="13_ncr:1_{0DAE85E8-3898-9F42-9E6D-6620A2F409ED}" xr6:coauthVersionLast="47" xr6:coauthVersionMax="47" xr10:uidLastSave="{00000000-0000-0000-0000-000000000000}"/>
  <bookViews>
    <workbookView xWindow="0" yWindow="500" windowWidth="25600" windowHeight="14260" xr2:uid="{161B67CB-23DB-A846-AD88-058B834A7C0B}"/>
  </bookViews>
  <sheets>
    <sheet name="Part 1" sheetId="1" r:id="rId1"/>
  </sheets>
  <definedNames>
    <definedName name="solver_adj" localSheetId="0" hidden="1">'Part 1'!$C$9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'Part 1'!$C$15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/>
  <c r="G4" i="1" s="1"/>
  <c r="C10" i="1"/>
  <c r="C13" i="1" s="1"/>
  <c r="G69" i="1" l="1"/>
  <c r="G59" i="1"/>
  <c r="G43" i="1"/>
  <c r="G16" i="1"/>
  <c r="G11" i="1"/>
  <c r="G79" i="1"/>
  <c r="G73" i="1"/>
  <c r="G68" i="1"/>
  <c r="G63" i="1"/>
  <c r="G57" i="1"/>
  <c r="G52" i="1"/>
  <c r="G47" i="1"/>
  <c r="G41" i="1"/>
  <c r="G36" i="1"/>
  <c r="G31" i="1"/>
  <c r="G25" i="1"/>
  <c r="G20" i="1"/>
  <c r="G15" i="1"/>
  <c r="G9" i="1"/>
  <c r="G8" i="1"/>
  <c r="G80" i="1"/>
  <c r="G75" i="1"/>
  <c r="G64" i="1"/>
  <c r="G53" i="1"/>
  <c r="G48" i="1"/>
  <c r="G37" i="1"/>
  <c r="G32" i="1"/>
  <c r="G27" i="1"/>
  <c r="G21" i="1"/>
  <c r="G3" i="1"/>
  <c r="G77" i="1"/>
  <c r="G72" i="1"/>
  <c r="G67" i="1"/>
  <c r="G61" i="1"/>
  <c r="G56" i="1"/>
  <c r="G51" i="1"/>
  <c r="G45" i="1"/>
  <c r="G40" i="1"/>
  <c r="G35" i="1"/>
  <c r="G29" i="1"/>
  <c r="G24" i="1"/>
  <c r="G19" i="1"/>
  <c r="G13" i="1"/>
  <c r="G81" i="1"/>
  <c r="G76" i="1"/>
  <c r="G71" i="1"/>
  <c r="G65" i="1"/>
  <c r="G60" i="1"/>
  <c r="G55" i="1"/>
  <c r="G49" i="1"/>
  <c r="G44" i="1"/>
  <c r="G39" i="1"/>
  <c r="G33" i="1"/>
  <c r="G28" i="1"/>
  <c r="G23" i="1"/>
  <c r="G17" i="1"/>
  <c r="G12" i="1"/>
  <c r="G7" i="1"/>
  <c r="G82" i="1"/>
  <c r="G78" i="1"/>
  <c r="G74" i="1"/>
  <c r="G70" i="1"/>
  <c r="G66" i="1"/>
  <c r="G62" i="1"/>
  <c r="G58" i="1"/>
  <c r="G54" i="1"/>
  <c r="G50" i="1"/>
  <c r="G46" i="1"/>
  <c r="G42" i="1"/>
  <c r="G38" i="1"/>
  <c r="G34" i="1"/>
  <c r="G30" i="1"/>
  <c r="G26" i="1"/>
  <c r="G22" i="1"/>
  <c r="G18" i="1"/>
  <c r="G14" i="1"/>
  <c r="G10" i="1"/>
  <c r="G6" i="1"/>
  <c r="F2" i="1"/>
  <c r="G5" i="1"/>
  <c r="C19" i="1"/>
  <c r="C21" i="1"/>
  <c r="C12" i="1" l="1"/>
  <c r="C15" i="1" s="1"/>
  <c r="G2" i="1" l="1"/>
  <c r="S4" i="1"/>
</calcChain>
</file>

<file path=xl/sharedStrings.xml><?xml version="1.0" encoding="utf-8"?>
<sst xmlns="http://schemas.openxmlformats.org/spreadsheetml/2006/main" count="24" uniqueCount="20">
  <si>
    <t>Annual Demand</t>
  </si>
  <si>
    <t>Unit Cost</t>
  </si>
  <si>
    <t>Ordering Cost</t>
  </si>
  <si>
    <t>Predetermined Reorder Point</t>
  </si>
  <si>
    <t>Order Quantity</t>
  </si>
  <si>
    <t>Total Holding Cost</t>
  </si>
  <si>
    <t>Unit Holding Cost / Opportunity Cost</t>
  </si>
  <si>
    <t>Total Ordering Cost</t>
  </si>
  <si>
    <t>No. of Times New Order is Issued / Year</t>
  </si>
  <si>
    <t>Units Sold / Day</t>
  </si>
  <si>
    <t>No. of days New-Order-Quantity takes to Sell</t>
  </si>
  <si>
    <t>Total Costs</t>
  </si>
  <si>
    <t>Total Cost</t>
  </si>
  <si>
    <t>Effect of Unit Cost</t>
  </si>
  <si>
    <t>Effect of Ordering Cost</t>
  </si>
  <si>
    <t>Sensitivity Analysis with Model Parameters</t>
  </si>
  <si>
    <t>Uncontrollable Variable</t>
  </si>
  <si>
    <t>Model Parameter</t>
  </si>
  <si>
    <t>Decision Variable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</si>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</sst>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_);[Red]\(\$#,##0\)"/>
    <numFmt numFmtId="165" formatCode="\$#,##0.00_);[Red]\(\$#,##0.00\)"/>
    <numFmt numFmtId="166" formatCode="0.0000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等线"/>
      <family val="4"/>
      <charset val="134"/>
    </font>
    <font>
      <b/>
      <sz val="13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 wrapText="1"/>
    </xf>
    <xf numFmtId="166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 wrapText="1"/>
    </xf>
    <xf numFmtId="2" fontId="0" fillId="4" borderId="1" xfId="0" applyNumberFormat="1" applyFill="1" applyBorder="1" applyAlignment="1">
      <alignment horizontal="center" vertical="center" wrapText="1"/>
    </xf>
    <xf numFmtId="165" fontId="0" fillId="4" borderId="2" xfId="0" applyNumberForma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164" fontId="0" fillId="4" borderId="3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164" fontId="0" fillId="4" borderId="5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0" fontId="0" fillId="0" borderId="0" xfId="0" applyBorder="1"/>
    <xf numFmtId="165" fontId="0" fillId="7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165" fontId="0" fillId="0" borderId="0" xfId="0" applyNumberFormat="1"/>
    <xf numFmtId="0" fontId="0" fillId="8" borderId="0" xfId="0" applyFill="1" applyBorder="1"/>
    <xf numFmtId="0" fontId="1" fillId="9" borderId="1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164" fontId="0" fillId="10" borderId="1" xfId="0" applyNumberFormat="1" applyFont="1" applyFill="1" applyBorder="1" applyAlignment="1">
      <alignment horizontal="center" vertical="center" wrapText="1"/>
    </xf>
    <xf numFmtId="9" fontId="0" fillId="10" borderId="1" xfId="0" applyNumberFormat="1" applyFont="1" applyFill="1" applyBorder="1" applyAlignment="1">
      <alignment horizontal="center" vertical="center" wrapText="1"/>
    </xf>
    <xf numFmtId="2" fontId="0" fillId="10" borderId="1" xfId="0" applyNumberFormat="1" applyFill="1" applyBorder="1" applyAlignment="1">
      <alignment horizontal="center" vertical="center" wrapText="1"/>
    </xf>
    <xf numFmtId="165" fontId="0" fillId="10" borderId="1" xfId="0" applyNumberFormat="1" applyFill="1" applyBorder="1" applyAlignment="1">
      <alignment horizontal="center" vertical="center" wrapText="1"/>
    </xf>
    <xf numFmtId="166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 wrapText="1"/>
    </xf>
    <xf numFmtId="164" fontId="0" fillId="0" borderId="0" xfId="0" applyNumberForma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Total Cost vs Total Quantity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'Part 1'!$F$2:$F$82</c:f>
              <c:numCache>
                <c:formatCode>General</c:formatCode>
                <c:ptCount val="81"/>
                <c:pt idx="0" formatCode="0.00">
                  <c:v>520.91475044718857</c:v>
                </c:pt>
                <c:pt idx="1">
                  <c:v>100</c:v>
                </c:pt>
                <c:pt idx="2">
                  <c:v>120</c:v>
                </c:pt>
                <c:pt idx="3">
                  <c:v>140</c:v>
                </c:pt>
                <c:pt idx="4">
                  <c:v>160</c:v>
                </c:pt>
                <c:pt idx="5">
                  <c:v>180</c:v>
                </c:pt>
                <c:pt idx="6">
                  <c:v>200</c:v>
                </c:pt>
                <c:pt idx="7">
                  <c:v>220</c:v>
                </c:pt>
                <c:pt idx="8">
                  <c:v>240</c:v>
                </c:pt>
                <c:pt idx="9">
                  <c:v>260</c:v>
                </c:pt>
                <c:pt idx="10">
                  <c:v>280</c:v>
                </c:pt>
                <c:pt idx="11">
                  <c:v>300</c:v>
                </c:pt>
                <c:pt idx="12">
                  <c:v>320</c:v>
                </c:pt>
                <c:pt idx="13">
                  <c:v>340</c:v>
                </c:pt>
                <c:pt idx="14">
                  <c:v>360</c:v>
                </c:pt>
                <c:pt idx="15">
                  <c:v>380</c:v>
                </c:pt>
                <c:pt idx="16">
                  <c:v>400</c:v>
                </c:pt>
                <c:pt idx="17">
                  <c:v>420</c:v>
                </c:pt>
                <c:pt idx="18">
                  <c:v>440</c:v>
                </c:pt>
                <c:pt idx="19">
                  <c:v>460</c:v>
                </c:pt>
                <c:pt idx="20">
                  <c:v>480</c:v>
                </c:pt>
                <c:pt idx="21">
                  <c:v>500</c:v>
                </c:pt>
                <c:pt idx="22">
                  <c:v>520</c:v>
                </c:pt>
                <c:pt idx="23">
                  <c:v>540</c:v>
                </c:pt>
                <c:pt idx="24">
                  <c:v>560</c:v>
                </c:pt>
                <c:pt idx="25">
                  <c:v>580</c:v>
                </c:pt>
                <c:pt idx="26">
                  <c:v>600</c:v>
                </c:pt>
                <c:pt idx="27">
                  <c:v>620</c:v>
                </c:pt>
                <c:pt idx="28">
                  <c:v>640</c:v>
                </c:pt>
                <c:pt idx="29">
                  <c:v>660</c:v>
                </c:pt>
                <c:pt idx="30">
                  <c:v>680</c:v>
                </c:pt>
                <c:pt idx="31">
                  <c:v>700</c:v>
                </c:pt>
                <c:pt idx="32">
                  <c:v>720</c:v>
                </c:pt>
                <c:pt idx="33">
                  <c:v>740</c:v>
                </c:pt>
                <c:pt idx="34">
                  <c:v>760</c:v>
                </c:pt>
                <c:pt idx="35">
                  <c:v>780</c:v>
                </c:pt>
                <c:pt idx="36">
                  <c:v>800</c:v>
                </c:pt>
                <c:pt idx="37">
                  <c:v>820</c:v>
                </c:pt>
                <c:pt idx="38">
                  <c:v>840</c:v>
                </c:pt>
                <c:pt idx="39">
                  <c:v>860</c:v>
                </c:pt>
                <c:pt idx="40">
                  <c:v>880</c:v>
                </c:pt>
                <c:pt idx="41">
                  <c:v>900</c:v>
                </c:pt>
                <c:pt idx="42">
                  <c:v>920</c:v>
                </c:pt>
                <c:pt idx="43">
                  <c:v>940</c:v>
                </c:pt>
                <c:pt idx="44">
                  <c:v>960</c:v>
                </c:pt>
                <c:pt idx="45">
                  <c:v>980</c:v>
                </c:pt>
                <c:pt idx="46">
                  <c:v>1000</c:v>
                </c:pt>
                <c:pt idx="47">
                  <c:v>1020</c:v>
                </c:pt>
                <c:pt idx="48">
                  <c:v>1040</c:v>
                </c:pt>
                <c:pt idx="49">
                  <c:v>1060</c:v>
                </c:pt>
                <c:pt idx="50">
                  <c:v>1080</c:v>
                </c:pt>
                <c:pt idx="51">
                  <c:v>1100</c:v>
                </c:pt>
                <c:pt idx="52">
                  <c:v>1120</c:v>
                </c:pt>
                <c:pt idx="53">
                  <c:v>1140</c:v>
                </c:pt>
                <c:pt idx="54">
                  <c:v>1160</c:v>
                </c:pt>
                <c:pt idx="55">
                  <c:v>1180</c:v>
                </c:pt>
                <c:pt idx="56">
                  <c:v>1200</c:v>
                </c:pt>
                <c:pt idx="57">
                  <c:v>1220</c:v>
                </c:pt>
                <c:pt idx="58">
                  <c:v>1240</c:v>
                </c:pt>
                <c:pt idx="59">
                  <c:v>1260</c:v>
                </c:pt>
                <c:pt idx="60">
                  <c:v>1280</c:v>
                </c:pt>
                <c:pt idx="61">
                  <c:v>1300</c:v>
                </c:pt>
                <c:pt idx="62">
                  <c:v>1320</c:v>
                </c:pt>
                <c:pt idx="63">
                  <c:v>1340</c:v>
                </c:pt>
                <c:pt idx="64">
                  <c:v>1360</c:v>
                </c:pt>
                <c:pt idx="65">
                  <c:v>1380</c:v>
                </c:pt>
                <c:pt idx="66">
                  <c:v>1400</c:v>
                </c:pt>
                <c:pt idx="67">
                  <c:v>1420</c:v>
                </c:pt>
                <c:pt idx="68">
                  <c:v>1440</c:v>
                </c:pt>
                <c:pt idx="69">
                  <c:v>1460</c:v>
                </c:pt>
                <c:pt idx="70">
                  <c:v>1480</c:v>
                </c:pt>
                <c:pt idx="71">
                  <c:v>1500</c:v>
                </c:pt>
                <c:pt idx="72">
                  <c:v>1520</c:v>
                </c:pt>
                <c:pt idx="73">
                  <c:v>1540</c:v>
                </c:pt>
                <c:pt idx="74">
                  <c:v>1560</c:v>
                </c:pt>
                <c:pt idx="75">
                  <c:v>1580</c:v>
                </c:pt>
                <c:pt idx="76">
                  <c:v>1600</c:v>
                </c:pt>
                <c:pt idx="77">
                  <c:v>1620</c:v>
                </c:pt>
                <c:pt idx="78">
                  <c:v>1640</c:v>
                </c:pt>
                <c:pt idx="79">
                  <c:v>1660</c:v>
                </c:pt>
                <c:pt idx="80">
                  <c:v>1680</c:v>
                </c:pt>
              </c:numCache>
            </c:numRef>
          </c:xVal>
          <c:yVal>
            <c:numRef>
              <c:f>'Part 1'!$G$2:$G$82</c:f>
              <c:numCache>
                <c:formatCode>\$#,##0_);[Red]\(\$#,##0\)</c:formatCode>
                <c:ptCount val="81"/>
                <c:pt idx="0" formatCode="\$#,##0.00_);[Red]\(\$#,##0.00\)">
                  <c:v>13637.54816673437</c:v>
                </c:pt>
                <c:pt idx="1">
                  <c:v>36829</c:v>
                </c:pt>
                <c:pt idx="2">
                  <c:v>31170.800000000003</c:v>
                </c:pt>
                <c:pt idx="3">
                  <c:v>27204.028571428575</c:v>
                </c:pt>
                <c:pt idx="4">
                  <c:v>24294.400000000001</c:v>
                </c:pt>
                <c:pt idx="5">
                  <c:v>22089.533333333333</c:v>
                </c:pt>
                <c:pt idx="6">
                  <c:v>20378</c:v>
                </c:pt>
                <c:pt idx="7">
                  <c:v>19025.254545454547</c:v>
                </c:pt>
                <c:pt idx="8">
                  <c:v>17941.600000000002</c:v>
                </c:pt>
                <c:pt idx="9">
                  <c:v>17064.938461538462</c:v>
                </c:pt>
                <c:pt idx="10">
                  <c:v>16350.914285714287</c:v>
                </c:pt>
                <c:pt idx="11">
                  <c:v>15767</c:v>
                </c:pt>
                <c:pt idx="12">
                  <c:v>15288.8</c:v>
                </c:pt>
                <c:pt idx="13">
                  <c:v>14897.658823529415</c:v>
                </c:pt>
                <c:pt idx="14">
                  <c:v>14579.066666666666</c:v>
                </c:pt>
                <c:pt idx="15">
                  <c:v>14321.568421052634</c:v>
                </c:pt>
                <c:pt idx="16">
                  <c:v>14116</c:v>
                </c:pt>
                <c:pt idx="17">
                  <c:v>13954.942857142858</c:v>
                </c:pt>
                <c:pt idx="18">
                  <c:v>13832.327272727276</c:v>
                </c:pt>
                <c:pt idx="19">
                  <c:v>13743.139130434784</c:v>
                </c:pt>
                <c:pt idx="20">
                  <c:v>13683.200000000003</c:v>
                </c:pt>
                <c:pt idx="21">
                  <c:v>13649</c:v>
                </c:pt>
                <c:pt idx="22">
                  <c:v>13637.569230769232</c:v>
                </c:pt>
                <c:pt idx="23">
                  <c:v>13646.37777777778</c:v>
                </c:pt>
                <c:pt idx="24">
                  <c:v>13673.257142857146</c:v>
                </c:pt>
                <c:pt idx="25">
                  <c:v>13716.337931034483</c:v>
                </c:pt>
                <c:pt idx="26">
                  <c:v>13774.000000000002</c:v>
                </c:pt>
                <c:pt idx="27">
                  <c:v>13844.832258064514</c:v>
                </c:pt>
                <c:pt idx="28">
                  <c:v>13927.6</c:v>
                </c:pt>
                <c:pt idx="29">
                  <c:v>14021.218181818183</c:v>
                </c:pt>
                <c:pt idx="30">
                  <c:v>14124.729411764709</c:v>
                </c:pt>
                <c:pt idx="31">
                  <c:v>14237.285714285714</c:v>
                </c:pt>
                <c:pt idx="32">
                  <c:v>14358.133333333335</c:v>
                </c:pt>
                <c:pt idx="33">
                  <c:v>14486.6</c:v>
                </c:pt>
                <c:pt idx="34">
                  <c:v>14622.084210526318</c:v>
                </c:pt>
                <c:pt idx="35">
                  <c:v>14764.046153846155</c:v>
                </c:pt>
                <c:pt idx="36">
                  <c:v>14912</c:v>
                </c:pt>
                <c:pt idx="37">
                  <c:v>15065.507317073172</c:v>
                </c:pt>
                <c:pt idx="38">
                  <c:v>15224.17142857143</c:v>
                </c:pt>
                <c:pt idx="39">
                  <c:v>15387.632558139539</c:v>
                </c:pt>
                <c:pt idx="40">
                  <c:v>15555.56363636364</c:v>
                </c:pt>
                <c:pt idx="41">
                  <c:v>15727.666666666668</c:v>
                </c:pt>
                <c:pt idx="42">
                  <c:v>15903.669565217395</c:v>
                </c:pt>
                <c:pt idx="43">
                  <c:v>16083.323404255321</c:v>
                </c:pt>
                <c:pt idx="44">
                  <c:v>16266.400000000003</c:v>
                </c:pt>
                <c:pt idx="45">
                  <c:v>16452.68979591837</c:v>
                </c:pt>
                <c:pt idx="46">
                  <c:v>16642</c:v>
                </c:pt>
                <c:pt idx="47">
                  <c:v>16834.152941176471</c:v>
                </c:pt>
                <c:pt idx="48">
                  <c:v>17028.984615384616</c:v>
                </c:pt>
                <c:pt idx="49">
                  <c:v>17226.343396226417</c:v>
                </c:pt>
                <c:pt idx="50">
                  <c:v>17426.088888888891</c:v>
                </c:pt>
                <c:pt idx="51">
                  <c:v>17628.090909090912</c:v>
                </c:pt>
                <c:pt idx="52">
                  <c:v>17832.228571428575</c:v>
                </c:pt>
                <c:pt idx="53">
                  <c:v>18038.389473684212</c:v>
                </c:pt>
                <c:pt idx="54">
                  <c:v>18246.468965517244</c:v>
                </c:pt>
                <c:pt idx="55">
                  <c:v>18456.369491525424</c:v>
                </c:pt>
                <c:pt idx="56">
                  <c:v>18668.000000000004</c:v>
                </c:pt>
                <c:pt idx="57">
                  <c:v>18881.275409836067</c:v>
                </c:pt>
                <c:pt idx="58">
                  <c:v>19096.116129032256</c:v>
                </c:pt>
                <c:pt idx="59">
                  <c:v>19312.44761904762</c:v>
                </c:pt>
                <c:pt idx="60">
                  <c:v>19530.2</c:v>
                </c:pt>
                <c:pt idx="61">
                  <c:v>19749.307692307695</c:v>
                </c:pt>
                <c:pt idx="62">
                  <c:v>19969.709090909095</c:v>
                </c:pt>
                <c:pt idx="63">
                  <c:v>20191.346268656718</c:v>
                </c:pt>
                <c:pt idx="64">
                  <c:v>20414.164705882358</c:v>
                </c:pt>
                <c:pt idx="65">
                  <c:v>20638.113043478264</c:v>
                </c:pt>
                <c:pt idx="66">
                  <c:v>20863.142857142859</c:v>
                </c:pt>
                <c:pt idx="67">
                  <c:v>21089.208450704227</c:v>
                </c:pt>
                <c:pt idx="68">
                  <c:v>21316.26666666667</c:v>
                </c:pt>
                <c:pt idx="69">
                  <c:v>21544.27671232877</c:v>
                </c:pt>
                <c:pt idx="70">
                  <c:v>21773.200000000001</c:v>
                </c:pt>
                <c:pt idx="71">
                  <c:v>22003</c:v>
                </c:pt>
                <c:pt idx="72">
                  <c:v>22233.642105263163</c:v>
                </c:pt>
                <c:pt idx="73">
                  <c:v>22465.093506493511</c:v>
                </c:pt>
                <c:pt idx="74">
                  <c:v>22697.323076923079</c:v>
                </c:pt>
                <c:pt idx="75">
                  <c:v>22930.301265822789</c:v>
                </c:pt>
                <c:pt idx="76">
                  <c:v>23164</c:v>
                </c:pt>
                <c:pt idx="77">
                  <c:v>23398.392592592594</c:v>
                </c:pt>
                <c:pt idx="78">
                  <c:v>23633.453658536586</c:v>
                </c:pt>
                <c:pt idx="79">
                  <c:v>23869.159036144581</c:v>
                </c:pt>
                <c:pt idx="80">
                  <c:v>24105.485714285714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0A-EB4F-9FAA-4B071074C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191855"/>
        <c:axId val="372284175"/>
      </c:scatterChart>
      <c:valAx>
        <c:axId val="377191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284175"/>
        <c:crosses val="autoZero"/>
        <c:crossBetween val="midCat"/>
      </c:valAx>
      <c:valAx>
        <c:axId val="37228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\$#,##0.00_);[Red]\(\$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191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</xdr:colOff>
      <xdr:row>2</xdr:row>
      <xdr:rowOff>25400</xdr:rowOff>
    </xdr:from>
    <xdr:to>
      <xdr:col>16</xdr:col>
      <xdr:colOff>25400</xdr:colOff>
      <xdr:row>27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E5BA0-D1B9-3E4B-A294-81F3B94859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880A0-A54C-C846-9FCF-A2765A914B92}">
  <dimension ref="A1:AA82"/>
  <sheetViews>
    <sheetView tabSelected="1" topLeftCell="C1" workbookViewId="0">
      <selection activeCell="T18" sqref="T18"/>
    </sheetView>
  </sheetViews>
  <sheetFormatPr baseColWidth="10" defaultRowHeight="16"/>
  <cols>
    <col min="1" max="1" width="5" customWidth="1"/>
    <col min="2" max="2" width="39.1640625" customWidth="1"/>
    <col min="3" max="4" width="24.5" customWidth="1"/>
    <col min="5" max="5" width="6.83203125" customWidth="1"/>
    <col min="6" max="6" width="16" customWidth="1"/>
    <col min="7" max="7" width="16.5" customWidth="1"/>
    <col min="8" max="8" width="6.33203125" customWidth="1"/>
  </cols>
  <sheetData>
    <row r="1" spans="1:27" ht="36">
      <c r="F1" s="40" t="s">
        <v>4</v>
      </c>
      <c r="G1" s="41" t="s">
        <v>12</v>
      </c>
      <c r="U1" s="26" t="s">
        <v>15</v>
      </c>
      <c r="V1" s="26"/>
      <c r="W1" s="26"/>
      <c r="X1" s="26"/>
      <c r="Y1" s="26"/>
      <c r="Z1" s="26"/>
    </row>
    <row r="2" spans="1:27">
      <c r="F2" s="13">
        <f>$C$10</f>
        <v>520.91475044718857</v>
      </c>
      <c r="G2" s="14">
        <f>$C$15</f>
        <v>13637.54816673437</v>
      </c>
    </row>
    <row r="3" spans="1:27" ht="16" customHeight="1">
      <c r="A3" s="1"/>
      <c r="B3" s="1"/>
      <c r="C3" s="1"/>
      <c r="D3" s="1"/>
      <c r="E3" s="1"/>
      <c r="F3" s="15">
        <v>100</v>
      </c>
      <c r="G3" s="16">
        <f>((F3*$C$5*$C$6)* (F3/$C$20) * (($C$4/F3) / 365)) + ($C$7*($C$4/F3))</f>
        <v>36829</v>
      </c>
      <c r="T3" s="30" t="s">
        <v>13</v>
      </c>
      <c r="U3" s="30"/>
      <c r="V3" s="30"/>
      <c r="W3" s="30"/>
      <c r="X3" s="30"/>
      <c r="Y3" s="30"/>
      <c r="Z3" s="30"/>
      <c r="AA3" s="30"/>
    </row>
    <row r="4" spans="1:27" ht="17">
      <c r="A4" s="1"/>
      <c r="B4" s="2" t="s">
        <v>0</v>
      </c>
      <c r="C4" s="6">
        <v>16000</v>
      </c>
      <c r="D4" s="31" t="s">
        <v>16</v>
      </c>
      <c r="E4" s="1"/>
      <c r="F4" s="15">
        <v>120</v>
      </c>
      <c r="G4" s="17">
        <f t="shared" ref="G4:G67" si="0">((F4*$C$5*$C$6)* (F4/$C$20) * (($C$4/F4) / 365)) + ($C$7*($C$4/F4))</f>
        <v>31170.800000000003</v>
      </c>
      <c r="S4" s="24">
        <f>C15</f>
        <v>13637.54816673437</v>
      </c>
      <c r="T4" s="22">
        <v>20</v>
      </c>
      <c r="U4" s="22">
        <v>40</v>
      </c>
      <c r="V4" s="22">
        <v>60</v>
      </c>
      <c r="W4" s="22">
        <v>77</v>
      </c>
      <c r="X4" s="22">
        <v>90</v>
      </c>
      <c r="Y4" s="22">
        <v>120</v>
      </c>
      <c r="Z4" s="22">
        <v>180</v>
      </c>
      <c r="AA4" s="22">
        <v>290</v>
      </c>
    </row>
    <row r="5" spans="1:27" ht="19" customHeight="1">
      <c r="A5" s="1"/>
      <c r="B5" s="2" t="s">
        <v>1</v>
      </c>
      <c r="C5" s="8">
        <v>77</v>
      </c>
      <c r="D5" s="32" t="s">
        <v>17</v>
      </c>
      <c r="E5" s="1"/>
      <c r="F5" s="15">
        <v>140</v>
      </c>
      <c r="G5" s="17">
        <f t="shared" si="0"/>
        <v>27204.028571428575</v>
      </c>
      <c r="R5" s="27" t="s">
        <v>14</v>
      </c>
      <c r="S5" s="23">
        <v>100</v>
      </c>
      <c r="T5" s="25">
        <f t="dataTable" ref="T5:AA12" dt2D="1" dtr="1" r1="C5" r2="C7"/>
        <v>4842.6300088991229</v>
      </c>
      <c r="U5" s="25">
        <v>6613.7401604195638</v>
      </c>
      <c r="V5" s="25">
        <v>8384.8503119400048</v>
      </c>
      <c r="W5" s="25">
        <v>9890.2939407323793</v>
      </c>
      <c r="X5" s="25">
        <v>11041.515539220667</v>
      </c>
      <c r="Y5" s="25">
        <v>13698.180766501329</v>
      </c>
      <c r="Z5" s="25">
        <v>19011.511221062654</v>
      </c>
      <c r="AA5" s="25">
        <v>28752.617054425082</v>
      </c>
    </row>
    <row r="6" spans="1:27" ht="17" customHeight="1">
      <c r="A6" s="1"/>
      <c r="B6" s="2" t="s">
        <v>6</v>
      </c>
      <c r="C6" s="9">
        <v>0.17</v>
      </c>
      <c r="D6" s="33" t="s">
        <v>17</v>
      </c>
      <c r="E6" s="1"/>
      <c r="F6" s="15">
        <v>160</v>
      </c>
      <c r="G6" s="17">
        <f t="shared" si="0"/>
        <v>24294.400000000001</v>
      </c>
      <c r="R6" s="28"/>
      <c r="S6" s="23">
        <v>140</v>
      </c>
      <c r="T6" s="25">
        <v>6071.237951850595</v>
      </c>
      <c r="U6" s="25">
        <v>7842.3481033710359</v>
      </c>
      <c r="V6" s="25">
        <v>9613.4582548914768</v>
      </c>
      <c r="W6" s="25">
        <v>11118.901883683851</v>
      </c>
      <c r="X6" s="25">
        <v>12270.123482172141</v>
      </c>
      <c r="Y6" s="25">
        <v>14926.788709452801</v>
      </c>
      <c r="Z6" s="25">
        <v>20240.119164014126</v>
      </c>
      <c r="AA6" s="25">
        <v>29981.224997376557</v>
      </c>
    </row>
    <row r="7" spans="1:27" ht="17">
      <c r="A7" s="1"/>
      <c r="B7" s="2" t="s">
        <v>2</v>
      </c>
      <c r="C7" s="8">
        <v>222</v>
      </c>
      <c r="D7" s="32" t="s">
        <v>17</v>
      </c>
      <c r="E7" s="1"/>
      <c r="F7" s="15">
        <v>180</v>
      </c>
      <c r="G7" s="17">
        <f t="shared" si="0"/>
        <v>22089.533333333333</v>
      </c>
      <c r="R7" s="28"/>
      <c r="S7" s="23">
        <v>180</v>
      </c>
      <c r="T7" s="25">
        <v>7299.845894802068</v>
      </c>
      <c r="U7" s="25">
        <v>9070.9560463225098</v>
      </c>
      <c r="V7" s="25">
        <v>10842.066197842951</v>
      </c>
      <c r="W7" s="25">
        <v>12347.509826635325</v>
      </c>
      <c r="X7" s="25">
        <v>13498.731425123613</v>
      </c>
      <c r="Y7" s="25">
        <v>16155.396652404273</v>
      </c>
      <c r="Z7" s="25">
        <v>21468.727106965598</v>
      </c>
      <c r="AA7" s="25">
        <v>31209.83294032803</v>
      </c>
    </row>
    <row r="8" spans="1:27">
      <c r="A8" s="1"/>
      <c r="B8" s="3"/>
      <c r="C8" s="3"/>
      <c r="D8" s="3"/>
      <c r="E8" s="1"/>
      <c r="F8" s="15">
        <v>200</v>
      </c>
      <c r="G8" s="17">
        <f t="shared" si="0"/>
        <v>20378</v>
      </c>
      <c r="R8" s="28"/>
      <c r="S8" s="23">
        <v>222</v>
      </c>
      <c r="T8" s="25">
        <v>8589.8842349011138</v>
      </c>
      <c r="U8" s="25">
        <v>10360.994386421555</v>
      </c>
      <c r="V8" s="25">
        <v>12132.104537941996</v>
      </c>
      <c r="W8" s="25">
        <v>13637.54816673437</v>
      </c>
      <c r="X8" s="25">
        <v>14788.76976522266</v>
      </c>
      <c r="Y8" s="25">
        <v>17445.43499250332</v>
      </c>
      <c r="Z8" s="25">
        <v>22758.765447064645</v>
      </c>
      <c r="AA8" s="25">
        <v>32499.871280427076</v>
      </c>
    </row>
    <row r="9" spans="1:27" ht="17">
      <c r="A9" s="1"/>
      <c r="B9" s="2" t="s">
        <v>3</v>
      </c>
      <c r="C9" s="12">
        <v>260.45737522359428</v>
      </c>
      <c r="D9" s="34" t="s">
        <v>18</v>
      </c>
      <c r="E9" s="1"/>
      <c r="F9" s="15">
        <v>220</v>
      </c>
      <c r="G9" s="17">
        <f t="shared" si="0"/>
        <v>19025.254545454547</v>
      </c>
      <c r="R9" s="28"/>
      <c r="S9" s="23">
        <v>240</v>
      </c>
      <c r="T9" s="25">
        <v>9142.757809229277</v>
      </c>
      <c r="U9" s="25">
        <v>10913.867960749718</v>
      </c>
      <c r="V9" s="25">
        <v>12684.978112270159</v>
      </c>
      <c r="W9" s="25">
        <v>14190.421741062533</v>
      </c>
      <c r="X9" s="25">
        <v>15341.643339550821</v>
      </c>
      <c r="Y9" s="25">
        <v>17998.308566831482</v>
      </c>
      <c r="Z9" s="25">
        <v>23311.639021392806</v>
      </c>
      <c r="AA9" s="25">
        <v>33052.744854755234</v>
      </c>
    </row>
    <row r="10" spans="1:27" ht="17">
      <c r="A10" s="1"/>
      <c r="B10" s="5" t="s">
        <v>4</v>
      </c>
      <c r="C10" s="12">
        <f>2*C9</f>
        <v>520.91475044718857</v>
      </c>
      <c r="D10" s="34" t="s">
        <v>18</v>
      </c>
      <c r="E10" s="1"/>
      <c r="F10" s="15">
        <v>240</v>
      </c>
      <c r="G10" s="17">
        <f t="shared" si="0"/>
        <v>17941.600000000002</v>
      </c>
      <c r="R10" s="28"/>
      <c r="S10" s="23">
        <v>280</v>
      </c>
      <c r="T10" s="25">
        <v>10371.365752180749</v>
      </c>
      <c r="U10" s="25">
        <v>12142.47590370119</v>
      </c>
      <c r="V10" s="25">
        <v>13913.586055221633</v>
      </c>
      <c r="W10" s="25">
        <v>15419.029684014007</v>
      </c>
      <c r="X10" s="25">
        <v>16570.251282502293</v>
      </c>
      <c r="Y10" s="25">
        <v>19226.916509782954</v>
      </c>
      <c r="Z10" s="25">
        <v>24540.246964344282</v>
      </c>
      <c r="AA10" s="25">
        <v>34281.352797706713</v>
      </c>
    </row>
    <row r="11" spans="1:27">
      <c r="A11" s="1"/>
      <c r="B11" s="3"/>
      <c r="C11" s="3"/>
      <c r="D11" s="3"/>
      <c r="E11" s="1"/>
      <c r="F11" s="15">
        <v>260</v>
      </c>
      <c r="G11" s="17">
        <f t="shared" si="0"/>
        <v>17064.938461538462</v>
      </c>
      <c r="R11" s="28"/>
      <c r="S11" s="23">
        <v>400</v>
      </c>
      <c r="T11" s="25">
        <v>14057.189581035167</v>
      </c>
      <c r="U11" s="25">
        <v>15828.299732555608</v>
      </c>
      <c r="V11" s="25">
        <v>17599.409884076049</v>
      </c>
      <c r="W11" s="25">
        <v>19104.853512868423</v>
      </c>
      <c r="X11" s="25">
        <v>20256.075111356713</v>
      </c>
      <c r="Y11" s="25">
        <v>22912.740338637373</v>
      </c>
      <c r="Z11" s="25">
        <v>28226.070793198698</v>
      </c>
      <c r="AA11" s="25">
        <v>37967.17662656113</v>
      </c>
    </row>
    <row r="12" spans="1:27" ht="17">
      <c r="A12" s="1"/>
      <c r="B12" s="2" t="s">
        <v>5</v>
      </c>
      <c r="C12" s="7">
        <f>(C10*C5*C6)* C21 * C19</f>
        <v>6818.7740833536982</v>
      </c>
      <c r="D12" s="38"/>
      <c r="E12" s="1"/>
      <c r="F12" s="15">
        <v>280</v>
      </c>
      <c r="G12" s="17">
        <f t="shared" si="0"/>
        <v>16350.914285714287</v>
      </c>
      <c r="R12" s="29"/>
      <c r="S12" s="23">
        <v>600</v>
      </c>
      <c r="T12" s="25">
        <v>20200.229295792531</v>
      </c>
      <c r="U12" s="25">
        <v>21971.33944731297</v>
      </c>
      <c r="V12" s="25">
        <v>23742.449598833413</v>
      </c>
      <c r="W12" s="25">
        <v>25247.893227625787</v>
      </c>
      <c r="X12" s="25">
        <v>26399.114826114073</v>
      </c>
      <c r="Y12" s="25">
        <v>29055.780053394737</v>
      </c>
      <c r="Z12" s="25">
        <v>34369.110507956058</v>
      </c>
      <c r="AA12" s="25">
        <v>44110.21634131849</v>
      </c>
    </row>
    <row r="13" spans="1:27" ht="17">
      <c r="A13" s="1"/>
      <c r="B13" s="2" t="s">
        <v>7</v>
      </c>
      <c r="C13" s="8">
        <f>C7*(C4/C10)</f>
        <v>6818.7740833806729</v>
      </c>
      <c r="D13" s="39"/>
      <c r="E13" s="1"/>
      <c r="F13" s="15">
        <v>300</v>
      </c>
      <c r="G13" s="17">
        <f t="shared" si="0"/>
        <v>15767</v>
      </c>
    </row>
    <row r="14" spans="1:27">
      <c r="A14" s="1"/>
      <c r="B14" s="3"/>
      <c r="C14" s="4"/>
      <c r="D14" s="4"/>
      <c r="E14" s="1"/>
      <c r="F14" s="15">
        <v>320</v>
      </c>
      <c r="G14" s="17">
        <f t="shared" si="0"/>
        <v>15288.8</v>
      </c>
      <c r="T14" s="21"/>
    </row>
    <row r="15" spans="1:27" ht="17">
      <c r="A15" s="1"/>
      <c r="B15" s="2" t="s">
        <v>11</v>
      </c>
      <c r="C15" s="7">
        <f>C12+C13</f>
        <v>13637.54816673437</v>
      </c>
      <c r="D15" s="35" t="s">
        <v>19</v>
      </c>
      <c r="E15" s="1"/>
      <c r="F15" s="15">
        <v>340</v>
      </c>
      <c r="G15" s="17">
        <f t="shared" si="0"/>
        <v>14897.658823529415</v>
      </c>
    </row>
    <row r="16" spans="1:27">
      <c r="F16" s="15">
        <v>360</v>
      </c>
      <c r="G16" s="17">
        <f t="shared" si="0"/>
        <v>14579.066666666666</v>
      </c>
    </row>
    <row r="17" spans="2:7">
      <c r="F17" s="15">
        <v>380</v>
      </c>
      <c r="G17" s="17">
        <f t="shared" si="0"/>
        <v>14321.568421052634</v>
      </c>
    </row>
    <row r="18" spans="2:7">
      <c r="F18" s="15">
        <v>400</v>
      </c>
      <c r="G18" s="17">
        <f t="shared" si="0"/>
        <v>14116</v>
      </c>
    </row>
    <row r="19" spans="2:7" ht="17">
      <c r="B19" s="2" t="s">
        <v>8</v>
      </c>
      <c r="C19" s="10">
        <f>(C4/C10) / 365</f>
        <v>8.4151228969278943E-2</v>
      </c>
      <c r="D19" s="36"/>
      <c r="F19" s="15">
        <v>420</v>
      </c>
      <c r="G19" s="17">
        <f t="shared" si="0"/>
        <v>13954.942857142858</v>
      </c>
    </row>
    <row r="20" spans="2:7" ht="17">
      <c r="B20" s="2" t="s">
        <v>9</v>
      </c>
      <c r="C20" s="10">
        <f>C4/365</f>
        <v>43.835616438356162</v>
      </c>
      <c r="D20" s="36"/>
      <c r="F20" s="15">
        <v>440</v>
      </c>
      <c r="G20" s="17">
        <f t="shared" si="0"/>
        <v>13832.327272727276</v>
      </c>
    </row>
    <row r="21" spans="2:7" ht="34">
      <c r="B21" s="2" t="s">
        <v>10</v>
      </c>
      <c r="C21" s="11">
        <f>C10 / C20</f>
        <v>11.883367744576489</v>
      </c>
      <c r="D21" s="37"/>
      <c r="F21" s="15">
        <v>460</v>
      </c>
      <c r="G21" s="17">
        <f t="shared" si="0"/>
        <v>13743.139130434784</v>
      </c>
    </row>
    <row r="22" spans="2:7">
      <c r="F22" s="15">
        <v>480</v>
      </c>
      <c r="G22" s="17">
        <f t="shared" si="0"/>
        <v>13683.200000000003</v>
      </c>
    </row>
    <row r="23" spans="2:7">
      <c r="F23" s="15">
        <v>500</v>
      </c>
      <c r="G23" s="17">
        <f t="shared" si="0"/>
        <v>13649</v>
      </c>
    </row>
    <row r="24" spans="2:7">
      <c r="F24" s="19">
        <v>520</v>
      </c>
      <c r="G24" s="20">
        <f t="shared" si="0"/>
        <v>13637.569230769232</v>
      </c>
    </row>
    <row r="25" spans="2:7">
      <c r="F25" s="15">
        <v>540</v>
      </c>
      <c r="G25" s="17">
        <f t="shared" si="0"/>
        <v>13646.37777777778</v>
      </c>
    </row>
    <row r="26" spans="2:7">
      <c r="F26" s="15">
        <v>560</v>
      </c>
      <c r="G26" s="17">
        <f t="shared" si="0"/>
        <v>13673.257142857146</v>
      </c>
    </row>
    <row r="27" spans="2:7">
      <c r="F27" s="15">
        <v>580</v>
      </c>
      <c r="G27" s="17">
        <f t="shared" si="0"/>
        <v>13716.337931034483</v>
      </c>
    </row>
    <row r="28" spans="2:7">
      <c r="F28" s="15">
        <v>600</v>
      </c>
      <c r="G28" s="17">
        <f t="shared" si="0"/>
        <v>13774.000000000002</v>
      </c>
    </row>
    <row r="29" spans="2:7">
      <c r="F29" s="15">
        <v>620</v>
      </c>
      <c r="G29" s="17">
        <f t="shared" si="0"/>
        <v>13844.832258064514</v>
      </c>
    </row>
    <row r="30" spans="2:7">
      <c r="F30" s="15">
        <v>640</v>
      </c>
      <c r="G30" s="17">
        <f t="shared" si="0"/>
        <v>13927.6</v>
      </c>
    </row>
    <row r="31" spans="2:7">
      <c r="F31" s="15">
        <v>660</v>
      </c>
      <c r="G31" s="17">
        <f t="shared" si="0"/>
        <v>14021.218181818183</v>
      </c>
    </row>
    <row r="32" spans="2:7">
      <c r="F32" s="15">
        <v>680</v>
      </c>
      <c r="G32" s="17">
        <f t="shared" si="0"/>
        <v>14124.729411764709</v>
      </c>
    </row>
    <row r="33" spans="6:7">
      <c r="F33" s="15">
        <v>700</v>
      </c>
      <c r="G33" s="17">
        <f t="shared" si="0"/>
        <v>14237.285714285714</v>
      </c>
    </row>
    <row r="34" spans="6:7">
      <c r="F34" s="15">
        <v>720</v>
      </c>
      <c r="G34" s="17">
        <f t="shared" si="0"/>
        <v>14358.133333333335</v>
      </c>
    </row>
    <row r="35" spans="6:7">
      <c r="F35" s="15">
        <v>740</v>
      </c>
      <c r="G35" s="17">
        <f t="shared" si="0"/>
        <v>14486.6</v>
      </c>
    </row>
    <row r="36" spans="6:7">
      <c r="F36" s="15">
        <v>760</v>
      </c>
      <c r="G36" s="17">
        <f t="shared" si="0"/>
        <v>14622.084210526318</v>
      </c>
    </row>
    <row r="37" spans="6:7">
      <c r="F37" s="15">
        <v>780</v>
      </c>
      <c r="G37" s="17">
        <f t="shared" si="0"/>
        <v>14764.046153846155</v>
      </c>
    </row>
    <row r="38" spans="6:7">
      <c r="F38" s="15">
        <v>800</v>
      </c>
      <c r="G38" s="17">
        <f t="shared" si="0"/>
        <v>14912</v>
      </c>
    </row>
    <row r="39" spans="6:7">
      <c r="F39" s="15">
        <v>820</v>
      </c>
      <c r="G39" s="17">
        <f t="shared" si="0"/>
        <v>15065.507317073172</v>
      </c>
    </row>
    <row r="40" spans="6:7">
      <c r="F40" s="15">
        <v>840</v>
      </c>
      <c r="G40" s="17">
        <f t="shared" si="0"/>
        <v>15224.17142857143</v>
      </c>
    </row>
    <row r="41" spans="6:7">
      <c r="F41" s="15">
        <v>860</v>
      </c>
      <c r="G41" s="17">
        <f t="shared" si="0"/>
        <v>15387.632558139539</v>
      </c>
    </row>
    <row r="42" spans="6:7">
      <c r="F42" s="15">
        <v>880</v>
      </c>
      <c r="G42" s="17">
        <f t="shared" si="0"/>
        <v>15555.56363636364</v>
      </c>
    </row>
    <row r="43" spans="6:7">
      <c r="F43" s="15">
        <v>900</v>
      </c>
      <c r="G43" s="17">
        <f t="shared" si="0"/>
        <v>15727.666666666668</v>
      </c>
    </row>
    <row r="44" spans="6:7">
      <c r="F44" s="15">
        <v>920</v>
      </c>
      <c r="G44" s="17">
        <f t="shared" si="0"/>
        <v>15903.669565217395</v>
      </c>
    </row>
    <row r="45" spans="6:7">
      <c r="F45" s="15">
        <v>940</v>
      </c>
      <c r="G45" s="17">
        <f t="shared" si="0"/>
        <v>16083.323404255321</v>
      </c>
    </row>
    <row r="46" spans="6:7">
      <c r="F46" s="15">
        <v>960</v>
      </c>
      <c r="G46" s="17">
        <f t="shared" si="0"/>
        <v>16266.400000000003</v>
      </c>
    </row>
    <row r="47" spans="6:7">
      <c r="F47" s="15">
        <v>980</v>
      </c>
      <c r="G47" s="17">
        <f t="shared" si="0"/>
        <v>16452.68979591837</v>
      </c>
    </row>
    <row r="48" spans="6:7">
      <c r="F48" s="15">
        <v>1000</v>
      </c>
      <c r="G48" s="17">
        <f t="shared" si="0"/>
        <v>16642</v>
      </c>
    </row>
    <row r="49" spans="6:7">
      <c r="F49" s="15">
        <v>1020</v>
      </c>
      <c r="G49" s="17">
        <f t="shared" si="0"/>
        <v>16834.152941176471</v>
      </c>
    </row>
    <row r="50" spans="6:7">
      <c r="F50" s="15">
        <v>1040</v>
      </c>
      <c r="G50" s="17">
        <f t="shared" si="0"/>
        <v>17028.984615384616</v>
      </c>
    </row>
    <row r="51" spans="6:7">
      <c r="F51" s="15">
        <v>1060</v>
      </c>
      <c r="G51" s="17">
        <f t="shared" si="0"/>
        <v>17226.343396226417</v>
      </c>
    </row>
    <row r="52" spans="6:7">
      <c r="F52" s="15">
        <v>1080</v>
      </c>
      <c r="G52" s="17">
        <f t="shared" si="0"/>
        <v>17426.088888888891</v>
      </c>
    </row>
    <row r="53" spans="6:7">
      <c r="F53" s="15">
        <v>1100</v>
      </c>
      <c r="G53" s="17">
        <f t="shared" si="0"/>
        <v>17628.090909090912</v>
      </c>
    </row>
    <row r="54" spans="6:7">
      <c r="F54" s="15">
        <v>1120</v>
      </c>
      <c r="G54" s="17">
        <f t="shared" si="0"/>
        <v>17832.228571428575</v>
      </c>
    </row>
    <row r="55" spans="6:7">
      <c r="F55" s="15">
        <v>1140</v>
      </c>
      <c r="G55" s="17">
        <f t="shared" si="0"/>
        <v>18038.389473684212</v>
      </c>
    </row>
    <row r="56" spans="6:7">
      <c r="F56" s="15">
        <v>1160</v>
      </c>
      <c r="G56" s="17">
        <f t="shared" si="0"/>
        <v>18246.468965517244</v>
      </c>
    </row>
    <row r="57" spans="6:7">
      <c r="F57" s="15">
        <v>1180</v>
      </c>
      <c r="G57" s="17">
        <f t="shared" si="0"/>
        <v>18456.369491525424</v>
      </c>
    </row>
    <row r="58" spans="6:7">
      <c r="F58" s="15">
        <v>1200</v>
      </c>
      <c r="G58" s="17">
        <f t="shared" si="0"/>
        <v>18668.000000000004</v>
      </c>
    </row>
    <row r="59" spans="6:7">
      <c r="F59" s="15">
        <v>1220</v>
      </c>
      <c r="G59" s="17">
        <f t="shared" si="0"/>
        <v>18881.275409836067</v>
      </c>
    </row>
    <row r="60" spans="6:7">
      <c r="F60" s="15">
        <v>1240</v>
      </c>
      <c r="G60" s="17">
        <f t="shared" si="0"/>
        <v>19096.116129032256</v>
      </c>
    </row>
    <row r="61" spans="6:7">
      <c r="F61" s="15">
        <v>1260</v>
      </c>
      <c r="G61" s="17">
        <f t="shared" si="0"/>
        <v>19312.44761904762</v>
      </c>
    </row>
    <row r="62" spans="6:7">
      <c r="F62" s="15">
        <v>1280</v>
      </c>
      <c r="G62" s="17">
        <f t="shared" si="0"/>
        <v>19530.2</v>
      </c>
    </row>
    <row r="63" spans="6:7">
      <c r="F63" s="15">
        <v>1300</v>
      </c>
      <c r="G63" s="17">
        <f t="shared" si="0"/>
        <v>19749.307692307695</v>
      </c>
    </row>
    <row r="64" spans="6:7">
      <c r="F64" s="15">
        <v>1320</v>
      </c>
      <c r="G64" s="17">
        <f t="shared" si="0"/>
        <v>19969.709090909095</v>
      </c>
    </row>
    <row r="65" spans="6:7">
      <c r="F65" s="15">
        <v>1340</v>
      </c>
      <c r="G65" s="17">
        <f t="shared" si="0"/>
        <v>20191.346268656718</v>
      </c>
    </row>
    <row r="66" spans="6:7">
      <c r="F66" s="15">
        <v>1360</v>
      </c>
      <c r="G66" s="17">
        <f t="shared" si="0"/>
        <v>20414.164705882358</v>
      </c>
    </row>
    <row r="67" spans="6:7">
      <c r="F67" s="15">
        <v>1380</v>
      </c>
      <c r="G67" s="17">
        <f t="shared" si="0"/>
        <v>20638.113043478264</v>
      </c>
    </row>
    <row r="68" spans="6:7">
      <c r="F68" s="15">
        <v>1400</v>
      </c>
      <c r="G68" s="17">
        <f t="shared" ref="G68:G82" si="1">((F68*$C$5*$C$6)* (F68/$C$20) * (($C$4/F68) / 365)) + ($C$7*($C$4/F68))</f>
        <v>20863.142857142859</v>
      </c>
    </row>
    <row r="69" spans="6:7">
      <c r="F69" s="15">
        <v>1420</v>
      </c>
      <c r="G69" s="17">
        <f t="shared" si="1"/>
        <v>21089.208450704227</v>
      </c>
    </row>
    <row r="70" spans="6:7">
      <c r="F70" s="15">
        <v>1440</v>
      </c>
      <c r="G70" s="17">
        <f t="shared" si="1"/>
        <v>21316.26666666667</v>
      </c>
    </row>
    <row r="71" spans="6:7">
      <c r="F71" s="15">
        <v>1460</v>
      </c>
      <c r="G71" s="17">
        <f t="shared" si="1"/>
        <v>21544.27671232877</v>
      </c>
    </row>
    <row r="72" spans="6:7">
      <c r="F72" s="15">
        <v>1480</v>
      </c>
      <c r="G72" s="17">
        <f t="shared" si="1"/>
        <v>21773.200000000001</v>
      </c>
    </row>
    <row r="73" spans="6:7">
      <c r="F73" s="15">
        <v>1500</v>
      </c>
      <c r="G73" s="17">
        <f t="shared" si="1"/>
        <v>22003</v>
      </c>
    </row>
    <row r="74" spans="6:7">
      <c r="F74" s="15">
        <v>1520</v>
      </c>
      <c r="G74" s="17">
        <f t="shared" si="1"/>
        <v>22233.642105263163</v>
      </c>
    </row>
    <row r="75" spans="6:7">
      <c r="F75" s="15">
        <v>1540</v>
      </c>
      <c r="G75" s="17">
        <f t="shared" si="1"/>
        <v>22465.093506493511</v>
      </c>
    </row>
    <row r="76" spans="6:7">
      <c r="F76" s="15">
        <v>1560</v>
      </c>
      <c r="G76" s="17">
        <f t="shared" si="1"/>
        <v>22697.323076923079</v>
      </c>
    </row>
    <row r="77" spans="6:7">
      <c r="F77" s="15">
        <v>1580</v>
      </c>
      <c r="G77" s="17">
        <f t="shared" si="1"/>
        <v>22930.301265822789</v>
      </c>
    </row>
    <row r="78" spans="6:7">
      <c r="F78" s="15">
        <v>1600</v>
      </c>
      <c r="G78" s="17">
        <f t="shared" si="1"/>
        <v>23164</v>
      </c>
    </row>
    <row r="79" spans="6:7">
      <c r="F79" s="15">
        <v>1620</v>
      </c>
      <c r="G79" s="17">
        <f t="shared" si="1"/>
        <v>23398.392592592594</v>
      </c>
    </row>
    <row r="80" spans="6:7">
      <c r="F80" s="15">
        <v>1640</v>
      </c>
      <c r="G80" s="17">
        <f t="shared" si="1"/>
        <v>23633.453658536586</v>
      </c>
    </row>
    <row r="81" spans="6:7">
      <c r="F81" s="15">
        <v>1660</v>
      </c>
      <c r="G81" s="17">
        <f t="shared" si="1"/>
        <v>23869.159036144581</v>
      </c>
    </row>
    <row r="82" spans="6:7">
      <c r="F82" s="15">
        <v>1680</v>
      </c>
      <c r="G82" s="18">
        <f t="shared" si="1"/>
        <v>24105.485714285714</v>
      </c>
    </row>
  </sheetData>
  <mergeCells count="3">
    <mergeCell ref="U1:Z1"/>
    <mergeCell ref="R5:R12"/>
    <mergeCell ref="T3:AA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2022-02-07T06:55:16Z</dcterms:created>
  <dcterms:modified xsi:type="dcterms:W3CDTF">2022-02-08T08:11:48Z</dcterms:modified>
</cp:coreProperties>
</file>