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Gaur/Documents/Northeastern University/MPS Analytics/ALY 6050/Class 5/Assignment/"/>
    </mc:Choice>
  </mc:AlternateContent>
  <xr:revisionPtr revIDLastSave="0" documentId="13_ncr:1_{C1086EBB-AD98-ED40-ADE7-B1AD373BF7F7}" xr6:coauthVersionLast="47" xr6:coauthVersionMax="47" xr10:uidLastSave="{00000000-0000-0000-0000-000000000000}"/>
  <bookViews>
    <workbookView xWindow="80" yWindow="500" windowWidth="25440" windowHeight="14260" activeTab="3" xr2:uid="{6F6635E9-9C65-A040-8F44-4DD4C6DBBA06}"/>
  </bookViews>
  <sheets>
    <sheet name="Sensitivity Report 1" sheetId="23" r:id="rId1"/>
    <sheet name="Analysis 1 (MAIN)" sheetId="1" r:id="rId2"/>
    <sheet name="Analysis 2 (PW S.P. Change)" sheetId="19" r:id="rId3"/>
    <sheet name="Analysis 3 (Budget A. Change)" sheetId="25" r:id="rId4"/>
    <sheet name="Analysis 4 (Space A. Change)" sheetId="20" r:id="rId5"/>
  </sheets>
  <definedNames>
    <definedName name="solver_adj" localSheetId="1" hidden="1">'Analysis 1 (MAIN)'!$E$4:$H$4</definedName>
    <definedName name="solver_adj" localSheetId="2" hidden="1">'Analysis 2 (PW S.P. Change)'!$E$4:$H$4</definedName>
    <definedName name="solver_adj" localSheetId="3" hidden="1">'Analysis 3 (Budget A. Change)'!$E$4:$H$4</definedName>
    <definedName name="solver_adj" localSheetId="4" hidden="1">'Analysis 4 (Space A. Change)'!$E$4:$H$4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'Analysis 1 (MAIN)'!$I$10</definedName>
    <definedName name="solver_lhs1" localSheetId="2" hidden="1">'Analysis 2 (PW S.P. Change)'!$I$10</definedName>
    <definedName name="solver_lhs1" localSheetId="3" hidden="1">'Analysis 3 (Budget A. Change)'!$I$10</definedName>
    <definedName name="solver_lhs1" localSheetId="4" hidden="1">'Analysis 4 (Space A. Change)'!$I$10</definedName>
    <definedName name="solver_lhs2" localSheetId="1" hidden="1">'Analysis 1 (MAIN)'!$I$11</definedName>
    <definedName name="solver_lhs2" localSheetId="2" hidden="1">'Analysis 2 (PW S.P. Change)'!$I$11</definedName>
    <definedName name="solver_lhs2" localSheetId="3" hidden="1">'Analysis 3 (Budget A. Change)'!$I$11</definedName>
    <definedName name="solver_lhs2" localSheetId="4" hidden="1">'Analysis 4 (Space A. Change)'!$I$11</definedName>
    <definedName name="solver_lhs3" localSheetId="1" hidden="1">'Analysis 1 (MAIN)'!$I$12</definedName>
    <definedName name="solver_lhs3" localSheetId="2" hidden="1">'Analysis 2 (PW S.P. Change)'!$I$12</definedName>
    <definedName name="solver_lhs3" localSheetId="3" hidden="1">'Analysis 3 (Budget A. Change)'!$I$12</definedName>
    <definedName name="solver_lhs3" localSheetId="4" hidden="1">'Analysis 4 (Space A. Change)'!$I$12</definedName>
    <definedName name="solver_lhs4" localSheetId="1" hidden="1">'Analysis 1 (MAIN)'!$I$13</definedName>
    <definedName name="solver_lhs4" localSheetId="2" hidden="1">'Analysis 2 (PW S.P. Change)'!$I$13</definedName>
    <definedName name="solver_lhs4" localSheetId="3" hidden="1">'Analysis 3 (Budget A. Change)'!$I$13</definedName>
    <definedName name="solver_lhs4" localSheetId="4" hidden="1">'Analysis 4 (Space A. Change)'!$I$13</definedName>
    <definedName name="solver_lhs5" localSheetId="1" hidden="1">'Analysis 1 (MAIN)'!$I$13</definedName>
    <definedName name="solver_lhs5" localSheetId="2" hidden="1">'Analysis 2 (PW S.P. Change)'!$I$13</definedName>
    <definedName name="solver_lhs5" localSheetId="3" hidden="1">'Analysis 3 (Budget A. Change)'!$I$13</definedName>
    <definedName name="solver_lhs5" localSheetId="4" hidden="1">'Analysis 4 (Space A. Change)'!$I$13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opt" localSheetId="1" hidden="1">'Analysis 1 (MAIN)'!$I$19</definedName>
    <definedName name="solver_opt" localSheetId="2" hidden="1">'Analysis 2 (PW S.P. Change)'!$I$19</definedName>
    <definedName name="solver_opt" localSheetId="3" hidden="1">'Analysis 3 (Budget A. Change)'!$I$19</definedName>
    <definedName name="solver_opt" localSheetId="4" hidden="1">'Analysis 4 (Space A. Change)'!$I$19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hs1" localSheetId="1" hidden="1">'Analysis 1 (MAIN)'!$K$10</definedName>
    <definedName name="solver_rhs1" localSheetId="2" hidden="1">'Analysis 2 (PW S.P. Change)'!$K$10</definedName>
    <definedName name="solver_rhs1" localSheetId="3" hidden="1">'Analysis 3 (Budget A. Change)'!$K$10</definedName>
    <definedName name="solver_rhs1" localSheetId="4" hidden="1">'Analysis 4 (Space A. Change)'!$K$10</definedName>
    <definedName name="solver_rhs2" localSheetId="1" hidden="1">'Analysis 1 (MAIN)'!$K$11</definedName>
    <definedName name="solver_rhs2" localSheetId="2" hidden="1">'Analysis 2 (PW S.P. Change)'!$K$11</definedName>
    <definedName name="solver_rhs2" localSheetId="3" hidden="1">'Analysis 3 (Budget A. Change)'!$K$11</definedName>
    <definedName name="solver_rhs2" localSheetId="4" hidden="1">'Analysis 4 (Space A. Change)'!$K$11</definedName>
    <definedName name="solver_rhs3" localSheetId="1" hidden="1">'Analysis 1 (MAIN)'!$K$12</definedName>
    <definedName name="solver_rhs3" localSheetId="2" hidden="1">'Analysis 2 (PW S.P. Change)'!$K$12</definedName>
    <definedName name="solver_rhs3" localSheetId="3" hidden="1">'Analysis 3 (Budget A. Change)'!$K$12</definedName>
    <definedName name="solver_rhs3" localSheetId="4" hidden="1">'Analysis 4 (Space A. Change)'!$K$12</definedName>
    <definedName name="solver_rhs4" localSheetId="1" hidden="1">'Analysis 1 (MAIN)'!$K$13</definedName>
    <definedName name="solver_rhs4" localSheetId="2" hidden="1">'Analysis 2 (PW S.P. Change)'!$K$13</definedName>
    <definedName name="solver_rhs4" localSheetId="3" hidden="1">'Analysis 3 (Budget A. Change)'!$K$13</definedName>
    <definedName name="solver_rhs4" localSheetId="4" hidden="1">'Analysis 4 (Space A. Change)'!$K$13</definedName>
    <definedName name="solver_rhs5" localSheetId="1" hidden="1">'Analysis 1 (MAIN)'!$K$13</definedName>
    <definedName name="solver_rhs5" localSheetId="2" hidden="1">'Analysis 2 (PW S.P. Change)'!$K$13</definedName>
    <definedName name="solver_rhs5" localSheetId="3" hidden="1">'Analysis 3 (Budget A. Change)'!$K$13</definedName>
    <definedName name="solver_rhs5" localSheetId="4" hidden="1">'Analysis 4 (Space A. Change)'!$K$13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25" l="1"/>
  <c r="I19" i="25"/>
  <c r="I13" i="25"/>
  <c r="L13" i="25" s="1"/>
  <c r="I12" i="25"/>
  <c r="L12" i="25" s="1"/>
  <c r="K11" i="25"/>
  <c r="H11" i="25"/>
  <c r="I11" i="25" s="1"/>
  <c r="H10" i="25"/>
  <c r="I10" i="25" s="1"/>
  <c r="L10" i="25" s="1"/>
  <c r="K11" i="20"/>
  <c r="H11" i="20"/>
  <c r="H11" i="19"/>
  <c r="H11" i="1"/>
  <c r="I11" i="1" s="1"/>
  <c r="L11" i="1" s="1"/>
  <c r="I19" i="20"/>
  <c r="I13" i="20"/>
  <c r="L13" i="20" s="1"/>
  <c r="I12" i="20"/>
  <c r="L12" i="20" s="1"/>
  <c r="I11" i="20"/>
  <c r="H10" i="20"/>
  <c r="I10" i="20" s="1"/>
  <c r="L10" i="20" s="1"/>
  <c r="I19" i="19"/>
  <c r="I13" i="19"/>
  <c r="L13" i="19" s="1"/>
  <c r="I12" i="19"/>
  <c r="L12" i="19" s="1"/>
  <c r="K11" i="19"/>
  <c r="I11" i="19"/>
  <c r="H10" i="19"/>
  <c r="I10" i="19" s="1"/>
  <c r="L10" i="19" s="1"/>
  <c r="I13" i="1"/>
  <c r="L13" i="1" s="1"/>
  <c r="H10" i="1"/>
  <c r="I10" i="1" s="1"/>
  <c r="L10" i="1" s="1"/>
  <c r="I19" i="1"/>
  <c r="K11" i="1"/>
  <c r="L11" i="19" l="1"/>
  <c r="L11" i="25"/>
  <c r="L11" i="20"/>
  <c r="I12" i="1"/>
  <c r="L12" i="1" l="1"/>
</calcChain>
</file>

<file path=xl/sharedStrings.xml><?xml version="1.0" encoding="utf-8"?>
<sst xmlns="http://schemas.openxmlformats.org/spreadsheetml/2006/main" count="209" uniqueCount="82">
  <si>
    <t>Mathematical Formulation:</t>
  </si>
  <si>
    <t>Subject To:</t>
  </si>
  <si>
    <t>Objective Parameters:</t>
  </si>
  <si>
    <t>PW</t>
  </si>
  <si>
    <t>GK</t>
  </si>
  <si>
    <t>GN</t>
  </si>
  <si>
    <t>WP</t>
  </si>
  <si>
    <t>Constraints:</t>
  </si>
  <si>
    <t>Promotion 1-</t>
  </si>
  <si>
    <t>Promotion 2-</t>
  </si>
  <si>
    <t>Constraint LHS</t>
  </si>
  <si>
    <t>Inequality</t>
  </si>
  <si>
    <t>Constraint RHS</t>
  </si>
  <si>
    <t>Decision Variables:</t>
  </si>
  <si>
    <t>PW = Number of units of Pressure Washer</t>
  </si>
  <si>
    <t>GK = Number of units of Go-Karts</t>
  </si>
  <si>
    <t>GN = Number of units of Generators</t>
  </si>
  <si>
    <t>WP = Number of units of Water Pump</t>
  </si>
  <si>
    <t>Objective Function:</t>
  </si>
  <si>
    <t>≤</t>
  </si>
  <si>
    <t>Unused Resources</t>
  </si>
  <si>
    <t>Cell</t>
  </si>
  <si>
    <t>Name</t>
  </si>
  <si>
    <t>Variable Cells</t>
  </si>
  <si>
    <t>Constraints</t>
  </si>
  <si>
    <t>$E$4</t>
  </si>
  <si>
    <t>$F$4</t>
  </si>
  <si>
    <t>$G$4</t>
  </si>
  <si>
    <t>$H$4</t>
  </si>
  <si>
    <t>$I$10</t>
  </si>
  <si>
    <t>$I$11</t>
  </si>
  <si>
    <t>$I$12</t>
  </si>
  <si>
    <t>Promotion 1- Constraint LHS</t>
  </si>
  <si>
    <t>$I$13</t>
  </si>
  <si>
    <t>Promotion 2- Constraint LHS</t>
  </si>
  <si>
    <t>Microsoft Excel 16.57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</si>
  <si>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</si>
  <si>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</si>
  <si>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</si>
  <si>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</si>
  <si>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</si>
  <si>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</si>
  <si>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</si>
  <si>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</si>
  <si>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</si>
  <si>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</si>
  <si>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</si>
  <si>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</si>
  <si>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</si>
  <si>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Z = 164.99 PW + 349.99 GK + 285.99 GN + 139.99 WP</t>
  </si>
  <si>
    <t>Maximize                Z = (499.99 - 335) PW + (729.99 - 380) GK + (700.99 - 415) GN + (269.99 WP - 650/5 WP)
Equivalent to           Z = 164.99 PW + 349.99 GK + 285.99 GN + 139.99 WP</t>
  </si>
  <si>
    <t xml:space="preserve">     Promotion 2- Atleast twice GN as WP                          2 WP ≤ GN
     Equivalent                                                                      2 WP - GN ≤ 0</t>
  </si>
  <si>
    <t xml:space="preserve">     Non-Negativity:                                                             PW, GK, GN, WP ≥ 0</t>
  </si>
  <si>
    <t>Space Available-</t>
  </si>
  <si>
    <t xml:space="preserve">     Total Budget Available ≤ 175,000                                  335 PW + 380 GK + 415 GN + 650 (WP / 5) ≤ 175,000</t>
  </si>
  <si>
    <t>Budget Available-</t>
  </si>
  <si>
    <t xml:space="preserve">     Budget Available-      335 PW + 380 GK + 415 GN + 650 (WP / 5) ≤ 175,000</t>
  </si>
  <si>
    <t xml:space="preserve">     Promotion 2-              2 WP ≤ GN</t>
  </si>
  <si>
    <t xml:space="preserve">     Non-Negativity:         PW, GK, GN, WP ≥ 0</t>
  </si>
  <si>
    <t xml:space="preserve">     Budget Available-                 335 PW + 380 GK + 415 GN + 650 (WP / 5) ≤ 175,000</t>
  </si>
  <si>
    <t xml:space="preserve">     Promotion 2-                         2 WP ≤ GN</t>
  </si>
  <si>
    <t xml:space="preserve">     Non-Negativity:                    PW, GK, GN, WP ≥ 0</t>
  </si>
  <si>
    <t>Budget Available- Constraint LHS</t>
  </si>
  <si>
    <t>Space Available- Constraint LHS</t>
  </si>
  <si>
    <t xml:space="preserve">     Promotion 1- PW + GK atleast 25% of inventory          PW + GK ≥ (PW + GK + GN + WP) / 4
     Equivalent                                                                       -3PW - 3GK + GN + WP ≤ 0</t>
  </si>
  <si>
    <t xml:space="preserve">     Promotion 1-                         PW + GK ≥ (PW + GK + GN + WP) / 4
     Equivalent                             -3PW - 3GK + GN + WP ≤ 0</t>
  </si>
  <si>
    <t xml:space="preserve">     Promotion 1-              PW + GK ≥ (PW + GK + GN + WP) / 4
     Equivalent                  -3PW - 3GK + GN + WP ≤ 0</t>
  </si>
  <si>
    <t>PW - Pressure Washer</t>
  </si>
  <si>
    <t>Total Profit (Objective)          Z = (SP - CP) PW + (SP - CP) GK + (SP - CP) GN + (SP WP - CP/5 WP)
Equivalent to                          Z = 164.99 PW + 349.99 GK + 285.99 GN + 139.99 WP</t>
  </si>
  <si>
    <t xml:space="preserve">     Total Space Available ≤ 80 * (5 * 30)                             25 PW + 40 GK + 25 GN + 25 (WP / (4*5)) ≤ 80 * 150</t>
  </si>
  <si>
    <t xml:space="preserve">     Space Available-                   25 PW + 40 GK + 25 GN + 25 (WP / (4*5)) ≤ 80 * 150</t>
  </si>
  <si>
    <t xml:space="preserve">     Total Space Available ≤ 80 * (5 * 30)                            25 PW + 40 GK + 25 GN + 25 (WP / (4*5)) ≤ 80 * 150</t>
  </si>
  <si>
    <t xml:space="preserve">     Space Available-        25 PW + 40 GK + 25 GN + 25 (WP / (4*5)) ≤ 80 * 150</t>
  </si>
  <si>
    <t>Worksheet: [ALY6050_Module5Project_GaurH.xlsx]Analysis 1 (MAIN)</t>
  </si>
  <si>
    <t>Report Created: 13/02/22 10:18:19 PM</t>
  </si>
  <si>
    <t>Maximize         Z = ((499.99 + 108.07) - 335) PW + (729.99 - 380) GK + (700.99 - 415) GN + (269.99 WP - 650/5 WP)
Equivalent to     Z = 273.06 PW + 349.99 GK + 285.99 GN + 139.99 WP</t>
  </si>
  <si>
    <t>Total Profit (Objective)          Z = (SP - CP) PW + (SP - CP) GK + (SP - CP) GN + (SP WP - CP/5 WP)
Equivalent to                          Z = 273.06 PW + 349.99 GK + 285.99 GN + 139.99 WP</t>
  </si>
  <si>
    <t>GK - Go Karts</t>
  </si>
  <si>
    <t>GN - Generators</t>
  </si>
  <si>
    <t>WP - Water Pumps</t>
  </si>
  <si>
    <t>Z = 273.06 PW + 349.99 GK + 285.99 GN + 139.99 WP</t>
  </si>
  <si>
    <t>Maximize         Z = (499.99 - 335) PW + (729.99 - 380) GK + (700.99 - 415) GN + (269.99 WP - 650/5 WP)
Equivalent to     Z = 164.99 PW + 349.99 GK + 285.99 GN + 139.99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</si>
</sst>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5" xfId="0" applyFill="1" applyBorder="1" applyAlignment="1"/>
    <xf numFmtId="0" fontId="0" fillId="0" borderId="6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right" vertical="center"/>
    </xf>
    <xf numFmtId="0" fontId="2" fillId="8" borderId="8" xfId="0" applyFont="1" applyFill="1" applyBorder="1" applyAlignment="1">
      <alignment horizontal="right" vertical="center"/>
    </xf>
    <xf numFmtId="2" fontId="0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1002-6223-E54F-9B32-DA4C6B1C6877}">
  <dimension ref="A1:H20"/>
  <sheetViews>
    <sheetView showGridLines="0" workbookViewId="0">
      <selection activeCell="N20" sqref="N20"/>
    </sheetView>
  </sheetViews>
  <sheetFormatPr baseColWidth="10" defaultRowHeight="16" x14ac:dyDescent="0.2"/>
  <cols>
    <col min="1" max="1" width="2.33203125" customWidth="1"/>
    <col min="2" max="2" width="5.6640625" bestFit="1" customWidth="1"/>
    <col min="3" max="3" width="32.6640625" bestFit="1" customWidth="1"/>
    <col min="4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2" t="s">
        <v>35</v>
      </c>
    </row>
    <row r="2" spans="1:8" x14ac:dyDescent="0.2">
      <c r="A2" s="2" t="s">
        <v>73</v>
      </c>
    </row>
    <row r="3" spans="1:8" x14ac:dyDescent="0.2">
      <c r="A3" s="2" t="s">
        <v>74</v>
      </c>
    </row>
    <row r="6" spans="1:8" ht="17" thickBot="1" x14ac:dyDescent="0.25">
      <c r="A6" t="s">
        <v>23</v>
      </c>
    </row>
    <row r="7" spans="1:8" x14ac:dyDescent="0.2">
      <c r="B7" s="16"/>
      <c r="C7" s="16"/>
      <c r="D7" s="16" t="s">
        <v>36</v>
      </c>
      <c r="E7" s="16" t="s">
        <v>38</v>
      </c>
      <c r="F7" s="16" t="s">
        <v>40</v>
      </c>
      <c r="G7" s="16" t="s">
        <v>42</v>
      </c>
      <c r="H7" s="16" t="s">
        <v>42</v>
      </c>
    </row>
    <row r="8" spans="1:8" ht="17" thickBot="1" x14ac:dyDescent="0.25">
      <c r="B8" s="17" t="s">
        <v>21</v>
      </c>
      <c r="C8" s="17" t="s">
        <v>22</v>
      </c>
      <c r="D8" s="17" t="s">
        <v>37</v>
      </c>
      <c r="E8" s="17" t="s">
        <v>39</v>
      </c>
      <c r="F8" s="17" t="s">
        <v>41</v>
      </c>
      <c r="G8" s="17" t="s">
        <v>43</v>
      </c>
      <c r="H8" s="17" t="s">
        <v>44</v>
      </c>
    </row>
    <row r="9" spans="1:8" x14ac:dyDescent="0.2">
      <c r="B9" s="15" t="s">
        <v>25</v>
      </c>
      <c r="C9" s="15" t="s">
        <v>67</v>
      </c>
      <c r="D9" s="15">
        <v>0</v>
      </c>
      <c r="E9" s="15">
        <v>-108.06427675033015</v>
      </c>
      <c r="F9" s="15">
        <v>164.99</v>
      </c>
      <c r="G9" s="15">
        <v>108.06427675033015</v>
      </c>
      <c r="H9" s="15">
        <v>1E+30</v>
      </c>
    </row>
    <row r="10" spans="1:8" x14ac:dyDescent="0.2">
      <c r="B10" s="15" t="s">
        <v>26</v>
      </c>
      <c r="C10" s="15" t="s">
        <v>77</v>
      </c>
      <c r="D10" s="15">
        <v>134.80845442536321</v>
      </c>
      <c r="E10" s="15">
        <v>0</v>
      </c>
      <c r="F10" s="15">
        <v>349.99</v>
      </c>
      <c r="G10" s="15">
        <v>205.69390243902458</v>
      </c>
      <c r="H10" s="15">
        <v>68.168541666666798</v>
      </c>
    </row>
    <row r="11" spans="1:8" x14ac:dyDescent="0.2">
      <c r="B11" s="15" t="s">
        <v>27</v>
      </c>
      <c r="C11" s="15" t="s">
        <v>78</v>
      </c>
      <c r="D11" s="15">
        <v>257.85997357992073</v>
      </c>
      <c r="E11" s="15">
        <v>0</v>
      </c>
      <c r="F11" s="15">
        <v>285.99</v>
      </c>
      <c r="G11" s="15">
        <v>86.107631578947561</v>
      </c>
      <c r="H11" s="15">
        <v>131.77265625000007</v>
      </c>
    </row>
    <row r="12" spans="1:8" ht="17" thickBot="1" x14ac:dyDescent="0.25">
      <c r="B12" s="14" t="s">
        <v>28</v>
      </c>
      <c r="C12" s="14" t="s">
        <v>79</v>
      </c>
      <c r="D12" s="14">
        <v>128.92998678996037</v>
      </c>
      <c r="E12" s="14">
        <v>0</v>
      </c>
      <c r="F12" s="14">
        <v>139.99</v>
      </c>
      <c r="G12" s="14">
        <v>172.21526315789481</v>
      </c>
      <c r="H12" s="14">
        <v>84.300906690140863</v>
      </c>
    </row>
    <row r="14" spans="1:8" ht="17" thickBot="1" x14ac:dyDescent="0.25">
      <c r="A14" t="s">
        <v>24</v>
      </c>
    </row>
    <row r="15" spans="1:8" x14ac:dyDescent="0.2">
      <c r="B15" s="16"/>
      <c r="C15" s="16"/>
      <c r="D15" s="16" t="s">
        <v>36</v>
      </c>
      <c r="E15" s="16" t="s">
        <v>45</v>
      </c>
      <c r="F15" s="16" t="s">
        <v>47</v>
      </c>
      <c r="G15" s="16" t="s">
        <v>42</v>
      </c>
      <c r="H15" s="16" t="s">
        <v>42</v>
      </c>
    </row>
    <row r="16" spans="1:8" ht="17" thickBot="1" x14ac:dyDescent="0.25">
      <c r="B16" s="17" t="s">
        <v>21</v>
      </c>
      <c r="C16" s="17" t="s">
        <v>22</v>
      </c>
      <c r="D16" s="17" t="s">
        <v>37</v>
      </c>
      <c r="E16" s="17" t="s">
        <v>46</v>
      </c>
      <c r="F16" s="17" t="s">
        <v>48</v>
      </c>
      <c r="G16" s="17" t="s">
        <v>43</v>
      </c>
      <c r="H16" s="17" t="s">
        <v>44</v>
      </c>
    </row>
    <row r="17" spans="2:8" x14ac:dyDescent="0.2">
      <c r="B17" s="15" t="s">
        <v>29</v>
      </c>
      <c r="C17" s="15" t="s">
        <v>62</v>
      </c>
      <c r="D17" s="15">
        <v>175000</v>
      </c>
      <c r="E17" s="15">
        <v>0.55703104359313094</v>
      </c>
      <c r="F17" s="15">
        <v>175000</v>
      </c>
      <c r="G17" s="15">
        <v>1219.1780821917653</v>
      </c>
      <c r="H17" s="15">
        <v>60999.999999999935</v>
      </c>
    </row>
    <row r="18" spans="2:8" x14ac:dyDescent="0.2">
      <c r="B18" s="15" t="s">
        <v>30</v>
      </c>
      <c r="C18" s="15" t="s">
        <v>63</v>
      </c>
      <c r="D18" s="15">
        <v>11999.999999999998</v>
      </c>
      <c r="E18" s="15">
        <v>3.4579550858652617</v>
      </c>
      <c r="F18" s="15">
        <v>12000</v>
      </c>
      <c r="G18" s="15">
        <v>6421.052631578943</v>
      </c>
      <c r="H18" s="15">
        <v>83.022388059700447</v>
      </c>
    </row>
    <row r="19" spans="2:8" x14ac:dyDescent="0.2">
      <c r="B19" s="15" t="s">
        <v>31</v>
      </c>
      <c r="C19" s="15" t="s">
        <v>32</v>
      </c>
      <c r="D19" s="15">
        <v>-17.635402906208526</v>
      </c>
      <c r="E19" s="15">
        <v>0</v>
      </c>
      <c r="F19" s="15">
        <v>0</v>
      </c>
      <c r="G19" s="15">
        <v>1E+30</v>
      </c>
      <c r="H19" s="15">
        <v>17.635402906208487</v>
      </c>
    </row>
    <row r="20" spans="2:8" ht="17" thickBot="1" x14ac:dyDescent="0.25">
      <c r="B20" s="14" t="s">
        <v>33</v>
      </c>
      <c r="C20" s="14" t="s">
        <v>34</v>
      </c>
      <c r="D20" s="14">
        <v>0</v>
      </c>
      <c r="E20" s="14">
        <v>31.626760237780715</v>
      </c>
      <c r="F20" s="14">
        <v>0</v>
      </c>
      <c r="G20" s="14">
        <v>1032.8042328042329</v>
      </c>
      <c r="H20" s="14">
        <v>57.357679914070168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93CC-3AA7-D146-8CBA-9D55F71CEAC9}">
  <dimension ref="B1:L24"/>
  <sheetViews>
    <sheetView topLeftCell="A2" workbookViewId="0">
      <selection activeCell="E5" sqref="E5"/>
    </sheetView>
  </sheetViews>
  <sheetFormatPr baseColWidth="10" defaultRowHeight="16" x14ac:dyDescent="0.2"/>
  <cols>
    <col min="1" max="1" width="5.83203125" customWidth="1"/>
    <col min="2" max="2" width="92.1640625" customWidth="1"/>
    <col min="4" max="4" width="20.1640625" customWidth="1"/>
    <col min="5" max="5" width="11" bestFit="1" customWidth="1"/>
    <col min="6" max="8" width="11.6640625" bestFit="1" customWidth="1"/>
    <col min="9" max="9" width="45" customWidth="1"/>
    <col min="10" max="10" width="18.33203125" customWidth="1"/>
    <col min="11" max="11" width="18.1640625" customWidth="1"/>
    <col min="12" max="12" width="19.5" customWidth="1"/>
    <col min="16" max="16" width="10.83203125" customWidth="1"/>
    <col min="21" max="21" width="10.83203125" customWidth="1"/>
    <col min="23" max="23" width="10.83203125" customWidth="1"/>
  </cols>
  <sheetData>
    <row r="1" spans="2:12" x14ac:dyDescent="0.2">
      <c r="B1" s="4"/>
    </row>
    <row r="2" spans="2:12" x14ac:dyDescent="0.2">
      <c r="B2" s="11" t="s">
        <v>13</v>
      </c>
      <c r="C2" s="1"/>
    </row>
    <row r="3" spans="2:12" ht="17" x14ac:dyDescent="0.2">
      <c r="B3" s="9" t="s">
        <v>14</v>
      </c>
      <c r="E3" s="18" t="s">
        <v>3</v>
      </c>
      <c r="F3" s="18" t="s">
        <v>4</v>
      </c>
      <c r="G3" s="18" t="s">
        <v>5</v>
      </c>
      <c r="H3" s="18" t="s">
        <v>6</v>
      </c>
    </row>
    <row r="4" spans="2:12" x14ac:dyDescent="0.2">
      <c r="B4" s="9" t="s">
        <v>15</v>
      </c>
      <c r="D4" s="1"/>
      <c r="E4" s="26">
        <v>0</v>
      </c>
      <c r="F4" s="27">
        <v>134.80845442536321</v>
      </c>
      <c r="G4" s="27">
        <v>257.85997357992073</v>
      </c>
      <c r="H4" s="27">
        <v>128.92998678996037</v>
      </c>
    </row>
    <row r="5" spans="2:12" x14ac:dyDescent="0.2">
      <c r="B5" s="9" t="s">
        <v>16</v>
      </c>
      <c r="D5" s="21" t="s">
        <v>2</v>
      </c>
      <c r="E5" s="30">
        <v>164.99</v>
      </c>
      <c r="F5" s="30">
        <v>349.99</v>
      </c>
      <c r="G5" s="30">
        <v>285.99</v>
      </c>
      <c r="H5" s="30">
        <v>139.99</v>
      </c>
      <c r="K5" s="19"/>
    </row>
    <row r="6" spans="2:12" x14ac:dyDescent="0.2">
      <c r="B6" s="9" t="s">
        <v>17</v>
      </c>
    </row>
    <row r="7" spans="2:12" x14ac:dyDescent="0.2">
      <c r="B7" s="11" t="s">
        <v>18</v>
      </c>
      <c r="D7" s="3"/>
    </row>
    <row r="8" spans="2:12" ht="34" x14ac:dyDescent="0.2">
      <c r="B8" s="12" t="s">
        <v>68</v>
      </c>
    </row>
    <row r="9" spans="2:12" x14ac:dyDescent="0.2">
      <c r="B9" s="11" t="s">
        <v>7</v>
      </c>
      <c r="D9" s="23" t="s">
        <v>7</v>
      </c>
      <c r="I9" s="28" t="s">
        <v>10</v>
      </c>
      <c r="J9" s="28" t="s">
        <v>11</v>
      </c>
      <c r="K9" s="28" t="s">
        <v>12</v>
      </c>
      <c r="L9" s="28" t="s">
        <v>20</v>
      </c>
    </row>
    <row r="10" spans="2:12" x14ac:dyDescent="0.2">
      <c r="B10" s="8" t="s">
        <v>54</v>
      </c>
      <c r="D10" s="24" t="s">
        <v>55</v>
      </c>
      <c r="E10" s="29">
        <v>335</v>
      </c>
      <c r="F10" s="30">
        <v>380</v>
      </c>
      <c r="G10" s="30">
        <v>415</v>
      </c>
      <c r="H10" s="30">
        <f>650/5</f>
        <v>130</v>
      </c>
      <c r="I10" s="31">
        <f>SUMPRODUCT(E4:H4,E10:H10)</f>
        <v>175000</v>
      </c>
      <c r="J10" s="10" t="s">
        <v>19</v>
      </c>
      <c r="K10" s="10">
        <v>175000</v>
      </c>
      <c r="L10" s="31">
        <f>K10-I10</f>
        <v>0</v>
      </c>
    </row>
    <row r="11" spans="2:12" x14ac:dyDescent="0.2">
      <c r="B11" s="8" t="s">
        <v>69</v>
      </c>
      <c r="D11" s="24" t="s">
        <v>53</v>
      </c>
      <c r="E11" s="22">
        <v>25</v>
      </c>
      <c r="F11" s="10">
        <v>40</v>
      </c>
      <c r="G11" s="10">
        <v>25</v>
      </c>
      <c r="H11" s="10">
        <f>25/20</f>
        <v>1.25</v>
      </c>
      <c r="I11" s="10">
        <f>SUMPRODUCT(E4:H4,E11:H11)</f>
        <v>11999.999999999998</v>
      </c>
      <c r="J11" s="10" t="s">
        <v>19</v>
      </c>
      <c r="K11" s="10">
        <f>80*150</f>
        <v>12000</v>
      </c>
      <c r="L11" s="10">
        <f>K11-I11</f>
        <v>0</v>
      </c>
    </row>
    <row r="12" spans="2:12" ht="34" x14ac:dyDescent="0.2">
      <c r="B12" s="13" t="s">
        <v>64</v>
      </c>
      <c r="D12" s="24" t="s">
        <v>8</v>
      </c>
      <c r="E12" s="22">
        <v>-3</v>
      </c>
      <c r="F12" s="10">
        <v>-3</v>
      </c>
      <c r="G12" s="10">
        <v>1</v>
      </c>
      <c r="H12" s="10">
        <v>1</v>
      </c>
      <c r="I12" s="10">
        <f>SUMPRODUCT(E4:H4,E12:H12)</f>
        <v>-17.635402906208526</v>
      </c>
      <c r="J12" s="10" t="s">
        <v>19</v>
      </c>
      <c r="K12" s="10">
        <v>0</v>
      </c>
      <c r="L12" s="10">
        <f>K12-I12</f>
        <v>17.635402906208526</v>
      </c>
    </row>
    <row r="13" spans="2:12" ht="34" x14ac:dyDescent="0.2">
      <c r="B13" s="13" t="s">
        <v>51</v>
      </c>
      <c r="D13" s="25" t="s">
        <v>9</v>
      </c>
      <c r="E13" s="22">
        <v>0</v>
      </c>
      <c r="F13" s="10">
        <v>0</v>
      </c>
      <c r="G13" s="10">
        <v>-1</v>
      </c>
      <c r="H13" s="10">
        <v>2</v>
      </c>
      <c r="I13" s="10">
        <f>G4*G13 + H4*H13</f>
        <v>0</v>
      </c>
      <c r="J13" s="10" t="s">
        <v>19</v>
      </c>
      <c r="K13" s="10">
        <v>0</v>
      </c>
      <c r="L13" s="10">
        <f>K13-I13</f>
        <v>0</v>
      </c>
    </row>
    <row r="14" spans="2:12" x14ac:dyDescent="0.2">
      <c r="B14" s="8" t="s">
        <v>52</v>
      </c>
    </row>
    <row r="15" spans="2:12" x14ac:dyDescent="0.2">
      <c r="B15" s="9"/>
    </row>
    <row r="16" spans="2:12" x14ac:dyDescent="0.2">
      <c r="B16" s="9"/>
    </row>
    <row r="17" spans="2:9" x14ac:dyDescent="0.2">
      <c r="B17" s="5" t="s">
        <v>0</v>
      </c>
    </row>
    <row r="18" spans="2:9" ht="68" x14ac:dyDescent="0.2">
      <c r="B18" s="6" t="s">
        <v>50</v>
      </c>
      <c r="I18" s="20" t="s">
        <v>49</v>
      </c>
    </row>
    <row r="19" spans="2:9" ht="34" x14ac:dyDescent="0.2">
      <c r="B19" s="7" t="s">
        <v>1</v>
      </c>
      <c r="H19" s="32" t="s">
        <v>18</v>
      </c>
      <c r="I19" s="33">
        <f>SUMPRODUCT(E4:H4,E5:H5)</f>
        <v>138975.89365918096</v>
      </c>
    </row>
    <row r="20" spans="2:9" x14ac:dyDescent="0.2">
      <c r="B20" s="8" t="s">
        <v>59</v>
      </c>
    </row>
    <row r="21" spans="2:9" x14ac:dyDescent="0.2">
      <c r="B21" s="8" t="s">
        <v>70</v>
      </c>
    </row>
    <row r="22" spans="2:9" ht="34" x14ac:dyDescent="0.2">
      <c r="B22" s="13" t="s">
        <v>65</v>
      </c>
    </row>
    <row r="23" spans="2:9" x14ac:dyDescent="0.2">
      <c r="B23" s="8" t="s">
        <v>60</v>
      </c>
    </row>
    <row r="24" spans="2:9" x14ac:dyDescent="0.2">
      <c r="B24" s="8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542B-DDA9-2E4E-86C7-379975E565D5}">
  <dimension ref="B1:L24"/>
  <sheetViews>
    <sheetView topLeftCell="B1" workbookViewId="0">
      <selection activeCell="F17" sqref="F17"/>
    </sheetView>
  </sheetViews>
  <sheetFormatPr baseColWidth="10" defaultRowHeight="16" x14ac:dyDescent="0.2"/>
  <cols>
    <col min="1" max="1" width="5.83203125" customWidth="1"/>
    <col min="2" max="2" width="96" customWidth="1"/>
    <col min="3" max="3" width="9.1640625" customWidth="1"/>
    <col min="4" max="4" width="20.1640625" customWidth="1"/>
    <col min="5" max="5" width="11" bestFit="1" customWidth="1"/>
    <col min="6" max="8" width="11.6640625" bestFit="1" customWidth="1"/>
    <col min="9" max="9" width="45.83203125" customWidth="1"/>
    <col min="10" max="10" width="18.33203125" customWidth="1"/>
    <col min="11" max="11" width="18.1640625" customWidth="1"/>
    <col min="12" max="12" width="19.5" customWidth="1"/>
  </cols>
  <sheetData>
    <row r="1" spans="2:12" x14ac:dyDescent="0.2">
      <c r="B1" s="4"/>
    </row>
    <row r="2" spans="2:12" x14ac:dyDescent="0.2">
      <c r="B2" s="11" t="s">
        <v>13</v>
      </c>
      <c r="C2" s="1"/>
    </row>
    <row r="3" spans="2:12" ht="17" x14ac:dyDescent="0.2">
      <c r="B3" s="9" t="s">
        <v>14</v>
      </c>
      <c r="E3" s="18" t="s">
        <v>3</v>
      </c>
      <c r="F3" s="18" t="s">
        <v>4</v>
      </c>
      <c r="G3" s="18" t="s">
        <v>5</v>
      </c>
      <c r="H3" s="18" t="s">
        <v>6</v>
      </c>
    </row>
    <row r="4" spans="2:12" x14ac:dyDescent="0.2">
      <c r="B4" s="9" t="s">
        <v>15</v>
      </c>
      <c r="D4" s="1"/>
      <c r="E4" s="26">
        <v>373.46752058554443</v>
      </c>
      <c r="F4" s="27">
        <v>0</v>
      </c>
      <c r="G4" s="27">
        <v>103.93412625800546</v>
      </c>
      <c r="H4" s="27">
        <v>51.967063129002717</v>
      </c>
    </row>
    <row r="5" spans="2:12" x14ac:dyDescent="0.2">
      <c r="B5" s="9" t="s">
        <v>16</v>
      </c>
      <c r="D5" s="21" t="s">
        <v>2</v>
      </c>
      <c r="E5" s="30">
        <v>273.06</v>
      </c>
      <c r="F5" s="30">
        <v>349.99</v>
      </c>
      <c r="G5" s="30">
        <v>285.99</v>
      </c>
      <c r="H5" s="30">
        <v>139.99</v>
      </c>
      <c r="K5" s="19"/>
    </row>
    <row r="6" spans="2:12" x14ac:dyDescent="0.2">
      <c r="B6" s="9" t="s">
        <v>17</v>
      </c>
    </row>
    <row r="7" spans="2:12" x14ac:dyDescent="0.2">
      <c r="B7" s="11" t="s">
        <v>18</v>
      </c>
      <c r="D7" s="3"/>
    </row>
    <row r="8" spans="2:12" ht="34" x14ac:dyDescent="0.2">
      <c r="B8" s="12" t="s">
        <v>76</v>
      </c>
    </row>
    <row r="9" spans="2:12" x14ac:dyDescent="0.2">
      <c r="B9" s="11" t="s">
        <v>7</v>
      </c>
      <c r="D9" s="23" t="s">
        <v>7</v>
      </c>
      <c r="I9" s="28" t="s">
        <v>10</v>
      </c>
      <c r="J9" s="28" t="s">
        <v>11</v>
      </c>
      <c r="K9" s="28" t="s">
        <v>12</v>
      </c>
      <c r="L9" s="28" t="s">
        <v>20</v>
      </c>
    </row>
    <row r="10" spans="2:12" x14ac:dyDescent="0.2">
      <c r="B10" s="8" t="s">
        <v>54</v>
      </c>
      <c r="D10" s="24" t="s">
        <v>55</v>
      </c>
      <c r="E10" s="29">
        <v>335</v>
      </c>
      <c r="F10" s="30">
        <v>380</v>
      </c>
      <c r="G10" s="30">
        <v>415</v>
      </c>
      <c r="H10" s="30">
        <f>650/5</f>
        <v>130</v>
      </c>
      <c r="I10" s="31">
        <f>SUMPRODUCT(E4:H4,E10:H10)</f>
        <v>175000</v>
      </c>
      <c r="J10" s="10" t="s">
        <v>19</v>
      </c>
      <c r="K10" s="10">
        <v>175000</v>
      </c>
      <c r="L10" s="31">
        <f>K10-I10</f>
        <v>0</v>
      </c>
    </row>
    <row r="11" spans="2:12" x14ac:dyDescent="0.2">
      <c r="B11" s="8" t="s">
        <v>71</v>
      </c>
      <c r="D11" s="24" t="s">
        <v>53</v>
      </c>
      <c r="E11" s="22">
        <v>25</v>
      </c>
      <c r="F11" s="10">
        <v>40</v>
      </c>
      <c r="G11" s="10">
        <v>25</v>
      </c>
      <c r="H11" s="10">
        <f>25/20</f>
        <v>1.25</v>
      </c>
      <c r="I11" s="10">
        <f>SUMPRODUCT(E4:H4,E11:H11)</f>
        <v>12000</v>
      </c>
      <c r="J11" s="10" t="s">
        <v>19</v>
      </c>
      <c r="K11" s="10">
        <f>80*150</f>
        <v>12000</v>
      </c>
      <c r="L11" s="10">
        <f>K11-I11</f>
        <v>0</v>
      </c>
    </row>
    <row r="12" spans="2:12" ht="34" x14ac:dyDescent="0.2">
      <c r="B12" s="13" t="s">
        <v>64</v>
      </c>
      <c r="D12" s="24" t="s">
        <v>8</v>
      </c>
      <c r="E12" s="22">
        <v>-3</v>
      </c>
      <c r="F12" s="10">
        <v>-3</v>
      </c>
      <c r="G12" s="10">
        <v>1</v>
      </c>
      <c r="H12" s="10">
        <v>1</v>
      </c>
      <c r="I12" s="10">
        <f>SUMPRODUCT(E4:H4,E12:H12)</f>
        <v>-964.50137236962519</v>
      </c>
      <c r="J12" s="10" t="s">
        <v>19</v>
      </c>
      <c r="K12" s="10">
        <v>0</v>
      </c>
      <c r="L12" s="10">
        <f>K12-I12</f>
        <v>964.50137236962519</v>
      </c>
    </row>
    <row r="13" spans="2:12" ht="34" x14ac:dyDescent="0.2">
      <c r="B13" s="13" t="s">
        <v>51</v>
      </c>
      <c r="D13" s="25" t="s">
        <v>9</v>
      </c>
      <c r="E13" s="22">
        <v>0</v>
      </c>
      <c r="F13" s="10">
        <v>0</v>
      </c>
      <c r="G13" s="10">
        <v>-1</v>
      </c>
      <c r="H13" s="10">
        <v>2</v>
      </c>
      <c r="I13" s="10">
        <f>G4*G13 + H4*H13</f>
        <v>0</v>
      </c>
      <c r="J13" s="10" t="s">
        <v>19</v>
      </c>
      <c r="K13" s="10">
        <v>0</v>
      </c>
      <c r="L13" s="10">
        <f>K13-I13</f>
        <v>0</v>
      </c>
    </row>
    <row r="14" spans="2:12" x14ac:dyDescent="0.2">
      <c r="B14" s="8" t="s">
        <v>52</v>
      </c>
    </row>
    <row r="15" spans="2:12" x14ac:dyDescent="0.2">
      <c r="B15" s="9"/>
    </row>
    <row r="16" spans="2:12" x14ac:dyDescent="0.2">
      <c r="B16" s="9"/>
    </row>
    <row r="17" spans="2:9" x14ac:dyDescent="0.2">
      <c r="B17" s="5" t="s">
        <v>0</v>
      </c>
    </row>
    <row r="18" spans="2:9" ht="68" x14ac:dyDescent="0.2">
      <c r="B18" s="6" t="s">
        <v>75</v>
      </c>
      <c r="I18" s="34" t="s">
        <v>80</v>
      </c>
    </row>
    <row r="19" spans="2:9" ht="34" x14ac:dyDescent="0.2">
      <c r="B19" s="7" t="s">
        <v>1</v>
      </c>
      <c r="H19" s="32" t="s">
        <v>18</v>
      </c>
      <c r="I19" s="33">
        <f>SUMPRODUCT(E4:H4,E5:H5)</f>
        <v>138978.03110704487</v>
      </c>
    </row>
    <row r="20" spans="2:9" x14ac:dyDescent="0.2">
      <c r="B20" s="8" t="s">
        <v>56</v>
      </c>
    </row>
    <row r="21" spans="2:9" x14ac:dyDescent="0.2">
      <c r="B21" s="8" t="s">
        <v>72</v>
      </c>
    </row>
    <row r="22" spans="2:9" ht="34" x14ac:dyDescent="0.2">
      <c r="B22" s="13" t="s">
        <v>66</v>
      </c>
    </row>
    <row r="23" spans="2:9" x14ac:dyDescent="0.2">
      <c r="B23" s="8" t="s">
        <v>57</v>
      </c>
    </row>
    <row r="24" spans="2:9" x14ac:dyDescent="0.2">
      <c r="B24" s="8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E108-2E8C-0D45-8C7D-7BE92E904AE6}">
  <dimension ref="B1:L24"/>
  <sheetViews>
    <sheetView tabSelected="1" topLeftCell="B1" workbookViewId="0">
      <selection activeCell="B12" sqref="B12"/>
    </sheetView>
  </sheetViews>
  <sheetFormatPr baseColWidth="10" defaultRowHeight="16" x14ac:dyDescent="0.2"/>
  <cols>
    <col min="1" max="1" width="5.83203125" customWidth="1"/>
    <col min="2" max="2" width="96" customWidth="1"/>
    <col min="3" max="3" width="9.1640625" customWidth="1"/>
    <col min="4" max="4" width="20.1640625" customWidth="1"/>
    <col min="5" max="5" width="11" bestFit="1" customWidth="1"/>
    <col min="6" max="8" width="11.6640625" bestFit="1" customWidth="1"/>
    <col min="9" max="9" width="45.83203125" customWidth="1"/>
    <col min="10" max="10" width="18.33203125" customWidth="1"/>
    <col min="11" max="11" width="18.1640625" customWidth="1"/>
    <col min="12" max="12" width="19.5" customWidth="1"/>
  </cols>
  <sheetData>
    <row r="1" spans="2:12" x14ac:dyDescent="0.2">
      <c r="B1" s="4"/>
    </row>
    <row r="2" spans="2:12" x14ac:dyDescent="0.2">
      <c r="B2" s="11" t="s">
        <v>13</v>
      </c>
      <c r="C2" s="1"/>
    </row>
    <row r="3" spans="2:12" ht="17" x14ac:dyDescent="0.2">
      <c r="B3" s="9" t="s">
        <v>14</v>
      </c>
      <c r="E3" s="18" t="s">
        <v>3</v>
      </c>
      <c r="F3" s="18" t="s">
        <v>4</v>
      </c>
      <c r="G3" s="18" t="s">
        <v>5</v>
      </c>
      <c r="H3" s="18" t="s">
        <v>6</v>
      </c>
    </row>
    <row r="4" spans="2:12" x14ac:dyDescent="0.2">
      <c r="B4" s="9" t="s">
        <v>15</v>
      </c>
      <c r="D4" s="1"/>
      <c r="E4" s="26">
        <v>0</v>
      </c>
      <c r="F4" s="27">
        <v>131.50684931506851</v>
      </c>
      <c r="G4" s="27">
        <v>263.01369863013701</v>
      </c>
      <c r="H4" s="27">
        <v>131.50684931506848</v>
      </c>
    </row>
    <row r="5" spans="2:12" x14ac:dyDescent="0.2">
      <c r="B5" s="9" t="s">
        <v>16</v>
      </c>
      <c r="D5" s="21" t="s">
        <v>2</v>
      </c>
      <c r="E5" s="30">
        <v>164.99</v>
      </c>
      <c r="F5" s="30">
        <v>349.99</v>
      </c>
      <c r="G5" s="30">
        <v>285.99</v>
      </c>
      <c r="H5" s="30">
        <v>139.99</v>
      </c>
      <c r="K5" s="19"/>
    </row>
    <row r="6" spans="2:12" x14ac:dyDescent="0.2">
      <c r="B6" s="9" t="s">
        <v>17</v>
      </c>
    </row>
    <row r="7" spans="2:12" x14ac:dyDescent="0.2">
      <c r="B7" s="11" t="s">
        <v>18</v>
      </c>
      <c r="D7" s="3"/>
    </row>
    <row r="8" spans="2:12" ht="34" x14ac:dyDescent="0.2">
      <c r="B8" s="12" t="s">
        <v>68</v>
      </c>
    </row>
    <row r="9" spans="2:12" x14ac:dyDescent="0.2">
      <c r="B9" s="11" t="s">
        <v>7</v>
      </c>
      <c r="D9" s="23" t="s">
        <v>7</v>
      </c>
      <c r="I9" s="28" t="s">
        <v>10</v>
      </c>
      <c r="J9" s="28" t="s">
        <v>11</v>
      </c>
      <c r="K9" s="28" t="s">
        <v>12</v>
      </c>
      <c r="L9" s="28" t="s">
        <v>20</v>
      </c>
    </row>
    <row r="10" spans="2:12" x14ac:dyDescent="0.2">
      <c r="B10" s="8" t="s">
        <v>54</v>
      </c>
      <c r="D10" s="24" t="s">
        <v>55</v>
      </c>
      <c r="E10" s="29">
        <v>335</v>
      </c>
      <c r="F10" s="30">
        <v>380</v>
      </c>
      <c r="G10" s="30">
        <v>415</v>
      </c>
      <c r="H10" s="30">
        <f>650/5</f>
        <v>130</v>
      </c>
      <c r="I10" s="31">
        <f>SUMPRODUCT(E4:H4,E10:H10)</f>
        <v>176219.17808219179</v>
      </c>
      <c r="J10" s="10" t="s">
        <v>19</v>
      </c>
      <c r="K10" s="10">
        <f>175000 + 1219.18</f>
        <v>176219.18</v>
      </c>
      <c r="L10" s="31">
        <f>K10-I10</f>
        <v>1.9178082002326846E-3</v>
      </c>
    </row>
    <row r="11" spans="2:12" x14ac:dyDescent="0.2">
      <c r="B11" s="8" t="s">
        <v>71</v>
      </c>
      <c r="D11" s="24" t="s">
        <v>53</v>
      </c>
      <c r="E11" s="22">
        <v>25</v>
      </c>
      <c r="F11" s="10">
        <v>40</v>
      </c>
      <c r="G11" s="10">
        <v>25</v>
      </c>
      <c r="H11" s="10">
        <f>25/20</f>
        <v>1.25</v>
      </c>
      <c r="I11" s="10">
        <f>SUMPRODUCT(E4:H4,E11:H11)</f>
        <v>12000.000000000002</v>
      </c>
      <c r="J11" s="10" t="s">
        <v>19</v>
      </c>
      <c r="K11" s="10">
        <f>80*150</f>
        <v>12000</v>
      </c>
      <c r="L11" s="10">
        <f>K11-I11</f>
        <v>0</v>
      </c>
    </row>
    <row r="12" spans="2:12" ht="34" x14ac:dyDescent="0.2">
      <c r="B12" s="13" t="s">
        <v>64</v>
      </c>
      <c r="D12" s="24" t="s">
        <v>8</v>
      </c>
      <c r="E12" s="22">
        <v>-3</v>
      </c>
      <c r="F12" s="10">
        <v>-3</v>
      </c>
      <c r="G12" s="10">
        <v>1</v>
      </c>
      <c r="H12" s="10">
        <v>1</v>
      </c>
      <c r="I12" s="10">
        <f>SUMPRODUCT(E4:H4,E12:H12)</f>
        <v>-2.8421709430404007E-14</v>
      </c>
      <c r="J12" s="10" t="s">
        <v>19</v>
      </c>
      <c r="K12" s="10">
        <v>0</v>
      </c>
      <c r="L12" s="10">
        <f>K12-I12</f>
        <v>2.8421709430404007E-14</v>
      </c>
    </row>
    <row r="13" spans="2:12" ht="34" x14ac:dyDescent="0.2">
      <c r="B13" s="13" t="s">
        <v>51</v>
      </c>
      <c r="D13" s="25" t="s">
        <v>9</v>
      </c>
      <c r="E13" s="22">
        <v>0</v>
      </c>
      <c r="F13" s="10">
        <v>0</v>
      </c>
      <c r="G13" s="10">
        <v>-1</v>
      </c>
      <c r="H13" s="10">
        <v>2</v>
      </c>
      <c r="I13" s="10">
        <f>G4*G13 + H4*H13</f>
        <v>0</v>
      </c>
      <c r="J13" s="10" t="s">
        <v>19</v>
      </c>
      <c r="K13" s="10">
        <v>0</v>
      </c>
      <c r="L13" s="10">
        <f>K13-I13</f>
        <v>0</v>
      </c>
    </row>
    <row r="14" spans="2:12" x14ac:dyDescent="0.2">
      <c r="B14" s="8" t="s">
        <v>52</v>
      </c>
    </row>
    <row r="15" spans="2:12" x14ac:dyDescent="0.2">
      <c r="B15" s="9"/>
    </row>
    <row r="16" spans="2:12" x14ac:dyDescent="0.2">
      <c r="B16" s="9"/>
    </row>
    <row r="17" spans="2:9" x14ac:dyDescent="0.2">
      <c r="B17" s="5" t="s">
        <v>0</v>
      </c>
    </row>
    <row r="18" spans="2:9" ht="51" x14ac:dyDescent="0.2">
      <c r="B18" s="6" t="s">
        <v>81</v>
      </c>
      <c r="I18" s="34" t="s">
        <v>80</v>
      </c>
    </row>
    <row r="19" spans="2:9" ht="34" x14ac:dyDescent="0.2">
      <c r="B19" s="7" t="s">
        <v>1</v>
      </c>
      <c r="H19" s="32" t="s">
        <v>18</v>
      </c>
      <c r="I19" s="33">
        <f>SUMPRODUCT(E4:H4,E5:H5)</f>
        <v>139655.01369863015</v>
      </c>
    </row>
    <row r="20" spans="2:9" x14ac:dyDescent="0.2">
      <c r="B20" s="8" t="s">
        <v>56</v>
      </c>
    </row>
    <row r="21" spans="2:9" x14ac:dyDescent="0.2">
      <c r="B21" s="8" t="s">
        <v>72</v>
      </c>
    </row>
    <row r="22" spans="2:9" ht="34" x14ac:dyDescent="0.2">
      <c r="B22" s="13" t="s">
        <v>66</v>
      </c>
    </row>
    <row r="23" spans="2:9" x14ac:dyDescent="0.2">
      <c r="B23" s="8" t="s">
        <v>57</v>
      </c>
    </row>
    <row r="24" spans="2:9" x14ac:dyDescent="0.2">
      <c r="B24" s="8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A0E6-FBDC-7A45-BF34-CE29193AD949}">
  <dimension ref="B1:L24"/>
  <sheetViews>
    <sheetView topLeftCell="B1" workbookViewId="0">
      <selection activeCell="K11" sqref="K11"/>
    </sheetView>
  </sheetViews>
  <sheetFormatPr baseColWidth="10" defaultRowHeight="16" x14ac:dyDescent="0.2"/>
  <cols>
    <col min="1" max="1" width="5.83203125" customWidth="1"/>
    <col min="2" max="2" width="92.1640625" customWidth="1"/>
    <col min="4" max="4" width="20.1640625" customWidth="1"/>
    <col min="5" max="5" width="11" bestFit="1" customWidth="1"/>
    <col min="6" max="8" width="11.6640625" bestFit="1" customWidth="1"/>
    <col min="9" max="9" width="45" customWidth="1"/>
    <col min="10" max="10" width="18.33203125" customWidth="1"/>
    <col min="11" max="11" width="18.1640625" customWidth="1"/>
    <col min="12" max="12" width="19.5" customWidth="1"/>
  </cols>
  <sheetData>
    <row r="1" spans="2:12" x14ac:dyDescent="0.2">
      <c r="B1" s="4"/>
    </row>
    <row r="2" spans="2:12" x14ac:dyDescent="0.2">
      <c r="B2" s="11" t="s">
        <v>13</v>
      </c>
      <c r="C2" s="1"/>
    </row>
    <row r="3" spans="2:12" ht="17" x14ac:dyDescent="0.2">
      <c r="B3" s="9" t="s">
        <v>14</v>
      </c>
      <c r="E3" s="18" t="s">
        <v>3</v>
      </c>
      <c r="F3" s="18" t="s">
        <v>4</v>
      </c>
      <c r="G3" s="18" t="s">
        <v>5</v>
      </c>
      <c r="H3" s="18" t="s">
        <v>6</v>
      </c>
    </row>
    <row r="4" spans="2:12" x14ac:dyDescent="0.2">
      <c r="B4" s="9" t="s">
        <v>15</v>
      </c>
      <c r="D4" s="1"/>
      <c r="E4" s="26">
        <v>0</v>
      </c>
      <c r="F4" s="27">
        <v>460.52631578947376</v>
      </c>
      <c r="G4" s="27">
        <v>0</v>
      </c>
      <c r="H4" s="27">
        <v>0</v>
      </c>
    </row>
    <row r="5" spans="2:12" x14ac:dyDescent="0.2">
      <c r="B5" s="9" t="s">
        <v>16</v>
      </c>
      <c r="D5" s="21" t="s">
        <v>2</v>
      </c>
      <c r="E5" s="30">
        <v>164.99</v>
      </c>
      <c r="F5" s="30">
        <v>349.99</v>
      </c>
      <c r="G5" s="30">
        <v>285.99</v>
      </c>
      <c r="H5" s="30">
        <v>139.99</v>
      </c>
      <c r="K5" s="19"/>
    </row>
    <row r="6" spans="2:12" x14ac:dyDescent="0.2">
      <c r="B6" s="9" t="s">
        <v>17</v>
      </c>
    </row>
    <row r="7" spans="2:12" x14ac:dyDescent="0.2">
      <c r="B7" s="11" t="s">
        <v>18</v>
      </c>
      <c r="D7" s="3"/>
    </row>
    <row r="8" spans="2:12" ht="34" x14ac:dyDescent="0.2">
      <c r="B8" s="12" t="s">
        <v>68</v>
      </c>
    </row>
    <row r="9" spans="2:12" x14ac:dyDescent="0.2">
      <c r="B9" s="11" t="s">
        <v>7</v>
      </c>
      <c r="D9" s="23" t="s">
        <v>7</v>
      </c>
      <c r="I9" s="28" t="s">
        <v>10</v>
      </c>
      <c r="J9" s="28" t="s">
        <v>11</v>
      </c>
      <c r="K9" s="28" t="s">
        <v>12</v>
      </c>
      <c r="L9" s="28" t="s">
        <v>20</v>
      </c>
    </row>
    <row r="10" spans="2:12" x14ac:dyDescent="0.2">
      <c r="B10" s="8" t="s">
        <v>54</v>
      </c>
      <c r="D10" s="24" t="s">
        <v>55</v>
      </c>
      <c r="E10" s="29">
        <v>335</v>
      </c>
      <c r="F10" s="30">
        <v>380</v>
      </c>
      <c r="G10" s="30">
        <v>415</v>
      </c>
      <c r="H10" s="30">
        <f>650/5</f>
        <v>130</v>
      </c>
      <c r="I10" s="31">
        <f>SUMPRODUCT(E4:H4,E10:H10)</f>
        <v>175000.00000000003</v>
      </c>
      <c r="J10" s="10" t="s">
        <v>19</v>
      </c>
      <c r="K10" s="10">
        <v>175000</v>
      </c>
      <c r="L10" s="31">
        <f>K10-I10</f>
        <v>0</v>
      </c>
    </row>
    <row r="11" spans="2:12" x14ac:dyDescent="0.2">
      <c r="B11" s="8" t="s">
        <v>69</v>
      </c>
      <c r="D11" s="24" t="s">
        <v>53</v>
      </c>
      <c r="E11" s="22">
        <v>25</v>
      </c>
      <c r="F11" s="10">
        <v>40</v>
      </c>
      <c r="G11" s="10">
        <v>25</v>
      </c>
      <c r="H11" s="10">
        <f>25/20</f>
        <v>1.25</v>
      </c>
      <c r="I11" s="10">
        <f>SUMPRODUCT(E4:H4,E11:H11)</f>
        <v>18421.05263157895</v>
      </c>
      <c r="J11" s="10" t="s">
        <v>19</v>
      </c>
      <c r="K11" s="10">
        <f>80*150 + 6421.06</f>
        <v>18421.060000000001</v>
      </c>
      <c r="L11" s="10">
        <f>K11-I11</f>
        <v>7.3684210510691628E-3</v>
      </c>
    </row>
    <row r="12" spans="2:12" ht="34" x14ac:dyDescent="0.2">
      <c r="B12" s="13" t="s">
        <v>64</v>
      </c>
      <c r="D12" s="24" t="s">
        <v>8</v>
      </c>
      <c r="E12" s="22">
        <v>-3</v>
      </c>
      <c r="F12" s="10">
        <v>-3</v>
      </c>
      <c r="G12" s="10">
        <v>1</v>
      </c>
      <c r="H12" s="10">
        <v>1</v>
      </c>
      <c r="I12" s="10">
        <f>SUMPRODUCT(E4:H4,E12:H12)</f>
        <v>-1381.5789473684213</v>
      </c>
      <c r="J12" s="10" t="s">
        <v>19</v>
      </c>
      <c r="K12" s="10">
        <v>0</v>
      </c>
      <c r="L12" s="10">
        <f>K12-I12</f>
        <v>1381.5789473684213</v>
      </c>
    </row>
    <row r="13" spans="2:12" ht="34" x14ac:dyDescent="0.2">
      <c r="B13" s="13" t="s">
        <v>51</v>
      </c>
      <c r="D13" s="25" t="s">
        <v>9</v>
      </c>
      <c r="E13" s="22">
        <v>0</v>
      </c>
      <c r="F13" s="10">
        <v>0</v>
      </c>
      <c r="G13" s="10">
        <v>-1</v>
      </c>
      <c r="H13" s="10">
        <v>2</v>
      </c>
      <c r="I13" s="10">
        <f>G4*G13 + H4*H13</f>
        <v>0</v>
      </c>
      <c r="J13" s="10" t="s">
        <v>19</v>
      </c>
      <c r="K13" s="10">
        <v>0</v>
      </c>
      <c r="L13" s="10">
        <f>K13-I13</f>
        <v>0</v>
      </c>
    </row>
    <row r="14" spans="2:12" x14ac:dyDescent="0.2">
      <c r="B14" s="8" t="s">
        <v>52</v>
      </c>
    </row>
    <row r="15" spans="2:12" x14ac:dyDescent="0.2">
      <c r="B15" s="9"/>
    </row>
    <row r="16" spans="2:12" x14ac:dyDescent="0.2">
      <c r="B16" s="9"/>
    </row>
    <row r="17" spans="2:9" x14ac:dyDescent="0.2">
      <c r="B17" s="5" t="s">
        <v>0</v>
      </c>
    </row>
    <row r="18" spans="2:9" ht="68" x14ac:dyDescent="0.2">
      <c r="B18" s="6" t="s">
        <v>50</v>
      </c>
      <c r="I18" s="20" t="s">
        <v>49</v>
      </c>
    </row>
    <row r="19" spans="2:9" ht="34" x14ac:dyDescent="0.2">
      <c r="B19" s="7" t="s">
        <v>1</v>
      </c>
      <c r="H19" s="32" t="s">
        <v>18</v>
      </c>
      <c r="I19" s="33">
        <f>SUMPRODUCT(E4:H4,E5:H5)</f>
        <v>161179.60526315792</v>
      </c>
    </row>
    <row r="20" spans="2:9" x14ac:dyDescent="0.2">
      <c r="B20" s="8" t="s">
        <v>59</v>
      </c>
    </row>
    <row r="21" spans="2:9" x14ac:dyDescent="0.2">
      <c r="B21" s="8" t="s">
        <v>70</v>
      </c>
    </row>
    <row r="22" spans="2:9" ht="34" x14ac:dyDescent="0.2">
      <c r="B22" s="13" t="s">
        <v>65</v>
      </c>
    </row>
    <row r="23" spans="2:9" x14ac:dyDescent="0.2">
      <c r="B23" s="8" t="s">
        <v>60</v>
      </c>
    </row>
    <row r="24" spans="2:9" x14ac:dyDescent="0.2">
      <c r="B24" s="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Analysis 1 (MAIN)</vt:lpstr>
      <vt:lpstr>Analysis 2 (PW S.P. Change)</vt:lpstr>
      <vt:lpstr>Analysis 3 (Budget A. Change)</vt:lpstr>
      <vt:lpstr>Analysis 4 (Space A. Change)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2022-02-13T04:52:42Z</dcterms:created>
  <dcterms:modified xsi:type="dcterms:W3CDTF">2022-02-15T02:26:11Z</dcterms:modified>
</cp:coreProperties>
</file>