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5d3a2893da7e99/Documents/"/>
    </mc:Choice>
  </mc:AlternateContent>
  <xr:revisionPtr revIDLastSave="0" documentId="8_{40EACEC1-057D-2E48-9A6A-99A6130B5EF3}" xr6:coauthVersionLast="47" xr6:coauthVersionMax="47" xr10:uidLastSave="{00000000-0000-0000-0000-000000000000}"/>
  <bookViews>
    <workbookView xWindow="-110" yWindow="-110" windowWidth="19420" windowHeight="10300" xr2:uid="{C0C40314-80A1-4263-B52A-9C97C8B485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11" i="1"/>
  <c r="B15" i="1"/>
  <c r="B8" i="1"/>
  <c r="B9" i="1"/>
  <c r="B29" i="1"/>
  <c r="B22" i="1"/>
  <c r="F17" i="1"/>
  <c r="B14" i="1"/>
  <c r="F11" i="1"/>
  <c r="F12" i="1"/>
  <c r="F13" i="1"/>
  <c r="F10" i="1"/>
  <c r="B19" i="1"/>
  <c r="B20" i="1"/>
  <c r="B28" i="1"/>
  <c r="B30" i="1"/>
  <c r="B26" i="1"/>
  <c r="B33" i="1"/>
  <c r="B32" i="1"/>
  <c r="B34" i="1"/>
  <c r="B31" i="1"/>
</calcChain>
</file>

<file path=xl/sharedStrings.xml><?xml version="1.0" encoding="utf-8"?>
<sst xmlns="http://schemas.openxmlformats.org/spreadsheetml/2006/main" count="38" uniqueCount="38">
  <si>
    <t>Qr</t>
  </si>
  <si>
    <t>Qw</t>
  </si>
  <si>
    <t>Qmix</t>
  </si>
  <si>
    <t>DOw</t>
  </si>
  <si>
    <t>DOr</t>
  </si>
  <si>
    <t>DO</t>
  </si>
  <si>
    <t>DOs</t>
  </si>
  <si>
    <t>Lw</t>
  </si>
  <si>
    <t>Lr</t>
  </si>
  <si>
    <t>kd</t>
  </si>
  <si>
    <t>Deoxygentaion Rate</t>
  </si>
  <si>
    <t>t</t>
  </si>
  <si>
    <t>kr</t>
  </si>
  <si>
    <t>Temp</t>
  </si>
  <si>
    <t>u</t>
  </si>
  <si>
    <t>h</t>
  </si>
  <si>
    <t>Re-Aertion Rate</t>
  </si>
  <si>
    <t>Rate of inc of DO deficit</t>
  </si>
  <si>
    <t>Dt</t>
  </si>
  <si>
    <t>Lt</t>
  </si>
  <si>
    <t>Da or D</t>
  </si>
  <si>
    <t>critical time(tc)</t>
  </si>
  <si>
    <t>Dc</t>
  </si>
  <si>
    <t>BOD(5)</t>
  </si>
  <si>
    <t>Temp(w)</t>
  </si>
  <si>
    <t>Temp(r)</t>
  </si>
  <si>
    <t>F1</t>
  </si>
  <si>
    <t>F2</t>
  </si>
  <si>
    <t>DOt</t>
  </si>
  <si>
    <t>kr from u,h,T</t>
  </si>
  <si>
    <t>kr(20 to T)</t>
  </si>
  <si>
    <t>kr 20</t>
  </si>
  <si>
    <t>kd 20</t>
  </si>
  <si>
    <t>kd(20 to T)</t>
  </si>
  <si>
    <t>position (xc) in metres</t>
  </si>
  <si>
    <t>DOc</t>
  </si>
  <si>
    <t>BOD/(1-e^(-5k)) = Lo</t>
  </si>
  <si>
    <t>BOD(5mixture)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</si>
</sst>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711B-4D31-423E-A38D-997A5E4341E4}">
  <dimension ref="A1:F37"/>
  <sheetViews>
    <sheetView tabSelected="1" workbookViewId="0">
      <selection activeCell="A15" sqref="A15"/>
    </sheetView>
  </sheetViews>
  <sheetFormatPr defaultRowHeight="15" x14ac:dyDescent="0.2"/>
  <cols>
    <col min="1" max="1" width="22.05859375" customWidth="1"/>
    <col min="5" max="5" width="14.9296875" customWidth="1"/>
  </cols>
  <sheetData>
    <row r="1" spans="1:6" x14ac:dyDescent="0.2">
      <c r="A1" t="s">
        <v>0</v>
      </c>
      <c r="B1">
        <v>5</v>
      </c>
    </row>
    <row r="2" spans="1:6" x14ac:dyDescent="0.2">
      <c r="A2" t="s">
        <v>1</v>
      </c>
      <c r="B2">
        <v>0.2</v>
      </c>
    </row>
    <row r="3" spans="1:6" x14ac:dyDescent="0.2">
      <c r="A3" t="s">
        <v>2</v>
      </c>
      <c r="B3">
        <f>B1+B2</f>
        <v>5.2</v>
      </c>
    </row>
    <row r="5" spans="1:6" x14ac:dyDescent="0.2">
      <c r="A5" t="s">
        <v>6</v>
      </c>
      <c r="B5">
        <v>9.17</v>
      </c>
    </row>
    <row r="6" spans="1:6" x14ac:dyDescent="0.2">
      <c r="A6" t="s">
        <v>3</v>
      </c>
      <c r="B6">
        <v>1</v>
      </c>
    </row>
    <row r="7" spans="1:6" x14ac:dyDescent="0.2">
      <c r="A7" t="s">
        <v>4</v>
      </c>
      <c r="B7">
        <v>8</v>
      </c>
    </row>
    <row r="8" spans="1:6" x14ac:dyDescent="0.2">
      <c r="A8" t="s">
        <v>5</v>
      </c>
      <c r="B8">
        <f xml:space="preserve"> (B1*B7+B2*B6)/B3</f>
        <v>7.7307692307692308</v>
      </c>
    </row>
    <row r="9" spans="1:6" x14ac:dyDescent="0.2">
      <c r="A9" t="s">
        <v>20</v>
      </c>
      <c r="B9">
        <f xml:space="preserve"> (B5-B8)</f>
        <v>1.4392307692307691</v>
      </c>
    </row>
    <row r="10" spans="1:6" x14ac:dyDescent="0.2">
      <c r="E10" t="s">
        <v>26</v>
      </c>
      <c r="F10">
        <f>B11/(1 - EXP(-5*(B17)))</f>
        <v>8.4424073621703108</v>
      </c>
    </row>
    <row r="11" spans="1:6" x14ac:dyDescent="0.2">
      <c r="A11" t="s">
        <v>23</v>
      </c>
      <c r="B11">
        <f>(B1*B13 + B2*B12)/B3</f>
        <v>5.7692307692307692</v>
      </c>
      <c r="E11" t="s">
        <v>27</v>
      </c>
      <c r="F11">
        <f>(B2*B12 + B1*B13)/B3</f>
        <v>5.7692307692307692</v>
      </c>
    </row>
    <row r="12" spans="1:6" x14ac:dyDescent="0.2">
      <c r="A12" t="s">
        <v>7</v>
      </c>
      <c r="B12">
        <v>100</v>
      </c>
      <c r="E12" t="s">
        <v>29</v>
      </c>
      <c r="F12" t="e">
        <f>3.9*(B23^0.5)*(1.024^(B22-20))/B24^1.5</f>
        <v>#DIV/0!</v>
      </c>
    </row>
    <row r="13" spans="1:6" x14ac:dyDescent="0.2">
      <c r="A13" t="s">
        <v>8</v>
      </c>
      <c r="B13">
        <v>2</v>
      </c>
      <c r="E13" t="s">
        <v>30</v>
      </c>
      <c r="F13">
        <f>F14*(1.024^(B22-20))</f>
        <v>0.65</v>
      </c>
    </row>
    <row r="14" spans="1:6" x14ac:dyDescent="0.2">
      <c r="A14" t="s">
        <v>37</v>
      </c>
      <c r="B14">
        <f>(B1*B13 + B2*B12)/B3</f>
        <v>5.7692307692307692</v>
      </c>
      <c r="E14" t="s">
        <v>31</v>
      </c>
      <c r="F14">
        <v>0.65</v>
      </c>
    </row>
    <row r="15" spans="1:6" x14ac:dyDescent="0.2">
      <c r="A15" t="s">
        <v>36</v>
      </c>
      <c r="B15">
        <f>B11/(1 - EXP(-5*(B17)))</f>
        <v>8.4424073621703108</v>
      </c>
    </row>
    <row r="16" spans="1:6" x14ac:dyDescent="0.2">
      <c r="E16" t="s">
        <v>32</v>
      </c>
      <c r="F16">
        <v>0.34</v>
      </c>
    </row>
    <row r="17" spans="1:6" x14ac:dyDescent="0.2">
      <c r="A17" t="s">
        <v>9</v>
      </c>
      <c r="B17">
        <v>0.23</v>
      </c>
      <c r="E17" t="s">
        <v>33</v>
      </c>
      <c r="F17">
        <f>F16*(1.135^(B22-20))</f>
        <v>0.34</v>
      </c>
    </row>
    <row r="18" spans="1:6" x14ac:dyDescent="0.2">
      <c r="A18" t="s">
        <v>11</v>
      </c>
      <c r="B18">
        <v>2</v>
      </c>
    </row>
    <row r="19" spans="1:6" x14ac:dyDescent="0.2">
      <c r="A19" t="s">
        <v>10</v>
      </c>
      <c r="B19">
        <f xml:space="preserve"> (B17*B15)*EXP(-B17*B18)</f>
        <v>1.2257973501824384</v>
      </c>
    </row>
    <row r="20" spans="1:6" x14ac:dyDescent="0.2">
      <c r="A20" t="s">
        <v>19</v>
      </c>
      <c r="B20">
        <f xml:space="preserve"> (B15)*EXP(-B17*B18)</f>
        <v>5.3295536964453847</v>
      </c>
    </row>
    <row r="22" spans="1:6" x14ac:dyDescent="0.2">
      <c r="A22" t="s">
        <v>13</v>
      </c>
      <c r="B22">
        <f>(B1*B36 + B2*B37)/B3</f>
        <v>20</v>
      </c>
    </row>
    <row r="23" spans="1:6" x14ac:dyDescent="0.2">
      <c r="A23" t="s">
        <v>14</v>
      </c>
      <c r="B23">
        <v>1.3411200000000001</v>
      </c>
    </row>
    <row r="24" spans="1:6" x14ac:dyDescent="0.2">
      <c r="A24" t="s">
        <v>15</v>
      </c>
    </row>
    <row r="25" spans="1:6" x14ac:dyDescent="0.2">
      <c r="A25" t="s">
        <v>12</v>
      </c>
      <c r="B25">
        <v>0.3</v>
      </c>
    </row>
    <row r="26" spans="1:6" x14ac:dyDescent="0.2">
      <c r="A26" t="s">
        <v>16</v>
      </c>
      <c r="B26">
        <f>B9*B25</f>
        <v>0.43176923076923074</v>
      </c>
    </row>
    <row r="28" spans="1:6" x14ac:dyDescent="0.2">
      <c r="A28" t="s">
        <v>17</v>
      </c>
      <c r="B28">
        <f xml:space="preserve"> B17*B20 - B25*B9</f>
        <v>0.79402811941320794</v>
      </c>
    </row>
    <row r="29" spans="1:6" x14ac:dyDescent="0.2">
      <c r="A29" t="s">
        <v>18</v>
      </c>
      <c r="B29">
        <f xml:space="preserve"> (B17*B15*(EXP(-B17*B18) - EXP(-B25*B18)))/(B25-B17) + B9*(EXP(-B25*B18))</f>
        <v>3.0775855770541423</v>
      </c>
    </row>
    <row r="30" spans="1:6" x14ac:dyDescent="0.2">
      <c r="A30" t="s">
        <v>21</v>
      </c>
      <c r="B30">
        <f>LN((B25/B17)*(1-B9*(B25-B17)/(B17*B15)))/(B25-B17)</f>
        <v>3.0346376130879977</v>
      </c>
    </row>
    <row r="31" spans="1:6" x14ac:dyDescent="0.2">
      <c r="A31" t="s">
        <v>34</v>
      </c>
      <c r="B31">
        <f>B30*B23*86400</f>
        <v>351631.86010541936</v>
      </c>
    </row>
    <row r="32" spans="1:6" x14ac:dyDescent="0.2">
      <c r="A32" t="s">
        <v>22</v>
      </c>
      <c r="B32">
        <f>(B17*B15*(EXP(-B17*B30) - EXP(-B25*B30)))/(B25-B17) + B9*(EXP(-B25*B30))</f>
        <v>3.2206966390196663</v>
      </c>
    </row>
    <row r="33" spans="1:2" x14ac:dyDescent="0.2">
      <c r="A33" t="s">
        <v>28</v>
      </c>
      <c r="B33">
        <f>B5-B29</f>
        <v>6.0924144229458577</v>
      </c>
    </row>
    <row r="34" spans="1:2" x14ac:dyDescent="0.2">
      <c r="A34" t="s">
        <v>35</v>
      </c>
      <c r="B34">
        <f>B7-B32</f>
        <v>4.7793033609803341</v>
      </c>
    </row>
    <row r="36" spans="1:2" x14ac:dyDescent="0.2">
      <c r="A36" t="s">
        <v>25</v>
      </c>
      <c r="B36">
        <v>20.2</v>
      </c>
    </row>
    <row r="37" spans="1:2" x14ac:dyDescent="0.2">
      <c r="A37" t="s">
        <v>24</v>
      </c>
      <c r="B3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Gupta</dc:creator>
  <cp:lastModifiedBy>Aayush Gupta</cp:lastModifiedBy>
  <dcterms:created xsi:type="dcterms:W3CDTF">2021-10-11T12:59:48Z</dcterms:created>
  <dcterms:modified xsi:type="dcterms:W3CDTF">2021-10-11T19:38:41Z</dcterms:modified>
</cp:coreProperties>
</file>