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11.xml" ContentType="application/vnd.ms-excel.person+xml"/>
  <Override PartName="/xl/persons/person24.xml" ContentType="application/vnd.ms-excel.person+xml"/>
  <Override PartName="/xl/persons/person2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23.xml" ContentType="application/vnd.ms-excel.person+xml"/>
  <Override PartName="/xl/persons/person6.xml" ContentType="application/vnd.ms-excel.person+xml"/>
  <Override PartName="/xl/persons/person10.xml" ContentType="application/vnd.ms-excel.person+xml"/>
  <Override PartName="/xl/persons/person19.xml" ContentType="application/vnd.ms-excel.person+xml"/>
  <Override PartName="/xl/persons/person1.xml" ContentType="application/vnd.ms-excel.person+xml"/>
  <Override PartName="/xl/persons/person14.xml" ContentType="application/vnd.ms-excel.person+xml"/>
  <Override PartName="/xl/persons/person22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18.xml" ContentType="application/vnd.ms-excel.person+xml"/>
  <Override PartName="/xl/persons/person12.xml" ContentType="application/vnd.ms-excel.person+xml"/>
  <Override PartName="/xl/persons/person0.xml" ContentType="application/vnd.ms-excel.person+xml"/>
  <Override PartName="/xl/persons/person20.xml" ContentType="application/vnd.ms-excel.person+xml"/>
  <Override PartName="/xl/persons/person.xml" ContentType="application/vnd.ms-excel.person+xml"/>
  <Override PartName="/xl/persons/person25.xml" ContentType="application/vnd.ms-excel.person+xml"/>
  <Override PartName="/xl/persons/person21.xml" ContentType="application/vnd.ms-excel.person+xml"/>
  <Override PartName="/xl/persons/person17.xml" ContentType="application/vnd.ms-excel.person+xml"/>
  <Override PartName="/xl/persons/person9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10FA6C42-2BF9-4E2B-AF21-19053F1D5E54}" xr6:coauthVersionLast="47" xr6:coauthVersionMax="47" xr10:uidLastSave="{00000000-0000-0000-0000-000000000000}"/>
  <bookViews>
    <workbookView xWindow="0" yWindow="0" windowWidth="23040" windowHeight="12960" xr2:uid="{00000000-000D-0000-FFFF-FFFF00000000}"/>
  </bookViews>
  <sheets>
    <sheet name="Production - MCB" sheetId="1" r:id="rId1"/>
    <sheet name="Production- RCCB-tinytrip" sheetId="12" r:id="rId2"/>
    <sheet name="DEC 2022 (3)" sheetId="17" r:id="rId3"/>
  </sheets>
  <calcPr calcId="191029"/>
</workbook>
</file>

<file path=xl/calcChain.xml><?xml version="1.0" encoding="utf-8"?>
<calcChain xmlns="http://schemas.openxmlformats.org/spreadsheetml/2006/main">
  <c r="AK39" i="17" l="1"/>
  <c r="AK64" i="17"/>
  <c r="AL64" i="17" s="1"/>
  <c r="AK63" i="17"/>
  <c r="AL63" i="17" s="1"/>
  <c r="AK62" i="17"/>
  <c r="AL62" i="17" s="1"/>
  <c r="AK61" i="17"/>
  <c r="AL61" i="17" s="1"/>
  <c r="AK60" i="17"/>
  <c r="AL60" i="17" s="1"/>
  <c r="AK59" i="17"/>
  <c r="AL59" i="17" s="1"/>
  <c r="AK58" i="17"/>
  <c r="AL58" i="17" s="1"/>
  <c r="AK57" i="17"/>
  <c r="AL57" i="17" s="1"/>
  <c r="AK55" i="17"/>
  <c r="AL55" i="17" s="1"/>
  <c r="AK54" i="17"/>
  <c r="AL54" i="17" s="1"/>
  <c r="AK53" i="17"/>
  <c r="AL53" i="17" s="1"/>
  <c r="AK52" i="17"/>
  <c r="AL52" i="17" s="1"/>
  <c r="AK50" i="17"/>
  <c r="AL50" i="17" s="1"/>
  <c r="AK49" i="17"/>
  <c r="AL49" i="17" s="1"/>
  <c r="AK48" i="17"/>
  <c r="AL48" i="17" s="1"/>
  <c r="AK47" i="17"/>
  <c r="AL47" i="17" s="1"/>
  <c r="AJ44" i="17"/>
  <c r="AI44" i="17"/>
  <c r="AH44" i="17"/>
  <c r="AG44" i="17"/>
  <c r="AF44" i="17"/>
  <c r="AE44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AK43" i="17"/>
  <c r="D43" i="17"/>
  <c r="AL43" i="17" s="1"/>
  <c r="AL42" i="17"/>
  <c r="AK42" i="17"/>
  <c r="D42" i="17"/>
  <c r="D44" i="17" s="1"/>
  <c r="AL41" i="17"/>
  <c r="AK41" i="17"/>
  <c r="AK44" i="17" s="1"/>
  <c r="D41" i="17"/>
  <c r="AJ39" i="17"/>
  <c r="AI39" i="17"/>
  <c r="AH39" i="17"/>
  <c r="AG39" i="17"/>
  <c r="AF39" i="17"/>
  <c r="AE39" i="17"/>
  <c r="AD39" i="17"/>
  <c r="AC39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I39" i="17"/>
  <c r="H39" i="17"/>
  <c r="G39" i="17"/>
  <c r="F39" i="17"/>
  <c r="AL38" i="17"/>
  <c r="AK38" i="17"/>
  <c r="AL37" i="17"/>
  <c r="AK37" i="17"/>
  <c r="AK36" i="17"/>
  <c r="AL36" i="17" s="1"/>
  <c r="AK35" i="17"/>
  <c r="D35" i="17"/>
  <c r="D39" i="17" s="1"/>
  <c r="AK34" i="17"/>
  <c r="AL34" i="17" s="1"/>
  <c r="K33" i="17"/>
  <c r="AK33" i="17" s="1"/>
  <c r="AL33" i="17" s="1"/>
  <c r="J32" i="17"/>
  <c r="AK32" i="17" s="1"/>
  <c r="AL32" i="17" s="1"/>
  <c r="AK31" i="17"/>
  <c r="AL31" i="17" s="1"/>
  <c r="K31" i="17"/>
  <c r="K39" i="17" s="1"/>
  <c r="AK30" i="17"/>
  <c r="AL30" i="17" s="1"/>
  <c r="AK29" i="17"/>
  <c r="AL27" i="17"/>
  <c r="AK27" i="17"/>
  <c r="AL26" i="17"/>
  <c r="AK26" i="17"/>
  <c r="AJ24" i="17"/>
  <c r="AI24" i="17"/>
  <c r="AH24" i="17"/>
  <c r="AG24" i="17"/>
  <c r="AF24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D24" i="17"/>
  <c r="AK23" i="17"/>
  <c r="AL23" i="17" s="1"/>
  <c r="AL22" i="17"/>
  <c r="AK22" i="17"/>
  <c r="AL21" i="17"/>
  <c r="AK21" i="17"/>
  <c r="AK20" i="17"/>
  <c r="AK19" i="17"/>
  <c r="G18" i="17"/>
  <c r="AK18" i="17" s="1"/>
  <c r="AL18" i="17" s="1"/>
  <c r="AK17" i="17"/>
  <c r="F16" i="17"/>
  <c r="AK16" i="17" s="1"/>
  <c r="AL16" i="17" s="1"/>
  <c r="AL15" i="17"/>
  <c r="AK15" i="17"/>
  <c r="AK14" i="17"/>
  <c r="AL14" i="17" s="1"/>
  <c r="AK13" i="17"/>
  <c r="AL13" i="17" s="1"/>
  <c r="AK12" i="17"/>
  <c r="AL12" i="17" s="1"/>
  <c r="AL11" i="17"/>
  <c r="AK11" i="17"/>
  <c r="AK8" i="17"/>
  <c r="AL8" i="17" s="1"/>
  <c r="AK7" i="17"/>
  <c r="G6" i="17"/>
  <c r="G24" i="17" s="1"/>
  <c r="AL5" i="17"/>
  <c r="AK5" i="17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6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D9" i="12"/>
  <c r="AC24" i="12"/>
  <c r="AC23" i="12"/>
  <c r="AC22" i="12"/>
  <c r="AA9" i="12"/>
  <c r="AA14" i="12"/>
  <c r="AA13" i="12"/>
  <c r="AH35" i="12"/>
  <c r="AH34" i="12"/>
  <c r="AH32" i="12"/>
  <c r="AH24" i="12"/>
  <c r="AH23" i="12"/>
  <c r="AH22" i="12"/>
  <c r="AG14" i="12"/>
  <c r="X22" i="1"/>
  <c r="X19" i="1"/>
  <c r="X18" i="1"/>
  <c r="V26" i="1"/>
  <c r="U26" i="1"/>
  <c r="T14" i="12"/>
  <c r="S9" i="12"/>
  <c r="S8" i="12"/>
  <c r="S7" i="12"/>
  <c r="P26" i="1"/>
  <c r="D36" i="12"/>
  <c r="AC59" i="12"/>
  <c r="AD59" i="12"/>
  <c r="AE59" i="12"/>
  <c r="AF59" i="12"/>
  <c r="AG59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L20" i="1"/>
  <c r="L18" i="1"/>
  <c r="K19" i="1"/>
  <c r="J20" i="1"/>
  <c r="J18" i="1"/>
  <c r="E20" i="1"/>
  <c r="D25" i="1"/>
  <c r="D20" i="1"/>
  <c r="D18" i="1"/>
  <c r="C25" i="1"/>
  <c r="C37" i="1"/>
  <c r="C32" i="1"/>
  <c r="C30" i="1"/>
  <c r="C22" i="1"/>
  <c r="C20" i="1"/>
  <c r="C19" i="1"/>
  <c r="AL44" i="17" l="1"/>
  <c r="J39" i="17"/>
  <c r="AL29" i="17"/>
  <c r="AL39" i="17" s="1"/>
  <c r="AL35" i="17"/>
  <c r="F24" i="17"/>
  <c r="AK6" i="17"/>
  <c r="AL6" i="17" s="1"/>
  <c r="AL24" i="17" s="1"/>
  <c r="D20" i="12"/>
  <c r="AH25" i="1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H59" i="12"/>
  <c r="AK24" i="17" l="1"/>
  <c r="AH20" i="1" l="1"/>
  <c r="AH2" i="1"/>
  <c r="C59" i="12"/>
  <c r="C45" i="12"/>
  <c r="D45" i="12"/>
  <c r="D59" i="12" l="1"/>
  <c r="AH22" i="1" l="1"/>
  <c r="AH17" i="1"/>
  <c r="AI39" i="12"/>
  <c r="AI37" i="12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21" i="1"/>
  <c r="AH23" i="1"/>
  <c r="AH24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40" i="1" l="1"/>
  <c r="AH19" i="1"/>
  <c r="AH18" i="1"/>
  <c r="AI46" i="12" l="1"/>
  <c r="AI50" i="12"/>
  <c r="AI40" i="12"/>
  <c r="AI41" i="12"/>
  <c r="AI42" i="12"/>
  <c r="AI43" i="12"/>
  <c r="AI44" i="12"/>
  <c r="AI47" i="12"/>
  <c r="AI48" i="12"/>
  <c r="AI49" i="12"/>
  <c r="AI51" i="12"/>
  <c r="AI52" i="12"/>
  <c r="AI53" i="12"/>
  <c r="AI54" i="12"/>
  <c r="AI55" i="12"/>
  <c r="AI56" i="12"/>
  <c r="AI57" i="12"/>
  <c r="AI58" i="12"/>
  <c r="AI59" i="12"/>
  <c r="AI38" i="12"/>
  <c r="AI5" i="12" l="1"/>
  <c r="AI45" i="12" l="1"/>
  <c r="C36" i="12" l="1"/>
  <c r="C20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8" authorId="0" shapeId="0" xr:uid="{1CBADFF7-89DF-46C0-BA32-3B8A3DFF1C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RCBO</t>
        </r>
      </text>
    </comment>
    <comment ref="K8" authorId="0" shapeId="0" xr:uid="{3BA9965E-E929-440D-9385-141690FC73A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RCBO</t>
        </r>
      </text>
    </comment>
    <comment ref="O8" authorId="0" shapeId="0" xr:uid="{074B4273-9305-4048-AF6D-C45A251BE26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RCBO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2" authorId="0" shapeId="0" xr:uid="{49135D03-81CF-4BA5-A43E-C3CA3F1F3D8D}">
      <text>
        <r>
          <rPr>
            <b/>
            <sz val="9"/>
            <color indexed="81"/>
            <rFont val="Tahoma"/>
            <charset val="1"/>
          </rPr>
          <t>TP 400A 100 WITH LINK</t>
        </r>
      </text>
    </comment>
    <comment ref="D21" authorId="0" shapeId="0" xr:uid="{ECC9BAED-70C3-4033-931D-0754ABC1C95B}">
      <text>
        <r>
          <rPr>
            <b/>
            <sz val="9"/>
            <color indexed="81"/>
            <rFont val="Tahoma"/>
            <charset val="1"/>
          </rPr>
          <t xml:space="preserve">FP 400A 50 WITH LINK
but not received
</t>
        </r>
      </text>
    </comment>
    <comment ref="D35" authorId="0" shapeId="0" xr:uid="{FDDE9C2B-F4F5-4576-A7DB-2B4581E70438}">
      <text>
        <r>
          <rPr>
            <b/>
            <sz val="9"/>
            <color indexed="81"/>
            <rFont val="Tahoma"/>
            <charset val="1"/>
          </rPr>
          <t xml:space="preserve">TP 400A 100PCS ADJESTABLE
</t>
        </r>
      </text>
    </comment>
  </commentList>
</comments>
</file>

<file path=xl/sharedStrings.xml><?xml version="1.0" encoding="utf-8"?>
<sst xmlns="http://schemas.openxmlformats.org/spreadsheetml/2006/main" count="219" uniqueCount="162">
  <si>
    <t>BENTEC BHARTIA ENGINEERS PVT. LTD. BADDI</t>
  </si>
  <si>
    <t>SP-B - 6A</t>
  </si>
  <si>
    <t>SP-C- 6A</t>
  </si>
  <si>
    <t>SPN- 6A</t>
  </si>
  <si>
    <t>DP-6A</t>
  </si>
  <si>
    <t>TP-6A</t>
  </si>
  <si>
    <t>FP-6A</t>
  </si>
  <si>
    <t>DP-63A</t>
  </si>
  <si>
    <t>TP-40A</t>
  </si>
  <si>
    <t>TP-63A</t>
  </si>
  <si>
    <t>FP-40A</t>
  </si>
  <si>
    <t>FP-63A</t>
  </si>
  <si>
    <t>Rating</t>
  </si>
  <si>
    <t>25 / 30mA</t>
  </si>
  <si>
    <t>40 / 30mA</t>
  </si>
  <si>
    <t>63 / 30mA</t>
  </si>
  <si>
    <t>25 / 100mA</t>
  </si>
  <si>
    <t>40 / 100mA</t>
  </si>
  <si>
    <t>63 / 100mA</t>
  </si>
  <si>
    <t>25 / 300mA</t>
  </si>
  <si>
    <t>63 / 300mA</t>
  </si>
  <si>
    <t>25 DP</t>
  </si>
  <si>
    <t>TINY TRIP</t>
  </si>
  <si>
    <t>6 SP</t>
  </si>
  <si>
    <t>10 SP</t>
  </si>
  <si>
    <t>16 SP</t>
  </si>
  <si>
    <t>20 SP</t>
  </si>
  <si>
    <t>25 SP</t>
  </si>
  <si>
    <t>32 SP</t>
  </si>
  <si>
    <t>6 DP</t>
  </si>
  <si>
    <t xml:space="preserve">10 DP </t>
  </si>
  <si>
    <t>16 DP</t>
  </si>
  <si>
    <t xml:space="preserve">20 DP </t>
  </si>
  <si>
    <t>32 DP</t>
  </si>
  <si>
    <t>40 DP ISO</t>
  </si>
  <si>
    <t>DP-40A</t>
  </si>
  <si>
    <t>Product</t>
  </si>
  <si>
    <t>Month target IN NOS.</t>
  </si>
  <si>
    <t>TOTAL POLES</t>
  </si>
  <si>
    <t>40 / 300mA</t>
  </si>
  <si>
    <t>TOTAL</t>
  </si>
  <si>
    <t>DP-25 A</t>
  </si>
  <si>
    <t>FP-25A</t>
  </si>
  <si>
    <t>MCO</t>
  </si>
  <si>
    <t xml:space="preserve"> DP RCCB</t>
  </si>
  <si>
    <t xml:space="preserve"> FP RCCB</t>
  </si>
  <si>
    <t xml:space="preserve">Cummalative </t>
  </si>
  <si>
    <t>Man power in RCCB</t>
  </si>
  <si>
    <t>Present in RCCB</t>
  </si>
  <si>
    <t>SPC-0.5A</t>
  </si>
  <si>
    <t>FP-100A</t>
  </si>
  <si>
    <t>TP-100A</t>
  </si>
  <si>
    <t>Month target in nos</t>
  </si>
  <si>
    <t>DP-100A</t>
  </si>
  <si>
    <t>SUN</t>
  </si>
  <si>
    <t>32 / 30mA</t>
  </si>
  <si>
    <t>16 / 30mA</t>
  </si>
  <si>
    <t>16 / 100mA</t>
  </si>
  <si>
    <t>32 / 100mA</t>
  </si>
  <si>
    <t>32 / 300mA</t>
  </si>
  <si>
    <t>16 / 300mA</t>
  </si>
  <si>
    <t>RED FONT IS MODULAR TYPE TINY</t>
  </si>
  <si>
    <t>MCCB FIXED TYPE</t>
  </si>
  <si>
    <t>Op. Qty.</t>
  </si>
  <si>
    <t>Total Prod</t>
  </si>
  <si>
    <t>Final Stock</t>
  </si>
  <si>
    <t>TP-125A</t>
  </si>
  <si>
    <t>TP-160A</t>
  </si>
  <si>
    <t>TP-200A</t>
  </si>
  <si>
    <t>TP-250A</t>
  </si>
  <si>
    <t>TP-400A</t>
  </si>
  <si>
    <t>TP-630A</t>
  </si>
  <si>
    <t>TP-800A</t>
  </si>
  <si>
    <t>FP-125A</t>
  </si>
  <si>
    <t>FP-160A</t>
  </si>
  <si>
    <t>FP-200A</t>
  </si>
  <si>
    <t>FP-250A</t>
  </si>
  <si>
    <t>FP-400A</t>
  </si>
  <si>
    <t>FP-630A</t>
  </si>
  <si>
    <t>FP-800A</t>
  </si>
  <si>
    <t>MCCB  UTILITA  SERIES</t>
  </si>
  <si>
    <t xml:space="preserve">TP-100A </t>
  </si>
  <si>
    <t>MCCB THERMAL ADJUSTABLE  TYPE</t>
  </si>
  <si>
    <t xml:space="preserve">TP-100A (CODY) </t>
  </si>
  <si>
    <t xml:space="preserve">TP-250A (D) </t>
  </si>
  <si>
    <t>TP-250A(CODY)</t>
  </si>
  <si>
    <t>FP-100A (CODY)</t>
  </si>
  <si>
    <t>FP-250A(CODY)</t>
  </si>
  <si>
    <t>FP-250A (D)</t>
  </si>
  <si>
    <t>MCCB  Microprocessor Type</t>
  </si>
  <si>
    <t xml:space="preserve">TP-125A </t>
  </si>
  <si>
    <t xml:space="preserve">TP-250A </t>
  </si>
  <si>
    <t xml:space="preserve">FP-250A </t>
  </si>
  <si>
    <t>MCCB   ACCESSORIES</t>
  </si>
  <si>
    <t>Auxiliary Contact</t>
  </si>
  <si>
    <t>TP/ FP</t>
  </si>
  <si>
    <t>100A</t>
  </si>
  <si>
    <t>250A</t>
  </si>
  <si>
    <t>TP</t>
  </si>
  <si>
    <t>400A</t>
  </si>
  <si>
    <t>630A</t>
  </si>
  <si>
    <t>Shunt Trip Coils</t>
  </si>
  <si>
    <t>Rotary Handles</t>
  </si>
  <si>
    <t>BEN DP-16A</t>
  </si>
  <si>
    <t>DRIS DP-16A</t>
  </si>
  <si>
    <t xml:space="preserve"> PRODUCTION  PLAN v/s ACHIEVED ( RCCB, MCO AND TINY TRIP ) FOR THE MONTH OF NOVEMBER 2022</t>
  </si>
  <si>
    <t>Bentec Bhartia Engi. Pvt. Ltd. Baddi</t>
  </si>
  <si>
    <t xml:space="preserve">                              MCCB Production &amp; Stock Sheet                            </t>
  </si>
  <si>
    <t>TP-315A</t>
  </si>
  <si>
    <t xml:space="preserve">TP-40A </t>
  </si>
  <si>
    <t>TP/FP 100A</t>
  </si>
  <si>
    <t>TP/FP 250A</t>
  </si>
  <si>
    <t>TP 400A</t>
  </si>
  <si>
    <t>FP 400A</t>
  </si>
  <si>
    <t>TP 630A</t>
  </si>
  <si>
    <t>FP 630A</t>
  </si>
  <si>
    <t>TP 800A</t>
  </si>
  <si>
    <t>FP 800A</t>
  </si>
  <si>
    <t>BALANCE WORKING DAYS-00</t>
  </si>
  <si>
    <t>PRODUCTION FOR THE DAY - 31.12.2022</t>
  </si>
  <si>
    <t>SPC-1.0A</t>
  </si>
  <si>
    <t>SPC-1.6</t>
  </si>
  <si>
    <t>SPC-2</t>
  </si>
  <si>
    <t>SPC-2.5</t>
  </si>
  <si>
    <t>SPC-3</t>
  </si>
  <si>
    <t>SPC-4</t>
  </si>
  <si>
    <t>SPC-5</t>
  </si>
  <si>
    <t>SP-B -10A</t>
  </si>
  <si>
    <t>SP-B - 16A</t>
  </si>
  <si>
    <t>SP-B - 20A</t>
  </si>
  <si>
    <t>SP-B - 25A</t>
  </si>
  <si>
    <t>SP-B -32A</t>
  </si>
  <si>
    <t>SP-B -40A</t>
  </si>
  <si>
    <t>SP-C-10A</t>
  </si>
  <si>
    <t>SP-C- 16A</t>
  </si>
  <si>
    <t>SP-C- 20A</t>
  </si>
  <si>
    <t>SP-C- 25A</t>
  </si>
  <si>
    <t>SP-C-32A</t>
  </si>
  <si>
    <t>SP-C-40A</t>
  </si>
  <si>
    <t>SP-C-63A</t>
  </si>
  <si>
    <t>SPN-10A</t>
  </si>
  <si>
    <t>SPN- 16A</t>
  </si>
  <si>
    <t xml:space="preserve"> SPN-20A</t>
  </si>
  <si>
    <t>SPN- 25A</t>
  </si>
  <si>
    <t>SPN-32A</t>
  </si>
  <si>
    <t>SPN-40A</t>
  </si>
  <si>
    <t>SPN-63A</t>
  </si>
  <si>
    <t>DP-10A</t>
  </si>
  <si>
    <t>DP- 16A</t>
  </si>
  <si>
    <t>DP- 20A</t>
  </si>
  <si>
    <t>DP- 25A</t>
  </si>
  <si>
    <t>DP-32A</t>
  </si>
  <si>
    <t>TP-10A</t>
  </si>
  <si>
    <t>TP- 16A</t>
  </si>
  <si>
    <t>TP- 20A</t>
  </si>
  <si>
    <t>TP- 25A</t>
  </si>
  <si>
    <t>TP-32A</t>
  </si>
  <si>
    <t>FP-10A</t>
  </si>
  <si>
    <t>FP- 16A</t>
  </si>
  <si>
    <t>FP- 20A</t>
  </si>
  <si>
    <t>FP- 25A</t>
  </si>
  <si>
    <t>FP-32A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</si>
</sst>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7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9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8"/>
      <color rgb="FF0070C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rgb="FFFFFF66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rgb="FF0070C0"/>
      <name val="Arial"/>
      <family val="2"/>
    </font>
    <font>
      <b/>
      <sz val="8"/>
      <color theme="9" tint="-0.499984740745262"/>
      <name val="Arial"/>
      <family val="2"/>
    </font>
    <font>
      <b/>
      <sz val="8"/>
      <color theme="8" tint="-0.499984740745262"/>
      <name val="Arial"/>
      <family val="2"/>
    </font>
    <font>
      <sz val="8"/>
      <name val="Arial"/>
      <family val="2"/>
    </font>
    <font>
      <sz val="10"/>
      <color theme="1" tint="4.9989318521683403E-2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00099"/>
      <name val="Calibri"/>
      <family val="2"/>
      <scheme val="minor"/>
    </font>
    <font>
      <b/>
      <u/>
      <sz val="18"/>
      <color theme="1"/>
      <name val="Bauhaus 93"/>
      <family val="5"/>
    </font>
    <font>
      <b/>
      <u/>
      <sz val="12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2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0" fillId="0" borderId="0"/>
    <xf numFmtId="0" fontId="14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</cellStyleXfs>
  <cellXfs count="279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180" wrapText="1"/>
    </xf>
    <xf numFmtId="0" fontId="8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" fontId="24" fillId="0" borderId="3" xfId="0" applyNumberFormat="1" applyFont="1" applyBorder="1" applyAlignment="1">
      <alignment horizontal="center" vertical="center" wrapText="1"/>
    </xf>
    <xf numFmtId="2" fontId="24" fillId="0" borderId="1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4" fillId="0" borderId="3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7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textRotation="180" wrapText="1"/>
    </xf>
    <xf numFmtId="0" fontId="13" fillId="2" borderId="3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vertical="center"/>
    </xf>
    <xf numFmtId="0" fontId="1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27" fillId="3" borderId="27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27" fillId="3" borderId="31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27" fillId="3" borderId="4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4" fillId="3" borderId="55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vertical="center"/>
    </xf>
    <xf numFmtId="0" fontId="0" fillId="3" borderId="26" xfId="0" applyFill="1" applyBorder="1" applyAlignment="1">
      <alignment vertical="center"/>
    </xf>
    <xf numFmtId="0" fontId="0" fillId="3" borderId="27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53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vertical="center"/>
    </xf>
    <xf numFmtId="0" fontId="0" fillId="3" borderId="38" xfId="0" applyFill="1" applyBorder="1" applyAlignment="1">
      <alignment vertical="center"/>
    </xf>
    <xf numFmtId="0" fontId="0" fillId="3" borderId="61" xfId="0" applyFill="1" applyBorder="1" applyAlignment="1">
      <alignment horizontal="center" vertical="center"/>
    </xf>
    <xf numFmtId="0" fontId="0" fillId="3" borderId="63" xfId="0" applyFill="1" applyBorder="1" applyAlignment="1">
      <alignment horizontal="center" vertical="center"/>
    </xf>
    <xf numFmtId="0" fontId="0" fillId="3" borderId="13" xfId="0" applyFill="1" applyBorder="1" applyAlignment="1">
      <alignment vertical="center"/>
    </xf>
    <xf numFmtId="0" fontId="13" fillId="0" borderId="3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top" wrapText="1"/>
    </xf>
    <xf numFmtId="0" fontId="35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top" wrapText="1"/>
    </xf>
    <xf numFmtId="0" fontId="3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4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43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41" fillId="2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34" fillId="2" borderId="1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textRotation="180" wrapText="1"/>
    </xf>
    <xf numFmtId="0" fontId="2" fillId="0" borderId="14" xfId="0" applyFont="1" applyBorder="1" applyAlignment="1">
      <alignment horizontal="center" vertical="center" textRotation="180" wrapText="1"/>
    </xf>
    <xf numFmtId="0" fontId="2" fillId="0" borderId="15" xfId="0" applyFont="1" applyBorder="1" applyAlignment="1">
      <alignment horizontal="center" vertical="center" textRotation="180" wrapText="1"/>
    </xf>
    <xf numFmtId="0" fontId="19" fillId="6" borderId="2" xfId="0" applyFont="1" applyFill="1" applyBorder="1" applyAlignment="1">
      <alignment horizontal="left" vertical="center"/>
    </xf>
    <xf numFmtId="0" fontId="19" fillId="6" borderId="16" xfId="0" applyFont="1" applyFill="1" applyBorder="1" applyAlignment="1">
      <alignment horizontal="left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25" fillId="5" borderId="2" xfId="0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 textRotation="180" wrapText="1"/>
    </xf>
    <xf numFmtId="0" fontId="20" fillId="0" borderId="1" xfId="0" applyFont="1" applyBorder="1" applyAlignment="1">
      <alignment horizontal="center" vertical="center" textRotation="180" wrapText="1"/>
    </xf>
    <xf numFmtId="0" fontId="5" fillId="3" borderId="5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5" fillId="3" borderId="47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62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left" vertical="center"/>
    </xf>
    <xf numFmtId="0" fontId="5" fillId="3" borderId="44" xfId="0" applyFont="1" applyFill="1" applyBorder="1" applyAlignment="1">
      <alignment horizontal="center" vertical="center"/>
    </xf>
    <xf numFmtId="0" fontId="5" fillId="3" borderId="60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47" fillId="3" borderId="45" xfId="0" applyFont="1" applyFill="1" applyBorder="1" applyAlignment="1">
      <alignment vertical="center"/>
    </xf>
    <xf numFmtId="0" fontId="1" fillId="3" borderId="17" xfId="0" applyFont="1" applyFill="1" applyBorder="1" applyAlignment="1">
      <alignment horizontal="left" vertical="center"/>
    </xf>
    <xf numFmtId="0" fontId="5" fillId="3" borderId="58" xfId="0" applyFont="1" applyFill="1" applyBorder="1" applyAlignment="1">
      <alignment vertical="center" wrapText="1"/>
    </xf>
    <xf numFmtId="0" fontId="5" fillId="3" borderId="59" xfId="0" applyFont="1" applyFill="1" applyBorder="1" applyAlignment="1">
      <alignment vertical="center" wrapText="1"/>
    </xf>
    <xf numFmtId="0" fontId="5" fillId="3" borderId="5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49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56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left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53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11" fillId="3" borderId="51" xfId="0" applyFont="1" applyFill="1" applyBorder="1" applyAlignment="1">
      <alignment horizontal="left" vertical="center" wrapText="1"/>
    </xf>
    <xf numFmtId="0" fontId="11" fillId="3" borderId="17" xfId="0" applyFont="1" applyFill="1" applyBorder="1" applyAlignment="1">
      <alignment horizontal="left" vertical="center" wrapText="1"/>
    </xf>
    <xf numFmtId="0" fontId="11" fillId="3" borderId="52" xfId="0" applyFont="1" applyFill="1" applyBorder="1" applyAlignment="1">
      <alignment horizontal="left" vertical="center" wrapText="1"/>
    </xf>
    <xf numFmtId="0" fontId="11" fillId="3" borderId="44" xfId="0" applyFont="1" applyFill="1" applyBorder="1" applyAlignment="1">
      <alignment horizontal="left" vertical="center"/>
    </xf>
    <xf numFmtId="0" fontId="11" fillId="3" borderId="45" xfId="0" applyFont="1" applyFill="1" applyBorder="1" applyAlignment="1">
      <alignment horizontal="left" vertical="center"/>
    </xf>
    <xf numFmtId="0" fontId="11" fillId="3" borderId="46" xfId="0" applyFont="1" applyFill="1" applyBorder="1" applyAlignment="1">
      <alignment horizontal="left" vertical="center"/>
    </xf>
    <xf numFmtId="0" fontId="5" fillId="4" borderId="38" xfId="0" applyFont="1" applyFill="1" applyBorder="1" applyAlignment="1">
      <alignment horizontal="center" vertical="center"/>
    </xf>
    <xf numFmtId="0" fontId="27" fillId="3" borderId="30" xfId="0" applyFont="1" applyFill="1" applyBorder="1" applyAlignment="1">
      <alignment horizontal="center" vertical="center"/>
    </xf>
    <xf numFmtId="0" fontId="27" fillId="3" borderId="31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27" fillId="3" borderId="33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46" fillId="3" borderId="0" xfId="0" applyFont="1" applyFill="1" applyAlignment="1">
      <alignment horizontal="center"/>
    </xf>
    <xf numFmtId="0" fontId="44" fillId="3" borderId="0" xfId="0" applyFont="1" applyFill="1" applyAlignment="1">
      <alignment horizontal="center" vertical="center"/>
    </xf>
    <xf numFmtId="17" fontId="11" fillId="3" borderId="17" xfId="0" applyNumberFormat="1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</cellXfs>
  <cellStyles count="7">
    <cellStyle name="Currency 2" xfId="4" xr:uid="{00000000-0005-0000-0000-000000000000}"/>
    <cellStyle name="Currency 2 2" xfId="5" xr:uid="{00000000-0005-0000-0000-000001000000}"/>
    <cellStyle name="Currency 2 3" xfId="6" xr:uid="{00000000-0005-0000-0000-000002000000}"/>
    <cellStyle name="Normal" xfId="0" builtinId="0"/>
    <cellStyle name="Normal 2" xfId="1" xr:uid="{00000000-0005-0000-0000-000004000000}"/>
    <cellStyle name="Normal 3" xfId="2" xr:uid="{00000000-0005-0000-0000-000005000000}"/>
    <cellStyle name="Normal 3 2" xfId="3" xr:uid="{00000000-0005-0000-0000-000006000000}"/>
  </cellStyles>
  <dxfs count="0"/>
  <tableStyles count="0" defaultTableStyle="TableStyleMedium9" defaultPivotStyle="PivotStyleLight16"/>
  <colors>
    <mruColors>
      <color rgb="FFFFFF66"/>
      <color rgb="FF000099"/>
      <color rgb="FF000066"/>
      <color rgb="FF66FF66"/>
      <color rgb="FF00FF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3.xml"/><Relationship Id="rId18" Type="http://schemas.microsoft.com/office/2017/10/relationships/person" Target="persons/person8.xml"/><Relationship Id="rId26" Type="http://schemas.microsoft.com/office/2017/10/relationships/person" Target="persons/person16.xml"/><Relationship Id="rId3" Type="http://schemas.openxmlformats.org/officeDocument/2006/relationships/worksheet" Target="worksheets/sheet3.xml"/><Relationship Id="rId21" Type="http://schemas.microsoft.com/office/2017/10/relationships/person" Target="persons/person11.xml"/><Relationship Id="rId34" Type="http://schemas.microsoft.com/office/2017/10/relationships/person" Target="persons/person24.xml"/><Relationship Id="rId7" Type="http://schemas.openxmlformats.org/officeDocument/2006/relationships/calcChain" Target="calcChain.xml"/><Relationship Id="rId12" Type="http://schemas.microsoft.com/office/2017/10/relationships/person" Target="persons/person2.xml"/><Relationship Id="rId17" Type="http://schemas.microsoft.com/office/2017/10/relationships/person" Target="persons/person7.xml"/><Relationship Id="rId25" Type="http://schemas.microsoft.com/office/2017/10/relationships/person" Target="persons/person15.xml"/><Relationship Id="rId33" Type="http://schemas.microsoft.com/office/2017/10/relationships/person" Target="persons/person23.xml"/><Relationship Id="rId2" Type="http://schemas.openxmlformats.org/officeDocument/2006/relationships/worksheet" Target="worksheets/sheet2.xml"/><Relationship Id="rId16" Type="http://schemas.microsoft.com/office/2017/10/relationships/person" Target="persons/person6.xml"/><Relationship Id="rId20" Type="http://schemas.microsoft.com/office/2017/10/relationships/person" Target="persons/person10.xml"/><Relationship Id="rId29" Type="http://schemas.microsoft.com/office/2017/10/relationships/person" Target="persons/person19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1.xml"/><Relationship Id="rId24" Type="http://schemas.microsoft.com/office/2017/10/relationships/person" Target="persons/person14.xml"/><Relationship Id="rId32" Type="http://schemas.microsoft.com/office/2017/10/relationships/person" Target="persons/person22.xml"/><Relationship Id="rId5" Type="http://schemas.openxmlformats.org/officeDocument/2006/relationships/styles" Target="styles.xml"/><Relationship Id="rId15" Type="http://schemas.microsoft.com/office/2017/10/relationships/person" Target="persons/person5.xml"/><Relationship Id="rId23" Type="http://schemas.microsoft.com/office/2017/10/relationships/person" Target="persons/person13.xml"/><Relationship Id="rId28" Type="http://schemas.microsoft.com/office/2017/10/relationships/person" Target="persons/person18.xml"/><Relationship Id="rId19" Type="http://schemas.microsoft.com/office/2017/10/relationships/person" Target="persons/person12.xml"/><Relationship Id="rId10" Type="http://schemas.microsoft.com/office/2017/10/relationships/person" Target="persons/person0.xml"/><Relationship Id="rId31" Type="http://schemas.microsoft.com/office/2017/10/relationships/person" Target="persons/person20.xml"/><Relationship Id="rId4" Type="http://schemas.openxmlformats.org/officeDocument/2006/relationships/theme" Target="theme/theme1.xml"/><Relationship Id="rId35" Type="http://schemas.microsoft.com/office/2017/10/relationships/person" Target="persons/person.xml"/><Relationship Id="rId27" Type="http://schemas.microsoft.com/office/2017/10/relationships/person" Target="persons/person25.xml"/><Relationship Id="rId30" Type="http://schemas.microsoft.com/office/2017/10/relationships/person" Target="persons/person21.xml"/><Relationship Id="rId22" Type="http://schemas.microsoft.com/office/2017/10/relationships/person" Target="persons/person17.xml"/><Relationship Id="rId14" Type="http://schemas.microsoft.com/office/2017/10/relationships/person" Target="persons/person9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6"/>
  <sheetViews>
    <sheetView tabSelected="1" workbookViewId="0">
      <selection activeCell="AA1" sqref="AA1"/>
    </sheetView>
  </sheetViews>
  <sheetFormatPr defaultRowHeight="14.4" x14ac:dyDescent="0.3"/>
  <cols>
    <col min="1" max="1" width="8.88671875" bestFit="1" customWidth="1"/>
    <col min="2" max="2" width="7.88671875" customWidth="1"/>
    <col min="3" max="4" width="5.33203125" style="6" bestFit="1" customWidth="1"/>
    <col min="5" max="5" width="5.33203125" style="6" customWidth="1"/>
    <col min="6" max="6" width="5.44140625" style="6" customWidth="1"/>
    <col min="7" max="7" width="5.33203125" style="6" bestFit="1" customWidth="1"/>
    <col min="8" max="8" width="5.6640625" style="6" customWidth="1"/>
    <col min="9" max="12" width="5.33203125" style="6" bestFit="1" customWidth="1"/>
    <col min="13" max="13" width="5.88671875" style="6" bestFit="1" customWidth="1"/>
    <col min="14" max="15" width="5.33203125" style="6" bestFit="1" customWidth="1"/>
    <col min="16" max="16" width="6" style="6" customWidth="1"/>
    <col min="17" max="19" width="5.33203125" style="6" bestFit="1" customWidth="1"/>
    <col min="20" max="20" width="5.5546875" style="6" customWidth="1"/>
    <col min="21" max="22" width="5.33203125" style="6" bestFit="1" customWidth="1"/>
    <col min="23" max="23" width="5.33203125" style="9" bestFit="1" customWidth="1"/>
    <col min="24" max="27" width="5.33203125" style="6" bestFit="1" customWidth="1"/>
    <col min="28" max="33" width="5.33203125" style="6" customWidth="1"/>
    <col min="34" max="34" width="9.6640625" style="6" customWidth="1"/>
  </cols>
  <sheetData>
    <row r="1" spans="1:34" ht="49.5" customHeight="1" x14ac:dyDescent="0.3">
      <c r="A1" s="20" t="s">
        <v>12</v>
      </c>
      <c r="B1" s="23" t="s">
        <v>52</v>
      </c>
      <c r="C1" s="48">
        <v>1</v>
      </c>
      <c r="D1" s="48">
        <v>2</v>
      </c>
      <c r="E1" s="48">
        <v>3</v>
      </c>
      <c r="F1" s="47">
        <v>4</v>
      </c>
      <c r="G1" s="48">
        <v>5</v>
      </c>
      <c r="H1" s="48">
        <v>6</v>
      </c>
      <c r="I1" s="48">
        <v>7</v>
      </c>
      <c r="J1" s="48">
        <v>8</v>
      </c>
      <c r="K1" s="48">
        <v>9</v>
      </c>
      <c r="L1" s="48">
        <v>10</v>
      </c>
      <c r="M1" s="47">
        <v>11</v>
      </c>
      <c r="N1" s="48">
        <v>12</v>
      </c>
      <c r="O1" s="48">
        <v>13</v>
      </c>
      <c r="P1" s="48">
        <v>14</v>
      </c>
      <c r="Q1" s="48">
        <v>15</v>
      </c>
      <c r="R1" s="48">
        <v>16</v>
      </c>
      <c r="S1" s="48">
        <v>17</v>
      </c>
      <c r="T1" s="47">
        <v>18</v>
      </c>
      <c r="U1" s="48">
        <v>19</v>
      </c>
      <c r="V1" s="48">
        <v>20</v>
      </c>
      <c r="W1" s="48">
        <v>21</v>
      </c>
      <c r="X1" s="48">
        <v>22</v>
      </c>
      <c r="Y1" s="48">
        <v>23</v>
      </c>
      <c r="Z1" s="48">
        <v>24</v>
      </c>
      <c r="AA1" s="47">
        <v>25</v>
      </c>
      <c r="AB1" s="48">
        <v>26</v>
      </c>
      <c r="AC1" s="48">
        <v>27</v>
      </c>
      <c r="AD1" s="48">
        <v>28</v>
      </c>
      <c r="AE1" s="48">
        <v>29</v>
      </c>
      <c r="AF1" s="48">
        <v>30</v>
      </c>
      <c r="AG1" s="48">
        <v>31</v>
      </c>
      <c r="AH1" s="44" t="s">
        <v>46</v>
      </c>
    </row>
    <row r="2" spans="1:34" ht="13.5" customHeight="1" x14ac:dyDescent="0.3">
      <c r="A2" s="45" t="s">
        <v>49</v>
      </c>
      <c r="B2" s="35">
        <v>0</v>
      </c>
      <c r="C2" s="130"/>
      <c r="D2" s="130"/>
      <c r="E2" s="130"/>
      <c r="F2" s="55"/>
      <c r="G2" s="130"/>
      <c r="H2" s="131"/>
      <c r="I2" s="132"/>
      <c r="J2" s="130"/>
      <c r="K2" s="130"/>
      <c r="L2" s="130"/>
      <c r="M2" s="55"/>
      <c r="N2" s="130"/>
      <c r="O2" s="133"/>
      <c r="P2" s="23"/>
      <c r="Q2" s="23"/>
      <c r="R2" s="133"/>
      <c r="S2" s="133"/>
      <c r="T2" s="71"/>
      <c r="U2" s="130"/>
      <c r="V2" s="133"/>
      <c r="W2" s="133"/>
      <c r="X2" s="133"/>
      <c r="Y2" s="130"/>
      <c r="Z2" s="133"/>
      <c r="AA2" s="55"/>
      <c r="AB2" s="130"/>
      <c r="AC2" s="130"/>
      <c r="AD2" s="130"/>
      <c r="AE2" s="130"/>
      <c r="AF2" s="130"/>
      <c r="AG2" s="130"/>
      <c r="AH2" s="43">
        <f t="shared" ref="AH2:AH33" si="0">SUM(C2:AG2)</f>
        <v>0</v>
      </c>
    </row>
    <row r="3" spans="1:34" ht="11.1" customHeight="1" x14ac:dyDescent="0.3">
      <c r="A3" s="29" t="s">
        <v>120</v>
      </c>
      <c r="B3" s="35">
        <v>0</v>
      </c>
      <c r="C3" s="130"/>
      <c r="D3" s="130"/>
      <c r="E3" s="130"/>
      <c r="F3" s="55"/>
      <c r="G3" s="130">
        <v>292</v>
      </c>
      <c r="H3" s="134"/>
      <c r="I3" s="130"/>
      <c r="J3" s="130"/>
      <c r="K3" s="130"/>
      <c r="L3" s="130"/>
      <c r="M3" s="55"/>
      <c r="N3" s="130"/>
      <c r="O3" s="130"/>
      <c r="P3" s="35"/>
      <c r="Q3" s="23"/>
      <c r="R3" s="133"/>
      <c r="S3" s="133"/>
      <c r="T3" s="71"/>
      <c r="U3" s="130"/>
      <c r="V3" s="133"/>
      <c r="W3" s="130"/>
      <c r="X3" s="133"/>
      <c r="Y3" s="133"/>
      <c r="Z3" s="130"/>
      <c r="AA3" s="55"/>
      <c r="AB3" s="130"/>
      <c r="AC3" s="130"/>
      <c r="AD3" s="130"/>
      <c r="AE3" s="130"/>
      <c r="AF3" s="130"/>
      <c r="AG3" s="130"/>
      <c r="AH3" s="43">
        <f t="shared" si="0"/>
        <v>292</v>
      </c>
    </row>
    <row r="4" spans="1:34" ht="11.1" customHeight="1" x14ac:dyDescent="0.3">
      <c r="A4" s="29" t="s">
        <v>121</v>
      </c>
      <c r="B4" s="35">
        <v>0</v>
      </c>
      <c r="C4" s="130"/>
      <c r="D4" s="130"/>
      <c r="E4" s="130"/>
      <c r="F4" s="55"/>
      <c r="G4" s="130"/>
      <c r="H4" s="131"/>
      <c r="I4" s="132"/>
      <c r="J4" s="130"/>
      <c r="K4" s="130"/>
      <c r="L4" s="130"/>
      <c r="M4" s="78"/>
      <c r="N4" s="130"/>
      <c r="O4" s="130"/>
      <c r="P4" s="35"/>
      <c r="Q4" s="133"/>
      <c r="R4" s="133"/>
      <c r="S4" s="133"/>
      <c r="T4" s="71"/>
      <c r="U4" s="130"/>
      <c r="V4" s="133"/>
      <c r="W4" s="130"/>
      <c r="X4" s="133"/>
      <c r="Y4" s="23"/>
      <c r="Z4" s="133"/>
      <c r="AA4" s="55"/>
      <c r="AB4" s="130"/>
      <c r="AC4" s="130"/>
      <c r="AD4" s="130"/>
      <c r="AE4" s="130"/>
      <c r="AF4" s="130"/>
      <c r="AG4" s="130"/>
      <c r="AH4" s="43">
        <f t="shared" si="0"/>
        <v>0</v>
      </c>
    </row>
    <row r="5" spans="1:34" ht="11.1" customHeight="1" x14ac:dyDescent="0.3">
      <c r="A5" s="21" t="s">
        <v>122</v>
      </c>
      <c r="B5" s="35">
        <v>0</v>
      </c>
      <c r="C5" s="130"/>
      <c r="D5" s="130"/>
      <c r="E5" s="130"/>
      <c r="F5" s="55"/>
      <c r="G5" s="130"/>
      <c r="H5" s="134"/>
      <c r="I5" s="132"/>
      <c r="J5" s="130"/>
      <c r="K5" s="23"/>
      <c r="L5" s="130"/>
      <c r="M5" s="55"/>
      <c r="N5" s="23"/>
      <c r="O5" s="130"/>
      <c r="P5" s="35"/>
      <c r="Q5" s="133"/>
      <c r="R5" s="130"/>
      <c r="S5" s="130"/>
      <c r="T5" s="76"/>
      <c r="U5" s="130"/>
      <c r="V5" s="130"/>
      <c r="W5" s="23"/>
      <c r="X5" s="130"/>
      <c r="Y5" s="23"/>
      <c r="Z5" s="130"/>
      <c r="AA5" s="76"/>
      <c r="AB5" s="23"/>
      <c r="AC5" s="23"/>
      <c r="AD5" s="23"/>
      <c r="AE5" s="23"/>
      <c r="AF5" s="23"/>
      <c r="AG5" s="23"/>
      <c r="AH5" s="43">
        <f t="shared" si="0"/>
        <v>0</v>
      </c>
    </row>
    <row r="6" spans="1:34" ht="11.1" customHeight="1" x14ac:dyDescent="0.3">
      <c r="A6" s="21" t="s">
        <v>123</v>
      </c>
      <c r="B6" s="35">
        <v>0</v>
      </c>
      <c r="C6" s="130"/>
      <c r="D6" s="130"/>
      <c r="E6" s="130"/>
      <c r="F6" s="55"/>
      <c r="G6" s="130"/>
      <c r="H6" s="130"/>
      <c r="I6" s="132"/>
      <c r="J6" s="130"/>
      <c r="K6" s="130"/>
      <c r="L6" s="130"/>
      <c r="M6" s="55"/>
      <c r="N6" s="133"/>
      <c r="O6" s="130"/>
      <c r="P6" s="35"/>
      <c r="Q6" s="133"/>
      <c r="R6" s="133"/>
      <c r="S6" s="130"/>
      <c r="T6" s="55"/>
      <c r="U6" s="130"/>
      <c r="V6" s="130"/>
      <c r="W6" s="130"/>
      <c r="X6" s="133"/>
      <c r="Y6" s="23"/>
      <c r="Z6" s="133"/>
      <c r="AA6" s="55"/>
      <c r="AB6" s="130"/>
      <c r="AC6" s="130"/>
      <c r="AD6" s="130"/>
      <c r="AE6" s="130"/>
      <c r="AF6" s="130"/>
      <c r="AG6" s="130"/>
      <c r="AH6" s="43">
        <f t="shared" si="0"/>
        <v>0</v>
      </c>
    </row>
    <row r="7" spans="1:34" ht="11.1" customHeight="1" x14ac:dyDescent="0.3">
      <c r="A7" s="21" t="s">
        <v>124</v>
      </c>
      <c r="B7" s="35">
        <v>0</v>
      </c>
      <c r="C7" s="130"/>
      <c r="D7" s="130"/>
      <c r="E7" s="130"/>
      <c r="F7" s="55"/>
      <c r="G7" s="130"/>
      <c r="H7" s="8"/>
      <c r="I7" s="132"/>
      <c r="J7" s="130"/>
      <c r="K7" s="130"/>
      <c r="L7" s="130"/>
      <c r="M7" s="55"/>
      <c r="N7" s="130"/>
      <c r="O7" s="130"/>
      <c r="P7" s="35"/>
      <c r="Q7" s="23"/>
      <c r="R7" s="133"/>
      <c r="S7" s="133"/>
      <c r="T7" s="55"/>
      <c r="U7" s="130"/>
      <c r="V7" s="133"/>
      <c r="W7" s="23"/>
      <c r="X7" s="133"/>
      <c r="Y7" s="23">
        <v>3294</v>
      </c>
      <c r="Z7" s="133"/>
      <c r="AA7" s="55"/>
      <c r="AB7" s="130"/>
      <c r="AC7" s="130"/>
      <c r="AD7" s="130"/>
      <c r="AE7" s="130"/>
      <c r="AF7" s="130"/>
      <c r="AG7" s="130"/>
      <c r="AH7" s="43">
        <f t="shared" si="0"/>
        <v>3294</v>
      </c>
    </row>
    <row r="8" spans="1:34" ht="11.1" customHeight="1" x14ac:dyDescent="0.3">
      <c r="A8" s="22" t="s">
        <v>125</v>
      </c>
      <c r="B8" s="19">
        <v>0</v>
      </c>
      <c r="C8" s="8"/>
      <c r="D8" s="8"/>
      <c r="E8" s="8"/>
      <c r="F8" s="43"/>
      <c r="G8" s="8"/>
      <c r="H8" s="8"/>
      <c r="I8" s="135"/>
      <c r="J8" s="8"/>
      <c r="K8" s="8"/>
      <c r="L8" s="8"/>
      <c r="M8" s="43"/>
      <c r="N8" s="8"/>
      <c r="O8" s="8"/>
      <c r="P8" s="19"/>
      <c r="Q8" s="23"/>
      <c r="R8" s="133"/>
      <c r="S8" s="133"/>
      <c r="T8" s="55"/>
      <c r="U8" s="8"/>
      <c r="V8" s="8"/>
      <c r="W8" s="8"/>
      <c r="X8" s="8"/>
      <c r="Y8" s="1"/>
      <c r="Z8" s="8"/>
      <c r="AA8" s="43"/>
      <c r="AB8" s="8"/>
      <c r="AC8" s="8"/>
      <c r="AD8" s="8"/>
      <c r="AE8" s="8"/>
      <c r="AF8" s="8"/>
      <c r="AG8" s="8"/>
      <c r="AH8" s="43">
        <f t="shared" si="0"/>
        <v>0</v>
      </c>
    </row>
    <row r="9" spans="1:34" ht="11.1" customHeight="1" x14ac:dyDescent="0.3">
      <c r="A9" s="22" t="s">
        <v>126</v>
      </c>
      <c r="B9" s="19">
        <v>0</v>
      </c>
      <c r="C9" s="8">
        <v>1601</v>
      </c>
      <c r="D9" s="8">
        <v>276</v>
      </c>
      <c r="E9" s="8"/>
      <c r="F9" s="43"/>
      <c r="G9" s="8"/>
      <c r="H9" s="8"/>
      <c r="I9" s="135"/>
      <c r="J9" s="8"/>
      <c r="K9" s="8"/>
      <c r="L9" s="8"/>
      <c r="M9" s="43"/>
      <c r="N9" s="8"/>
      <c r="O9" s="19"/>
      <c r="P9" s="19"/>
      <c r="Q9" s="23"/>
      <c r="R9" s="133"/>
      <c r="S9" s="133"/>
      <c r="T9" s="76"/>
      <c r="U9" s="8"/>
      <c r="V9" s="1"/>
      <c r="W9" s="8"/>
      <c r="X9" s="8"/>
      <c r="Y9" s="1"/>
      <c r="Z9" s="7"/>
      <c r="AA9" s="43"/>
      <c r="AB9" s="8"/>
      <c r="AC9" s="8"/>
      <c r="AD9" s="8"/>
      <c r="AE9" s="8"/>
      <c r="AF9" s="8"/>
      <c r="AG9" s="8"/>
      <c r="AH9" s="43">
        <f t="shared" si="0"/>
        <v>1877</v>
      </c>
    </row>
    <row r="10" spans="1:34" ht="11.1" customHeight="1" x14ac:dyDescent="0.3">
      <c r="A10" s="4" t="s">
        <v>1</v>
      </c>
      <c r="B10" s="19">
        <v>10000</v>
      </c>
      <c r="C10" s="8"/>
      <c r="D10" s="8"/>
      <c r="E10" s="8"/>
      <c r="F10" s="43"/>
      <c r="G10" s="8"/>
      <c r="H10" s="8"/>
      <c r="I10" s="8"/>
      <c r="J10" s="8"/>
      <c r="K10" s="8">
        <v>898</v>
      </c>
      <c r="L10" s="8"/>
      <c r="M10" s="43"/>
      <c r="N10" s="8"/>
      <c r="O10" s="8"/>
      <c r="P10" s="8"/>
      <c r="Q10" s="130"/>
      <c r="R10" s="130"/>
      <c r="S10" s="130"/>
      <c r="T10" s="55"/>
      <c r="U10" s="8"/>
      <c r="V10" s="8"/>
      <c r="W10" s="8"/>
      <c r="X10" s="8"/>
      <c r="Y10" s="8">
        <v>986</v>
      </c>
      <c r="Z10" s="8"/>
      <c r="AA10" s="43"/>
      <c r="AB10" s="8"/>
      <c r="AC10" s="8">
        <v>2402</v>
      </c>
      <c r="AD10" s="8"/>
      <c r="AE10" s="8"/>
      <c r="AF10" s="8"/>
      <c r="AG10" s="8"/>
      <c r="AH10" s="43">
        <f t="shared" si="0"/>
        <v>4286</v>
      </c>
    </row>
    <row r="11" spans="1:34" ht="11.1" customHeight="1" x14ac:dyDescent="0.3">
      <c r="A11" s="3" t="s">
        <v>127</v>
      </c>
      <c r="B11" s="19">
        <v>30000</v>
      </c>
      <c r="C11" s="8"/>
      <c r="D11" s="8"/>
      <c r="E11" s="8"/>
      <c r="F11" s="43"/>
      <c r="G11" s="8">
        <v>173</v>
      </c>
      <c r="H11" s="8"/>
      <c r="I11" s="8"/>
      <c r="J11" s="8"/>
      <c r="K11" s="8"/>
      <c r="L11" s="5"/>
      <c r="M11" s="78"/>
      <c r="N11" s="5">
        <v>1179</v>
      </c>
      <c r="O11" s="5"/>
      <c r="P11" s="8"/>
      <c r="Q11" s="8"/>
      <c r="R11" s="5"/>
      <c r="S11" s="5"/>
      <c r="T11" s="78"/>
      <c r="U11" s="5"/>
      <c r="V11" s="5"/>
      <c r="W11" s="8">
        <v>1470</v>
      </c>
      <c r="X11" s="8"/>
      <c r="Y11" s="8"/>
      <c r="Z11" s="8">
        <v>1219</v>
      </c>
      <c r="AA11" s="43"/>
      <c r="AB11" s="8">
        <v>1867</v>
      </c>
      <c r="AC11" s="8">
        <v>101</v>
      </c>
      <c r="AD11" s="8">
        <v>1932</v>
      </c>
      <c r="AE11" s="8">
        <v>960</v>
      </c>
      <c r="AF11" s="8">
        <v>3248</v>
      </c>
      <c r="AG11" s="8"/>
      <c r="AH11" s="43">
        <f t="shared" si="0"/>
        <v>12149</v>
      </c>
    </row>
    <row r="12" spans="1:34" ht="11.1" customHeight="1" x14ac:dyDescent="0.3">
      <c r="A12" s="3" t="s">
        <v>128</v>
      </c>
      <c r="B12" s="19">
        <v>30000</v>
      </c>
      <c r="C12" s="8"/>
      <c r="D12" s="8"/>
      <c r="E12" s="8"/>
      <c r="F12" s="43"/>
      <c r="G12" s="8"/>
      <c r="H12" s="8"/>
      <c r="I12" s="8"/>
      <c r="J12" s="8"/>
      <c r="K12" s="8"/>
      <c r="L12" s="5"/>
      <c r="M12" s="78"/>
      <c r="N12" s="5"/>
      <c r="O12" s="1"/>
      <c r="P12" s="8"/>
      <c r="Q12" s="8"/>
      <c r="R12" s="5"/>
      <c r="S12" s="5"/>
      <c r="T12" s="78"/>
      <c r="U12" s="8"/>
      <c r="V12" s="8"/>
      <c r="W12" s="8">
        <v>1601</v>
      </c>
      <c r="X12" s="8">
        <v>1186</v>
      </c>
      <c r="Y12" s="8">
        <v>1492</v>
      </c>
      <c r="Z12" s="8"/>
      <c r="AA12" s="43"/>
      <c r="AB12" s="8"/>
      <c r="AC12" s="8">
        <v>1320</v>
      </c>
      <c r="AD12" s="8">
        <v>1497</v>
      </c>
      <c r="AE12" s="8">
        <v>1852</v>
      </c>
      <c r="AF12" s="8"/>
      <c r="AG12" s="8"/>
      <c r="AH12" s="43">
        <f t="shared" si="0"/>
        <v>8948</v>
      </c>
    </row>
    <row r="13" spans="1:34" ht="11.1" customHeight="1" x14ac:dyDescent="0.3">
      <c r="A13" s="3" t="s">
        <v>129</v>
      </c>
      <c r="B13" s="19">
        <v>15000</v>
      </c>
      <c r="C13" s="8"/>
      <c r="D13" s="8"/>
      <c r="E13" s="8">
        <v>1866</v>
      </c>
      <c r="F13" s="43"/>
      <c r="G13" s="8"/>
      <c r="H13" s="8"/>
      <c r="I13" s="8"/>
      <c r="J13" s="8"/>
      <c r="K13" s="8"/>
      <c r="L13" s="5"/>
      <c r="M13" s="78"/>
      <c r="N13" s="5"/>
      <c r="O13" s="5"/>
      <c r="P13" s="8"/>
      <c r="Q13" s="8"/>
      <c r="R13" s="5"/>
      <c r="S13" s="5"/>
      <c r="T13" s="78"/>
      <c r="U13" s="8"/>
      <c r="V13" s="8"/>
      <c r="W13" s="8">
        <v>1180</v>
      </c>
      <c r="X13" s="8"/>
      <c r="Y13" s="8"/>
      <c r="Z13" s="8"/>
      <c r="AA13" s="43"/>
      <c r="AB13" s="8"/>
      <c r="AC13" s="8">
        <v>2870</v>
      </c>
      <c r="AD13" s="8"/>
      <c r="AE13" s="8"/>
      <c r="AF13" s="8">
        <v>960</v>
      </c>
      <c r="AG13" s="8">
        <v>47</v>
      </c>
      <c r="AH13" s="43">
        <f t="shared" si="0"/>
        <v>6923</v>
      </c>
    </row>
    <row r="14" spans="1:34" ht="11.1" customHeight="1" x14ac:dyDescent="0.3">
      <c r="A14" s="3" t="s">
        <v>130</v>
      </c>
      <c r="B14" s="19">
        <v>12000</v>
      </c>
      <c r="C14" s="136"/>
      <c r="D14" s="136"/>
      <c r="E14" s="136">
        <v>1356</v>
      </c>
      <c r="F14" s="43"/>
      <c r="G14" s="8"/>
      <c r="H14" s="8"/>
      <c r="I14" s="8"/>
      <c r="J14" s="8"/>
      <c r="K14" s="8"/>
      <c r="L14" s="5"/>
      <c r="M14" s="78"/>
      <c r="N14" s="5"/>
      <c r="O14" s="8"/>
      <c r="P14" s="8"/>
      <c r="Q14" s="8"/>
      <c r="R14" s="5"/>
      <c r="S14" s="5"/>
      <c r="T14" s="78"/>
      <c r="U14" s="5"/>
      <c r="V14" s="5"/>
      <c r="W14" s="5"/>
      <c r="X14" s="8"/>
      <c r="Y14" s="8">
        <v>1998</v>
      </c>
      <c r="Z14" s="8"/>
      <c r="AA14" s="43"/>
      <c r="AB14" s="8">
        <v>1932</v>
      </c>
      <c r="AC14" s="8">
        <v>68</v>
      </c>
      <c r="AD14" s="8"/>
      <c r="AE14" s="8"/>
      <c r="AF14" s="8"/>
      <c r="AG14" s="8"/>
      <c r="AH14" s="43">
        <f t="shared" si="0"/>
        <v>5354</v>
      </c>
    </row>
    <row r="15" spans="1:34" ht="11.1" customHeight="1" x14ac:dyDescent="0.3">
      <c r="A15" s="3" t="s">
        <v>131</v>
      </c>
      <c r="B15" s="19">
        <v>15000</v>
      </c>
      <c r="C15" s="136"/>
      <c r="D15" s="136"/>
      <c r="E15" s="136"/>
      <c r="F15" s="43"/>
      <c r="G15" s="8"/>
      <c r="H15" s="8"/>
      <c r="I15" s="8"/>
      <c r="J15" s="8">
        <v>918</v>
      </c>
      <c r="K15" s="8"/>
      <c r="L15" s="5">
        <v>443</v>
      </c>
      <c r="M15" s="78"/>
      <c r="N15" s="5"/>
      <c r="O15" s="5"/>
      <c r="P15" s="8"/>
      <c r="Q15" s="8"/>
      <c r="R15" s="5"/>
      <c r="S15" s="5"/>
      <c r="T15" s="78"/>
      <c r="U15" s="5"/>
      <c r="V15" s="5"/>
      <c r="W15" s="5"/>
      <c r="X15" s="8"/>
      <c r="Y15" s="8">
        <v>1043</v>
      </c>
      <c r="Z15" s="8"/>
      <c r="AA15" s="43"/>
      <c r="AB15" s="8"/>
      <c r="AC15" s="8"/>
      <c r="AD15" s="8"/>
      <c r="AE15" s="8"/>
      <c r="AF15" s="8">
        <v>1029</v>
      </c>
      <c r="AG15" s="8"/>
      <c r="AH15" s="43">
        <f t="shared" si="0"/>
        <v>3433</v>
      </c>
    </row>
    <row r="16" spans="1:34" ht="11.1" customHeight="1" x14ac:dyDescent="0.3">
      <c r="A16" s="3" t="s">
        <v>132</v>
      </c>
      <c r="B16" s="19">
        <v>500</v>
      </c>
      <c r="C16" s="8"/>
      <c r="D16" s="8"/>
      <c r="E16" s="8"/>
      <c r="F16" s="43"/>
      <c r="G16" s="8"/>
      <c r="H16" s="8"/>
      <c r="I16" s="8"/>
      <c r="J16" s="8"/>
      <c r="K16" s="135"/>
      <c r="L16" s="5"/>
      <c r="M16" s="78"/>
      <c r="N16" s="5"/>
      <c r="O16" s="5"/>
      <c r="P16" s="8"/>
      <c r="Q16" s="8"/>
      <c r="R16" s="5"/>
      <c r="S16" s="5"/>
      <c r="T16" s="78"/>
      <c r="U16" s="5"/>
      <c r="V16" s="5"/>
      <c r="W16" s="5"/>
      <c r="X16" s="8"/>
      <c r="Y16" s="8"/>
      <c r="Z16" s="8"/>
      <c r="AA16" s="43"/>
      <c r="AB16" s="8"/>
      <c r="AC16" s="8"/>
      <c r="AD16" s="8"/>
      <c r="AE16" s="8"/>
      <c r="AF16" s="8"/>
      <c r="AG16" s="8"/>
      <c r="AH16" s="43">
        <f t="shared" si="0"/>
        <v>0</v>
      </c>
    </row>
    <row r="17" spans="1:34" ht="11.1" customHeight="1" x14ac:dyDescent="0.3">
      <c r="A17" s="4" t="s">
        <v>2</v>
      </c>
      <c r="B17" s="19">
        <v>10000</v>
      </c>
      <c r="C17" s="8"/>
      <c r="D17" s="8"/>
      <c r="E17" s="8"/>
      <c r="F17" s="43"/>
      <c r="G17" s="8">
        <v>169</v>
      </c>
      <c r="H17" s="8"/>
      <c r="I17" s="8">
        <v>492</v>
      </c>
      <c r="J17" s="8">
        <v>983</v>
      </c>
      <c r="K17" s="8"/>
      <c r="L17" s="8"/>
      <c r="M17" s="43"/>
      <c r="N17" s="8"/>
      <c r="O17" s="8"/>
      <c r="P17" s="8"/>
      <c r="Q17" s="8"/>
      <c r="R17" s="5"/>
      <c r="S17" s="5"/>
      <c r="T17" s="78"/>
      <c r="U17" s="5"/>
      <c r="V17" s="5"/>
      <c r="W17" s="5"/>
      <c r="X17" s="8"/>
      <c r="Y17" s="8">
        <v>1069</v>
      </c>
      <c r="Z17" s="8"/>
      <c r="AA17" s="43"/>
      <c r="AB17" s="8"/>
      <c r="AC17" s="8"/>
      <c r="AD17" s="8">
        <v>2154</v>
      </c>
      <c r="AE17" s="8"/>
      <c r="AF17" s="8"/>
      <c r="AG17" s="8"/>
      <c r="AH17" s="43">
        <f t="shared" si="0"/>
        <v>4867</v>
      </c>
    </row>
    <row r="18" spans="1:34" ht="11.1" customHeight="1" x14ac:dyDescent="0.3">
      <c r="A18" s="3" t="s">
        <v>133</v>
      </c>
      <c r="B18" s="19">
        <v>30000</v>
      </c>
      <c r="C18" s="8"/>
      <c r="D18" s="8">
        <f>2143</f>
        <v>2143</v>
      </c>
      <c r="E18" s="8"/>
      <c r="F18" s="43"/>
      <c r="G18" s="8"/>
      <c r="H18" s="8"/>
      <c r="I18" s="8">
        <v>4551</v>
      </c>
      <c r="J18" s="8">
        <f>4669</f>
        <v>4669</v>
      </c>
      <c r="K18" s="8"/>
      <c r="L18" s="5">
        <f>1200+279</f>
        <v>1479</v>
      </c>
      <c r="M18" s="78"/>
      <c r="N18" s="5">
        <v>1750</v>
      </c>
      <c r="O18" s="5"/>
      <c r="P18" s="8"/>
      <c r="Q18" s="8"/>
      <c r="R18" s="5"/>
      <c r="S18" s="8"/>
      <c r="T18" s="43"/>
      <c r="U18" s="5"/>
      <c r="V18" s="8"/>
      <c r="W18" s="8">
        <v>1583</v>
      </c>
      <c r="X18" s="8">
        <f>1484+4636</f>
        <v>6120</v>
      </c>
      <c r="Y18" s="8">
        <v>1060</v>
      </c>
      <c r="Z18" s="8">
        <v>2080</v>
      </c>
      <c r="AA18" s="43"/>
      <c r="AB18" s="8">
        <v>4968</v>
      </c>
      <c r="AC18" s="8">
        <v>1817</v>
      </c>
      <c r="AD18" s="8">
        <v>2160</v>
      </c>
      <c r="AE18" s="8"/>
      <c r="AF18" s="8">
        <v>1166</v>
      </c>
      <c r="AG18" s="8">
        <v>1554</v>
      </c>
      <c r="AH18" s="43">
        <f t="shared" si="0"/>
        <v>37100</v>
      </c>
    </row>
    <row r="19" spans="1:34" ht="11.1" customHeight="1" x14ac:dyDescent="0.3">
      <c r="A19" s="3" t="s">
        <v>134</v>
      </c>
      <c r="B19" s="19">
        <v>30000</v>
      </c>
      <c r="C19" s="8">
        <f>3641</f>
        <v>3641</v>
      </c>
      <c r="D19" s="8">
        <v>1991</v>
      </c>
      <c r="E19" s="8"/>
      <c r="F19" s="43"/>
      <c r="G19" s="8"/>
      <c r="H19" s="8"/>
      <c r="I19" s="8"/>
      <c r="J19" s="8"/>
      <c r="K19" s="8">
        <f>3774</f>
        <v>3774</v>
      </c>
      <c r="L19" s="5"/>
      <c r="M19" s="43"/>
      <c r="N19" s="8">
        <v>147</v>
      </c>
      <c r="O19" s="8"/>
      <c r="P19" s="8"/>
      <c r="Q19" s="8"/>
      <c r="R19" s="8"/>
      <c r="S19" s="8"/>
      <c r="T19" s="43"/>
      <c r="U19" s="8"/>
      <c r="V19" s="8">
        <v>1918</v>
      </c>
      <c r="W19" s="8">
        <v>4264</v>
      </c>
      <c r="X19" s="8">
        <f>1184</f>
        <v>1184</v>
      </c>
      <c r="Y19" s="8">
        <v>1150</v>
      </c>
      <c r="Z19" s="8"/>
      <c r="AA19" s="43">
        <v>5129</v>
      </c>
      <c r="AB19" s="8"/>
      <c r="AC19" s="8">
        <v>3977</v>
      </c>
      <c r="AD19" s="8">
        <v>2640</v>
      </c>
      <c r="AE19" s="8">
        <v>321</v>
      </c>
      <c r="AF19" s="8">
        <v>1191</v>
      </c>
      <c r="AG19" s="8"/>
      <c r="AH19" s="43">
        <f t="shared" si="0"/>
        <v>31327</v>
      </c>
    </row>
    <row r="20" spans="1:34" ht="11.1" customHeight="1" x14ac:dyDescent="0.3">
      <c r="A20" s="3" t="s">
        <v>135</v>
      </c>
      <c r="B20" s="19">
        <v>12000</v>
      </c>
      <c r="C20" s="8">
        <f>1846+44</f>
        <v>1890</v>
      </c>
      <c r="D20" s="8">
        <f>1458</f>
        <v>1458</v>
      </c>
      <c r="E20" s="8">
        <f>822</f>
        <v>822</v>
      </c>
      <c r="F20" s="43"/>
      <c r="G20" s="8"/>
      <c r="H20" s="8"/>
      <c r="I20" s="8"/>
      <c r="J20" s="8">
        <f>158</f>
        <v>158</v>
      </c>
      <c r="K20" s="8"/>
      <c r="L20" s="5">
        <f>350</f>
        <v>350</v>
      </c>
      <c r="M20" s="78"/>
      <c r="N20" s="5">
        <v>141</v>
      </c>
      <c r="O20" s="5"/>
      <c r="P20" s="8"/>
      <c r="Q20" s="8"/>
      <c r="R20" s="7"/>
      <c r="S20" s="5"/>
      <c r="T20" s="78"/>
      <c r="U20" s="8"/>
      <c r="V20" s="8"/>
      <c r="W20" s="8">
        <v>688</v>
      </c>
      <c r="X20" s="8"/>
      <c r="Y20" s="8">
        <v>1485</v>
      </c>
      <c r="Z20" s="8">
        <v>2954</v>
      </c>
      <c r="AA20" s="43"/>
      <c r="AB20" s="8">
        <v>1362</v>
      </c>
      <c r="AC20" s="8">
        <v>1324</v>
      </c>
      <c r="AD20" s="8">
        <v>1163</v>
      </c>
      <c r="AE20" s="8"/>
      <c r="AF20" s="8">
        <v>598</v>
      </c>
      <c r="AG20" s="8"/>
      <c r="AH20" s="43">
        <f t="shared" si="0"/>
        <v>14393</v>
      </c>
    </row>
    <row r="21" spans="1:34" ht="11.1" customHeight="1" x14ac:dyDescent="0.3">
      <c r="A21" s="3" t="s">
        <v>136</v>
      </c>
      <c r="B21" s="19">
        <v>10000</v>
      </c>
      <c r="C21" s="136"/>
      <c r="D21" s="136"/>
      <c r="E21" s="136"/>
      <c r="F21" s="72"/>
      <c r="G21" s="136">
        <v>437</v>
      </c>
      <c r="H21" s="136"/>
      <c r="I21" s="8"/>
      <c r="J21" s="8"/>
      <c r="K21" s="136"/>
      <c r="L21" s="8"/>
      <c r="M21" s="43"/>
      <c r="N21" s="8"/>
      <c r="O21" s="8"/>
      <c r="P21" s="8"/>
      <c r="Q21" s="136"/>
      <c r="R21" s="8"/>
      <c r="S21" s="8"/>
      <c r="T21" s="43"/>
      <c r="U21" s="136"/>
      <c r="V21" s="136"/>
      <c r="W21" s="136"/>
      <c r="X21" s="136"/>
      <c r="Y21" s="136"/>
      <c r="Z21" s="136"/>
      <c r="AA21" s="43">
        <v>1168</v>
      </c>
      <c r="AB21" s="8"/>
      <c r="AC21" s="8">
        <v>218</v>
      </c>
      <c r="AD21" s="8"/>
      <c r="AE21" s="8"/>
      <c r="AF21" s="8"/>
      <c r="AG21" s="8"/>
      <c r="AH21" s="43">
        <f t="shared" si="0"/>
        <v>1823</v>
      </c>
    </row>
    <row r="22" spans="1:34" ht="11.1" customHeight="1" x14ac:dyDescent="0.3">
      <c r="A22" s="3" t="s">
        <v>137</v>
      </c>
      <c r="B22" s="19">
        <v>10000</v>
      </c>
      <c r="C22" s="136">
        <f>61</f>
        <v>61</v>
      </c>
      <c r="D22" s="136"/>
      <c r="E22" s="136"/>
      <c r="F22" s="72"/>
      <c r="G22" s="136">
        <v>941</v>
      </c>
      <c r="H22" s="136"/>
      <c r="I22" s="8">
        <v>2362</v>
      </c>
      <c r="J22" s="136">
        <v>623</v>
      </c>
      <c r="K22" s="136">
        <v>160</v>
      </c>
      <c r="L22" s="137"/>
      <c r="M22" s="79"/>
      <c r="N22" s="137"/>
      <c r="O22" s="137"/>
      <c r="P22" s="136"/>
      <c r="Q22" s="136"/>
      <c r="R22" s="137"/>
      <c r="S22" s="8"/>
      <c r="T22" s="43"/>
      <c r="U22" s="136"/>
      <c r="V22" s="136"/>
      <c r="W22" s="136"/>
      <c r="X22" s="136">
        <f>4242</f>
        <v>4242</v>
      </c>
      <c r="Y22" s="136"/>
      <c r="Z22" s="136"/>
      <c r="AA22" s="43"/>
      <c r="AB22" s="8"/>
      <c r="AC22" s="8">
        <v>1580</v>
      </c>
      <c r="AD22" s="8"/>
      <c r="AE22" s="8"/>
      <c r="AF22" s="8">
        <v>1290</v>
      </c>
      <c r="AG22" s="8"/>
      <c r="AH22" s="43">
        <f t="shared" si="0"/>
        <v>11259</v>
      </c>
    </row>
    <row r="23" spans="1:34" ht="11.1" customHeight="1" x14ac:dyDescent="0.3">
      <c r="A23" s="3" t="s">
        <v>138</v>
      </c>
      <c r="B23" s="19">
        <v>500</v>
      </c>
      <c r="C23" s="136"/>
      <c r="D23" s="136"/>
      <c r="E23" s="136"/>
      <c r="F23" s="72"/>
      <c r="G23" s="136"/>
      <c r="H23" s="136"/>
      <c r="I23" s="136"/>
      <c r="J23" s="136"/>
      <c r="K23" s="136"/>
      <c r="L23" s="137"/>
      <c r="M23" s="72"/>
      <c r="N23" s="137"/>
      <c r="O23" s="137"/>
      <c r="P23" s="136"/>
      <c r="Q23" s="136"/>
      <c r="R23" s="137"/>
      <c r="S23" s="1"/>
      <c r="T23" s="43"/>
      <c r="U23" s="136"/>
      <c r="V23" s="136"/>
      <c r="W23" s="136"/>
      <c r="X23" s="136"/>
      <c r="Y23" s="136"/>
      <c r="Z23" s="136"/>
      <c r="AA23" s="43"/>
      <c r="AB23" s="8"/>
      <c r="AC23" s="8"/>
      <c r="AD23" s="8"/>
      <c r="AE23" s="8"/>
      <c r="AF23" s="8"/>
      <c r="AG23" s="8"/>
      <c r="AH23" s="43">
        <f t="shared" si="0"/>
        <v>0</v>
      </c>
    </row>
    <row r="24" spans="1:34" ht="11.1" customHeight="1" x14ac:dyDescent="0.3">
      <c r="A24" s="3" t="s">
        <v>139</v>
      </c>
      <c r="B24" s="19">
        <v>1500</v>
      </c>
      <c r="C24" s="136"/>
      <c r="D24" s="136"/>
      <c r="E24" s="136"/>
      <c r="F24" s="72"/>
      <c r="G24" s="136"/>
      <c r="H24" s="138"/>
      <c r="I24" s="136"/>
      <c r="J24" s="136"/>
      <c r="K24" s="136"/>
      <c r="L24" s="136"/>
      <c r="M24" s="79"/>
      <c r="N24" s="138"/>
      <c r="O24" s="137"/>
      <c r="P24" s="136"/>
      <c r="Q24" s="136"/>
      <c r="R24" s="137"/>
      <c r="S24" s="8"/>
      <c r="T24" s="43"/>
      <c r="U24" s="136"/>
      <c r="V24" s="136"/>
      <c r="W24" s="136"/>
      <c r="X24" s="136"/>
      <c r="Y24" s="136">
        <v>481</v>
      </c>
      <c r="Z24" s="136"/>
      <c r="AA24" s="43"/>
      <c r="AB24" s="8"/>
      <c r="AC24" s="8"/>
      <c r="AD24" s="8"/>
      <c r="AE24" s="8"/>
      <c r="AF24" s="8">
        <v>964</v>
      </c>
      <c r="AG24" s="8"/>
      <c r="AH24" s="43">
        <f t="shared" si="0"/>
        <v>1445</v>
      </c>
    </row>
    <row r="25" spans="1:34" ht="11.1" customHeight="1" x14ac:dyDescent="0.3">
      <c r="A25" s="4" t="s">
        <v>104</v>
      </c>
      <c r="B25" s="7">
        <v>0</v>
      </c>
      <c r="C25" s="136">
        <f>2400</f>
        <v>2400</v>
      </c>
      <c r="D25" s="138">
        <f>6400</f>
        <v>6400</v>
      </c>
      <c r="E25" s="136">
        <v>500</v>
      </c>
      <c r="F25" s="72"/>
      <c r="G25" s="136"/>
      <c r="H25" s="138"/>
      <c r="I25" s="138"/>
      <c r="J25" s="136"/>
      <c r="K25" s="136"/>
      <c r="L25" s="137"/>
      <c r="M25" s="72"/>
      <c r="N25" s="136"/>
      <c r="O25" s="136"/>
      <c r="P25" s="136"/>
      <c r="Q25" s="136">
        <v>2500</v>
      </c>
      <c r="R25" s="136">
        <v>4000</v>
      </c>
      <c r="S25" s="8">
        <v>1500</v>
      </c>
      <c r="T25" s="43">
        <v>2700</v>
      </c>
      <c r="U25" s="136">
        <v>2700</v>
      </c>
      <c r="V25" s="136"/>
      <c r="W25" s="136"/>
      <c r="X25" s="136"/>
      <c r="Y25" s="136"/>
      <c r="Z25" s="136">
        <v>5100</v>
      </c>
      <c r="AA25" s="43">
        <v>1800</v>
      </c>
      <c r="AB25" s="8">
        <v>2300</v>
      </c>
      <c r="AC25" s="8">
        <v>4100</v>
      </c>
      <c r="AD25" s="8">
        <v>8000</v>
      </c>
      <c r="AE25" s="8">
        <v>5500</v>
      </c>
      <c r="AF25" s="8"/>
      <c r="AG25" s="8"/>
      <c r="AH25" s="43">
        <f t="shared" si="0"/>
        <v>49500</v>
      </c>
    </row>
    <row r="26" spans="1:34" ht="11.1" customHeight="1" x14ac:dyDescent="0.3">
      <c r="A26" s="4" t="s">
        <v>103</v>
      </c>
      <c r="B26" s="7">
        <v>0</v>
      </c>
      <c r="C26" s="136">
        <v>2700</v>
      </c>
      <c r="D26" s="136">
        <v>900</v>
      </c>
      <c r="E26" s="136">
        <v>5000</v>
      </c>
      <c r="F26" s="72"/>
      <c r="G26" s="136">
        <v>5000</v>
      </c>
      <c r="H26" s="136">
        <v>5200</v>
      </c>
      <c r="I26" s="136">
        <v>1600</v>
      </c>
      <c r="J26" s="136">
        <v>200</v>
      </c>
      <c r="K26" s="136"/>
      <c r="L26" s="137">
        <v>3100</v>
      </c>
      <c r="M26" s="72"/>
      <c r="N26" s="136">
        <v>4500</v>
      </c>
      <c r="O26" s="136">
        <v>6000</v>
      </c>
      <c r="P26" s="136">
        <f>4600+300</f>
        <v>4900</v>
      </c>
      <c r="Q26" s="136">
        <v>5000</v>
      </c>
      <c r="R26" s="136">
        <v>5800</v>
      </c>
      <c r="S26" s="8">
        <v>7700</v>
      </c>
      <c r="T26" s="43">
        <v>2900</v>
      </c>
      <c r="U26" s="136">
        <f>5700</f>
        <v>5700</v>
      </c>
      <c r="V26" s="136">
        <f>5200</f>
        <v>5200</v>
      </c>
      <c r="W26" s="4"/>
      <c r="X26" s="4"/>
      <c r="Y26" s="136"/>
      <c r="Z26" s="136"/>
      <c r="AA26" s="43">
        <v>600</v>
      </c>
      <c r="AB26" s="8"/>
      <c r="AC26" s="8"/>
      <c r="AD26" s="8"/>
      <c r="AE26" s="8"/>
      <c r="AF26" s="8">
        <v>3000</v>
      </c>
      <c r="AG26" s="8">
        <v>7700</v>
      </c>
      <c r="AH26" s="43">
        <f t="shared" si="0"/>
        <v>82700</v>
      </c>
    </row>
    <row r="27" spans="1:34" ht="11.1" customHeight="1" x14ac:dyDescent="0.3">
      <c r="A27" s="4" t="s">
        <v>3</v>
      </c>
      <c r="B27" s="19">
        <v>0</v>
      </c>
      <c r="C27" s="136"/>
      <c r="D27" s="136"/>
      <c r="E27" s="136"/>
      <c r="F27" s="73"/>
      <c r="G27" s="136"/>
      <c r="H27" s="136"/>
      <c r="I27" s="136"/>
      <c r="J27" s="136"/>
      <c r="K27" s="138"/>
      <c r="L27" s="137"/>
      <c r="M27" s="73"/>
      <c r="N27" s="137"/>
      <c r="O27" s="137"/>
      <c r="P27" s="136"/>
      <c r="Q27" s="136"/>
      <c r="R27" s="138"/>
      <c r="S27" s="8"/>
      <c r="T27" s="43"/>
      <c r="U27" s="136"/>
      <c r="V27" s="136"/>
      <c r="W27" s="136"/>
      <c r="X27" s="136"/>
      <c r="Y27" s="139"/>
      <c r="Z27" s="139"/>
      <c r="AA27" s="44"/>
      <c r="AB27" s="1"/>
      <c r="AC27" s="1"/>
      <c r="AD27" s="1"/>
      <c r="AE27" s="1"/>
      <c r="AF27" s="1"/>
      <c r="AG27" s="1"/>
      <c r="AH27" s="43">
        <f t="shared" si="0"/>
        <v>0</v>
      </c>
    </row>
    <row r="28" spans="1:34" ht="11.1" customHeight="1" x14ac:dyDescent="0.3">
      <c r="A28" s="3" t="s">
        <v>140</v>
      </c>
      <c r="B28" s="19">
        <v>500</v>
      </c>
      <c r="C28" s="136"/>
      <c r="D28" s="136"/>
      <c r="E28" s="136"/>
      <c r="F28" s="72"/>
      <c r="G28" s="136"/>
      <c r="H28" s="8"/>
      <c r="I28" s="136"/>
      <c r="J28" s="136"/>
      <c r="K28" s="136"/>
      <c r="L28" s="136"/>
      <c r="M28" s="72"/>
      <c r="N28" s="137"/>
      <c r="O28" s="137"/>
      <c r="P28" s="136"/>
      <c r="Q28" s="136"/>
      <c r="R28" s="137"/>
      <c r="S28" s="8"/>
      <c r="T28" s="43"/>
      <c r="U28" s="136"/>
      <c r="V28" s="136"/>
      <c r="W28" s="136"/>
      <c r="X28" s="136"/>
      <c r="Y28" s="136"/>
      <c r="Z28" s="136"/>
      <c r="AA28" s="43"/>
      <c r="AB28" s="8">
        <v>397</v>
      </c>
      <c r="AC28" s="8"/>
      <c r="AD28" s="8"/>
      <c r="AE28" s="8"/>
      <c r="AF28" s="8">
        <v>94</v>
      </c>
      <c r="AG28" s="8"/>
      <c r="AH28" s="43">
        <f t="shared" si="0"/>
        <v>491</v>
      </c>
    </row>
    <row r="29" spans="1:34" ht="11.1" customHeight="1" x14ac:dyDescent="0.3">
      <c r="A29" s="3" t="s">
        <v>141</v>
      </c>
      <c r="B29" s="19">
        <v>2000</v>
      </c>
      <c r="C29" s="136"/>
      <c r="D29" s="136"/>
      <c r="E29" s="136">
        <v>250</v>
      </c>
      <c r="F29" s="72"/>
      <c r="G29" s="136">
        <v>159</v>
      </c>
      <c r="H29" s="8"/>
      <c r="I29" s="136"/>
      <c r="J29" s="136"/>
      <c r="K29" s="136"/>
      <c r="L29" s="137"/>
      <c r="M29" s="79"/>
      <c r="N29" s="136"/>
      <c r="O29" s="137"/>
      <c r="P29" s="136">
        <v>47</v>
      </c>
      <c r="Q29" s="136"/>
      <c r="R29" s="137"/>
      <c r="S29" s="8"/>
      <c r="T29" s="43"/>
      <c r="U29" s="136"/>
      <c r="V29" s="136"/>
      <c r="W29" s="136"/>
      <c r="X29" s="136">
        <v>73</v>
      </c>
      <c r="Y29" s="136">
        <v>491</v>
      </c>
      <c r="Z29" s="136">
        <v>73</v>
      </c>
      <c r="AA29" s="43"/>
      <c r="AB29" s="8">
        <v>346</v>
      </c>
      <c r="AC29" s="8"/>
      <c r="AD29" s="8"/>
      <c r="AE29" s="8"/>
      <c r="AF29" s="8"/>
      <c r="AG29" s="8">
        <v>73</v>
      </c>
      <c r="AH29" s="43">
        <f t="shared" si="0"/>
        <v>1512</v>
      </c>
    </row>
    <row r="30" spans="1:34" ht="11.1" customHeight="1" x14ac:dyDescent="0.3">
      <c r="A30" s="3" t="s">
        <v>142</v>
      </c>
      <c r="B30" s="19">
        <v>2500</v>
      </c>
      <c r="C30" s="136">
        <f>11</f>
        <v>11</v>
      </c>
      <c r="D30" s="136"/>
      <c r="E30" s="136">
        <v>577</v>
      </c>
      <c r="F30" s="72"/>
      <c r="G30" s="136">
        <v>225</v>
      </c>
      <c r="H30" s="8"/>
      <c r="I30" s="136"/>
      <c r="J30" s="136"/>
      <c r="K30" s="136"/>
      <c r="L30" s="137"/>
      <c r="M30" s="79"/>
      <c r="N30" s="137"/>
      <c r="O30" s="137"/>
      <c r="P30" s="136">
        <v>81</v>
      </c>
      <c r="Q30" s="136"/>
      <c r="R30" s="137"/>
      <c r="S30" s="8"/>
      <c r="T30" s="43"/>
      <c r="U30" s="136"/>
      <c r="V30" s="136"/>
      <c r="W30" s="136"/>
      <c r="X30" s="136"/>
      <c r="Y30" s="136"/>
      <c r="Z30" s="136"/>
      <c r="AA30" s="43"/>
      <c r="AB30" s="8">
        <v>477</v>
      </c>
      <c r="AC30" s="8"/>
      <c r="AD30" s="8"/>
      <c r="AE30" s="8"/>
      <c r="AF30" s="8"/>
      <c r="AG30" s="8">
        <v>144</v>
      </c>
      <c r="AH30" s="43">
        <f t="shared" si="0"/>
        <v>1515</v>
      </c>
    </row>
    <row r="31" spans="1:34" ht="11.1" customHeight="1" x14ac:dyDescent="0.3">
      <c r="A31" s="3" t="s">
        <v>143</v>
      </c>
      <c r="B31" s="19">
        <v>2500</v>
      </c>
      <c r="C31" s="136"/>
      <c r="D31" s="136"/>
      <c r="E31" s="136">
        <v>592</v>
      </c>
      <c r="F31" s="72"/>
      <c r="G31" s="136">
        <v>217</v>
      </c>
      <c r="H31" s="136"/>
      <c r="I31" s="136"/>
      <c r="J31" s="136"/>
      <c r="K31" s="136"/>
      <c r="L31" s="137"/>
      <c r="M31" s="79"/>
      <c r="N31" s="137"/>
      <c r="O31" s="137"/>
      <c r="P31" s="136">
        <v>92</v>
      </c>
      <c r="Q31" s="136"/>
      <c r="R31" s="137"/>
      <c r="S31" s="8"/>
      <c r="T31" s="43"/>
      <c r="U31" s="136"/>
      <c r="V31" s="136"/>
      <c r="W31" s="136"/>
      <c r="X31" s="136"/>
      <c r="Y31" s="136"/>
      <c r="Z31" s="136"/>
      <c r="AA31" s="43"/>
      <c r="AB31" s="8"/>
      <c r="AC31" s="8"/>
      <c r="AD31" s="8"/>
      <c r="AE31" s="8"/>
      <c r="AF31" s="8"/>
      <c r="AG31" s="8">
        <v>74</v>
      </c>
      <c r="AH31" s="43">
        <f t="shared" si="0"/>
        <v>975</v>
      </c>
    </row>
    <row r="32" spans="1:34" ht="11.1" customHeight="1" x14ac:dyDescent="0.3">
      <c r="A32" s="3" t="s">
        <v>144</v>
      </c>
      <c r="B32" s="19">
        <v>5000</v>
      </c>
      <c r="C32" s="136">
        <f>38</f>
        <v>38</v>
      </c>
      <c r="D32" s="136"/>
      <c r="E32" s="136"/>
      <c r="F32" s="72"/>
      <c r="G32" s="136">
        <v>48</v>
      </c>
      <c r="H32" s="136"/>
      <c r="I32" s="136"/>
      <c r="J32" s="136"/>
      <c r="K32" s="136">
        <v>530</v>
      </c>
      <c r="L32" s="137">
        <v>385</v>
      </c>
      <c r="M32" s="79"/>
      <c r="N32" s="137"/>
      <c r="O32" s="137"/>
      <c r="P32" s="136">
        <v>324</v>
      </c>
      <c r="Q32" s="136"/>
      <c r="R32" s="137"/>
      <c r="S32" s="8"/>
      <c r="T32" s="43"/>
      <c r="U32" s="137"/>
      <c r="V32" s="137"/>
      <c r="W32" s="137">
        <v>755</v>
      </c>
      <c r="X32" s="136"/>
      <c r="Y32" s="136"/>
      <c r="Z32" s="136">
        <v>239</v>
      </c>
      <c r="AA32" s="43"/>
      <c r="AB32" s="8"/>
      <c r="AC32" s="8"/>
      <c r="AD32" s="8"/>
      <c r="AE32" s="8">
        <v>876</v>
      </c>
      <c r="AF32" s="8"/>
      <c r="AG32" s="8">
        <v>145</v>
      </c>
      <c r="AH32" s="43">
        <f t="shared" si="0"/>
        <v>3340</v>
      </c>
    </row>
    <row r="33" spans="1:34" ht="11.1" customHeight="1" x14ac:dyDescent="0.3">
      <c r="A33" s="3" t="s">
        <v>145</v>
      </c>
      <c r="B33" s="19">
        <v>500</v>
      </c>
      <c r="C33" s="136"/>
      <c r="D33" s="136"/>
      <c r="E33" s="136"/>
      <c r="F33" s="72"/>
      <c r="G33" s="136"/>
      <c r="H33" s="136"/>
      <c r="I33" s="136"/>
      <c r="J33" s="136"/>
      <c r="K33" s="136"/>
      <c r="L33" s="137">
        <v>243</v>
      </c>
      <c r="M33" s="79"/>
      <c r="N33" s="137"/>
      <c r="O33" s="137"/>
      <c r="P33" s="136"/>
      <c r="Q33" s="136"/>
      <c r="R33" s="137"/>
      <c r="S33" s="8"/>
      <c r="T33" s="43"/>
      <c r="U33" s="137"/>
      <c r="V33" s="137"/>
      <c r="W33" s="137"/>
      <c r="X33" s="136"/>
      <c r="Y33" s="136"/>
      <c r="Z33" s="136"/>
      <c r="AA33" s="43"/>
      <c r="AB33" s="8"/>
      <c r="AC33" s="8"/>
      <c r="AD33" s="8"/>
      <c r="AE33" s="8"/>
      <c r="AF33" s="8"/>
      <c r="AG33" s="8"/>
      <c r="AH33" s="43">
        <f t="shared" si="0"/>
        <v>243</v>
      </c>
    </row>
    <row r="34" spans="1:34" ht="11.1" customHeight="1" x14ac:dyDescent="0.3">
      <c r="A34" s="3" t="s">
        <v>146</v>
      </c>
      <c r="B34" s="19">
        <v>250</v>
      </c>
      <c r="C34" s="136"/>
      <c r="D34" s="136"/>
      <c r="E34" s="136"/>
      <c r="F34" s="72"/>
      <c r="G34" s="136"/>
      <c r="H34" s="136"/>
      <c r="I34" s="136"/>
      <c r="J34" s="136"/>
      <c r="K34" s="136"/>
      <c r="L34" s="137"/>
      <c r="M34" s="79"/>
      <c r="N34" s="137"/>
      <c r="O34" s="137"/>
      <c r="P34" s="136"/>
      <c r="Q34" s="136"/>
      <c r="R34" s="137"/>
      <c r="S34" s="8"/>
      <c r="T34" s="43"/>
      <c r="U34" s="137"/>
      <c r="V34" s="137"/>
      <c r="W34" s="137"/>
      <c r="X34" s="136"/>
      <c r="Y34" s="136"/>
      <c r="Z34" s="136"/>
      <c r="AA34" s="43"/>
      <c r="AB34" s="8"/>
      <c r="AC34" s="8"/>
      <c r="AD34" s="8"/>
      <c r="AE34" s="8"/>
      <c r="AF34" s="8"/>
      <c r="AG34" s="8">
        <v>170</v>
      </c>
      <c r="AH34" s="43">
        <f t="shared" ref="AH34:AH65" si="1">SUM(C34:AG34)</f>
        <v>170</v>
      </c>
    </row>
    <row r="35" spans="1:34" ht="11.1" customHeight="1" x14ac:dyDescent="0.3">
      <c r="A35" s="4" t="s">
        <v>4</v>
      </c>
      <c r="B35" s="19">
        <v>0</v>
      </c>
      <c r="C35" s="136"/>
      <c r="D35" s="136"/>
      <c r="E35" s="136"/>
      <c r="F35" s="72"/>
      <c r="G35" s="136"/>
      <c r="H35" s="136"/>
      <c r="I35" s="136"/>
      <c r="J35" s="136"/>
      <c r="K35" s="138"/>
      <c r="L35" s="137"/>
      <c r="M35" s="72"/>
      <c r="N35" s="137"/>
      <c r="O35" s="140"/>
      <c r="P35" s="140"/>
      <c r="Q35" s="136"/>
      <c r="R35" s="136"/>
      <c r="S35" s="8"/>
      <c r="T35" s="43"/>
      <c r="U35" s="136"/>
      <c r="V35" s="137"/>
      <c r="W35" s="137"/>
      <c r="X35" s="136"/>
      <c r="Y35" s="136"/>
      <c r="Z35" s="136"/>
      <c r="AA35" s="43"/>
      <c r="AB35" s="8"/>
      <c r="AC35" s="8"/>
      <c r="AD35" s="8"/>
      <c r="AE35" s="8"/>
      <c r="AF35" s="8"/>
      <c r="AG35" s="8"/>
      <c r="AH35" s="43">
        <f t="shared" si="1"/>
        <v>0</v>
      </c>
    </row>
    <row r="36" spans="1:34" ht="11.1" customHeight="1" x14ac:dyDescent="0.3">
      <c r="A36" s="3" t="s">
        <v>147</v>
      </c>
      <c r="B36" s="19">
        <v>500</v>
      </c>
      <c r="C36" s="136"/>
      <c r="D36" s="136"/>
      <c r="E36" s="136"/>
      <c r="F36" s="73"/>
      <c r="G36" s="136"/>
      <c r="H36" s="136"/>
      <c r="I36" s="136"/>
      <c r="J36" s="136"/>
      <c r="K36" s="136"/>
      <c r="L36" s="137"/>
      <c r="M36" s="79"/>
      <c r="N36" s="137"/>
      <c r="O36" s="137"/>
      <c r="P36" s="136"/>
      <c r="Q36" s="136"/>
      <c r="R36" s="138"/>
      <c r="S36" s="8"/>
      <c r="T36" s="44"/>
      <c r="U36" s="138"/>
      <c r="V36" s="137"/>
      <c r="W36" s="137"/>
      <c r="X36" s="136"/>
      <c r="Y36" s="136"/>
      <c r="Z36" s="136"/>
      <c r="AA36" s="43"/>
      <c r="AB36" s="8"/>
      <c r="AC36" s="8"/>
      <c r="AD36" s="8"/>
      <c r="AE36" s="8"/>
      <c r="AF36" s="8"/>
      <c r="AG36" s="8"/>
      <c r="AH36" s="43">
        <f t="shared" si="1"/>
        <v>0</v>
      </c>
    </row>
    <row r="37" spans="1:34" ht="11.1" customHeight="1" x14ac:dyDescent="0.3">
      <c r="A37" s="3" t="s">
        <v>148</v>
      </c>
      <c r="B37" s="19">
        <v>1500</v>
      </c>
      <c r="C37" s="136">
        <f>57</f>
        <v>57</v>
      </c>
      <c r="D37" s="136"/>
      <c r="E37" s="136"/>
      <c r="F37" s="72"/>
      <c r="G37" s="136"/>
      <c r="H37" s="136"/>
      <c r="I37" s="136"/>
      <c r="J37" s="136"/>
      <c r="K37" s="136"/>
      <c r="L37" s="137"/>
      <c r="M37" s="79"/>
      <c r="N37" s="137"/>
      <c r="O37" s="136"/>
      <c r="P37" s="136"/>
      <c r="Q37" s="136"/>
      <c r="R37" s="137"/>
      <c r="S37" s="8"/>
      <c r="T37" s="43"/>
      <c r="U37" s="137"/>
      <c r="V37" s="137"/>
      <c r="W37" s="137"/>
      <c r="X37" s="136"/>
      <c r="Y37" s="136"/>
      <c r="Z37" s="136"/>
      <c r="AA37" s="43"/>
      <c r="AB37" s="8"/>
      <c r="AC37" s="8"/>
      <c r="AD37" s="8"/>
      <c r="AE37" s="8">
        <v>366</v>
      </c>
      <c r="AF37" s="8"/>
      <c r="AG37" s="8">
        <v>74</v>
      </c>
      <c r="AH37" s="43">
        <f t="shared" si="1"/>
        <v>497</v>
      </c>
    </row>
    <row r="38" spans="1:34" ht="11.1" customHeight="1" x14ac:dyDescent="0.3">
      <c r="A38" s="3" t="s">
        <v>149</v>
      </c>
      <c r="B38" s="19">
        <v>1000</v>
      </c>
      <c r="C38" s="136"/>
      <c r="D38" s="136"/>
      <c r="E38" s="136"/>
      <c r="F38" s="72"/>
      <c r="G38" s="136"/>
      <c r="H38" s="136"/>
      <c r="I38" s="136"/>
      <c r="J38" s="136"/>
      <c r="K38" s="136"/>
      <c r="L38" s="137"/>
      <c r="M38" s="79"/>
      <c r="N38" s="137"/>
      <c r="O38" s="137"/>
      <c r="P38" s="136"/>
      <c r="Q38" s="136"/>
      <c r="R38" s="137"/>
      <c r="S38" s="8"/>
      <c r="T38" s="43"/>
      <c r="U38" s="137"/>
      <c r="V38" s="137"/>
      <c r="W38" s="137"/>
      <c r="X38" s="136"/>
      <c r="Y38" s="136"/>
      <c r="Z38" s="136"/>
      <c r="AA38" s="43"/>
      <c r="AB38" s="8"/>
      <c r="AC38" s="8"/>
      <c r="AD38" s="8"/>
      <c r="AE38" s="8"/>
      <c r="AF38" s="8"/>
      <c r="AG38" s="8"/>
      <c r="AH38" s="43">
        <f t="shared" si="1"/>
        <v>0</v>
      </c>
    </row>
    <row r="39" spans="1:34" ht="11.1" customHeight="1" x14ac:dyDescent="0.3">
      <c r="A39" s="3" t="s">
        <v>150</v>
      </c>
      <c r="B39" s="19">
        <v>1500</v>
      </c>
      <c r="C39" s="136"/>
      <c r="D39" s="136"/>
      <c r="E39" s="136"/>
      <c r="F39" s="72"/>
      <c r="G39" s="136"/>
      <c r="H39" s="136"/>
      <c r="I39" s="136"/>
      <c r="J39" s="136"/>
      <c r="K39" s="136"/>
      <c r="L39" s="137"/>
      <c r="M39" s="79"/>
      <c r="N39" s="137"/>
      <c r="O39" s="137"/>
      <c r="P39" s="136"/>
      <c r="Q39" s="136"/>
      <c r="R39" s="137"/>
      <c r="S39" s="8"/>
      <c r="T39" s="43"/>
      <c r="U39" s="137"/>
      <c r="V39" s="137"/>
      <c r="W39" s="137"/>
      <c r="X39" s="136">
        <v>32</v>
      </c>
      <c r="Y39" s="136"/>
      <c r="Z39" s="136"/>
      <c r="AA39" s="43"/>
      <c r="AB39" s="8"/>
      <c r="AC39" s="8"/>
      <c r="AD39" s="8"/>
      <c r="AE39" s="8"/>
      <c r="AF39" s="8"/>
      <c r="AG39" s="8"/>
      <c r="AH39" s="43">
        <f t="shared" si="1"/>
        <v>32</v>
      </c>
    </row>
    <row r="40" spans="1:34" ht="11.1" customHeight="1" x14ac:dyDescent="0.3">
      <c r="A40" s="3" t="s">
        <v>151</v>
      </c>
      <c r="B40" s="19">
        <v>10000</v>
      </c>
      <c r="C40" s="136"/>
      <c r="D40" s="136"/>
      <c r="E40" s="136"/>
      <c r="F40" s="72"/>
      <c r="G40" s="136"/>
      <c r="H40" s="136"/>
      <c r="I40" s="136"/>
      <c r="J40" s="136">
        <v>1645</v>
      </c>
      <c r="K40" s="136"/>
      <c r="L40" s="137"/>
      <c r="M40" s="79"/>
      <c r="N40" s="137"/>
      <c r="O40" s="137"/>
      <c r="P40" s="136"/>
      <c r="Q40" s="136"/>
      <c r="R40" s="137"/>
      <c r="S40" s="8"/>
      <c r="T40" s="43"/>
      <c r="U40" s="137"/>
      <c r="V40" s="137"/>
      <c r="W40" s="137"/>
      <c r="X40" s="136">
        <v>137</v>
      </c>
      <c r="Y40" s="136"/>
      <c r="Z40" s="136">
        <v>434</v>
      </c>
      <c r="AA40" s="43"/>
      <c r="AB40" s="8"/>
      <c r="AC40" s="8">
        <v>700</v>
      </c>
      <c r="AD40" s="8">
        <v>182</v>
      </c>
      <c r="AE40" s="8"/>
      <c r="AF40" s="8">
        <v>633</v>
      </c>
      <c r="AG40" s="8">
        <v>204</v>
      </c>
      <c r="AH40" s="43">
        <f t="shared" si="1"/>
        <v>3935</v>
      </c>
    </row>
    <row r="41" spans="1:34" ht="11.1" customHeight="1" x14ac:dyDescent="0.3">
      <c r="A41" s="3" t="s">
        <v>35</v>
      </c>
      <c r="B41" s="19">
        <v>1000</v>
      </c>
      <c r="C41" s="136"/>
      <c r="D41" s="136"/>
      <c r="E41" s="136"/>
      <c r="F41" s="72"/>
      <c r="G41" s="136"/>
      <c r="H41" s="136"/>
      <c r="I41" s="136">
        <v>673</v>
      </c>
      <c r="J41" s="136"/>
      <c r="K41" s="136">
        <v>553</v>
      </c>
      <c r="L41" s="137"/>
      <c r="M41" s="79"/>
      <c r="N41" s="137"/>
      <c r="O41" s="137"/>
      <c r="P41" s="136"/>
      <c r="Q41" s="136"/>
      <c r="R41" s="137"/>
      <c r="S41" s="8"/>
      <c r="T41" s="43"/>
      <c r="U41" s="137"/>
      <c r="V41" s="137"/>
      <c r="W41" s="137"/>
      <c r="X41" s="136">
        <v>361</v>
      </c>
      <c r="Y41" s="136"/>
      <c r="Z41" s="136">
        <v>26</v>
      </c>
      <c r="AA41" s="44"/>
      <c r="AB41" s="8"/>
      <c r="AC41" s="8">
        <v>73</v>
      </c>
      <c r="AD41" s="8">
        <v>469</v>
      </c>
      <c r="AE41" s="8"/>
      <c r="AF41" s="8">
        <v>98</v>
      </c>
      <c r="AG41" s="8">
        <v>15</v>
      </c>
      <c r="AH41" s="43">
        <f t="shared" si="1"/>
        <v>2268</v>
      </c>
    </row>
    <row r="42" spans="1:34" ht="11.1" customHeight="1" x14ac:dyDescent="0.3">
      <c r="A42" s="3" t="s">
        <v>7</v>
      </c>
      <c r="B42" s="19">
        <v>1000</v>
      </c>
      <c r="C42" s="136"/>
      <c r="D42" s="136"/>
      <c r="E42" s="136"/>
      <c r="F42" s="72"/>
      <c r="G42" s="136"/>
      <c r="H42" s="136"/>
      <c r="I42" s="136"/>
      <c r="J42" s="136"/>
      <c r="K42" s="136"/>
      <c r="L42" s="137"/>
      <c r="M42" s="79"/>
      <c r="N42" s="137"/>
      <c r="O42" s="137"/>
      <c r="P42" s="136"/>
      <c r="Q42" s="136"/>
      <c r="R42" s="137"/>
      <c r="S42" s="8"/>
      <c r="T42" s="43"/>
      <c r="U42" s="137"/>
      <c r="V42" s="136"/>
      <c r="W42" s="137"/>
      <c r="X42" s="136"/>
      <c r="Y42" s="136"/>
      <c r="Z42" s="136"/>
      <c r="AA42" s="44"/>
      <c r="AB42" s="8"/>
      <c r="AC42" s="8"/>
      <c r="AD42" s="8"/>
      <c r="AE42" s="8"/>
      <c r="AF42" s="8">
        <v>139</v>
      </c>
      <c r="AG42" s="8">
        <v>51</v>
      </c>
      <c r="AH42" s="43">
        <f t="shared" si="1"/>
        <v>190</v>
      </c>
    </row>
    <row r="43" spans="1:34" ht="11.1" customHeight="1" x14ac:dyDescent="0.3">
      <c r="A43" s="4" t="s">
        <v>5</v>
      </c>
      <c r="B43" s="19">
        <v>100</v>
      </c>
      <c r="C43" s="136"/>
      <c r="D43" s="136"/>
      <c r="E43" s="136"/>
      <c r="F43" s="72"/>
      <c r="G43" s="138"/>
      <c r="H43" s="136"/>
      <c r="I43" s="136"/>
      <c r="J43" s="136"/>
      <c r="K43" s="136"/>
      <c r="L43" s="136"/>
      <c r="M43" s="79"/>
      <c r="N43" s="140"/>
      <c r="O43" s="138"/>
      <c r="P43" s="136"/>
      <c r="Q43" s="138"/>
      <c r="R43" s="137"/>
      <c r="S43" s="141"/>
      <c r="T43" s="44"/>
      <c r="U43" s="138"/>
      <c r="V43" s="4"/>
      <c r="W43" s="138"/>
      <c r="X43" s="136"/>
      <c r="Y43" s="138"/>
      <c r="Z43" s="138"/>
      <c r="AA43" s="43"/>
      <c r="AB43" s="1"/>
      <c r="AC43" s="1"/>
      <c r="AD43" s="1"/>
      <c r="AE43" s="1"/>
      <c r="AF43" s="1"/>
      <c r="AG43" s="1"/>
      <c r="AH43" s="43">
        <f t="shared" si="1"/>
        <v>0</v>
      </c>
    </row>
    <row r="44" spans="1:34" ht="11.1" customHeight="1" x14ac:dyDescent="0.3">
      <c r="A44" s="3" t="s">
        <v>152</v>
      </c>
      <c r="B44" s="19">
        <v>100</v>
      </c>
      <c r="C44" s="136"/>
      <c r="D44" s="136"/>
      <c r="E44" s="136"/>
      <c r="F44" s="72"/>
      <c r="G44" s="136"/>
      <c r="H44" s="136"/>
      <c r="I44" s="4"/>
      <c r="J44" s="136"/>
      <c r="K44" s="136"/>
      <c r="L44" s="137"/>
      <c r="M44" s="72"/>
      <c r="N44" s="137"/>
      <c r="O44" s="137"/>
      <c r="P44" s="136"/>
      <c r="Q44" s="136"/>
      <c r="R44" s="137"/>
      <c r="S44" s="1"/>
      <c r="T44" s="44"/>
      <c r="U44" s="137"/>
      <c r="V44" s="136"/>
      <c r="W44" s="137"/>
      <c r="X44" s="136"/>
      <c r="Y44" s="136"/>
      <c r="Z44" s="136"/>
      <c r="AA44" s="43"/>
      <c r="AB44" s="8"/>
      <c r="AC44" s="8"/>
      <c r="AD44" s="8"/>
      <c r="AE44" s="8"/>
      <c r="AF44" s="8"/>
      <c r="AG44" s="8"/>
      <c r="AH44" s="43">
        <f t="shared" si="1"/>
        <v>0</v>
      </c>
    </row>
    <row r="45" spans="1:34" ht="11.1" customHeight="1" x14ac:dyDescent="0.3">
      <c r="A45" s="3" t="s">
        <v>153</v>
      </c>
      <c r="B45" s="19">
        <v>100</v>
      </c>
      <c r="C45" s="136"/>
      <c r="D45" s="136"/>
      <c r="E45" s="136"/>
      <c r="F45" s="72"/>
      <c r="G45" s="136"/>
      <c r="H45" s="136"/>
      <c r="I45" s="136"/>
      <c r="J45" s="136"/>
      <c r="K45" s="136"/>
      <c r="L45" s="137"/>
      <c r="M45" s="79"/>
      <c r="N45" s="137"/>
      <c r="O45" s="137"/>
      <c r="P45" s="136"/>
      <c r="Q45" s="136"/>
      <c r="R45" s="137"/>
      <c r="S45" s="8"/>
      <c r="T45" s="43"/>
      <c r="U45" s="137"/>
      <c r="V45" s="137"/>
      <c r="W45" s="137"/>
      <c r="X45" s="136"/>
      <c r="Y45" s="136"/>
      <c r="Z45" s="136"/>
      <c r="AA45" s="43"/>
      <c r="AB45" s="8"/>
      <c r="AC45" s="8"/>
      <c r="AD45" s="8"/>
      <c r="AE45" s="8"/>
      <c r="AF45" s="8"/>
      <c r="AG45" s="8"/>
      <c r="AH45" s="43">
        <f t="shared" si="1"/>
        <v>0</v>
      </c>
    </row>
    <row r="46" spans="1:34" ht="11.1" customHeight="1" x14ac:dyDescent="0.3">
      <c r="A46" s="3" t="s">
        <v>154</v>
      </c>
      <c r="B46" s="19">
        <v>100</v>
      </c>
      <c r="C46" s="136"/>
      <c r="D46" s="136"/>
      <c r="E46" s="136"/>
      <c r="F46" s="72"/>
      <c r="G46" s="136"/>
      <c r="H46" s="136"/>
      <c r="I46" s="136"/>
      <c r="J46" s="136"/>
      <c r="K46" s="136"/>
      <c r="L46" s="137"/>
      <c r="M46" s="79"/>
      <c r="N46" s="137"/>
      <c r="O46" s="137"/>
      <c r="P46" s="136"/>
      <c r="Q46" s="136"/>
      <c r="R46" s="137"/>
      <c r="S46" s="8"/>
      <c r="T46" s="43"/>
      <c r="U46" s="137"/>
      <c r="V46" s="137"/>
      <c r="W46" s="137"/>
      <c r="X46" s="136"/>
      <c r="Y46" s="136"/>
      <c r="Z46" s="136"/>
      <c r="AA46" s="43"/>
      <c r="AB46" s="8"/>
      <c r="AC46" s="8"/>
      <c r="AD46" s="8"/>
      <c r="AE46" s="8"/>
      <c r="AF46" s="8"/>
      <c r="AG46" s="8"/>
      <c r="AH46" s="43">
        <f t="shared" si="1"/>
        <v>0</v>
      </c>
    </row>
    <row r="47" spans="1:34" ht="11.1" customHeight="1" x14ac:dyDescent="0.3">
      <c r="A47" s="3" t="s">
        <v>155</v>
      </c>
      <c r="B47" s="19">
        <v>100</v>
      </c>
      <c r="C47" s="136"/>
      <c r="D47" s="136"/>
      <c r="E47" s="136"/>
      <c r="F47" s="72"/>
      <c r="G47" s="136"/>
      <c r="H47" s="136"/>
      <c r="I47" s="136"/>
      <c r="J47" s="136"/>
      <c r="K47" s="136"/>
      <c r="L47" s="137"/>
      <c r="M47" s="79"/>
      <c r="N47" s="137"/>
      <c r="O47" s="137"/>
      <c r="P47" s="136"/>
      <c r="Q47" s="136"/>
      <c r="R47" s="137"/>
      <c r="S47" s="8"/>
      <c r="T47" s="43"/>
      <c r="U47" s="137"/>
      <c r="V47" s="137"/>
      <c r="W47" s="137"/>
      <c r="X47" s="136"/>
      <c r="Y47" s="136"/>
      <c r="Z47" s="136"/>
      <c r="AA47" s="43"/>
      <c r="AB47" s="8"/>
      <c r="AC47" s="8"/>
      <c r="AD47" s="8"/>
      <c r="AE47" s="8"/>
      <c r="AF47" s="8"/>
      <c r="AG47" s="8"/>
      <c r="AH47" s="43">
        <f t="shared" si="1"/>
        <v>0</v>
      </c>
    </row>
    <row r="48" spans="1:34" ht="11.1" customHeight="1" x14ac:dyDescent="0.3">
      <c r="A48" s="3" t="s">
        <v>156</v>
      </c>
      <c r="B48" s="19">
        <v>2000</v>
      </c>
      <c r="C48" s="136"/>
      <c r="D48" s="136"/>
      <c r="E48" s="136"/>
      <c r="F48" s="72"/>
      <c r="G48" s="136"/>
      <c r="H48" s="136"/>
      <c r="I48" s="136">
        <v>7</v>
      </c>
      <c r="J48" s="136"/>
      <c r="K48" s="136">
        <v>262</v>
      </c>
      <c r="L48" s="137"/>
      <c r="M48" s="79"/>
      <c r="N48" s="137"/>
      <c r="O48" s="137"/>
      <c r="P48" s="136"/>
      <c r="Q48" s="136"/>
      <c r="R48" s="137"/>
      <c r="S48" s="8"/>
      <c r="T48" s="43"/>
      <c r="U48" s="137"/>
      <c r="V48" s="137"/>
      <c r="W48" s="137"/>
      <c r="X48" s="136">
        <v>297</v>
      </c>
      <c r="Y48" s="136"/>
      <c r="Z48" s="136"/>
      <c r="AA48" s="43"/>
      <c r="AB48" s="8"/>
      <c r="AC48" s="8"/>
      <c r="AD48" s="8"/>
      <c r="AE48" s="8"/>
      <c r="AF48" s="8"/>
      <c r="AG48" s="8"/>
      <c r="AH48" s="43">
        <f t="shared" si="1"/>
        <v>566</v>
      </c>
    </row>
    <row r="49" spans="1:34" ht="11.1" customHeight="1" x14ac:dyDescent="0.3">
      <c r="A49" s="3" t="s">
        <v>8</v>
      </c>
      <c r="B49" s="19">
        <v>1000</v>
      </c>
      <c r="C49" s="136"/>
      <c r="D49" s="136"/>
      <c r="E49" s="136"/>
      <c r="F49" s="72"/>
      <c r="G49" s="136"/>
      <c r="H49" s="136"/>
      <c r="I49" s="136"/>
      <c r="J49" s="136"/>
      <c r="K49" s="136"/>
      <c r="L49" s="137"/>
      <c r="M49" s="79"/>
      <c r="N49" s="137"/>
      <c r="O49" s="137"/>
      <c r="P49" s="136"/>
      <c r="Q49" s="136"/>
      <c r="R49" s="137"/>
      <c r="S49" s="8"/>
      <c r="T49" s="43"/>
      <c r="U49" s="137"/>
      <c r="V49" s="137"/>
      <c r="W49" s="137"/>
      <c r="X49" s="136"/>
      <c r="Y49" s="136"/>
      <c r="Z49" s="136">
        <v>50</v>
      </c>
      <c r="AA49" s="43"/>
      <c r="AB49" s="8"/>
      <c r="AC49" s="8"/>
      <c r="AD49" s="8">
        <v>46</v>
      </c>
      <c r="AE49" s="8">
        <v>144</v>
      </c>
      <c r="AF49" s="8">
        <v>70</v>
      </c>
      <c r="AG49" s="8">
        <v>5</v>
      </c>
      <c r="AH49" s="43">
        <f t="shared" si="1"/>
        <v>315</v>
      </c>
    </row>
    <row r="50" spans="1:34" ht="11.1" customHeight="1" x14ac:dyDescent="0.3">
      <c r="A50" s="3" t="s">
        <v>9</v>
      </c>
      <c r="B50" s="19">
        <v>1500</v>
      </c>
      <c r="C50" s="136"/>
      <c r="D50" s="136"/>
      <c r="E50" s="136"/>
      <c r="F50" s="72"/>
      <c r="G50" s="136"/>
      <c r="H50" s="136"/>
      <c r="I50" s="136">
        <v>41</v>
      </c>
      <c r="J50" s="136"/>
      <c r="K50" s="136">
        <v>137</v>
      </c>
      <c r="L50" s="137">
        <v>17</v>
      </c>
      <c r="M50" s="79"/>
      <c r="N50" s="137"/>
      <c r="O50" s="137"/>
      <c r="P50" s="136"/>
      <c r="Q50" s="136"/>
      <c r="R50" s="137"/>
      <c r="S50" s="8"/>
      <c r="T50" s="43"/>
      <c r="U50" s="137"/>
      <c r="V50" s="137"/>
      <c r="W50" s="137"/>
      <c r="X50" s="136">
        <v>118</v>
      </c>
      <c r="Y50" s="136"/>
      <c r="Z50" s="136">
        <v>141</v>
      </c>
      <c r="AA50" s="43"/>
      <c r="AB50" s="8"/>
      <c r="AC50" s="8"/>
      <c r="AD50" s="8"/>
      <c r="AE50" s="8"/>
      <c r="AF50" s="8"/>
      <c r="AG50" s="8"/>
      <c r="AH50" s="43">
        <f t="shared" si="1"/>
        <v>454</v>
      </c>
    </row>
    <row r="51" spans="1:34" ht="11.1" customHeight="1" x14ac:dyDescent="0.3">
      <c r="A51" s="4" t="s">
        <v>5</v>
      </c>
      <c r="B51" s="19">
        <v>0</v>
      </c>
      <c r="C51" s="138"/>
      <c r="D51" s="136"/>
      <c r="E51" s="136"/>
      <c r="F51" s="72"/>
      <c r="G51" s="136"/>
      <c r="H51" s="136"/>
      <c r="I51" s="136"/>
      <c r="J51" s="136"/>
      <c r="K51" s="140"/>
      <c r="L51" s="137"/>
      <c r="M51" s="79"/>
      <c r="N51" s="137"/>
      <c r="O51" s="136"/>
      <c r="P51" s="140"/>
      <c r="Q51" s="136"/>
      <c r="R51" s="137"/>
      <c r="S51" s="8"/>
      <c r="T51" s="43"/>
      <c r="U51" s="137"/>
      <c r="V51" s="137"/>
      <c r="W51" s="137"/>
      <c r="X51" s="136"/>
      <c r="Y51" s="136"/>
      <c r="Z51" s="136"/>
      <c r="AA51" s="43"/>
      <c r="AB51" s="8"/>
      <c r="AC51" s="8"/>
      <c r="AD51" s="8"/>
      <c r="AE51" s="8"/>
      <c r="AF51" s="8"/>
      <c r="AG51" s="8"/>
      <c r="AH51" s="43">
        <f t="shared" si="1"/>
        <v>0</v>
      </c>
    </row>
    <row r="52" spans="1:34" ht="11.1" customHeight="1" x14ac:dyDescent="0.3">
      <c r="A52" s="3" t="s">
        <v>152</v>
      </c>
      <c r="B52" s="19">
        <v>0</v>
      </c>
      <c r="C52" s="136"/>
      <c r="D52" s="136"/>
      <c r="E52" s="136"/>
      <c r="F52" s="72"/>
      <c r="G52" s="136"/>
      <c r="H52" s="136"/>
      <c r="I52" s="136"/>
      <c r="J52" s="136"/>
      <c r="K52" s="136"/>
      <c r="L52" s="137"/>
      <c r="M52" s="79"/>
      <c r="N52" s="137"/>
      <c r="O52" s="137"/>
      <c r="P52" s="140"/>
      <c r="Q52" s="136"/>
      <c r="R52" s="137"/>
      <c r="S52" s="8"/>
      <c r="T52" s="43"/>
      <c r="U52" s="137"/>
      <c r="V52" s="137"/>
      <c r="W52" s="137"/>
      <c r="X52" s="140"/>
      <c r="Y52" s="136"/>
      <c r="Z52" s="136"/>
      <c r="AA52" s="43"/>
      <c r="AB52" s="8"/>
      <c r="AC52" s="8"/>
      <c r="AD52" s="8"/>
      <c r="AE52" s="8"/>
      <c r="AF52" s="8"/>
      <c r="AG52" s="8"/>
      <c r="AH52" s="43">
        <f t="shared" si="1"/>
        <v>0</v>
      </c>
    </row>
    <row r="53" spans="1:34" ht="11.1" customHeight="1" x14ac:dyDescent="0.3">
      <c r="A53" s="3" t="s">
        <v>153</v>
      </c>
      <c r="B53" s="19">
        <v>0</v>
      </c>
      <c r="C53" s="4"/>
      <c r="D53" s="136"/>
      <c r="E53" s="136"/>
      <c r="F53" s="72"/>
      <c r="G53" s="136"/>
      <c r="H53" s="136"/>
      <c r="I53" s="136"/>
      <c r="J53" s="136"/>
      <c r="K53" s="136"/>
      <c r="L53" s="137"/>
      <c r="M53" s="79"/>
      <c r="N53" s="137"/>
      <c r="O53" s="137"/>
      <c r="P53" s="136"/>
      <c r="Q53" s="136"/>
      <c r="R53" s="137"/>
      <c r="S53" s="8"/>
      <c r="T53" s="43"/>
      <c r="U53" s="137"/>
      <c r="V53" s="137"/>
      <c r="W53" s="137"/>
      <c r="X53" s="136"/>
      <c r="Y53" s="136"/>
      <c r="Z53" s="136"/>
      <c r="AA53" s="43"/>
      <c r="AB53" s="8"/>
      <c r="AC53" s="8"/>
      <c r="AD53" s="8"/>
      <c r="AE53" s="8"/>
      <c r="AF53" s="8"/>
      <c r="AG53" s="8"/>
      <c r="AH53" s="43">
        <f t="shared" si="1"/>
        <v>0</v>
      </c>
    </row>
    <row r="54" spans="1:34" ht="11.1" customHeight="1" x14ac:dyDescent="0.3">
      <c r="A54" s="3" t="s">
        <v>154</v>
      </c>
      <c r="B54" s="19">
        <v>0</v>
      </c>
      <c r="C54" s="136"/>
      <c r="D54" s="136"/>
      <c r="E54" s="136"/>
      <c r="F54" s="72"/>
      <c r="G54" s="140"/>
      <c r="H54" s="136"/>
      <c r="I54" s="136"/>
      <c r="J54" s="136"/>
      <c r="K54" s="136"/>
      <c r="L54" s="137"/>
      <c r="M54" s="79"/>
      <c r="N54" s="137"/>
      <c r="O54" s="137"/>
      <c r="P54" s="140"/>
      <c r="Q54" s="136"/>
      <c r="R54" s="137"/>
      <c r="S54" s="8"/>
      <c r="T54" s="43"/>
      <c r="U54" s="137"/>
      <c r="V54" s="137"/>
      <c r="W54" s="137"/>
      <c r="X54" s="136"/>
      <c r="Y54" s="136"/>
      <c r="Z54" s="136"/>
      <c r="AA54" s="83"/>
      <c r="AB54" s="8"/>
      <c r="AC54" s="8"/>
      <c r="AD54" s="8"/>
      <c r="AE54" s="8"/>
      <c r="AF54" s="8"/>
      <c r="AG54" s="8"/>
      <c r="AH54" s="43">
        <f t="shared" si="1"/>
        <v>0</v>
      </c>
    </row>
    <row r="55" spans="1:34" ht="11.1" customHeight="1" x14ac:dyDescent="0.3">
      <c r="A55" s="3" t="s">
        <v>155</v>
      </c>
      <c r="B55" s="19">
        <v>0</v>
      </c>
      <c r="C55" s="136"/>
      <c r="D55" s="136"/>
      <c r="E55" s="136"/>
      <c r="F55" s="72"/>
      <c r="G55" s="140"/>
      <c r="H55" s="136"/>
      <c r="I55" s="136"/>
      <c r="J55" s="136"/>
      <c r="K55" s="136"/>
      <c r="L55" s="137"/>
      <c r="M55" s="79"/>
      <c r="N55" s="137"/>
      <c r="O55" s="137"/>
      <c r="P55" s="136"/>
      <c r="Q55" s="136"/>
      <c r="R55" s="137"/>
      <c r="S55" s="8"/>
      <c r="T55" s="43"/>
      <c r="U55" s="137"/>
      <c r="V55" s="137"/>
      <c r="W55" s="137"/>
      <c r="X55" s="136"/>
      <c r="Y55" s="136"/>
      <c r="Z55" s="136"/>
      <c r="AA55" s="83"/>
      <c r="AB55" s="8"/>
      <c r="AC55" s="8"/>
      <c r="AD55" s="8"/>
      <c r="AE55" s="8"/>
      <c r="AF55" s="8"/>
      <c r="AG55" s="8"/>
      <c r="AH55" s="43">
        <f t="shared" si="1"/>
        <v>0</v>
      </c>
    </row>
    <row r="56" spans="1:34" ht="11.1" customHeight="1" x14ac:dyDescent="0.3">
      <c r="A56" s="3" t="s">
        <v>156</v>
      </c>
      <c r="B56" s="19">
        <v>2000</v>
      </c>
      <c r="C56" s="136"/>
      <c r="D56" s="136"/>
      <c r="E56" s="136"/>
      <c r="F56" s="72"/>
      <c r="G56" s="136"/>
      <c r="H56" s="136"/>
      <c r="I56" s="136">
        <v>212</v>
      </c>
      <c r="J56" s="136"/>
      <c r="K56" s="136"/>
      <c r="L56" s="137"/>
      <c r="M56" s="79"/>
      <c r="N56" s="137"/>
      <c r="O56" s="136"/>
      <c r="P56" s="136">
        <v>218</v>
      </c>
      <c r="Q56" s="136"/>
      <c r="R56" s="137"/>
      <c r="S56" s="137"/>
      <c r="T56" s="79"/>
      <c r="U56" s="137"/>
      <c r="V56" s="137"/>
      <c r="W56" s="137"/>
      <c r="X56" s="136">
        <v>24</v>
      </c>
      <c r="Y56" s="136"/>
      <c r="Z56" s="136"/>
      <c r="AA56" s="43"/>
      <c r="AB56" s="8"/>
      <c r="AC56" s="8"/>
      <c r="AD56" s="8"/>
      <c r="AE56" s="8"/>
      <c r="AF56" s="8"/>
      <c r="AG56" s="8"/>
      <c r="AH56" s="43">
        <f t="shared" si="1"/>
        <v>454</v>
      </c>
    </row>
    <row r="57" spans="1:34" ht="11.1" customHeight="1" x14ac:dyDescent="0.3">
      <c r="A57" s="3" t="s">
        <v>8</v>
      </c>
      <c r="B57" s="19">
        <v>1000</v>
      </c>
      <c r="C57" s="136"/>
      <c r="D57" s="136"/>
      <c r="E57" s="136"/>
      <c r="F57" s="72"/>
      <c r="G57" s="136"/>
      <c r="H57" s="136"/>
      <c r="I57" s="136"/>
      <c r="J57" s="136"/>
      <c r="K57" s="136">
        <v>148</v>
      </c>
      <c r="L57" s="137">
        <v>44</v>
      </c>
      <c r="M57" s="79"/>
      <c r="N57" s="137"/>
      <c r="O57" s="137"/>
      <c r="P57" s="136"/>
      <c r="Q57" s="136"/>
      <c r="R57" s="137"/>
      <c r="S57" s="137"/>
      <c r="T57" s="79"/>
      <c r="U57" s="137"/>
      <c r="V57" s="137"/>
      <c r="W57" s="137"/>
      <c r="X57" s="136"/>
      <c r="Y57" s="136"/>
      <c r="Z57" s="136"/>
      <c r="AA57" s="43"/>
      <c r="AB57" s="8"/>
      <c r="AC57" s="8"/>
      <c r="AD57" s="8">
        <v>19</v>
      </c>
      <c r="AE57" s="8">
        <v>68</v>
      </c>
      <c r="AF57" s="8">
        <v>140</v>
      </c>
      <c r="AG57" s="8"/>
      <c r="AH57" s="43">
        <f t="shared" si="1"/>
        <v>419</v>
      </c>
    </row>
    <row r="58" spans="1:34" ht="11.1" customHeight="1" x14ac:dyDescent="0.3">
      <c r="A58" s="3" t="s">
        <v>9</v>
      </c>
      <c r="B58" s="19">
        <v>2000</v>
      </c>
      <c r="C58" s="136">
        <v>18</v>
      </c>
      <c r="D58" s="136"/>
      <c r="E58" s="136"/>
      <c r="F58" s="72"/>
      <c r="G58" s="136"/>
      <c r="H58" s="136"/>
      <c r="I58" s="136">
        <v>27</v>
      </c>
      <c r="J58" s="136"/>
      <c r="K58" s="136">
        <v>194</v>
      </c>
      <c r="L58" s="137"/>
      <c r="M58" s="79"/>
      <c r="N58" s="137"/>
      <c r="O58" s="137"/>
      <c r="P58" s="136"/>
      <c r="Q58" s="136">
        <v>21</v>
      </c>
      <c r="R58" s="137"/>
      <c r="S58" s="137"/>
      <c r="T58" s="79"/>
      <c r="U58" s="137"/>
      <c r="V58" s="137"/>
      <c r="W58" s="136"/>
      <c r="X58" s="136">
        <v>55</v>
      </c>
      <c r="Y58" s="136"/>
      <c r="Z58" s="136"/>
      <c r="AA58" s="43"/>
      <c r="AB58" s="8"/>
      <c r="AC58" s="8"/>
      <c r="AD58" s="8"/>
      <c r="AE58" s="8">
        <v>190</v>
      </c>
      <c r="AF58" s="8">
        <v>58</v>
      </c>
      <c r="AG58" s="8"/>
      <c r="AH58" s="43">
        <f t="shared" si="1"/>
        <v>563</v>
      </c>
    </row>
    <row r="59" spans="1:34" ht="11.1" customHeight="1" x14ac:dyDescent="0.3">
      <c r="A59" s="4" t="s">
        <v>6</v>
      </c>
      <c r="B59" s="19">
        <v>0</v>
      </c>
      <c r="C59" s="136"/>
      <c r="D59" s="136"/>
      <c r="E59" s="136"/>
      <c r="F59" s="72"/>
      <c r="G59" s="136"/>
      <c r="I59" s="136"/>
      <c r="J59" s="136"/>
      <c r="K59" s="136"/>
      <c r="L59" s="137"/>
      <c r="M59" s="79"/>
      <c r="N59" s="137"/>
      <c r="O59" s="137"/>
      <c r="P59" s="136"/>
      <c r="Q59" s="136"/>
      <c r="R59" s="137"/>
      <c r="S59" s="137"/>
      <c r="T59" s="79"/>
      <c r="U59" s="137"/>
      <c r="V59" s="137"/>
      <c r="W59" s="136"/>
      <c r="X59" s="136"/>
      <c r="Y59" s="136"/>
      <c r="Z59" s="136"/>
      <c r="AA59" s="43"/>
      <c r="AB59" s="8"/>
      <c r="AC59" s="8"/>
      <c r="AD59" s="8"/>
      <c r="AE59" s="8"/>
      <c r="AF59" s="8"/>
      <c r="AG59" s="8"/>
      <c r="AH59" s="43">
        <f t="shared" si="1"/>
        <v>0</v>
      </c>
    </row>
    <row r="60" spans="1:34" ht="11.1" customHeight="1" x14ac:dyDescent="0.3">
      <c r="A60" s="3" t="s">
        <v>157</v>
      </c>
      <c r="B60" s="19">
        <v>0</v>
      </c>
      <c r="C60" s="136"/>
      <c r="D60" s="136"/>
      <c r="E60" s="136"/>
      <c r="F60" s="72"/>
      <c r="G60" s="136"/>
      <c r="H60" s="136"/>
      <c r="I60" s="136"/>
      <c r="J60" s="136"/>
      <c r="K60" s="136"/>
      <c r="L60" s="137"/>
      <c r="M60" s="79"/>
      <c r="N60" s="137"/>
      <c r="O60" s="137"/>
      <c r="P60" s="136"/>
      <c r="Q60" s="136"/>
      <c r="R60" s="137"/>
      <c r="S60" s="137"/>
      <c r="T60" s="79"/>
      <c r="U60" s="137"/>
      <c r="V60" s="137"/>
      <c r="W60" s="136"/>
      <c r="X60" s="136"/>
      <c r="Y60" s="136"/>
      <c r="Z60" s="136"/>
      <c r="AA60" s="43"/>
      <c r="AB60" s="8"/>
      <c r="AC60" s="8"/>
      <c r="AD60" s="8"/>
      <c r="AE60" s="8"/>
      <c r="AF60" s="8"/>
      <c r="AG60" s="8"/>
      <c r="AH60" s="43">
        <f t="shared" si="1"/>
        <v>0</v>
      </c>
    </row>
    <row r="61" spans="1:34" ht="11.1" customHeight="1" x14ac:dyDescent="0.3">
      <c r="A61" s="3" t="s">
        <v>158</v>
      </c>
      <c r="B61" s="19">
        <v>0</v>
      </c>
      <c r="C61" s="136"/>
      <c r="D61" s="136"/>
      <c r="E61" s="136"/>
      <c r="F61" s="72"/>
      <c r="G61" s="136"/>
      <c r="H61" s="136"/>
      <c r="I61" s="136"/>
      <c r="J61" s="136"/>
      <c r="K61" s="136"/>
      <c r="L61" s="137"/>
      <c r="M61" s="79"/>
      <c r="N61" s="137"/>
      <c r="O61" s="137"/>
      <c r="P61" s="136"/>
      <c r="Q61" s="136"/>
      <c r="R61" s="137"/>
      <c r="S61" s="137"/>
      <c r="T61" s="79"/>
      <c r="U61" s="137"/>
      <c r="V61" s="137"/>
      <c r="W61" s="136"/>
      <c r="X61" s="136"/>
      <c r="Y61" s="136"/>
      <c r="Z61" s="136"/>
      <c r="AA61" s="43"/>
      <c r="AB61" s="8"/>
      <c r="AC61" s="8"/>
      <c r="AD61" s="8"/>
      <c r="AE61" s="8"/>
      <c r="AF61" s="8"/>
      <c r="AG61" s="8"/>
      <c r="AH61" s="43">
        <f t="shared" si="1"/>
        <v>0</v>
      </c>
    </row>
    <row r="62" spans="1:34" ht="11.1" customHeight="1" x14ac:dyDescent="0.3">
      <c r="A62" s="3" t="s">
        <v>159</v>
      </c>
      <c r="B62" s="19">
        <v>0</v>
      </c>
      <c r="C62" s="136"/>
      <c r="D62" s="136"/>
      <c r="E62" s="136"/>
      <c r="F62" s="72"/>
      <c r="G62" s="136"/>
      <c r="H62" s="136"/>
      <c r="I62" s="136"/>
      <c r="J62" s="136"/>
      <c r="K62" s="136"/>
      <c r="L62" s="137"/>
      <c r="M62" s="79"/>
      <c r="N62" s="137"/>
      <c r="O62" s="137"/>
      <c r="P62" s="136"/>
      <c r="Q62" s="136"/>
      <c r="R62" s="137"/>
      <c r="S62" s="137"/>
      <c r="T62" s="79"/>
      <c r="U62" s="137"/>
      <c r="V62" s="137"/>
      <c r="W62" s="136"/>
      <c r="X62" s="136"/>
      <c r="Y62" s="136"/>
      <c r="Z62" s="136"/>
      <c r="AA62" s="43"/>
      <c r="AB62" s="8"/>
      <c r="AC62" s="8"/>
      <c r="AD62" s="8"/>
      <c r="AE62" s="8"/>
      <c r="AF62" s="8"/>
      <c r="AG62" s="8"/>
      <c r="AH62" s="43">
        <f t="shared" si="1"/>
        <v>0</v>
      </c>
    </row>
    <row r="63" spans="1:34" ht="11.1" customHeight="1" x14ac:dyDescent="0.3">
      <c r="A63" s="3" t="s">
        <v>160</v>
      </c>
      <c r="B63" s="19">
        <v>0</v>
      </c>
      <c r="C63" s="136"/>
      <c r="D63" s="136"/>
      <c r="E63" s="136"/>
      <c r="F63" s="72"/>
      <c r="G63" s="136"/>
      <c r="H63" s="136"/>
      <c r="I63" s="136"/>
      <c r="J63" s="136"/>
      <c r="K63" s="136"/>
      <c r="L63" s="137"/>
      <c r="M63" s="72"/>
      <c r="N63" s="137"/>
      <c r="O63" s="137"/>
      <c r="P63" s="136"/>
      <c r="Q63" s="136"/>
      <c r="R63" s="137"/>
      <c r="S63" s="137"/>
      <c r="T63" s="79"/>
      <c r="U63" s="137"/>
      <c r="V63" s="137"/>
      <c r="W63" s="136"/>
      <c r="X63" s="136"/>
      <c r="Y63" s="136"/>
      <c r="Z63" s="136"/>
      <c r="AA63" s="43"/>
      <c r="AB63" s="8"/>
      <c r="AC63" s="8"/>
      <c r="AD63" s="8"/>
      <c r="AE63" s="8"/>
      <c r="AF63" s="8"/>
      <c r="AG63" s="8"/>
      <c r="AH63" s="43">
        <f t="shared" si="1"/>
        <v>0</v>
      </c>
    </row>
    <row r="64" spans="1:34" ht="11.1" customHeight="1" x14ac:dyDescent="0.3">
      <c r="A64" s="3" t="s">
        <v>161</v>
      </c>
      <c r="B64" s="19">
        <v>2000</v>
      </c>
      <c r="C64" s="136"/>
      <c r="D64" s="136"/>
      <c r="E64" s="136"/>
      <c r="F64" s="72"/>
      <c r="G64" s="136"/>
      <c r="H64" s="136"/>
      <c r="I64" s="136"/>
      <c r="J64" s="136"/>
      <c r="K64" s="136">
        <v>80</v>
      </c>
      <c r="L64" s="137">
        <v>40</v>
      </c>
      <c r="M64" s="72"/>
      <c r="N64" s="137"/>
      <c r="O64" s="137"/>
      <c r="P64" s="136">
        <v>128</v>
      </c>
      <c r="Q64" s="136"/>
      <c r="R64" s="137"/>
      <c r="S64" s="137"/>
      <c r="T64" s="79"/>
      <c r="U64" s="137"/>
      <c r="V64" s="137"/>
      <c r="W64" s="136"/>
      <c r="X64" s="136"/>
      <c r="Y64" s="136"/>
      <c r="Z64" s="136"/>
      <c r="AA64" s="43"/>
      <c r="AB64" s="8"/>
      <c r="AC64" s="8"/>
      <c r="AD64" s="8"/>
      <c r="AE64" s="8"/>
      <c r="AF64" s="8"/>
      <c r="AG64" s="8"/>
      <c r="AH64" s="43">
        <f t="shared" si="1"/>
        <v>248</v>
      </c>
    </row>
    <row r="65" spans="1:34" ht="11.1" customHeight="1" x14ac:dyDescent="0.3">
      <c r="A65" s="3" t="s">
        <v>10</v>
      </c>
      <c r="B65" s="19">
        <v>1000</v>
      </c>
      <c r="C65" s="136"/>
      <c r="D65" s="136"/>
      <c r="E65" s="136"/>
      <c r="F65" s="72"/>
      <c r="G65" s="136"/>
      <c r="H65" s="136"/>
      <c r="I65" s="136">
        <v>25</v>
      </c>
      <c r="J65" s="136"/>
      <c r="K65" s="136"/>
      <c r="L65" s="137"/>
      <c r="M65" s="72"/>
      <c r="N65" s="137"/>
      <c r="O65" s="137"/>
      <c r="P65" s="136"/>
      <c r="Q65" s="136"/>
      <c r="R65" s="137"/>
      <c r="S65" s="137"/>
      <c r="T65" s="79"/>
      <c r="U65" s="137"/>
      <c r="V65" s="137"/>
      <c r="W65" s="136"/>
      <c r="X65" s="136"/>
      <c r="Y65" s="136"/>
      <c r="Z65" s="136">
        <v>33</v>
      </c>
      <c r="AA65" s="43"/>
      <c r="AB65" s="8">
        <v>134</v>
      </c>
      <c r="AC65" s="8"/>
      <c r="AD65" s="8"/>
      <c r="AE65" s="8"/>
      <c r="AF65" s="8"/>
      <c r="AG65" s="8">
        <v>23</v>
      </c>
      <c r="AH65" s="43">
        <f t="shared" si="1"/>
        <v>215</v>
      </c>
    </row>
    <row r="66" spans="1:34" ht="11.1" customHeight="1" x14ac:dyDescent="0.3">
      <c r="A66" s="3" t="s">
        <v>11</v>
      </c>
      <c r="B66" s="19">
        <v>2000</v>
      </c>
      <c r="C66" s="136"/>
      <c r="D66" s="136"/>
      <c r="E66" s="136"/>
      <c r="F66" s="72"/>
      <c r="G66" s="136"/>
      <c r="H66" s="136"/>
      <c r="I66" s="136">
        <v>41</v>
      </c>
      <c r="J66" s="136"/>
      <c r="K66" s="136"/>
      <c r="L66" s="137"/>
      <c r="M66" s="72"/>
      <c r="N66" s="137"/>
      <c r="O66" s="137"/>
      <c r="P66" s="136"/>
      <c r="Q66" s="136"/>
      <c r="R66" s="137"/>
      <c r="S66" s="137"/>
      <c r="T66" s="79"/>
      <c r="U66" s="137"/>
      <c r="V66" s="137"/>
      <c r="W66" s="136"/>
      <c r="X66" s="136"/>
      <c r="Y66" s="136"/>
      <c r="Z66" s="136">
        <v>241</v>
      </c>
      <c r="AA66" s="43"/>
      <c r="AB66" s="8"/>
      <c r="AC66" s="8"/>
      <c r="AD66" s="8"/>
      <c r="AE66" s="8"/>
      <c r="AF66" s="8"/>
      <c r="AG66" s="8"/>
      <c r="AH66" s="43">
        <f t="shared" ref="AH66:AH75" si="2">SUM(C66:AG66)</f>
        <v>282</v>
      </c>
    </row>
    <row r="67" spans="1:34" ht="11.1" customHeight="1" x14ac:dyDescent="0.3">
      <c r="A67" s="3" t="s">
        <v>35</v>
      </c>
      <c r="B67" s="19">
        <v>15000</v>
      </c>
      <c r="C67" s="8">
        <v>95</v>
      </c>
      <c r="D67" s="142"/>
      <c r="E67" s="142"/>
      <c r="F67" s="74"/>
      <c r="G67" s="142"/>
      <c r="H67" s="142"/>
      <c r="I67" s="142"/>
      <c r="J67" s="142"/>
      <c r="K67" s="142">
        <v>1371</v>
      </c>
      <c r="L67" s="137"/>
      <c r="M67" s="72"/>
      <c r="N67" s="143"/>
      <c r="O67" s="143"/>
      <c r="P67" s="142"/>
      <c r="Q67" s="142"/>
      <c r="R67" s="137"/>
      <c r="S67" s="137"/>
      <c r="T67" s="79"/>
      <c r="U67" s="137"/>
      <c r="V67" s="137"/>
      <c r="W67" s="136">
        <v>489</v>
      </c>
      <c r="X67" s="136"/>
      <c r="Y67" s="136"/>
      <c r="Z67" s="136"/>
      <c r="AA67" s="72"/>
      <c r="AB67" s="136"/>
      <c r="AC67" s="136"/>
      <c r="AD67" s="136"/>
      <c r="AE67" s="136">
        <v>1344</v>
      </c>
      <c r="AF67" s="136">
        <v>563</v>
      </c>
      <c r="AG67" s="136">
        <v>56</v>
      </c>
      <c r="AH67" s="43">
        <f t="shared" si="2"/>
        <v>3918</v>
      </c>
    </row>
    <row r="68" spans="1:34" ht="11.1" customHeight="1" x14ac:dyDescent="0.3">
      <c r="A68" s="3" t="s">
        <v>7</v>
      </c>
      <c r="B68" s="19">
        <v>3000</v>
      </c>
      <c r="C68" s="8">
        <v>28</v>
      </c>
      <c r="D68" s="142"/>
      <c r="E68" s="142"/>
      <c r="F68" s="74"/>
      <c r="G68" s="142"/>
      <c r="H68" s="142"/>
      <c r="I68" s="142"/>
      <c r="J68" s="142"/>
      <c r="K68" s="142"/>
      <c r="L68" s="143"/>
      <c r="M68" s="74"/>
      <c r="N68" s="143"/>
      <c r="O68" s="143"/>
      <c r="P68" s="142"/>
      <c r="Q68" s="142"/>
      <c r="R68" s="143"/>
      <c r="S68" s="143"/>
      <c r="T68" s="75"/>
      <c r="U68" s="143"/>
      <c r="V68" s="143"/>
      <c r="W68" s="142"/>
      <c r="X68" s="142"/>
      <c r="Y68" s="142"/>
      <c r="Z68" s="142"/>
      <c r="AA68" s="43"/>
      <c r="AB68" s="8"/>
      <c r="AC68" s="8"/>
      <c r="AD68" s="8"/>
      <c r="AE68" s="8"/>
      <c r="AF68" s="8">
        <v>270</v>
      </c>
      <c r="AG68" s="8">
        <v>229</v>
      </c>
      <c r="AH68" s="43">
        <f t="shared" si="2"/>
        <v>527</v>
      </c>
    </row>
    <row r="69" spans="1:34" ht="11.1" customHeight="1" x14ac:dyDescent="0.3">
      <c r="A69" s="3" t="s">
        <v>53</v>
      </c>
      <c r="B69" s="19">
        <v>0</v>
      </c>
      <c r="C69" s="8"/>
      <c r="D69" s="142"/>
      <c r="E69" s="142"/>
      <c r="F69" s="74"/>
      <c r="G69" s="142"/>
      <c r="H69" s="8"/>
      <c r="I69" s="142"/>
      <c r="J69" s="142"/>
      <c r="K69" s="142"/>
      <c r="L69" s="143"/>
      <c r="M69" s="74"/>
      <c r="N69" s="143"/>
      <c r="O69" s="143"/>
      <c r="P69" s="142"/>
      <c r="Q69" s="144"/>
      <c r="R69" s="143"/>
      <c r="S69" s="143"/>
      <c r="T69" s="75"/>
      <c r="U69" s="143"/>
      <c r="V69" s="142"/>
      <c r="W69" s="142"/>
      <c r="X69" s="142"/>
      <c r="Y69" s="145"/>
      <c r="Z69" s="145"/>
      <c r="AA69" s="43"/>
      <c r="AB69" s="8"/>
      <c r="AC69" s="8"/>
      <c r="AD69" s="8"/>
      <c r="AE69" s="8"/>
      <c r="AF69" s="8"/>
      <c r="AG69" s="8"/>
      <c r="AH69" s="43">
        <f t="shared" si="2"/>
        <v>0</v>
      </c>
    </row>
    <row r="70" spans="1:34" ht="11.1" customHeight="1" x14ac:dyDescent="0.3">
      <c r="A70" s="3" t="s">
        <v>8</v>
      </c>
      <c r="B70" s="19">
        <v>200</v>
      </c>
      <c r="C70" s="8"/>
      <c r="D70" s="142"/>
      <c r="E70" s="142"/>
      <c r="F70" s="74"/>
      <c r="G70" s="142"/>
      <c r="H70" s="8"/>
      <c r="I70" s="142"/>
      <c r="J70" s="142"/>
      <c r="K70" s="142"/>
      <c r="L70" s="143"/>
      <c r="M70" s="74"/>
      <c r="N70" s="143"/>
      <c r="O70" s="143"/>
      <c r="P70" s="142"/>
      <c r="Q70" s="142"/>
      <c r="R70" s="143"/>
      <c r="S70" s="143"/>
      <c r="T70" s="75"/>
      <c r="U70" s="143"/>
      <c r="V70" s="142"/>
      <c r="W70" s="142"/>
      <c r="X70" s="142"/>
      <c r="Y70" s="142"/>
      <c r="Z70" s="142"/>
      <c r="AA70" s="43"/>
      <c r="AB70" s="8"/>
      <c r="AC70" s="8"/>
      <c r="AD70" s="8"/>
      <c r="AE70" s="8"/>
      <c r="AF70" s="8"/>
      <c r="AG70" s="8"/>
      <c r="AH70" s="43">
        <f t="shared" si="2"/>
        <v>0</v>
      </c>
    </row>
    <row r="71" spans="1:34" ht="11.1" customHeight="1" x14ac:dyDescent="0.3">
      <c r="A71" s="3" t="s">
        <v>9</v>
      </c>
      <c r="B71" s="19">
        <v>200</v>
      </c>
      <c r="C71" s="8"/>
      <c r="D71" s="142"/>
      <c r="E71" s="142"/>
      <c r="F71" s="74"/>
      <c r="G71" s="142"/>
      <c r="H71" s="8"/>
      <c r="I71" s="142"/>
      <c r="J71" s="142"/>
      <c r="K71" s="142"/>
      <c r="L71" s="143"/>
      <c r="M71" s="74"/>
      <c r="N71" s="143"/>
      <c r="O71" s="143"/>
      <c r="P71" s="142"/>
      <c r="Q71" s="142"/>
      <c r="R71" s="143"/>
      <c r="S71" s="143"/>
      <c r="T71" s="75"/>
      <c r="U71" s="143"/>
      <c r="V71" s="142"/>
      <c r="W71" s="142"/>
      <c r="X71" s="142"/>
      <c r="Y71" s="142"/>
      <c r="Z71" s="142"/>
      <c r="AA71" s="43"/>
      <c r="AB71" s="8"/>
      <c r="AC71" s="8"/>
      <c r="AD71" s="8"/>
      <c r="AE71" s="8"/>
      <c r="AF71" s="8"/>
      <c r="AG71" s="8"/>
      <c r="AH71" s="43">
        <f t="shared" si="2"/>
        <v>0</v>
      </c>
    </row>
    <row r="72" spans="1:34" ht="11.1" customHeight="1" x14ac:dyDescent="0.3">
      <c r="A72" s="3" t="s">
        <v>51</v>
      </c>
      <c r="B72" s="19">
        <v>0</v>
      </c>
      <c r="C72" s="8"/>
      <c r="D72" s="142"/>
      <c r="E72" s="142"/>
      <c r="F72" s="74"/>
      <c r="G72" s="142"/>
      <c r="H72" s="8"/>
      <c r="I72" s="142"/>
      <c r="J72" s="142"/>
      <c r="K72" s="142"/>
      <c r="L72" s="143"/>
      <c r="M72" s="74"/>
      <c r="N72" s="143"/>
      <c r="O72" s="143"/>
      <c r="P72" s="142"/>
      <c r="Q72" s="144"/>
      <c r="R72" s="143"/>
      <c r="S72" s="143"/>
      <c r="T72" s="75"/>
      <c r="U72" s="143"/>
      <c r="V72" s="142"/>
      <c r="W72" s="142"/>
      <c r="X72" s="142"/>
      <c r="Y72" s="145"/>
      <c r="Z72" s="145"/>
      <c r="AA72" s="43"/>
      <c r="AB72" s="8"/>
      <c r="AC72" s="8"/>
      <c r="AD72" s="8"/>
      <c r="AE72" s="8"/>
      <c r="AF72" s="8"/>
      <c r="AG72" s="8"/>
      <c r="AH72" s="43">
        <f t="shared" si="2"/>
        <v>0</v>
      </c>
    </row>
    <row r="73" spans="1:34" ht="11.1" customHeight="1" x14ac:dyDescent="0.3">
      <c r="A73" s="3" t="s">
        <v>10</v>
      </c>
      <c r="B73" s="19">
        <v>1000</v>
      </c>
      <c r="C73" s="8"/>
      <c r="D73" s="142"/>
      <c r="E73" s="142"/>
      <c r="F73" s="74"/>
      <c r="G73" s="142"/>
      <c r="H73" s="8"/>
      <c r="I73" s="142"/>
      <c r="J73" s="142"/>
      <c r="K73" s="142"/>
      <c r="L73" s="143"/>
      <c r="M73" s="74"/>
      <c r="N73" s="143"/>
      <c r="O73" s="143"/>
      <c r="P73" s="142"/>
      <c r="Q73" s="142"/>
      <c r="R73" s="143"/>
      <c r="S73" s="143"/>
      <c r="T73" s="75"/>
      <c r="U73" s="143"/>
      <c r="V73" s="142"/>
      <c r="W73" s="142"/>
      <c r="X73" s="142"/>
      <c r="Y73" s="142"/>
      <c r="Z73" s="142"/>
      <c r="AA73" s="75"/>
      <c r="AB73" s="143"/>
      <c r="AC73" s="143"/>
      <c r="AD73" s="143"/>
      <c r="AE73" s="143"/>
      <c r="AF73" s="143"/>
      <c r="AG73" s="143"/>
      <c r="AH73" s="43">
        <f t="shared" si="2"/>
        <v>0</v>
      </c>
    </row>
    <row r="74" spans="1:34" ht="11.1" customHeight="1" x14ac:dyDescent="0.3">
      <c r="A74" s="3" t="s">
        <v>11</v>
      </c>
      <c r="B74" s="19">
        <v>1000</v>
      </c>
      <c r="C74" s="8"/>
      <c r="D74" s="142"/>
      <c r="E74" s="142"/>
      <c r="F74" s="74"/>
      <c r="G74" s="142"/>
      <c r="H74" s="8"/>
      <c r="I74" s="142"/>
      <c r="J74" s="142"/>
      <c r="K74" s="8"/>
      <c r="L74" s="143"/>
      <c r="M74" s="74"/>
      <c r="N74" s="143"/>
      <c r="O74" s="143"/>
      <c r="P74" s="142"/>
      <c r="Q74" s="142"/>
      <c r="R74" s="143"/>
      <c r="S74" s="8"/>
      <c r="T74" s="43"/>
      <c r="U74" s="143"/>
      <c r="V74" s="143"/>
      <c r="W74" s="143">
        <v>239</v>
      </c>
      <c r="X74" s="142"/>
      <c r="Y74" s="142"/>
      <c r="Z74" s="142">
        <v>254</v>
      </c>
      <c r="AA74" s="43"/>
      <c r="AB74" s="8">
        <v>133</v>
      </c>
      <c r="AC74" s="8"/>
      <c r="AD74" s="8"/>
      <c r="AE74" s="8"/>
      <c r="AF74" s="8"/>
      <c r="AG74" s="8"/>
      <c r="AH74" s="43">
        <f t="shared" si="2"/>
        <v>626</v>
      </c>
    </row>
    <row r="75" spans="1:34" ht="11.1" customHeight="1" x14ac:dyDescent="0.3">
      <c r="A75" s="3" t="s">
        <v>50</v>
      </c>
      <c r="B75" s="19">
        <v>500</v>
      </c>
      <c r="C75" s="1"/>
      <c r="D75" s="142"/>
      <c r="E75" s="142"/>
      <c r="F75" s="74"/>
      <c r="G75" s="142"/>
      <c r="H75" s="146"/>
      <c r="I75" s="142"/>
      <c r="J75" s="142"/>
      <c r="K75" s="8"/>
      <c r="L75" s="143"/>
      <c r="M75" s="147"/>
      <c r="N75" s="143"/>
      <c r="O75" s="143"/>
      <c r="P75" s="142"/>
      <c r="Q75" s="142"/>
      <c r="R75" s="143"/>
      <c r="S75" s="8"/>
      <c r="T75" s="43"/>
      <c r="U75" s="143"/>
      <c r="V75" s="143"/>
      <c r="W75" s="143"/>
      <c r="X75" s="143"/>
      <c r="Y75" s="145"/>
      <c r="Z75" s="145"/>
      <c r="AA75" s="43"/>
      <c r="AB75" s="8"/>
      <c r="AC75" s="8"/>
      <c r="AD75" s="8"/>
      <c r="AE75" s="8"/>
      <c r="AF75" s="8"/>
      <c r="AG75" s="8"/>
      <c r="AH75" s="43">
        <f t="shared" si="2"/>
        <v>0</v>
      </c>
    </row>
    <row r="76" spans="1:34" x14ac:dyDescent="0.3">
      <c r="A76" s="24"/>
    </row>
  </sheetData>
  <pageMargins left="0" right="0" top="0.15748031496062992" bottom="0.15748031496062992" header="0.15748031496062992" footer="0.15748031496062992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60"/>
  <sheetViews>
    <sheetView topLeftCell="B1" workbookViewId="0">
      <selection activeCell="AI20" sqref="AI20:AI35"/>
    </sheetView>
  </sheetViews>
  <sheetFormatPr defaultRowHeight="14.4" x14ac:dyDescent="0.3"/>
  <cols>
    <col min="1" max="1" width="5.5546875" customWidth="1"/>
    <col min="2" max="2" width="8.88671875" bestFit="1" customWidth="1"/>
    <col min="3" max="3" width="7.109375" style="2" customWidth="1"/>
    <col min="4" max="4" width="5.33203125" style="2" customWidth="1"/>
    <col min="5" max="5" width="5" style="39" customWidth="1"/>
    <col min="6" max="7" width="5" style="2" customWidth="1"/>
    <col min="8" max="8" width="5" style="28" customWidth="1"/>
    <col min="9" max="9" width="5" style="6" customWidth="1"/>
    <col min="10" max="10" width="5" style="42" customWidth="1"/>
    <col min="11" max="11" width="5" style="28" customWidth="1"/>
    <col min="12" max="12" width="5" style="40" customWidth="1"/>
    <col min="13" max="13" width="5" style="6" customWidth="1"/>
    <col min="14" max="14" width="5" style="9" customWidth="1"/>
    <col min="15" max="15" width="5" style="6" customWidth="1"/>
    <col min="16" max="16" width="5.44140625" style="2" customWidth="1"/>
    <col min="17" max="17" width="5" style="28" customWidth="1"/>
    <col min="18" max="19" width="5" style="38" customWidth="1"/>
    <col min="20" max="20" width="5" style="6" customWidth="1"/>
    <col min="21" max="21" width="5.6640625" style="6" customWidth="1"/>
    <col min="22" max="24" width="5" style="6" customWidth="1"/>
    <col min="25" max="25" width="5" style="9" customWidth="1"/>
    <col min="26" max="26" width="5" style="6" customWidth="1"/>
    <col min="27" max="27" width="5" style="41" customWidth="1"/>
    <col min="28" max="34" width="5" style="6" customWidth="1"/>
    <col min="35" max="35" width="11.44140625" style="2" customWidth="1"/>
  </cols>
  <sheetData>
    <row r="1" spans="1:35" ht="21" customHeight="1" x14ac:dyDescent="0.3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</row>
    <row r="2" spans="1:35" ht="21" customHeight="1" x14ac:dyDescent="0.3">
      <c r="A2" s="185" t="s">
        <v>105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</row>
    <row r="3" spans="1:35" ht="21" customHeight="1" x14ac:dyDescent="0.3">
      <c r="A3" s="200" t="s">
        <v>119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2"/>
      <c r="U3" s="200" t="s">
        <v>118</v>
      </c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1"/>
      <c r="AI3" s="202"/>
    </row>
    <row r="4" spans="1:35" ht="48.75" customHeight="1" x14ac:dyDescent="0.3">
      <c r="A4" s="18" t="s">
        <v>36</v>
      </c>
      <c r="B4" s="10" t="s">
        <v>12</v>
      </c>
      <c r="C4" s="1" t="s">
        <v>37</v>
      </c>
      <c r="D4" s="48">
        <v>1</v>
      </c>
      <c r="E4" s="48">
        <v>2</v>
      </c>
      <c r="F4" s="48">
        <v>3</v>
      </c>
      <c r="G4" s="47" t="s">
        <v>54</v>
      </c>
      <c r="H4" s="48">
        <v>5</v>
      </c>
      <c r="I4" s="48">
        <v>6</v>
      </c>
      <c r="J4" s="48">
        <v>7</v>
      </c>
      <c r="K4" s="48">
        <v>8</v>
      </c>
      <c r="L4" s="48">
        <v>9</v>
      </c>
      <c r="M4" s="48">
        <v>10</v>
      </c>
      <c r="N4" s="47" t="s">
        <v>54</v>
      </c>
      <c r="O4" s="48">
        <v>12</v>
      </c>
      <c r="P4" s="48">
        <v>13</v>
      </c>
      <c r="Q4" s="48">
        <v>14</v>
      </c>
      <c r="R4" s="48">
        <v>15</v>
      </c>
      <c r="S4" s="48">
        <v>16</v>
      </c>
      <c r="T4" s="48">
        <v>17</v>
      </c>
      <c r="U4" s="47" t="s">
        <v>54</v>
      </c>
      <c r="V4" s="48">
        <v>19</v>
      </c>
      <c r="W4" s="48">
        <v>20</v>
      </c>
      <c r="X4" s="48">
        <v>21</v>
      </c>
      <c r="Y4" s="48">
        <v>22</v>
      </c>
      <c r="Z4" s="48">
        <v>23</v>
      </c>
      <c r="AA4" s="48">
        <v>24</v>
      </c>
      <c r="AB4" s="47" t="s">
        <v>54</v>
      </c>
      <c r="AC4" s="48">
        <v>26</v>
      </c>
      <c r="AD4" s="48">
        <v>27</v>
      </c>
      <c r="AE4" s="48">
        <v>28</v>
      </c>
      <c r="AF4" s="48">
        <v>29</v>
      </c>
      <c r="AG4" s="48">
        <v>30</v>
      </c>
      <c r="AH4" s="48">
        <v>31</v>
      </c>
      <c r="AI4" s="44" t="s">
        <v>46</v>
      </c>
    </row>
    <row r="5" spans="1:35" ht="15" hidden="1" customHeight="1" x14ac:dyDescent="0.3">
      <c r="A5" s="18"/>
      <c r="B5" s="56" t="s">
        <v>56</v>
      </c>
      <c r="C5" s="36">
        <v>500</v>
      </c>
      <c r="D5" s="50"/>
      <c r="E5" s="60"/>
      <c r="F5" s="37"/>
      <c r="G5" s="46"/>
      <c r="H5" s="37"/>
      <c r="I5" s="46"/>
      <c r="J5" s="37"/>
      <c r="K5" s="50"/>
      <c r="L5" s="37"/>
      <c r="M5" s="37"/>
      <c r="N5" s="46"/>
      <c r="O5" s="46"/>
      <c r="P5" s="46"/>
      <c r="Q5" s="37"/>
      <c r="R5" s="50"/>
      <c r="S5" s="50"/>
      <c r="T5" s="37"/>
      <c r="U5" s="175"/>
      <c r="V5" s="37"/>
      <c r="W5" s="46"/>
      <c r="X5" s="37"/>
      <c r="Y5" s="37"/>
      <c r="Z5" s="50"/>
      <c r="AA5" s="37"/>
      <c r="AB5" s="46"/>
      <c r="AC5" s="37"/>
      <c r="AD5" s="55"/>
      <c r="AE5" s="37"/>
      <c r="AF5" s="37"/>
      <c r="AG5" s="37"/>
      <c r="AH5" s="37"/>
      <c r="AI5" s="46">
        <f t="shared" ref="AI5" si="0">SUM(D5:AH5)</f>
        <v>0</v>
      </c>
    </row>
    <row r="6" spans="1:35" ht="15" customHeight="1" x14ac:dyDescent="0.3">
      <c r="A6" s="18"/>
      <c r="B6" s="56" t="s">
        <v>56</v>
      </c>
      <c r="C6" s="36">
        <v>0</v>
      </c>
      <c r="D6" s="50"/>
      <c r="E6" s="50"/>
      <c r="F6" s="37"/>
      <c r="G6" s="46"/>
      <c r="H6" s="37"/>
      <c r="I6" s="37"/>
      <c r="J6" s="37"/>
      <c r="K6" s="50"/>
      <c r="L6" s="37"/>
      <c r="M6" s="37"/>
      <c r="N6" s="85"/>
      <c r="O6" s="37"/>
      <c r="P6" s="37"/>
      <c r="Q6" s="37"/>
      <c r="R6" s="50"/>
      <c r="S6" s="50"/>
      <c r="T6" s="37"/>
      <c r="U6" s="175"/>
      <c r="V6" s="37"/>
      <c r="W6" s="37"/>
      <c r="X6" s="49"/>
      <c r="Y6" s="148"/>
      <c r="Z6" s="37"/>
      <c r="AA6" s="50"/>
      <c r="AB6" s="46"/>
      <c r="AC6" s="37"/>
      <c r="AD6" s="130"/>
      <c r="AE6" s="37"/>
      <c r="AF6" s="37"/>
      <c r="AG6" s="37"/>
      <c r="AH6" s="37"/>
      <c r="AI6" s="46">
        <f>SUM(D6:AH6)</f>
        <v>0</v>
      </c>
    </row>
    <row r="7" spans="1:35" ht="15" customHeight="1" x14ac:dyDescent="0.3">
      <c r="A7" s="206" t="s">
        <v>44</v>
      </c>
      <c r="B7" s="56" t="s">
        <v>13</v>
      </c>
      <c r="C7" s="36">
        <v>500</v>
      </c>
      <c r="D7" s="50"/>
      <c r="E7" s="50"/>
      <c r="F7" s="37"/>
      <c r="G7" s="46"/>
      <c r="H7" s="37"/>
      <c r="I7" s="148"/>
      <c r="J7" s="37"/>
      <c r="K7" s="60"/>
      <c r="L7" s="37"/>
      <c r="M7" s="37"/>
      <c r="N7" s="85"/>
      <c r="O7" s="37"/>
      <c r="P7" s="37"/>
      <c r="Q7" s="37">
        <v>200</v>
      </c>
      <c r="R7" s="50"/>
      <c r="S7" s="50">
        <f>20+70</f>
        <v>90</v>
      </c>
      <c r="T7" s="49"/>
      <c r="U7" s="175"/>
      <c r="V7" s="37"/>
      <c r="W7" s="37"/>
      <c r="X7" s="49">
        <v>150</v>
      </c>
      <c r="Y7" s="37"/>
      <c r="Z7" s="37"/>
      <c r="AA7" s="50"/>
      <c r="AB7" s="178"/>
      <c r="AC7" s="37"/>
      <c r="AD7" s="183">
        <v>20</v>
      </c>
      <c r="AE7" s="37"/>
      <c r="AF7" s="37">
        <v>150</v>
      </c>
      <c r="AG7" s="37"/>
      <c r="AH7" s="37"/>
      <c r="AI7" s="46">
        <f t="shared" ref="AI7:AI36" si="1">SUM(D7:AH7)</f>
        <v>610</v>
      </c>
    </row>
    <row r="8" spans="1:35" x14ac:dyDescent="0.3">
      <c r="A8" s="206"/>
      <c r="B8" s="56" t="s">
        <v>55</v>
      </c>
      <c r="C8" s="36">
        <v>500</v>
      </c>
      <c r="D8" s="50"/>
      <c r="E8" s="149"/>
      <c r="F8" s="49"/>
      <c r="G8" s="46"/>
      <c r="H8" s="49"/>
      <c r="I8" s="148"/>
      <c r="J8" s="49">
        <v>150</v>
      </c>
      <c r="K8" s="60">
        <v>64</v>
      </c>
      <c r="L8" s="37"/>
      <c r="M8" s="37"/>
      <c r="N8" s="85"/>
      <c r="O8" s="49">
        <v>177</v>
      </c>
      <c r="P8" s="49"/>
      <c r="Q8" s="37">
        <v>100</v>
      </c>
      <c r="R8" s="50"/>
      <c r="S8" s="50">
        <f>70</f>
        <v>70</v>
      </c>
      <c r="T8" s="37"/>
      <c r="U8" s="176"/>
      <c r="V8" s="37"/>
      <c r="W8" s="52"/>
      <c r="X8" s="49"/>
      <c r="Y8" s="37"/>
      <c r="Z8" s="37"/>
      <c r="AA8" s="50"/>
      <c r="AB8" s="84"/>
      <c r="AC8" s="37"/>
      <c r="AD8" s="183">
        <v>40</v>
      </c>
      <c r="AE8" s="37"/>
      <c r="AF8" s="37">
        <v>150</v>
      </c>
      <c r="AG8" s="37"/>
      <c r="AH8" s="37"/>
      <c r="AI8" s="46">
        <f t="shared" si="1"/>
        <v>751</v>
      </c>
    </row>
    <row r="9" spans="1:35" x14ac:dyDescent="0.3">
      <c r="A9" s="206"/>
      <c r="B9" s="56" t="s">
        <v>14</v>
      </c>
      <c r="C9" s="36">
        <v>2000</v>
      </c>
      <c r="D9" s="50"/>
      <c r="E9" s="149"/>
      <c r="F9" s="37"/>
      <c r="G9" s="85"/>
      <c r="H9" s="37"/>
      <c r="I9" s="148"/>
      <c r="J9" s="37"/>
      <c r="K9" s="60"/>
      <c r="L9" s="37"/>
      <c r="M9" s="37"/>
      <c r="N9" s="46"/>
      <c r="O9" s="37"/>
      <c r="P9" s="49"/>
      <c r="Q9" s="37">
        <v>200</v>
      </c>
      <c r="R9" s="50"/>
      <c r="S9" s="50">
        <f>140+200</f>
        <v>340</v>
      </c>
      <c r="T9" s="37"/>
      <c r="U9" s="175"/>
      <c r="V9" s="37"/>
      <c r="W9" s="37"/>
      <c r="X9" s="49">
        <v>150</v>
      </c>
      <c r="Y9" s="37"/>
      <c r="Z9" s="37"/>
      <c r="AA9" s="50">
        <f>40</f>
        <v>40</v>
      </c>
      <c r="AB9" s="46"/>
      <c r="AC9" s="37"/>
      <c r="AD9" s="183">
        <f>140+200</f>
        <v>340</v>
      </c>
      <c r="AE9" s="37"/>
      <c r="AF9" s="37">
        <v>150</v>
      </c>
      <c r="AG9" s="37"/>
      <c r="AH9" s="37"/>
      <c r="AI9" s="46">
        <f t="shared" si="1"/>
        <v>1220</v>
      </c>
    </row>
    <row r="10" spans="1:35" x14ac:dyDescent="0.3">
      <c r="A10" s="206"/>
      <c r="B10" s="56" t="s">
        <v>15</v>
      </c>
      <c r="C10" s="36">
        <v>200</v>
      </c>
      <c r="D10" s="50"/>
      <c r="E10" s="50"/>
      <c r="F10" s="37"/>
      <c r="G10" s="46"/>
      <c r="H10" s="37"/>
      <c r="I10" s="37"/>
      <c r="J10" s="37"/>
      <c r="K10" s="50"/>
      <c r="L10" s="37"/>
      <c r="M10" s="37"/>
      <c r="N10" s="46"/>
      <c r="O10" s="37"/>
      <c r="P10" s="49"/>
      <c r="Q10" s="37"/>
      <c r="R10" s="50"/>
      <c r="S10" s="50"/>
      <c r="T10" s="37"/>
      <c r="U10" s="32"/>
      <c r="V10" s="37"/>
      <c r="W10" s="52"/>
      <c r="X10" s="150"/>
      <c r="Y10" s="37"/>
      <c r="Z10" s="51"/>
      <c r="AA10" s="50"/>
      <c r="AB10" s="46"/>
      <c r="AC10" s="37"/>
      <c r="AD10" s="130"/>
      <c r="AE10" s="49"/>
      <c r="AF10" s="49"/>
      <c r="AG10" s="49"/>
      <c r="AH10" s="49"/>
      <c r="AI10" s="46">
        <f t="shared" si="1"/>
        <v>0</v>
      </c>
    </row>
    <row r="11" spans="1:35" ht="15" customHeight="1" x14ac:dyDescent="0.3">
      <c r="A11" s="206"/>
      <c r="B11" s="57" t="s">
        <v>57</v>
      </c>
      <c r="C11" s="36">
        <v>0</v>
      </c>
      <c r="D11" s="50"/>
      <c r="E11" s="50"/>
      <c r="F11" s="151"/>
      <c r="G11" s="65"/>
      <c r="H11" s="151"/>
      <c r="I11" s="151"/>
      <c r="J11" s="151"/>
      <c r="K11" s="151"/>
      <c r="L11" s="151"/>
      <c r="M11" s="151"/>
      <c r="N11" s="65"/>
      <c r="O11" s="151"/>
      <c r="P11" s="152"/>
      <c r="Q11" s="151"/>
      <c r="R11" s="151"/>
      <c r="S11" s="151"/>
      <c r="T11" s="151"/>
      <c r="U11" s="65"/>
      <c r="V11" s="151"/>
      <c r="W11" s="52"/>
      <c r="X11" s="150"/>
      <c r="Y11" s="37"/>
      <c r="Z11" s="51"/>
      <c r="AA11" s="50"/>
      <c r="AB11" s="46"/>
      <c r="AC11" s="37"/>
      <c r="AD11" s="8"/>
      <c r="AE11" s="49"/>
      <c r="AF11" s="49"/>
      <c r="AG11" s="49"/>
      <c r="AH11" s="49"/>
      <c r="AI11" s="46">
        <f t="shared" si="1"/>
        <v>0</v>
      </c>
    </row>
    <row r="12" spans="1:35" x14ac:dyDescent="0.3">
      <c r="A12" s="206"/>
      <c r="B12" s="57" t="s">
        <v>16</v>
      </c>
      <c r="C12" s="36">
        <v>300</v>
      </c>
      <c r="D12" s="50"/>
      <c r="E12" s="60"/>
      <c r="F12" s="37"/>
      <c r="G12" s="46"/>
      <c r="H12" s="37"/>
      <c r="I12" s="37"/>
      <c r="J12" s="37"/>
      <c r="K12" s="60"/>
      <c r="L12" s="37"/>
      <c r="M12" s="37"/>
      <c r="N12" s="46"/>
      <c r="O12" s="37"/>
      <c r="P12" s="52"/>
      <c r="Q12" s="37"/>
      <c r="R12" s="60"/>
      <c r="S12" s="50"/>
      <c r="T12" s="37">
        <v>100</v>
      </c>
      <c r="U12" s="177"/>
      <c r="V12" s="37"/>
      <c r="W12" s="37"/>
      <c r="X12" s="37"/>
      <c r="Y12" s="50"/>
      <c r="Z12" s="60"/>
      <c r="AA12" s="50"/>
      <c r="AB12" s="46"/>
      <c r="AC12" s="37"/>
      <c r="AD12" s="8"/>
      <c r="AE12" s="49"/>
      <c r="AF12" s="49"/>
      <c r="AG12" s="49"/>
      <c r="AH12" s="49"/>
      <c r="AI12" s="46">
        <f t="shared" si="1"/>
        <v>100</v>
      </c>
    </row>
    <row r="13" spans="1:35" x14ac:dyDescent="0.3">
      <c r="A13" s="206"/>
      <c r="B13" s="57" t="s">
        <v>58</v>
      </c>
      <c r="C13" s="36">
        <v>500</v>
      </c>
      <c r="D13" s="153"/>
      <c r="E13" s="49"/>
      <c r="F13" s="37"/>
      <c r="G13" s="85"/>
      <c r="H13" s="37"/>
      <c r="I13" s="37"/>
      <c r="J13" s="37"/>
      <c r="K13" s="153"/>
      <c r="L13" s="37"/>
      <c r="M13" s="37"/>
      <c r="N13" s="46"/>
      <c r="O13" s="37"/>
      <c r="P13" s="49"/>
      <c r="Q13" s="37"/>
      <c r="R13" s="153">
        <v>300</v>
      </c>
      <c r="S13" s="153"/>
      <c r="T13" s="37"/>
      <c r="U13" s="46"/>
      <c r="V13" s="37">
        <v>200</v>
      </c>
      <c r="W13" s="37"/>
      <c r="X13" s="37"/>
      <c r="Y13" s="153"/>
      <c r="Z13" s="154"/>
      <c r="AA13" s="153">
        <f>100</f>
        <v>100</v>
      </c>
      <c r="AB13" s="46"/>
      <c r="AC13" s="37"/>
      <c r="AD13" s="8"/>
      <c r="AE13" s="37"/>
      <c r="AF13" s="37"/>
      <c r="AG13" s="37"/>
      <c r="AH13" s="37"/>
      <c r="AI13" s="46">
        <f t="shared" si="1"/>
        <v>600</v>
      </c>
    </row>
    <row r="14" spans="1:35" x14ac:dyDescent="0.3">
      <c r="A14" s="206"/>
      <c r="B14" s="57" t="s">
        <v>17</v>
      </c>
      <c r="C14" s="36">
        <v>2000</v>
      </c>
      <c r="D14" s="153"/>
      <c r="E14" s="37"/>
      <c r="F14" s="37"/>
      <c r="G14" s="85"/>
      <c r="H14" s="37"/>
      <c r="I14" s="37"/>
      <c r="J14" s="37">
        <v>70</v>
      </c>
      <c r="K14" s="153">
        <v>60</v>
      </c>
      <c r="L14" s="37"/>
      <c r="M14" s="37"/>
      <c r="N14" s="46"/>
      <c r="O14" s="37"/>
      <c r="P14" s="37">
        <v>600</v>
      </c>
      <c r="Q14" s="37"/>
      <c r="R14" s="153">
        <v>200</v>
      </c>
      <c r="S14" s="153"/>
      <c r="T14" s="37">
        <f>300</f>
        <v>300</v>
      </c>
      <c r="U14" s="46"/>
      <c r="V14" s="37">
        <v>200</v>
      </c>
      <c r="W14" s="37"/>
      <c r="X14" s="49"/>
      <c r="Y14" s="153"/>
      <c r="Z14" s="153">
        <v>400</v>
      </c>
      <c r="AA14" s="37">
        <f>300</f>
        <v>300</v>
      </c>
      <c r="AB14" s="46"/>
      <c r="AC14" s="37"/>
      <c r="AD14" s="8"/>
      <c r="AE14" s="37"/>
      <c r="AF14" s="37"/>
      <c r="AG14" s="37">
        <f>200+200</f>
        <v>400</v>
      </c>
      <c r="AH14" s="37"/>
      <c r="AI14" s="46">
        <f t="shared" si="1"/>
        <v>2530</v>
      </c>
    </row>
    <row r="15" spans="1:35" x14ac:dyDescent="0.3">
      <c r="A15" s="206"/>
      <c r="B15" s="57" t="s">
        <v>18</v>
      </c>
      <c r="C15" s="36">
        <v>100</v>
      </c>
      <c r="D15" s="50"/>
      <c r="E15" s="49"/>
      <c r="F15" s="37"/>
      <c r="G15" s="46"/>
      <c r="H15" s="49"/>
      <c r="I15" s="37"/>
      <c r="J15" s="37"/>
      <c r="K15" s="50"/>
      <c r="L15" s="49"/>
      <c r="M15" s="37"/>
      <c r="N15" s="46"/>
      <c r="O15" s="37"/>
      <c r="P15" s="37"/>
      <c r="Q15" s="37"/>
      <c r="R15" s="50"/>
      <c r="S15" s="50"/>
      <c r="T15" s="37"/>
      <c r="U15" s="46"/>
      <c r="V15" s="37"/>
      <c r="W15" s="37"/>
      <c r="X15" s="150"/>
      <c r="Y15" s="50"/>
      <c r="Z15" s="155"/>
      <c r="AA15" s="37"/>
      <c r="AB15" s="46"/>
      <c r="AC15" s="37"/>
      <c r="AD15" s="8"/>
      <c r="AE15" s="37"/>
      <c r="AF15" s="37"/>
      <c r="AG15" s="37"/>
      <c r="AH15" s="37"/>
      <c r="AI15" s="46">
        <f t="shared" si="1"/>
        <v>0</v>
      </c>
    </row>
    <row r="16" spans="1:35" x14ac:dyDescent="0.3">
      <c r="A16" s="206"/>
      <c r="B16" s="58" t="s">
        <v>19</v>
      </c>
      <c r="C16" s="36">
        <v>100</v>
      </c>
      <c r="D16" s="50"/>
      <c r="E16" s="49"/>
      <c r="F16" s="37"/>
      <c r="G16" s="46"/>
      <c r="H16" s="49"/>
      <c r="I16" s="37"/>
      <c r="J16" s="37"/>
      <c r="K16" s="50"/>
      <c r="L16" s="37"/>
      <c r="M16" s="37"/>
      <c r="N16" s="46"/>
      <c r="O16" s="26"/>
      <c r="P16" s="37"/>
      <c r="Q16" s="37"/>
      <c r="R16" s="50"/>
      <c r="S16" s="50"/>
      <c r="T16" s="37"/>
      <c r="U16" s="46"/>
      <c r="V16" s="37"/>
      <c r="W16" s="37"/>
      <c r="X16" s="150"/>
      <c r="Y16" s="37"/>
      <c r="Z16" s="155"/>
      <c r="AA16" s="49"/>
      <c r="AB16" s="180"/>
      <c r="AC16" s="37"/>
      <c r="AD16" s="49"/>
      <c r="AE16" s="37"/>
      <c r="AF16" s="37"/>
      <c r="AG16" s="37"/>
      <c r="AH16" s="37"/>
      <c r="AI16" s="46">
        <f t="shared" si="1"/>
        <v>0</v>
      </c>
    </row>
    <row r="17" spans="1:35" x14ac:dyDescent="0.3">
      <c r="A17" s="206"/>
      <c r="B17" s="58" t="s">
        <v>59</v>
      </c>
      <c r="C17" s="36">
        <v>100</v>
      </c>
      <c r="D17" s="50"/>
      <c r="E17" s="49"/>
      <c r="F17" s="37"/>
      <c r="G17" s="46"/>
      <c r="H17" s="49"/>
      <c r="I17" s="37"/>
      <c r="J17" s="37"/>
      <c r="K17" s="155"/>
      <c r="L17" s="37"/>
      <c r="M17" s="37"/>
      <c r="N17" s="46"/>
      <c r="O17" s="156"/>
      <c r="P17" s="37"/>
      <c r="Q17" s="37"/>
      <c r="R17" s="157"/>
      <c r="S17" s="157"/>
      <c r="T17" s="51"/>
      <c r="U17" s="46"/>
      <c r="V17" s="37"/>
      <c r="W17" s="37"/>
      <c r="X17" s="150"/>
      <c r="Y17" s="37"/>
      <c r="Z17" s="155"/>
      <c r="AA17" s="37"/>
      <c r="AB17" s="46"/>
      <c r="AC17" s="37"/>
      <c r="AD17" s="8"/>
      <c r="AE17" s="37"/>
      <c r="AF17" s="37"/>
      <c r="AG17" s="37"/>
      <c r="AH17" s="37"/>
      <c r="AI17" s="46">
        <f t="shared" si="1"/>
        <v>0</v>
      </c>
    </row>
    <row r="18" spans="1:35" x14ac:dyDescent="0.3">
      <c r="A18" s="206"/>
      <c r="B18" s="58" t="s">
        <v>39</v>
      </c>
      <c r="C18" s="36">
        <v>100</v>
      </c>
      <c r="D18" s="50"/>
      <c r="E18" s="49"/>
      <c r="F18" s="37"/>
      <c r="G18" s="46"/>
      <c r="H18" s="49"/>
      <c r="I18" s="37"/>
      <c r="J18" s="37"/>
      <c r="K18" s="155"/>
      <c r="L18" s="37"/>
      <c r="M18" s="37"/>
      <c r="N18" s="46"/>
      <c r="O18" s="158"/>
      <c r="P18" s="37"/>
      <c r="Q18" s="37"/>
      <c r="R18" s="153"/>
      <c r="S18" s="153"/>
      <c r="T18" s="51"/>
      <c r="U18" s="46"/>
      <c r="V18" s="37"/>
      <c r="W18" s="37"/>
      <c r="X18" s="150"/>
      <c r="Y18" s="37"/>
      <c r="Z18" s="155"/>
      <c r="AA18" s="37"/>
      <c r="AB18" s="46"/>
      <c r="AC18" s="37"/>
      <c r="AD18" s="8"/>
      <c r="AE18" s="37"/>
      <c r="AF18" s="37"/>
      <c r="AG18" s="37"/>
      <c r="AH18" s="37"/>
      <c r="AI18" s="46">
        <f t="shared" si="1"/>
        <v>0</v>
      </c>
    </row>
    <row r="19" spans="1:35" x14ac:dyDescent="0.3">
      <c r="A19" s="206"/>
      <c r="B19" s="58" t="s">
        <v>20</v>
      </c>
      <c r="C19" s="36">
        <v>100</v>
      </c>
      <c r="D19" s="50"/>
      <c r="E19" s="49"/>
      <c r="F19" s="151"/>
      <c r="G19" s="46"/>
      <c r="H19" s="49"/>
      <c r="I19" s="37"/>
      <c r="J19" s="37"/>
      <c r="K19" s="155"/>
      <c r="L19" s="37"/>
      <c r="M19" s="37"/>
      <c r="N19" s="46"/>
      <c r="O19" s="37"/>
      <c r="P19" s="37"/>
      <c r="Q19" s="37"/>
      <c r="R19" s="155"/>
      <c r="S19" s="155"/>
      <c r="T19" s="51"/>
      <c r="U19" s="178"/>
      <c r="V19" s="37"/>
      <c r="W19" s="37"/>
      <c r="X19" s="150"/>
      <c r="Y19" s="37"/>
      <c r="Z19" s="50"/>
      <c r="AA19" s="37"/>
      <c r="AB19" s="46"/>
      <c r="AC19" s="37"/>
      <c r="AD19" s="8"/>
      <c r="AE19" s="37"/>
      <c r="AF19" s="37"/>
      <c r="AG19" s="37"/>
      <c r="AH19" s="37"/>
      <c r="AI19" s="46">
        <f t="shared" si="1"/>
        <v>0</v>
      </c>
    </row>
    <row r="20" spans="1:35" x14ac:dyDescent="0.3">
      <c r="A20" s="206"/>
      <c r="B20" s="33" t="s">
        <v>40</v>
      </c>
      <c r="C20" s="34">
        <f>SUM(C7:C19)</f>
        <v>6500</v>
      </c>
      <c r="D20" s="34">
        <f>SUM(D6:D19)</f>
        <v>0</v>
      </c>
      <c r="E20" s="34">
        <f t="shared" ref="E20:AH20" si="2">SUM(E6:E19)</f>
        <v>0</v>
      </c>
      <c r="F20" s="34">
        <f t="shared" si="2"/>
        <v>0</v>
      </c>
      <c r="G20" s="34">
        <f t="shared" si="2"/>
        <v>0</v>
      </c>
      <c r="H20" s="34">
        <f t="shared" si="2"/>
        <v>0</v>
      </c>
      <c r="I20" s="34">
        <f t="shared" si="2"/>
        <v>0</v>
      </c>
      <c r="J20" s="34">
        <f t="shared" si="2"/>
        <v>220</v>
      </c>
      <c r="K20" s="34">
        <f t="shared" si="2"/>
        <v>124</v>
      </c>
      <c r="L20" s="34">
        <f t="shared" si="2"/>
        <v>0</v>
      </c>
      <c r="M20" s="34">
        <f t="shared" si="2"/>
        <v>0</v>
      </c>
      <c r="N20" s="34">
        <f t="shared" si="2"/>
        <v>0</v>
      </c>
      <c r="O20" s="34">
        <f t="shared" si="2"/>
        <v>177</v>
      </c>
      <c r="P20" s="34">
        <f t="shared" si="2"/>
        <v>600</v>
      </c>
      <c r="Q20" s="34">
        <f t="shared" si="2"/>
        <v>500</v>
      </c>
      <c r="R20" s="34">
        <f t="shared" si="2"/>
        <v>500</v>
      </c>
      <c r="S20" s="34">
        <f t="shared" si="2"/>
        <v>500</v>
      </c>
      <c r="T20" s="34">
        <f t="shared" si="2"/>
        <v>400</v>
      </c>
      <c r="U20" s="34">
        <f t="shared" si="2"/>
        <v>0</v>
      </c>
      <c r="V20" s="34">
        <f t="shared" si="2"/>
        <v>400</v>
      </c>
      <c r="W20" s="34">
        <f t="shared" si="2"/>
        <v>0</v>
      </c>
      <c r="X20" s="34">
        <f t="shared" si="2"/>
        <v>300</v>
      </c>
      <c r="Y20" s="34">
        <f t="shared" si="2"/>
        <v>0</v>
      </c>
      <c r="Z20" s="34">
        <f t="shared" si="2"/>
        <v>400</v>
      </c>
      <c r="AA20" s="34">
        <f t="shared" si="2"/>
        <v>440</v>
      </c>
      <c r="AB20" s="34">
        <f t="shared" si="2"/>
        <v>0</v>
      </c>
      <c r="AC20" s="34">
        <f t="shared" si="2"/>
        <v>0</v>
      </c>
      <c r="AD20" s="34">
        <f t="shared" si="2"/>
        <v>400</v>
      </c>
      <c r="AE20" s="34">
        <f t="shared" si="2"/>
        <v>0</v>
      </c>
      <c r="AF20" s="34">
        <f t="shared" si="2"/>
        <v>450</v>
      </c>
      <c r="AG20" s="34">
        <f t="shared" si="2"/>
        <v>400</v>
      </c>
      <c r="AH20" s="34">
        <f t="shared" si="2"/>
        <v>0</v>
      </c>
      <c r="AI20" s="46">
        <f t="shared" si="1"/>
        <v>5811</v>
      </c>
    </row>
    <row r="21" spans="1:35" ht="15" customHeight="1" x14ac:dyDescent="0.3">
      <c r="A21" s="205" t="s">
        <v>45</v>
      </c>
      <c r="B21" s="56" t="s">
        <v>56</v>
      </c>
      <c r="C21" s="36">
        <v>0</v>
      </c>
      <c r="D21" s="50"/>
      <c r="E21" s="25"/>
      <c r="F21" s="30"/>
      <c r="G21" s="63"/>
      <c r="H21" s="30"/>
      <c r="I21" s="25"/>
      <c r="J21" s="25"/>
      <c r="K21" s="50"/>
      <c r="L21" s="26"/>
      <c r="M21" s="25"/>
      <c r="N21" s="77"/>
      <c r="O21" s="30"/>
      <c r="P21" s="30"/>
      <c r="Q21" s="30"/>
      <c r="R21" s="50"/>
      <c r="S21" s="50"/>
      <c r="T21" s="25"/>
      <c r="U21" s="63"/>
      <c r="V21" s="25"/>
      <c r="W21" s="30"/>
      <c r="X21" s="159"/>
      <c r="Y21" s="30"/>
      <c r="Z21" s="155"/>
      <c r="AA21" s="25"/>
      <c r="AB21" s="66"/>
      <c r="AC21" s="159"/>
      <c r="AD21" s="8"/>
      <c r="AE21" s="30"/>
      <c r="AF21" s="30"/>
      <c r="AG21" s="30"/>
      <c r="AH21" s="30"/>
      <c r="AI21" s="46">
        <f t="shared" si="1"/>
        <v>0</v>
      </c>
    </row>
    <row r="22" spans="1:35" x14ac:dyDescent="0.3">
      <c r="A22" s="205"/>
      <c r="B22" s="56" t="s">
        <v>13</v>
      </c>
      <c r="C22" s="36">
        <v>0</v>
      </c>
      <c r="D22" s="50"/>
      <c r="E22" s="25"/>
      <c r="F22" s="25"/>
      <c r="G22" s="63"/>
      <c r="H22" s="26"/>
      <c r="I22" s="25"/>
      <c r="J22" s="25"/>
      <c r="K22" s="50"/>
      <c r="L22" s="25"/>
      <c r="M22" s="25"/>
      <c r="N22" s="86"/>
      <c r="O22" s="25"/>
      <c r="P22" s="25"/>
      <c r="Q22" s="158"/>
      <c r="R22" s="50"/>
      <c r="S22" s="50"/>
      <c r="T22" s="25"/>
      <c r="U22" s="63"/>
      <c r="V22" s="30"/>
      <c r="W22" s="25"/>
      <c r="X22" s="161"/>
      <c r="Y22" s="25"/>
      <c r="Z22" s="50">
        <v>12</v>
      </c>
      <c r="AA22" s="25"/>
      <c r="AB22" s="63"/>
      <c r="AC22" s="25">
        <f>10</f>
        <v>10</v>
      </c>
      <c r="AD22" s="8"/>
      <c r="AE22" s="25"/>
      <c r="AF22" s="25"/>
      <c r="AG22" s="25"/>
      <c r="AH22" s="25">
        <f>20</f>
        <v>20</v>
      </c>
      <c r="AI22" s="46">
        <f t="shared" si="1"/>
        <v>42</v>
      </c>
    </row>
    <row r="23" spans="1:35" x14ac:dyDescent="0.3">
      <c r="A23" s="205"/>
      <c r="B23" s="56" t="s">
        <v>55</v>
      </c>
      <c r="C23" s="36">
        <v>0</v>
      </c>
      <c r="D23" s="50"/>
      <c r="E23" s="25"/>
      <c r="F23" s="25"/>
      <c r="G23" s="63"/>
      <c r="H23" s="30"/>
      <c r="I23" s="25"/>
      <c r="J23" s="25"/>
      <c r="K23" s="50"/>
      <c r="L23" s="25"/>
      <c r="M23" s="25"/>
      <c r="N23" s="86"/>
      <c r="O23" s="25"/>
      <c r="P23" s="25"/>
      <c r="Q23" s="162"/>
      <c r="R23" s="50"/>
      <c r="S23" s="50"/>
      <c r="T23" s="25"/>
      <c r="U23" s="63"/>
      <c r="V23" s="160"/>
      <c r="W23" s="25"/>
      <c r="X23" s="161"/>
      <c r="Y23" s="25"/>
      <c r="Z23" s="155"/>
      <c r="AA23" s="25"/>
      <c r="AB23" s="63"/>
      <c r="AC23" s="25">
        <f>10</f>
        <v>10</v>
      </c>
      <c r="AD23" s="8"/>
      <c r="AE23" s="25"/>
      <c r="AF23" s="25"/>
      <c r="AG23" s="25"/>
      <c r="AH23" s="25">
        <f>20</f>
        <v>20</v>
      </c>
      <c r="AI23" s="46">
        <f t="shared" si="1"/>
        <v>30</v>
      </c>
    </row>
    <row r="24" spans="1:35" x14ac:dyDescent="0.3">
      <c r="A24" s="205"/>
      <c r="B24" s="56" t="s">
        <v>14</v>
      </c>
      <c r="C24" s="36">
        <v>0</v>
      </c>
      <c r="D24" s="50"/>
      <c r="E24" s="25"/>
      <c r="F24" s="25"/>
      <c r="G24" s="63"/>
      <c r="H24" s="30"/>
      <c r="I24" s="25"/>
      <c r="J24" s="25"/>
      <c r="K24" s="50"/>
      <c r="L24" s="25"/>
      <c r="M24" s="25"/>
      <c r="N24" s="63"/>
      <c r="O24" s="25"/>
      <c r="P24" s="25"/>
      <c r="Q24" s="163"/>
      <c r="R24" s="50"/>
      <c r="S24" s="50"/>
      <c r="T24" s="30"/>
      <c r="U24" s="63"/>
      <c r="V24" s="25"/>
      <c r="W24" s="25"/>
      <c r="X24" s="161"/>
      <c r="Y24" s="25"/>
      <c r="Z24" s="50"/>
      <c r="AA24" s="25"/>
      <c r="AB24" s="63"/>
      <c r="AC24" s="25">
        <f>180</f>
        <v>180</v>
      </c>
      <c r="AD24" s="8"/>
      <c r="AE24" s="25"/>
      <c r="AF24" s="25"/>
      <c r="AG24" s="25"/>
      <c r="AH24" s="25">
        <f>160</f>
        <v>160</v>
      </c>
      <c r="AI24" s="46">
        <f t="shared" si="1"/>
        <v>340</v>
      </c>
    </row>
    <row r="25" spans="1:35" ht="15" customHeight="1" x14ac:dyDescent="0.3">
      <c r="A25" s="205"/>
      <c r="B25" s="56" t="s">
        <v>15</v>
      </c>
      <c r="C25" s="36">
        <v>0</v>
      </c>
      <c r="D25" s="50"/>
      <c r="E25" s="25"/>
      <c r="F25" s="30"/>
      <c r="G25" s="63"/>
      <c r="H25" s="25"/>
      <c r="I25" s="25"/>
      <c r="J25" s="25"/>
      <c r="K25" s="50"/>
      <c r="L25" s="25">
        <v>25</v>
      </c>
      <c r="M25" s="25"/>
      <c r="N25" s="63"/>
      <c r="O25" s="25"/>
      <c r="P25" s="25"/>
      <c r="Q25" s="25"/>
      <c r="R25" s="50"/>
      <c r="S25" s="50"/>
      <c r="T25" s="30"/>
      <c r="U25" s="63"/>
      <c r="V25" s="25"/>
      <c r="W25" s="25">
        <v>200</v>
      </c>
      <c r="X25" s="159"/>
      <c r="Y25" s="25"/>
      <c r="Z25" s="155"/>
      <c r="AA25" s="25"/>
      <c r="AB25" s="63"/>
      <c r="AC25" s="25"/>
      <c r="AD25" s="8"/>
      <c r="AE25" s="25"/>
      <c r="AF25" s="25"/>
      <c r="AG25" s="25"/>
      <c r="AH25" s="25"/>
      <c r="AI25" s="46">
        <f t="shared" si="1"/>
        <v>225</v>
      </c>
    </row>
    <row r="26" spans="1:35" x14ac:dyDescent="0.3">
      <c r="A26" s="205"/>
      <c r="B26" s="57" t="s">
        <v>57</v>
      </c>
      <c r="C26" s="36">
        <v>0</v>
      </c>
      <c r="D26" s="50"/>
      <c r="E26" s="25"/>
      <c r="F26" s="30"/>
      <c r="G26" s="63"/>
      <c r="H26" s="30"/>
      <c r="I26" s="25"/>
      <c r="J26" s="25"/>
      <c r="K26" s="50"/>
      <c r="L26" s="25"/>
      <c r="M26" s="25"/>
      <c r="N26" s="63"/>
      <c r="O26" s="160"/>
      <c r="P26" s="25"/>
      <c r="Q26" s="158"/>
      <c r="R26" s="50"/>
      <c r="S26" s="50"/>
      <c r="T26" s="25"/>
      <c r="U26" s="63"/>
      <c r="V26" s="25"/>
      <c r="W26" s="25"/>
      <c r="X26" s="164"/>
      <c r="Y26" s="25"/>
      <c r="Z26" s="155"/>
      <c r="AA26" s="25"/>
      <c r="AB26" s="66"/>
      <c r="AC26" s="159"/>
      <c r="AD26" s="8"/>
      <c r="AE26" s="25"/>
      <c r="AF26" s="25"/>
      <c r="AG26" s="25"/>
      <c r="AH26" s="25"/>
      <c r="AI26" s="46">
        <f t="shared" si="1"/>
        <v>0</v>
      </c>
    </row>
    <row r="27" spans="1:35" x14ac:dyDescent="0.3">
      <c r="A27" s="205"/>
      <c r="B27" s="57" t="s">
        <v>16</v>
      </c>
      <c r="C27" s="36">
        <v>0</v>
      </c>
      <c r="D27" s="50"/>
      <c r="E27" s="25"/>
      <c r="F27" s="30"/>
      <c r="G27" s="63"/>
      <c r="H27" s="25"/>
      <c r="I27" s="25"/>
      <c r="J27" s="25"/>
      <c r="K27" s="50"/>
      <c r="L27" s="25"/>
      <c r="M27" s="25"/>
      <c r="N27" s="63"/>
      <c r="O27" s="160"/>
      <c r="P27" s="25"/>
      <c r="Q27" s="162"/>
      <c r="R27" s="50"/>
      <c r="S27" s="50"/>
      <c r="T27" s="25"/>
      <c r="U27" s="63"/>
      <c r="V27" s="160"/>
      <c r="W27" s="25"/>
      <c r="X27" s="164"/>
      <c r="Y27" s="25"/>
      <c r="Z27" s="50"/>
      <c r="AA27" s="25"/>
      <c r="AB27" s="66"/>
      <c r="AC27" s="159"/>
      <c r="AD27" s="8"/>
      <c r="AE27" s="25"/>
      <c r="AF27" s="25"/>
      <c r="AG27" s="25"/>
      <c r="AH27" s="25"/>
      <c r="AI27" s="46">
        <f t="shared" si="1"/>
        <v>0</v>
      </c>
    </row>
    <row r="28" spans="1:35" x14ac:dyDescent="0.3">
      <c r="A28" s="205"/>
      <c r="B28" s="57" t="s">
        <v>58</v>
      </c>
      <c r="C28" s="36">
        <v>0</v>
      </c>
      <c r="D28" s="50"/>
      <c r="E28" s="25"/>
      <c r="F28" s="30"/>
      <c r="G28" s="63"/>
      <c r="H28" s="25"/>
      <c r="I28" s="25"/>
      <c r="J28" s="25"/>
      <c r="K28" s="50"/>
      <c r="L28" s="25"/>
      <c r="M28" s="25"/>
      <c r="N28" s="63"/>
      <c r="O28" s="160"/>
      <c r="P28" s="25"/>
      <c r="Q28" s="162"/>
      <c r="R28" s="50"/>
      <c r="S28" s="50"/>
      <c r="T28" s="25"/>
      <c r="U28" s="63"/>
      <c r="V28" s="25"/>
      <c r="W28" s="25"/>
      <c r="X28" s="164"/>
      <c r="Y28" s="25"/>
      <c r="Z28" s="155"/>
      <c r="AA28" s="25"/>
      <c r="AB28" s="63"/>
      <c r="AC28" s="159"/>
      <c r="AD28" s="8"/>
      <c r="AE28" s="25"/>
      <c r="AF28" s="25"/>
      <c r="AG28" s="25"/>
      <c r="AH28" s="25"/>
      <c r="AI28" s="46">
        <f t="shared" si="1"/>
        <v>0</v>
      </c>
    </row>
    <row r="29" spans="1:35" x14ac:dyDescent="0.3">
      <c r="A29" s="205"/>
      <c r="B29" s="57" t="s">
        <v>17</v>
      </c>
      <c r="C29" s="36">
        <v>0</v>
      </c>
      <c r="D29" s="50"/>
      <c r="E29" s="25"/>
      <c r="F29" s="30"/>
      <c r="G29" s="63"/>
      <c r="H29" s="25"/>
      <c r="I29" s="30"/>
      <c r="J29" s="25"/>
      <c r="K29" s="50"/>
      <c r="L29" s="25">
        <v>20</v>
      </c>
      <c r="M29" s="25"/>
      <c r="N29" s="63"/>
      <c r="O29" s="160"/>
      <c r="P29" s="25"/>
      <c r="Q29" s="158"/>
      <c r="R29" s="50"/>
      <c r="S29" s="50"/>
      <c r="T29" s="25"/>
      <c r="U29" s="63"/>
      <c r="V29" s="25">
        <v>50</v>
      </c>
      <c r="W29" s="25"/>
      <c r="X29" s="164"/>
      <c r="Y29" s="25"/>
      <c r="Z29" s="50"/>
      <c r="AA29" s="25"/>
      <c r="AB29" s="63"/>
      <c r="AC29" s="159"/>
      <c r="AD29" s="8"/>
      <c r="AE29" s="25"/>
      <c r="AF29" s="25"/>
      <c r="AG29" s="25"/>
      <c r="AH29" s="25"/>
      <c r="AI29" s="46">
        <f t="shared" si="1"/>
        <v>70</v>
      </c>
    </row>
    <row r="30" spans="1:35" x14ac:dyDescent="0.3">
      <c r="A30" s="205"/>
      <c r="B30" s="57" t="s">
        <v>18</v>
      </c>
      <c r="C30" s="36">
        <v>0</v>
      </c>
      <c r="D30" s="50"/>
      <c r="E30" s="25"/>
      <c r="F30" s="30"/>
      <c r="G30" s="63"/>
      <c r="H30" s="25"/>
      <c r="I30" s="25"/>
      <c r="J30" s="25"/>
      <c r="K30" s="50"/>
      <c r="L30" s="25"/>
      <c r="M30" s="25"/>
      <c r="N30" s="63"/>
      <c r="O30" s="160"/>
      <c r="P30" s="158"/>
      <c r="Q30" s="25"/>
      <c r="R30" s="50"/>
      <c r="S30" s="50"/>
      <c r="T30" s="25"/>
      <c r="U30" s="63"/>
      <c r="V30" s="25"/>
      <c r="W30" s="25"/>
      <c r="X30" s="158"/>
      <c r="Y30" s="25"/>
      <c r="Z30" s="50"/>
      <c r="AA30" s="25"/>
      <c r="AB30" s="63"/>
      <c r="AC30" s="26"/>
      <c r="AD30" s="1"/>
      <c r="AE30" s="25"/>
      <c r="AF30" s="25"/>
      <c r="AG30" s="25"/>
      <c r="AH30" s="25"/>
      <c r="AI30" s="46">
        <f t="shared" si="1"/>
        <v>0</v>
      </c>
    </row>
    <row r="31" spans="1:35" x14ac:dyDescent="0.3">
      <c r="A31" s="205"/>
      <c r="B31" s="58" t="s">
        <v>60</v>
      </c>
      <c r="C31" s="36"/>
      <c r="D31" s="50"/>
      <c r="E31" s="25"/>
      <c r="F31" s="25"/>
      <c r="G31" s="63"/>
      <c r="H31" s="25"/>
      <c r="I31" s="25"/>
      <c r="J31" s="25"/>
      <c r="K31" s="50"/>
      <c r="L31" s="25"/>
      <c r="M31" s="25"/>
      <c r="N31" s="63"/>
      <c r="O31" s="160"/>
      <c r="P31" s="158"/>
      <c r="Q31" s="25"/>
      <c r="R31" s="50"/>
      <c r="S31" s="50"/>
      <c r="T31" s="25"/>
      <c r="U31" s="63"/>
      <c r="V31" s="25"/>
      <c r="W31" s="25"/>
      <c r="X31" s="158"/>
      <c r="Y31" s="25"/>
      <c r="Z31" s="50"/>
      <c r="AA31" s="25"/>
      <c r="AB31" s="63"/>
      <c r="AC31" s="159"/>
      <c r="AD31" s="8"/>
      <c r="AE31" s="25"/>
      <c r="AF31" s="25"/>
      <c r="AG31" s="25"/>
      <c r="AH31" s="25"/>
      <c r="AI31" s="46">
        <f t="shared" si="1"/>
        <v>0</v>
      </c>
    </row>
    <row r="32" spans="1:35" x14ac:dyDescent="0.3">
      <c r="A32" s="205"/>
      <c r="B32" s="58" t="s">
        <v>19</v>
      </c>
      <c r="C32" s="36">
        <v>0</v>
      </c>
      <c r="D32" s="50"/>
      <c r="E32" s="25"/>
      <c r="F32" s="30"/>
      <c r="G32" s="63"/>
      <c r="H32" s="26"/>
      <c r="I32" s="26"/>
      <c r="J32" s="25"/>
      <c r="K32" s="50"/>
      <c r="L32" s="25"/>
      <c r="M32" s="25"/>
      <c r="N32" s="63"/>
      <c r="O32" s="160"/>
      <c r="P32" s="158"/>
      <c r="Q32" s="30"/>
      <c r="R32" s="50"/>
      <c r="S32" s="50"/>
      <c r="T32" s="25"/>
      <c r="U32" s="63"/>
      <c r="V32" s="25"/>
      <c r="W32" s="25"/>
      <c r="X32" s="158"/>
      <c r="Y32" s="25"/>
      <c r="Z32" s="50"/>
      <c r="AA32" s="25"/>
      <c r="AB32" s="63"/>
      <c r="AC32" s="159"/>
      <c r="AD32" s="8"/>
      <c r="AE32" s="26"/>
      <c r="AF32" s="26"/>
      <c r="AG32" s="26"/>
      <c r="AH32" s="26">
        <f>15</f>
        <v>15</v>
      </c>
      <c r="AI32" s="46">
        <f t="shared" si="1"/>
        <v>15</v>
      </c>
    </row>
    <row r="33" spans="1:35" x14ac:dyDescent="0.3">
      <c r="A33" s="205"/>
      <c r="B33" s="58" t="s">
        <v>59</v>
      </c>
      <c r="C33" s="36">
        <v>0</v>
      </c>
      <c r="D33" s="50"/>
      <c r="E33" s="25"/>
      <c r="F33" s="30"/>
      <c r="G33" s="63"/>
      <c r="H33" s="26"/>
      <c r="I33" s="26"/>
      <c r="J33" s="25"/>
      <c r="K33" s="50"/>
      <c r="L33" s="25"/>
      <c r="M33" s="25"/>
      <c r="N33" s="63"/>
      <c r="O33" s="160"/>
      <c r="P33" s="158"/>
      <c r="Q33" s="26"/>
      <c r="R33" s="50"/>
      <c r="S33" s="50"/>
      <c r="T33" s="25"/>
      <c r="U33" s="63"/>
      <c r="V33" s="25"/>
      <c r="W33" s="25"/>
      <c r="X33" s="158"/>
      <c r="Y33" s="25"/>
      <c r="Z33" s="50"/>
      <c r="AA33" s="25"/>
      <c r="AB33" s="63"/>
      <c r="AC33" s="159"/>
      <c r="AD33" s="8"/>
      <c r="AE33" s="26"/>
      <c r="AF33" s="26"/>
      <c r="AG33" s="26"/>
      <c r="AH33" s="26"/>
      <c r="AI33" s="46">
        <f t="shared" si="1"/>
        <v>0</v>
      </c>
    </row>
    <row r="34" spans="1:35" x14ac:dyDescent="0.3">
      <c r="A34" s="205"/>
      <c r="B34" s="58" t="s">
        <v>39</v>
      </c>
      <c r="C34" s="36">
        <v>0</v>
      </c>
      <c r="D34" s="50"/>
      <c r="E34" s="25"/>
      <c r="F34" s="158"/>
      <c r="G34" s="63"/>
      <c r="H34" s="161"/>
      <c r="I34" s="158"/>
      <c r="J34" s="25"/>
      <c r="K34" s="50"/>
      <c r="L34" s="25"/>
      <c r="M34" s="25"/>
      <c r="N34" s="63"/>
      <c r="O34" s="158"/>
      <c r="P34" s="158"/>
      <c r="Q34" s="25"/>
      <c r="R34" s="158"/>
      <c r="S34" s="158"/>
      <c r="T34" s="25"/>
      <c r="U34" s="63"/>
      <c r="V34" s="25"/>
      <c r="W34" s="25"/>
      <c r="X34" s="158"/>
      <c r="Y34" s="25">
        <v>6</v>
      </c>
      <c r="Z34" s="50"/>
      <c r="AA34" s="25"/>
      <c r="AB34" s="63"/>
      <c r="AC34" s="159"/>
      <c r="AD34" s="8"/>
      <c r="AE34" s="25"/>
      <c r="AF34" s="25"/>
      <c r="AG34" s="25"/>
      <c r="AH34" s="25">
        <f>15</f>
        <v>15</v>
      </c>
      <c r="AI34" s="46">
        <f t="shared" si="1"/>
        <v>21</v>
      </c>
    </row>
    <row r="35" spans="1:35" x14ac:dyDescent="0.3">
      <c r="A35" s="205"/>
      <c r="B35" s="58" t="s">
        <v>20</v>
      </c>
      <c r="C35" s="36">
        <v>0</v>
      </c>
      <c r="D35" s="50"/>
      <c r="E35" s="25"/>
      <c r="F35" s="158"/>
      <c r="G35" s="77"/>
      <c r="H35" s="161"/>
      <c r="I35" s="158"/>
      <c r="J35" s="25"/>
      <c r="K35" s="50"/>
      <c r="L35" s="25"/>
      <c r="M35" s="25"/>
      <c r="N35" s="63"/>
      <c r="O35" s="158"/>
      <c r="P35" s="165"/>
      <c r="Q35" s="25"/>
      <c r="R35" s="50"/>
      <c r="S35" s="50"/>
      <c r="T35" s="25"/>
      <c r="U35" s="63"/>
      <c r="V35" s="25"/>
      <c r="W35" s="166"/>
      <c r="X35" s="165"/>
      <c r="Y35" s="25"/>
      <c r="Z35" s="60"/>
      <c r="AA35" s="25"/>
      <c r="AB35" s="66"/>
      <c r="AC35" s="159"/>
      <c r="AD35" s="8"/>
      <c r="AE35" s="25"/>
      <c r="AF35" s="25"/>
      <c r="AG35" s="25"/>
      <c r="AH35" s="25">
        <f>15</f>
        <v>15</v>
      </c>
      <c r="AI35" s="46">
        <f t="shared" si="1"/>
        <v>15</v>
      </c>
    </row>
    <row r="36" spans="1:35" x14ac:dyDescent="0.3">
      <c r="A36" s="205"/>
      <c r="B36" s="27" t="s">
        <v>40</v>
      </c>
      <c r="C36" s="31">
        <f>SUM(C21:C35)</f>
        <v>0</v>
      </c>
      <c r="D36" s="31">
        <f t="shared" ref="D36:AH36" si="3">SUM(D21:D35)</f>
        <v>0</v>
      </c>
      <c r="E36" s="31">
        <f t="shared" si="3"/>
        <v>0</v>
      </c>
      <c r="F36" s="31">
        <f t="shared" si="3"/>
        <v>0</v>
      </c>
      <c r="G36" s="31">
        <f t="shared" si="3"/>
        <v>0</v>
      </c>
      <c r="H36" s="31">
        <f t="shared" si="3"/>
        <v>0</v>
      </c>
      <c r="I36" s="31">
        <f t="shared" si="3"/>
        <v>0</v>
      </c>
      <c r="J36" s="31">
        <f t="shared" si="3"/>
        <v>0</v>
      </c>
      <c r="K36" s="31">
        <f t="shared" si="3"/>
        <v>0</v>
      </c>
      <c r="L36" s="31">
        <f t="shared" si="3"/>
        <v>45</v>
      </c>
      <c r="M36" s="31">
        <f t="shared" si="3"/>
        <v>0</v>
      </c>
      <c r="N36" s="31">
        <f t="shared" si="3"/>
        <v>0</v>
      </c>
      <c r="O36" s="31">
        <f t="shared" si="3"/>
        <v>0</v>
      </c>
      <c r="P36" s="31">
        <f t="shared" si="3"/>
        <v>0</v>
      </c>
      <c r="Q36" s="31">
        <f t="shared" si="3"/>
        <v>0</v>
      </c>
      <c r="R36" s="31">
        <f t="shared" si="3"/>
        <v>0</v>
      </c>
      <c r="S36" s="31">
        <f t="shared" si="3"/>
        <v>0</v>
      </c>
      <c r="T36" s="31">
        <f t="shared" si="3"/>
        <v>0</v>
      </c>
      <c r="U36" s="31">
        <f t="shared" si="3"/>
        <v>0</v>
      </c>
      <c r="V36" s="31">
        <f t="shared" si="3"/>
        <v>50</v>
      </c>
      <c r="W36" s="31">
        <f t="shared" si="3"/>
        <v>200</v>
      </c>
      <c r="X36" s="31">
        <f t="shared" si="3"/>
        <v>0</v>
      </c>
      <c r="Y36" s="31">
        <f t="shared" si="3"/>
        <v>6</v>
      </c>
      <c r="Z36" s="31">
        <f t="shared" si="3"/>
        <v>12</v>
      </c>
      <c r="AA36" s="31">
        <f t="shared" si="3"/>
        <v>0</v>
      </c>
      <c r="AB36" s="31">
        <f t="shared" si="3"/>
        <v>0</v>
      </c>
      <c r="AC36" s="31">
        <f t="shared" si="3"/>
        <v>200</v>
      </c>
      <c r="AD36" s="31">
        <f t="shared" si="3"/>
        <v>0</v>
      </c>
      <c r="AE36" s="31">
        <f t="shared" si="3"/>
        <v>0</v>
      </c>
      <c r="AF36" s="31">
        <f t="shared" si="3"/>
        <v>0</v>
      </c>
      <c r="AG36" s="31">
        <f t="shared" si="3"/>
        <v>0</v>
      </c>
      <c r="AH36" s="31">
        <f t="shared" si="3"/>
        <v>245</v>
      </c>
      <c r="AI36" s="46">
        <f t="shared" si="1"/>
        <v>758</v>
      </c>
    </row>
    <row r="37" spans="1:35" x14ac:dyDescent="0.3">
      <c r="A37" s="205"/>
      <c r="B37" s="203" t="s">
        <v>47</v>
      </c>
      <c r="C37" s="204"/>
      <c r="D37" s="61">
        <v>8</v>
      </c>
      <c r="E37" s="61">
        <v>8</v>
      </c>
      <c r="F37" s="61">
        <v>8</v>
      </c>
      <c r="G37" s="68">
        <v>8</v>
      </c>
      <c r="H37" s="61">
        <v>8</v>
      </c>
      <c r="I37" s="68">
        <v>8</v>
      </c>
      <c r="J37" s="61">
        <v>8</v>
      </c>
      <c r="K37" s="61">
        <v>8</v>
      </c>
      <c r="L37" s="61">
        <v>8</v>
      </c>
      <c r="M37" s="61">
        <v>8</v>
      </c>
      <c r="N37" s="68">
        <v>8</v>
      </c>
      <c r="O37" s="68">
        <v>8</v>
      </c>
      <c r="P37" s="68">
        <v>8</v>
      </c>
      <c r="Q37" s="61">
        <v>8</v>
      </c>
      <c r="R37" s="61">
        <v>8</v>
      </c>
      <c r="S37" s="61">
        <v>8</v>
      </c>
      <c r="T37" s="61">
        <v>8</v>
      </c>
      <c r="U37" s="68">
        <v>8</v>
      </c>
      <c r="V37" s="61">
        <v>8</v>
      </c>
      <c r="W37" s="68">
        <v>8</v>
      </c>
      <c r="X37" s="61">
        <v>8</v>
      </c>
      <c r="Y37" s="61">
        <v>8</v>
      </c>
      <c r="Z37" s="61">
        <v>8</v>
      </c>
      <c r="AA37" s="61">
        <v>8</v>
      </c>
      <c r="AB37" s="68">
        <v>8</v>
      </c>
      <c r="AC37" s="61">
        <v>8</v>
      </c>
      <c r="AD37" s="68">
        <v>8</v>
      </c>
      <c r="AE37" s="61">
        <v>8</v>
      </c>
      <c r="AF37" s="61">
        <v>8</v>
      </c>
      <c r="AG37" s="61"/>
      <c r="AH37" s="61">
        <v>8</v>
      </c>
      <c r="AI37" s="46">
        <f t="shared" ref="AI37:AI59" si="4">SUM(D37:AH37)</f>
        <v>240</v>
      </c>
    </row>
    <row r="38" spans="1:35" x14ac:dyDescent="0.3">
      <c r="A38" s="205"/>
      <c r="B38" s="203" t="s">
        <v>48</v>
      </c>
      <c r="C38" s="204"/>
      <c r="D38" s="62"/>
      <c r="E38" s="62"/>
      <c r="F38" s="62"/>
      <c r="G38" s="67"/>
      <c r="H38" s="62"/>
      <c r="I38" s="62"/>
      <c r="J38" s="62"/>
      <c r="K38" s="62"/>
      <c r="L38" s="62"/>
      <c r="M38" s="62"/>
      <c r="N38" s="67"/>
      <c r="O38" s="62"/>
      <c r="P38" s="62"/>
      <c r="Q38" s="62"/>
      <c r="R38" s="62"/>
      <c r="S38" s="62"/>
      <c r="T38" s="62"/>
      <c r="U38" s="67"/>
      <c r="V38" s="62"/>
      <c r="W38" s="62"/>
      <c r="X38" s="62"/>
      <c r="Y38" s="62"/>
      <c r="Z38" s="62"/>
      <c r="AA38" s="62"/>
      <c r="AB38" s="67"/>
      <c r="AC38" s="62"/>
      <c r="AD38" s="62"/>
      <c r="AE38" s="62"/>
      <c r="AF38" s="62"/>
      <c r="AG38" s="62"/>
      <c r="AH38" s="62"/>
      <c r="AI38" s="46">
        <f t="shared" si="4"/>
        <v>0</v>
      </c>
    </row>
    <row r="39" spans="1:35" x14ac:dyDescent="0.3">
      <c r="A39" s="186" t="s">
        <v>43</v>
      </c>
      <c r="B39" s="11" t="s">
        <v>41</v>
      </c>
      <c r="C39" s="37">
        <v>1250</v>
      </c>
      <c r="D39" s="37"/>
      <c r="E39" s="37"/>
      <c r="F39" s="8"/>
      <c r="G39" s="43"/>
      <c r="H39" s="8"/>
      <c r="I39" s="8"/>
      <c r="J39" s="8"/>
      <c r="K39" s="37"/>
      <c r="L39" s="8"/>
      <c r="M39" s="8"/>
      <c r="N39" s="63"/>
      <c r="O39" s="8"/>
      <c r="P39" s="37"/>
      <c r="Q39" s="1"/>
      <c r="R39" s="37"/>
      <c r="S39" s="37"/>
      <c r="T39" s="8"/>
      <c r="U39" s="43"/>
      <c r="V39" s="8"/>
      <c r="W39" s="8"/>
      <c r="X39" s="8"/>
      <c r="Y39" s="8"/>
      <c r="Z39" s="37"/>
      <c r="AA39" s="158"/>
      <c r="AB39" s="43"/>
      <c r="AC39" s="8"/>
      <c r="AD39" s="8"/>
      <c r="AE39" s="8"/>
      <c r="AF39" s="8"/>
      <c r="AG39" s="8"/>
      <c r="AH39" s="8"/>
      <c r="AI39" s="46">
        <f t="shared" si="4"/>
        <v>0</v>
      </c>
    </row>
    <row r="40" spans="1:35" x14ac:dyDescent="0.3">
      <c r="A40" s="187"/>
      <c r="B40" s="11" t="s">
        <v>35</v>
      </c>
      <c r="C40" s="37">
        <v>1500</v>
      </c>
      <c r="D40" s="37"/>
      <c r="E40" s="37"/>
      <c r="F40" s="8"/>
      <c r="G40" s="43"/>
      <c r="H40" s="8"/>
      <c r="I40" s="8"/>
      <c r="J40" s="8"/>
      <c r="K40" s="37"/>
      <c r="L40" s="8"/>
      <c r="M40" s="8"/>
      <c r="N40" s="63"/>
      <c r="O40" s="8"/>
      <c r="P40" s="37"/>
      <c r="Q40" s="1"/>
      <c r="R40" s="37"/>
      <c r="S40" s="37"/>
      <c r="T40" s="8"/>
      <c r="U40" s="43"/>
      <c r="V40" s="8"/>
      <c r="W40" s="5"/>
      <c r="X40" s="8"/>
      <c r="Y40" s="8"/>
      <c r="Z40" s="37"/>
      <c r="AA40" s="167"/>
      <c r="AB40" s="43"/>
      <c r="AC40" s="8"/>
      <c r="AD40" s="8"/>
      <c r="AE40" s="8"/>
      <c r="AF40" s="8"/>
      <c r="AG40" s="8"/>
      <c r="AH40" s="8"/>
      <c r="AI40" s="46">
        <f t="shared" si="4"/>
        <v>0</v>
      </c>
    </row>
    <row r="41" spans="1:35" x14ac:dyDescent="0.3">
      <c r="A41" s="187"/>
      <c r="B41" s="11" t="s">
        <v>7</v>
      </c>
      <c r="C41" s="37">
        <v>500</v>
      </c>
      <c r="D41" s="37"/>
      <c r="E41" s="37"/>
      <c r="F41" s="8"/>
      <c r="G41" s="43"/>
      <c r="H41" s="8"/>
      <c r="I41" s="8"/>
      <c r="J41" s="8"/>
      <c r="K41" s="37"/>
      <c r="L41" s="8"/>
      <c r="M41" s="8"/>
      <c r="N41" s="63"/>
      <c r="O41" s="8"/>
      <c r="P41" s="37"/>
      <c r="Q41" s="1"/>
      <c r="R41" s="37"/>
      <c r="S41" s="37"/>
      <c r="T41" s="8"/>
      <c r="U41" s="43"/>
      <c r="V41" s="8"/>
      <c r="W41" s="5"/>
      <c r="X41" s="8"/>
      <c r="Y41" s="8"/>
      <c r="Z41" s="37"/>
      <c r="AA41" s="158"/>
      <c r="AB41" s="43"/>
      <c r="AC41" s="8"/>
      <c r="AD41" s="8"/>
      <c r="AE41" s="8"/>
      <c r="AF41" s="8"/>
      <c r="AG41" s="8"/>
      <c r="AH41" s="8"/>
      <c r="AI41" s="46">
        <f t="shared" si="4"/>
        <v>0</v>
      </c>
    </row>
    <row r="42" spans="1:35" x14ac:dyDescent="0.3">
      <c r="A42" s="187"/>
      <c r="B42" s="11" t="s">
        <v>42</v>
      </c>
      <c r="C42" s="37">
        <v>250</v>
      </c>
      <c r="D42" s="37"/>
      <c r="E42" s="5"/>
      <c r="F42" s="5"/>
      <c r="G42" s="43"/>
      <c r="H42" s="8"/>
      <c r="I42" s="5"/>
      <c r="J42" s="8"/>
      <c r="K42" s="80"/>
      <c r="L42" s="8"/>
      <c r="M42" s="8"/>
      <c r="N42" s="63"/>
      <c r="O42" s="168"/>
      <c r="P42" s="5"/>
      <c r="Q42" s="1"/>
      <c r="R42" s="37"/>
      <c r="S42" s="37"/>
      <c r="T42" s="8"/>
      <c r="U42" s="43"/>
      <c r="V42" s="8"/>
      <c r="W42" s="5"/>
      <c r="X42" s="5"/>
      <c r="Y42" s="8"/>
      <c r="Z42" s="80"/>
      <c r="AA42" s="25"/>
      <c r="AB42" s="44"/>
      <c r="AC42" s="1"/>
      <c r="AD42" s="8"/>
      <c r="AE42" s="8"/>
      <c r="AF42" s="8"/>
      <c r="AG42" s="8"/>
      <c r="AH42" s="8"/>
      <c r="AI42" s="46">
        <f t="shared" si="4"/>
        <v>0</v>
      </c>
    </row>
    <row r="43" spans="1:35" x14ac:dyDescent="0.3">
      <c r="A43" s="188"/>
      <c r="B43" s="11" t="s">
        <v>10</v>
      </c>
      <c r="C43" s="37">
        <v>250</v>
      </c>
      <c r="D43" s="37"/>
      <c r="E43" s="5"/>
      <c r="F43" s="5"/>
      <c r="G43" s="43"/>
      <c r="H43" s="8"/>
      <c r="I43" s="19"/>
      <c r="J43" s="8"/>
      <c r="K43" s="80"/>
      <c r="L43" s="8"/>
      <c r="M43" s="8"/>
      <c r="N43" s="63"/>
      <c r="O43" s="168"/>
      <c r="P43" s="5"/>
      <c r="Q43" s="1"/>
      <c r="R43" s="37"/>
      <c r="S43" s="37"/>
      <c r="T43" s="8"/>
      <c r="U43" s="43"/>
      <c r="V43" s="8"/>
      <c r="W43" s="5"/>
      <c r="X43" s="5"/>
      <c r="Y43" s="8"/>
      <c r="Z43" s="37"/>
      <c r="AA43" s="25"/>
      <c r="AB43" s="181"/>
      <c r="AC43" s="53"/>
      <c r="AD43" s="8"/>
      <c r="AE43" s="37"/>
      <c r="AF43" s="37"/>
      <c r="AG43" s="37"/>
      <c r="AH43" s="37"/>
      <c r="AI43" s="46">
        <f t="shared" si="4"/>
        <v>0</v>
      </c>
    </row>
    <row r="44" spans="1:35" x14ac:dyDescent="0.3">
      <c r="A44" s="54"/>
      <c r="B44" s="11" t="s">
        <v>11</v>
      </c>
      <c r="C44" s="37">
        <v>200</v>
      </c>
      <c r="D44" s="80"/>
      <c r="E44" s="5"/>
      <c r="F44" s="5"/>
      <c r="G44" s="43"/>
      <c r="H44" s="8"/>
      <c r="I44" s="19"/>
      <c r="J44" s="8"/>
      <c r="K44" s="80"/>
      <c r="L44" s="8"/>
      <c r="M44" s="5"/>
      <c r="N44" s="63"/>
      <c r="O44" s="168"/>
      <c r="P44" s="5"/>
      <c r="Q44" s="1"/>
      <c r="R44" s="37"/>
      <c r="S44" s="37"/>
      <c r="T44" s="8"/>
      <c r="U44" s="43"/>
      <c r="V44" s="8"/>
      <c r="W44" s="5"/>
      <c r="X44" s="5"/>
      <c r="Y44" s="8"/>
      <c r="Z44" s="37"/>
      <c r="AA44" s="25"/>
      <c r="AB44" s="181"/>
      <c r="AC44" s="53"/>
      <c r="AD44" s="8"/>
      <c r="AE44" s="53"/>
      <c r="AF44" s="53"/>
      <c r="AG44" s="53"/>
      <c r="AH44" s="53"/>
      <c r="AI44" s="46">
        <f t="shared" si="4"/>
        <v>0</v>
      </c>
    </row>
    <row r="45" spans="1:35" ht="15" thickBot="1" x14ac:dyDescent="0.35">
      <c r="A45" s="198" t="s">
        <v>38</v>
      </c>
      <c r="B45" s="199"/>
      <c r="C45" s="32">
        <f>SUM(C39:C44)</f>
        <v>3950</v>
      </c>
      <c r="D45" s="32">
        <f>D39+D40+D41+D42+D43+D44</f>
        <v>0</v>
      </c>
      <c r="E45" s="32">
        <f t="shared" ref="E45:AH45" si="5">E39+E40+E41+E42+E43+E44</f>
        <v>0</v>
      </c>
      <c r="F45" s="32">
        <f t="shared" si="5"/>
        <v>0</v>
      </c>
      <c r="G45" s="32">
        <f t="shared" si="5"/>
        <v>0</v>
      </c>
      <c r="H45" s="32">
        <f t="shared" si="5"/>
        <v>0</v>
      </c>
      <c r="I45" s="32">
        <f t="shared" si="5"/>
        <v>0</v>
      </c>
      <c r="J45" s="32">
        <f t="shared" si="5"/>
        <v>0</v>
      </c>
      <c r="K45" s="32">
        <f t="shared" si="5"/>
        <v>0</v>
      </c>
      <c r="L45" s="32">
        <f t="shared" si="5"/>
        <v>0</v>
      </c>
      <c r="M45" s="32">
        <f t="shared" si="5"/>
        <v>0</v>
      </c>
      <c r="N45" s="32">
        <f t="shared" si="5"/>
        <v>0</v>
      </c>
      <c r="O45" s="32">
        <f t="shared" si="5"/>
        <v>0</v>
      </c>
      <c r="P45" s="32">
        <f t="shared" si="5"/>
        <v>0</v>
      </c>
      <c r="Q45" s="32">
        <f t="shared" si="5"/>
        <v>0</v>
      </c>
      <c r="R45" s="32">
        <f t="shared" si="5"/>
        <v>0</v>
      </c>
      <c r="S45" s="32">
        <f t="shared" si="5"/>
        <v>0</v>
      </c>
      <c r="T45" s="32">
        <f t="shared" si="5"/>
        <v>0</v>
      </c>
      <c r="U45" s="32">
        <f t="shared" si="5"/>
        <v>0</v>
      </c>
      <c r="V45" s="32">
        <f t="shared" si="5"/>
        <v>0</v>
      </c>
      <c r="W45" s="32">
        <f t="shared" si="5"/>
        <v>0</v>
      </c>
      <c r="X45" s="32">
        <f t="shared" si="5"/>
        <v>0</v>
      </c>
      <c r="Y45" s="32">
        <f t="shared" si="5"/>
        <v>0</v>
      </c>
      <c r="Z45" s="32">
        <f t="shared" si="5"/>
        <v>0</v>
      </c>
      <c r="AA45" s="32">
        <f t="shared" si="5"/>
        <v>0</v>
      </c>
      <c r="AB45" s="32">
        <f t="shared" si="5"/>
        <v>0</v>
      </c>
      <c r="AC45" s="32">
        <f t="shared" si="5"/>
        <v>0</v>
      </c>
      <c r="AD45" s="32">
        <f t="shared" si="5"/>
        <v>0</v>
      </c>
      <c r="AE45" s="32">
        <f t="shared" si="5"/>
        <v>0</v>
      </c>
      <c r="AF45" s="32">
        <f t="shared" si="5"/>
        <v>0</v>
      </c>
      <c r="AG45" s="32">
        <f t="shared" si="5"/>
        <v>0</v>
      </c>
      <c r="AH45" s="32">
        <f t="shared" si="5"/>
        <v>0</v>
      </c>
      <c r="AI45" s="46">
        <f t="shared" si="4"/>
        <v>0</v>
      </c>
    </row>
    <row r="46" spans="1:35" x14ac:dyDescent="0.3">
      <c r="A46" s="194" t="s">
        <v>22</v>
      </c>
      <c r="B46" s="12" t="s">
        <v>23</v>
      </c>
      <c r="C46" s="37">
        <v>2000</v>
      </c>
      <c r="D46" s="37"/>
      <c r="E46" s="49"/>
      <c r="F46" s="52"/>
      <c r="G46" s="46"/>
      <c r="H46" s="169"/>
      <c r="I46" s="37"/>
      <c r="J46" s="170"/>
      <c r="K46" s="51"/>
      <c r="L46" s="52"/>
      <c r="M46" s="52"/>
      <c r="N46" s="46"/>
      <c r="O46" s="52"/>
      <c r="P46" s="52"/>
      <c r="Q46" s="49"/>
      <c r="R46" s="37"/>
      <c r="S46" s="37"/>
      <c r="T46" s="8"/>
      <c r="U46" s="43"/>
      <c r="V46" s="8"/>
      <c r="W46" s="8"/>
      <c r="X46" s="7"/>
      <c r="Y46" s="8"/>
      <c r="Z46" s="37"/>
      <c r="AA46" s="25"/>
      <c r="AB46" s="43"/>
      <c r="AC46" s="8"/>
      <c r="AD46" s="7"/>
      <c r="AE46" s="1"/>
      <c r="AF46" s="7"/>
      <c r="AG46" s="7"/>
      <c r="AH46" s="7"/>
      <c r="AI46" s="46">
        <f t="shared" si="4"/>
        <v>0</v>
      </c>
    </row>
    <row r="47" spans="1:35" x14ac:dyDescent="0.3">
      <c r="A47" s="195"/>
      <c r="B47" s="13" t="s">
        <v>24</v>
      </c>
      <c r="C47" s="37">
        <v>3000</v>
      </c>
      <c r="D47" s="37"/>
      <c r="E47" s="49"/>
      <c r="F47" s="52"/>
      <c r="G47" s="46"/>
      <c r="H47" s="37"/>
      <c r="I47" s="49"/>
      <c r="J47" s="37"/>
      <c r="K47" s="49"/>
      <c r="L47" s="37"/>
      <c r="M47" s="37"/>
      <c r="N47" s="46"/>
      <c r="O47" s="52"/>
      <c r="P47" s="52"/>
      <c r="Q47" s="37"/>
      <c r="R47" s="52"/>
      <c r="S47" s="52"/>
      <c r="T47" s="1"/>
      <c r="U47" s="43"/>
      <c r="V47" s="8"/>
      <c r="W47" s="8"/>
      <c r="X47" s="7"/>
      <c r="Y47" s="8"/>
      <c r="Z47" s="37"/>
      <c r="AA47" s="25"/>
      <c r="AB47" s="82"/>
      <c r="AC47" s="8"/>
      <c r="AD47" s="8"/>
      <c r="AE47" s="7"/>
      <c r="AF47" s="7"/>
      <c r="AG47" s="7"/>
      <c r="AH47" s="7"/>
      <c r="AI47" s="46">
        <f t="shared" si="4"/>
        <v>0</v>
      </c>
    </row>
    <row r="48" spans="1:35" x14ac:dyDescent="0.3">
      <c r="A48" s="195"/>
      <c r="B48" s="13" t="s">
        <v>25</v>
      </c>
      <c r="C48" s="37">
        <v>3000</v>
      </c>
      <c r="D48" s="49"/>
      <c r="E48" s="49"/>
      <c r="F48" s="51"/>
      <c r="G48" s="46"/>
      <c r="H48" s="52"/>
      <c r="I48" s="37"/>
      <c r="J48" s="37"/>
      <c r="K48" s="52"/>
      <c r="L48" s="37"/>
      <c r="M48" s="37"/>
      <c r="N48" s="32"/>
      <c r="O48" s="52"/>
      <c r="P48" s="52"/>
      <c r="Q48" s="37"/>
      <c r="R48" s="52"/>
      <c r="S48" s="52"/>
      <c r="T48" s="7"/>
      <c r="U48" s="43"/>
      <c r="V48" s="8"/>
      <c r="W48" s="8"/>
      <c r="X48" s="7"/>
      <c r="Y48" s="8"/>
      <c r="Z48" s="37"/>
      <c r="AA48" s="25"/>
      <c r="AB48" s="82"/>
      <c r="AC48" s="8"/>
      <c r="AD48" s="8"/>
      <c r="AE48" s="7"/>
      <c r="AF48" s="7"/>
      <c r="AG48" s="7"/>
      <c r="AH48" s="7"/>
      <c r="AI48" s="46">
        <f t="shared" si="4"/>
        <v>0</v>
      </c>
    </row>
    <row r="49" spans="1:35" x14ac:dyDescent="0.3">
      <c r="A49" s="195"/>
      <c r="B49" s="13" t="s">
        <v>26</v>
      </c>
      <c r="C49" s="37">
        <v>1000</v>
      </c>
      <c r="D49" s="49"/>
      <c r="E49" s="52"/>
      <c r="F49" s="51"/>
      <c r="G49" s="32"/>
      <c r="H49" s="37"/>
      <c r="I49" s="37"/>
      <c r="J49" s="37"/>
      <c r="K49" s="52"/>
      <c r="L49" s="37"/>
      <c r="M49" s="52"/>
      <c r="N49" s="46"/>
      <c r="O49" s="52"/>
      <c r="P49" s="52"/>
      <c r="Q49" s="37"/>
      <c r="R49" s="52"/>
      <c r="S49" s="52"/>
      <c r="T49" s="8"/>
      <c r="U49" s="43"/>
      <c r="V49" s="8"/>
      <c r="W49" s="8"/>
      <c r="X49" s="7"/>
      <c r="Y49" s="8"/>
      <c r="Z49" s="37"/>
      <c r="AA49" s="25"/>
      <c r="AB49" s="82"/>
      <c r="AC49" s="8"/>
      <c r="AD49" s="8"/>
      <c r="AE49" s="7"/>
      <c r="AF49" s="7"/>
      <c r="AG49" s="7"/>
      <c r="AH49" s="7"/>
      <c r="AI49" s="46">
        <f t="shared" si="4"/>
        <v>0</v>
      </c>
    </row>
    <row r="50" spans="1:35" x14ac:dyDescent="0.3">
      <c r="A50" s="195"/>
      <c r="B50" s="13" t="s">
        <v>27</v>
      </c>
      <c r="C50" s="37">
        <v>1000</v>
      </c>
      <c r="D50" s="37"/>
      <c r="E50" s="52"/>
      <c r="F50" s="37"/>
      <c r="G50" s="46"/>
      <c r="H50" s="52"/>
      <c r="I50" s="37"/>
      <c r="J50" s="52"/>
      <c r="K50" s="49"/>
      <c r="L50" s="37"/>
      <c r="M50" s="52"/>
      <c r="N50" s="46"/>
      <c r="O50" s="52"/>
      <c r="P50" s="52"/>
      <c r="Q50" s="37"/>
      <c r="R50" s="52"/>
      <c r="S50" s="52"/>
      <c r="T50" s="8"/>
      <c r="U50" s="44"/>
      <c r="V50" s="8"/>
      <c r="W50" s="7"/>
      <c r="X50" s="19"/>
      <c r="Y50" s="8"/>
      <c r="Z50" s="37"/>
      <c r="AA50" s="25"/>
      <c r="AB50" s="82"/>
      <c r="AC50" s="8"/>
      <c r="AD50" s="8"/>
      <c r="AE50" s="7"/>
      <c r="AF50" s="7"/>
      <c r="AG50" s="7"/>
      <c r="AH50" s="7"/>
      <c r="AI50" s="46">
        <f t="shared" si="4"/>
        <v>0</v>
      </c>
    </row>
    <row r="51" spans="1:35" x14ac:dyDescent="0.3">
      <c r="A51" s="195"/>
      <c r="B51" s="14" t="s">
        <v>28</v>
      </c>
      <c r="C51" s="37">
        <v>1000</v>
      </c>
      <c r="D51" s="51"/>
      <c r="E51" s="52"/>
      <c r="F51" s="52"/>
      <c r="G51" s="46"/>
      <c r="H51" s="52"/>
      <c r="I51" s="37"/>
      <c r="J51" s="37"/>
      <c r="K51" s="52"/>
      <c r="L51" s="37"/>
      <c r="M51" s="37"/>
      <c r="N51" s="46"/>
      <c r="O51" s="52"/>
      <c r="P51" s="52"/>
      <c r="Q51" s="37"/>
      <c r="R51" s="52"/>
      <c r="S51" s="52"/>
      <c r="T51" s="8"/>
      <c r="U51" s="82"/>
      <c r="V51" s="8"/>
      <c r="W51" s="8"/>
      <c r="X51" s="19"/>
      <c r="Y51" s="8"/>
      <c r="Z51" s="37"/>
      <c r="AA51" s="25"/>
      <c r="AB51" s="82"/>
      <c r="AC51" s="8"/>
      <c r="AD51" s="8"/>
      <c r="AE51" s="7"/>
      <c r="AF51" s="7"/>
      <c r="AG51" s="7"/>
      <c r="AH51" s="7"/>
      <c r="AI51" s="46">
        <f t="shared" si="4"/>
        <v>0</v>
      </c>
    </row>
    <row r="52" spans="1:35" x14ac:dyDescent="0.3">
      <c r="A52" s="195"/>
      <c r="B52" s="15" t="s">
        <v>29</v>
      </c>
      <c r="C52" s="37">
        <v>500</v>
      </c>
      <c r="D52" s="37"/>
      <c r="E52" s="52"/>
      <c r="F52" s="37"/>
      <c r="G52" s="46"/>
      <c r="H52" s="52"/>
      <c r="I52" s="37"/>
      <c r="J52" s="37"/>
      <c r="K52" s="49"/>
      <c r="L52" s="37"/>
      <c r="M52" s="37"/>
      <c r="N52" s="46"/>
      <c r="O52" s="52"/>
      <c r="P52" s="37"/>
      <c r="Q52" s="37"/>
      <c r="R52" s="52"/>
      <c r="S52" s="52"/>
      <c r="T52" s="8"/>
      <c r="U52" s="43"/>
      <c r="V52" s="7"/>
      <c r="W52" s="8"/>
      <c r="X52" s="8"/>
      <c r="Y52" s="7"/>
      <c r="Z52" s="37"/>
      <c r="AA52" s="25"/>
      <c r="AB52" s="82"/>
      <c r="AC52" s="8"/>
      <c r="AD52" s="8"/>
      <c r="AE52" s="7"/>
      <c r="AF52" s="7"/>
      <c r="AG52" s="7"/>
      <c r="AH52" s="7"/>
      <c r="AI52" s="46">
        <f t="shared" si="4"/>
        <v>0</v>
      </c>
    </row>
    <row r="53" spans="1:35" x14ac:dyDescent="0.3">
      <c r="A53" s="195"/>
      <c r="B53" s="13" t="s">
        <v>30</v>
      </c>
      <c r="C53" s="37">
        <v>500</v>
      </c>
      <c r="D53" s="37"/>
      <c r="E53" s="37"/>
      <c r="F53" s="37"/>
      <c r="G53" s="46"/>
      <c r="H53" s="37"/>
      <c r="I53" s="37"/>
      <c r="J53" s="37"/>
      <c r="K53" s="49"/>
      <c r="L53" s="37"/>
      <c r="M53" s="37"/>
      <c r="N53" s="46"/>
      <c r="O53" s="52"/>
      <c r="P53" s="37"/>
      <c r="Q53" s="37"/>
      <c r="R53" s="52"/>
      <c r="S53" s="52"/>
      <c r="T53" s="8"/>
      <c r="U53" s="43"/>
      <c r="V53" s="7"/>
      <c r="W53" s="8"/>
      <c r="X53" s="7"/>
      <c r="Y53" s="7"/>
      <c r="Z53" s="37"/>
      <c r="AA53" s="25"/>
      <c r="AB53" s="82"/>
      <c r="AC53" s="8"/>
      <c r="AD53" s="8"/>
      <c r="AE53" s="7"/>
      <c r="AF53" s="7"/>
      <c r="AG53" s="7"/>
      <c r="AH53" s="7"/>
      <c r="AI53" s="46">
        <f t="shared" si="4"/>
        <v>0</v>
      </c>
    </row>
    <row r="54" spans="1:35" x14ac:dyDescent="0.3">
      <c r="A54" s="195"/>
      <c r="B54" s="13" t="s">
        <v>31</v>
      </c>
      <c r="C54" s="37">
        <v>500</v>
      </c>
      <c r="D54" s="37"/>
      <c r="E54" s="37"/>
      <c r="F54" s="37"/>
      <c r="G54" s="46"/>
      <c r="H54" s="52"/>
      <c r="I54" s="37"/>
      <c r="J54" s="37"/>
      <c r="K54" s="52"/>
      <c r="L54" s="37"/>
      <c r="M54" s="37"/>
      <c r="N54" s="46"/>
      <c r="O54" s="37"/>
      <c r="P54" s="37"/>
      <c r="Q54" s="37"/>
      <c r="R54" s="52"/>
      <c r="S54" s="52"/>
      <c r="T54" s="8"/>
      <c r="U54" s="43"/>
      <c r="V54" s="7"/>
      <c r="W54" s="8"/>
      <c r="X54" s="7"/>
      <c r="Y54" s="7"/>
      <c r="Z54" s="37"/>
      <c r="AA54" s="25"/>
      <c r="AB54" s="82"/>
      <c r="AC54" s="7"/>
      <c r="AD54" s="8"/>
      <c r="AE54" s="7"/>
      <c r="AF54" s="7"/>
      <c r="AG54" s="7"/>
      <c r="AH54" s="7"/>
      <c r="AI54" s="46">
        <f t="shared" si="4"/>
        <v>0</v>
      </c>
    </row>
    <row r="55" spans="1:35" x14ac:dyDescent="0.3">
      <c r="A55" s="195"/>
      <c r="B55" s="13" t="s">
        <v>32</v>
      </c>
      <c r="C55" s="37">
        <v>500</v>
      </c>
      <c r="D55" s="37"/>
      <c r="E55" s="37"/>
      <c r="F55" s="37"/>
      <c r="G55" s="46"/>
      <c r="H55" s="52"/>
      <c r="I55" s="37"/>
      <c r="J55" s="37"/>
      <c r="K55" s="52"/>
      <c r="L55" s="37"/>
      <c r="M55" s="37"/>
      <c r="N55" s="46"/>
      <c r="O55" s="37"/>
      <c r="P55" s="37"/>
      <c r="Q55" s="37"/>
      <c r="R55" s="37"/>
      <c r="S55" s="37"/>
      <c r="T55" s="8"/>
      <c r="U55" s="43"/>
      <c r="V55" s="7"/>
      <c r="W55" s="8"/>
      <c r="X55" s="8"/>
      <c r="Y55" s="7"/>
      <c r="Z55" s="37"/>
      <c r="AA55" s="25"/>
      <c r="AB55" s="82"/>
      <c r="AC55" s="7"/>
      <c r="AD55" s="8"/>
      <c r="AE55" s="7"/>
      <c r="AF55" s="7"/>
      <c r="AG55" s="7"/>
      <c r="AH55" s="7"/>
      <c r="AI55" s="46">
        <f t="shared" si="4"/>
        <v>0</v>
      </c>
    </row>
    <row r="56" spans="1:35" x14ac:dyDescent="0.3">
      <c r="A56" s="195"/>
      <c r="B56" s="13" t="s">
        <v>21</v>
      </c>
      <c r="C56" s="37">
        <v>500</v>
      </c>
      <c r="D56" s="51"/>
      <c r="E56" s="37"/>
      <c r="F56" s="37"/>
      <c r="G56" s="46"/>
      <c r="H56" s="52"/>
      <c r="I56" s="37"/>
      <c r="J56" s="37"/>
      <c r="K56" s="52"/>
      <c r="L56" s="51"/>
      <c r="M56" s="52"/>
      <c r="N56" s="46"/>
      <c r="O56" s="37"/>
      <c r="P56" s="52"/>
      <c r="Q56" s="37"/>
      <c r="R56" s="37"/>
      <c r="S56" s="37"/>
      <c r="T56" s="7"/>
      <c r="U56" s="82"/>
      <c r="V56" s="7"/>
      <c r="W56" s="8"/>
      <c r="X56" s="8"/>
      <c r="Y56" s="7"/>
      <c r="Z56" s="37"/>
      <c r="AA56" s="25"/>
      <c r="AB56" s="82"/>
      <c r="AC56" s="7"/>
      <c r="AD56" s="8"/>
      <c r="AE56" s="7"/>
      <c r="AF56" s="7"/>
      <c r="AG56" s="7"/>
      <c r="AH56" s="7"/>
      <c r="AI56" s="46">
        <f t="shared" si="4"/>
        <v>0</v>
      </c>
    </row>
    <row r="57" spans="1:35" x14ac:dyDescent="0.3">
      <c r="A57" s="195"/>
      <c r="B57" s="16" t="s">
        <v>33</v>
      </c>
      <c r="C57" s="37">
        <v>1000</v>
      </c>
      <c r="D57" s="52"/>
      <c r="E57" s="37"/>
      <c r="F57" s="37"/>
      <c r="G57" s="46"/>
      <c r="H57" s="37"/>
      <c r="I57" s="37"/>
      <c r="J57" s="37"/>
      <c r="K57" s="52"/>
      <c r="L57" s="52"/>
      <c r="M57" s="52"/>
      <c r="N57" s="46"/>
      <c r="O57" s="37"/>
      <c r="P57" s="52"/>
      <c r="Q57" s="37"/>
      <c r="R57" s="37"/>
      <c r="S57" s="37"/>
      <c r="T57" s="8"/>
      <c r="U57" s="43"/>
      <c r="V57" s="8"/>
      <c r="W57" s="8"/>
      <c r="X57" s="7"/>
      <c r="Y57" s="7"/>
      <c r="Z57" s="37"/>
      <c r="AA57" s="25"/>
      <c r="AB57" s="82"/>
      <c r="AC57" s="7"/>
      <c r="AD57" s="8"/>
      <c r="AE57" s="7"/>
      <c r="AF57" s="1"/>
      <c r="AG57" s="1"/>
      <c r="AH57" s="7"/>
      <c r="AI57" s="46">
        <f t="shared" si="4"/>
        <v>0</v>
      </c>
    </row>
    <row r="58" spans="1:35" x14ac:dyDescent="0.3">
      <c r="A58" s="196"/>
      <c r="B58" s="17" t="s">
        <v>34</v>
      </c>
      <c r="C58" s="37">
        <v>500</v>
      </c>
      <c r="D58" s="37"/>
      <c r="E58" s="37"/>
      <c r="F58" s="37"/>
      <c r="G58" s="32"/>
      <c r="H58" s="37"/>
      <c r="I58" s="37"/>
      <c r="J58" s="37"/>
      <c r="K58" s="37"/>
      <c r="L58" s="37"/>
      <c r="M58" s="37"/>
      <c r="N58" s="46"/>
      <c r="O58" s="37"/>
      <c r="P58" s="37"/>
      <c r="Q58" s="37"/>
      <c r="R58" s="37"/>
      <c r="S58" s="171"/>
      <c r="T58" s="172"/>
      <c r="U58" s="179"/>
      <c r="V58" s="172"/>
      <c r="W58" s="173"/>
      <c r="X58" s="172"/>
      <c r="Y58" s="172"/>
      <c r="Z58" s="37"/>
      <c r="AA58" s="174"/>
      <c r="AB58" s="182"/>
      <c r="AC58" s="81"/>
      <c r="AD58" s="8"/>
      <c r="AE58" s="81"/>
      <c r="AF58" s="81"/>
      <c r="AG58" s="81"/>
      <c r="AH58" s="81"/>
      <c r="AI58" s="46">
        <f t="shared" si="4"/>
        <v>0</v>
      </c>
    </row>
    <row r="59" spans="1:35" x14ac:dyDescent="0.3">
      <c r="A59" s="197" t="s">
        <v>38</v>
      </c>
      <c r="B59" s="197"/>
      <c r="C59" s="49">
        <f>SUM(C46:C58)</f>
        <v>15000</v>
      </c>
      <c r="D59" s="49">
        <f t="shared" ref="D59:AH59" si="6">SUM(D46:D58)</f>
        <v>0</v>
      </c>
      <c r="E59" s="49">
        <f t="shared" si="6"/>
        <v>0</v>
      </c>
      <c r="F59" s="49">
        <f t="shared" si="6"/>
        <v>0</v>
      </c>
      <c r="G59" s="49">
        <f t="shared" si="6"/>
        <v>0</v>
      </c>
      <c r="H59" s="49">
        <f t="shared" si="6"/>
        <v>0</v>
      </c>
      <c r="I59" s="49">
        <f t="shared" si="6"/>
        <v>0</v>
      </c>
      <c r="J59" s="49">
        <f t="shared" si="6"/>
        <v>0</v>
      </c>
      <c r="K59" s="49">
        <f t="shared" si="6"/>
        <v>0</v>
      </c>
      <c r="L59" s="49">
        <f t="shared" si="6"/>
        <v>0</v>
      </c>
      <c r="M59" s="49">
        <f t="shared" si="6"/>
        <v>0</v>
      </c>
      <c r="N59" s="49">
        <f t="shared" si="6"/>
        <v>0</v>
      </c>
      <c r="O59" s="49">
        <f t="shared" si="6"/>
        <v>0</v>
      </c>
      <c r="P59" s="49">
        <f t="shared" si="6"/>
        <v>0</v>
      </c>
      <c r="Q59" s="49">
        <f t="shared" si="6"/>
        <v>0</v>
      </c>
      <c r="R59" s="49">
        <f t="shared" si="6"/>
        <v>0</v>
      </c>
      <c r="S59" s="49">
        <f t="shared" si="6"/>
        <v>0</v>
      </c>
      <c r="T59" s="49">
        <f t="shared" si="6"/>
        <v>0</v>
      </c>
      <c r="U59" s="49">
        <f t="shared" si="6"/>
        <v>0</v>
      </c>
      <c r="V59" s="49">
        <f t="shared" si="6"/>
        <v>0</v>
      </c>
      <c r="W59" s="49">
        <f t="shared" si="6"/>
        <v>0</v>
      </c>
      <c r="X59" s="49">
        <f t="shared" si="6"/>
        <v>0</v>
      </c>
      <c r="Y59" s="49">
        <f t="shared" si="6"/>
        <v>0</v>
      </c>
      <c r="Z59" s="49">
        <f t="shared" si="6"/>
        <v>0</v>
      </c>
      <c r="AA59" s="49">
        <f t="shared" si="6"/>
        <v>0</v>
      </c>
      <c r="AB59" s="49">
        <f t="shared" si="6"/>
        <v>0</v>
      </c>
      <c r="AC59" s="49">
        <f t="shared" si="6"/>
        <v>0</v>
      </c>
      <c r="AD59" s="49">
        <f t="shared" si="6"/>
        <v>0</v>
      </c>
      <c r="AE59" s="49">
        <f t="shared" si="6"/>
        <v>0</v>
      </c>
      <c r="AF59" s="49">
        <f t="shared" si="6"/>
        <v>0</v>
      </c>
      <c r="AG59" s="49">
        <f t="shared" si="6"/>
        <v>0</v>
      </c>
      <c r="AH59" s="49">
        <f t="shared" si="6"/>
        <v>0</v>
      </c>
      <c r="AI59" s="46">
        <f t="shared" si="4"/>
        <v>0</v>
      </c>
    </row>
    <row r="60" spans="1:35" ht="21.75" customHeight="1" x14ac:dyDescent="0.3">
      <c r="A60" s="191"/>
      <c r="B60" s="192"/>
      <c r="C60" s="189" t="s">
        <v>61</v>
      </c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59"/>
      <c r="AD60" s="59"/>
      <c r="AE60" s="59"/>
      <c r="AF60" s="59"/>
      <c r="AG60" s="59"/>
      <c r="AH60" s="59"/>
      <c r="AI60" s="64"/>
    </row>
  </sheetData>
  <mergeCells count="16">
    <mergeCell ref="A1:AI1"/>
    <mergeCell ref="A2:AI2"/>
    <mergeCell ref="A39:A43"/>
    <mergeCell ref="C60:O60"/>
    <mergeCell ref="A60:B60"/>
    <mergeCell ref="P60:Q60"/>
    <mergeCell ref="R60:AB60"/>
    <mergeCell ref="A46:A58"/>
    <mergeCell ref="A59:B59"/>
    <mergeCell ref="A45:B45"/>
    <mergeCell ref="A3:T3"/>
    <mergeCell ref="U3:AI3"/>
    <mergeCell ref="B37:C37"/>
    <mergeCell ref="B38:C38"/>
    <mergeCell ref="A21:A38"/>
    <mergeCell ref="A7:A20"/>
  </mergeCells>
  <pageMargins left="0" right="0" top="0.15748031496062992" bottom="0.15748031496062992" header="0.15748031496062992" footer="0.15748031496062992"/>
  <pageSetup paperSize="9" scale="8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5E81-5058-4870-B321-8F06E3D36581}">
  <dimension ref="A1:AW91"/>
  <sheetViews>
    <sheetView workbookViewId="0">
      <selection activeCell="Q34" sqref="Q34"/>
    </sheetView>
  </sheetViews>
  <sheetFormatPr defaultColWidth="9.109375" defaultRowHeight="24" customHeight="1" x14ac:dyDescent="0.3"/>
  <cols>
    <col min="1" max="1" width="3.33203125" style="69" customWidth="1"/>
    <col min="2" max="2" width="4.5546875" style="69" bestFit="1" customWidth="1"/>
    <col min="3" max="3" width="3.88671875" style="69" customWidth="1"/>
    <col min="4" max="4" width="4.44140625" style="69" customWidth="1"/>
    <col min="5" max="5" width="1.6640625" style="69" customWidth="1"/>
    <col min="6" max="21" width="4" style="69" customWidth="1"/>
    <col min="22" max="22" width="3.44140625" style="69" hidden="1" customWidth="1"/>
    <col min="23" max="23" width="4" style="69" hidden="1" customWidth="1"/>
    <col min="24" max="24" width="3.44140625" style="69" customWidth="1"/>
    <col min="25" max="25" width="3.5546875" style="69" hidden="1" customWidth="1"/>
    <col min="26" max="34" width="3.44140625" style="69" hidden="1" customWidth="1"/>
    <col min="35" max="35" width="4" style="69" hidden="1" customWidth="1"/>
    <col min="36" max="36" width="3.44140625" style="69" hidden="1" customWidth="1"/>
    <col min="37" max="37" width="5.88671875" style="69" customWidth="1"/>
    <col min="38" max="38" width="6.6640625" style="69" customWidth="1"/>
    <col min="39" max="39" width="9.109375" style="69"/>
    <col min="41" max="41" width="3.109375" customWidth="1"/>
    <col min="42" max="42" width="4.33203125" customWidth="1"/>
    <col min="43" max="43" width="4" bestFit="1" customWidth="1"/>
    <col min="46" max="46" width="4" bestFit="1" customWidth="1"/>
    <col min="52" max="52" width="4" bestFit="1" customWidth="1"/>
  </cols>
  <sheetData>
    <row r="1" spans="1:38" ht="25.5" customHeight="1" x14ac:dyDescent="0.6">
      <c r="A1" s="273" t="s">
        <v>106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</row>
    <row r="2" spans="1:38" ht="14.25" customHeight="1" x14ac:dyDescent="0.3">
      <c r="A2" s="274" t="s">
        <v>107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</row>
    <row r="3" spans="1:38" ht="12" customHeight="1" thickBot="1" x14ac:dyDescent="0.35">
      <c r="A3" s="88" t="s">
        <v>62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275">
        <v>44896</v>
      </c>
      <c r="AK3" s="275"/>
      <c r="AL3" s="275"/>
    </row>
    <row r="4" spans="1:38" ht="27.75" customHeight="1" thickBot="1" x14ac:dyDescent="0.35">
      <c r="A4" s="276" t="s">
        <v>12</v>
      </c>
      <c r="B4" s="277"/>
      <c r="C4" s="277"/>
      <c r="D4" s="278" t="s">
        <v>63</v>
      </c>
      <c r="E4" s="278"/>
      <c r="F4" s="89">
        <v>2</v>
      </c>
      <c r="G4" s="90">
        <v>3</v>
      </c>
      <c r="H4" s="90">
        <v>6</v>
      </c>
      <c r="I4" s="90">
        <v>7</v>
      </c>
      <c r="J4" s="89">
        <v>22</v>
      </c>
      <c r="K4" s="90">
        <v>26</v>
      </c>
      <c r="L4" s="90">
        <v>29</v>
      </c>
      <c r="M4" s="89">
        <v>30</v>
      </c>
      <c r="N4" s="90"/>
      <c r="O4" s="90"/>
      <c r="P4" s="90"/>
      <c r="Q4" s="89"/>
      <c r="R4" s="90"/>
      <c r="S4" s="90"/>
      <c r="T4" s="90"/>
      <c r="U4" s="89"/>
      <c r="V4" s="90"/>
      <c r="W4" s="90"/>
      <c r="X4" s="90"/>
      <c r="Y4" s="89"/>
      <c r="Z4" s="90"/>
      <c r="AA4" s="90"/>
      <c r="AB4" s="90"/>
      <c r="AC4" s="89"/>
      <c r="AD4" s="90"/>
      <c r="AE4" s="90"/>
      <c r="AF4" s="90"/>
      <c r="AG4" s="89"/>
      <c r="AH4" s="90"/>
      <c r="AI4" s="90"/>
      <c r="AJ4" s="90"/>
      <c r="AK4" s="91" t="s">
        <v>64</v>
      </c>
      <c r="AL4" s="92" t="s">
        <v>65</v>
      </c>
    </row>
    <row r="5" spans="1:38" ht="14.1" customHeight="1" x14ac:dyDescent="0.3">
      <c r="A5" s="272" t="s">
        <v>9</v>
      </c>
      <c r="B5" s="226"/>
      <c r="C5" s="227"/>
      <c r="D5" s="225">
        <v>0</v>
      </c>
      <c r="E5" s="227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4"/>
      <c r="T5" s="94"/>
      <c r="U5" s="94"/>
      <c r="V5" s="94"/>
      <c r="W5" s="94"/>
      <c r="X5" s="93"/>
      <c r="Y5" s="95"/>
      <c r="Z5" s="93"/>
      <c r="AA5" s="93"/>
      <c r="AB5" s="93"/>
      <c r="AC5" s="93"/>
      <c r="AD5" s="93"/>
      <c r="AE5" s="94"/>
      <c r="AF5" s="94"/>
      <c r="AG5" s="94"/>
      <c r="AH5" s="94"/>
      <c r="AI5" s="94"/>
      <c r="AJ5" s="96"/>
      <c r="AK5" s="96">
        <f>SUM(F5:AJ5)</f>
        <v>0</v>
      </c>
      <c r="AL5" s="97">
        <f>D5-AK5</f>
        <v>0</v>
      </c>
    </row>
    <row r="6" spans="1:38" ht="14.1" customHeight="1" x14ac:dyDescent="0.3">
      <c r="A6" s="213" t="s">
        <v>51</v>
      </c>
      <c r="B6" s="214"/>
      <c r="C6" s="215"/>
      <c r="D6" s="242">
        <v>921</v>
      </c>
      <c r="E6" s="243"/>
      <c r="F6" s="87">
        <v>65</v>
      </c>
      <c r="G6" s="87">
        <f>20+30+40</f>
        <v>90</v>
      </c>
      <c r="H6" s="87"/>
      <c r="I6" s="87">
        <v>50</v>
      </c>
      <c r="J6" s="87"/>
      <c r="K6" s="87"/>
      <c r="L6" s="87"/>
      <c r="M6" s="87">
        <v>20</v>
      </c>
      <c r="N6" s="87"/>
      <c r="O6" s="87"/>
      <c r="P6" s="87"/>
      <c r="Q6" s="87"/>
      <c r="R6" s="87"/>
      <c r="S6" s="70"/>
      <c r="T6" s="70"/>
      <c r="U6" s="70"/>
      <c r="V6" s="70"/>
      <c r="W6" s="70"/>
      <c r="X6" s="87"/>
      <c r="Y6" s="87"/>
      <c r="Z6" s="87"/>
      <c r="AA6" s="87"/>
      <c r="AB6" s="87"/>
      <c r="AC6" s="87"/>
      <c r="AD6" s="87"/>
      <c r="AE6" s="70"/>
      <c r="AF6" s="70"/>
      <c r="AG6" s="70"/>
      <c r="AH6" s="70"/>
      <c r="AI6" s="70"/>
      <c r="AJ6" s="98"/>
      <c r="AK6" s="99">
        <f>SUM(F6:AJ6)</f>
        <v>225</v>
      </c>
      <c r="AL6" s="260">
        <f>+D6-AK6-AK7</f>
        <v>666</v>
      </c>
    </row>
    <row r="7" spans="1:38" ht="14.1" customHeight="1" x14ac:dyDescent="0.3">
      <c r="A7" s="213" t="s">
        <v>66</v>
      </c>
      <c r="B7" s="214"/>
      <c r="C7" s="215"/>
      <c r="D7" s="264"/>
      <c r="E7" s="221"/>
      <c r="F7" s="87">
        <v>25</v>
      </c>
      <c r="G7" s="87"/>
      <c r="H7" s="87"/>
      <c r="I7" s="87">
        <v>5</v>
      </c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70"/>
      <c r="AG7" s="70"/>
      <c r="AH7" s="70"/>
      <c r="AI7" s="70"/>
      <c r="AJ7" s="98"/>
      <c r="AK7" s="99">
        <f>SUM(F7:AJ7)</f>
        <v>30</v>
      </c>
      <c r="AL7" s="261"/>
    </row>
    <row r="8" spans="1:38" s="69" customFormat="1" ht="14.1" customHeight="1" x14ac:dyDescent="0.3">
      <c r="A8" s="213" t="s">
        <v>67</v>
      </c>
      <c r="B8" s="214"/>
      <c r="C8" s="215"/>
      <c r="D8" s="242">
        <v>1042</v>
      </c>
      <c r="E8" s="243"/>
      <c r="F8" s="87">
        <v>60</v>
      </c>
      <c r="G8" s="87">
        <v>10</v>
      </c>
      <c r="H8" s="87"/>
      <c r="I8" s="87">
        <v>5</v>
      </c>
      <c r="J8" s="87"/>
      <c r="K8" s="87"/>
      <c r="L8" s="87"/>
      <c r="M8" s="87">
        <v>13</v>
      </c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70"/>
      <c r="AG8" s="70"/>
      <c r="AH8" s="70"/>
      <c r="AI8" s="70"/>
      <c r="AJ8" s="98"/>
      <c r="AK8" s="269">
        <f>SUM(F8:AJ10)</f>
        <v>201</v>
      </c>
      <c r="AL8" s="260">
        <f>+D8-AK8</f>
        <v>841</v>
      </c>
    </row>
    <row r="9" spans="1:38" s="69" customFormat="1" ht="14.1" customHeight="1" x14ac:dyDescent="0.3">
      <c r="A9" s="213" t="s">
        <v>68</v>
      </c>
      <c r="B9" s="214"/>
      <c r="C9" s="215"/>
      <c r="D9" s="262"/>
      <c r="E9" s="263"/>
      <c r="F9" s="87">
        <v>52</v>
      </c>
      <c r="G9" s="87"/>
      <c r="H9" s="87"/>
      <c r="I9" s="87">
        <v>5</v>
      </c>
      <c r="J9" s="87"/>
      <c r="K9" s="87"/>
      <c r="L9" s="87"/>
      <c r="M9" s="87">
        <v>7</v>
      </c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70"/>
      <c r="AG9" s="70"/>
      <c r="AH9" s="70"/>
      <c r="AI9" s="70"/>
      <c r="AJ9" s="98"/>
      <c r="AK9" s="270"/>
      <c r="AL9" s="265"/>
    </row>
    <row r="10" spans="1:38" s="69" customFormat="1" ht="14.1" customHeight="1" x14ac:dyDescent="0.3">
      <c r="A10" s="213" t="s">
        <v>69</v>
      </c>
      <c r="B10" s="214"/>
      <c r="C10" s="215"/>
      <c r="D10" s="264"/>
      <c r="E10" s="221"/>
      <c r="F10" s="87">
        <v>32</v>
      </c>
      <c r="G10" s="87">
        <v>10</v>
      </c>
      <c r="H10" s="87"/>
      <c r="I10" s="87"/>
      <c r="J10" s="87"/>
      <c r="K10" s="87"/>
      <c r="L10" s="87"/>
      <c r="M10" s="87">
        <v>7</v>
      </c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70"/>
      <c r="AG10" s="70"/>
      <c r="AH10" s="70"/>
      <c r="AI10" s="70"/>
      <c r="AJ10" s="98"/>
      <c r="AK10" s="271"/>
      <c r="AL10" s="261"/>
    </row>
    <row r="11" spans="1:38" ht="14.1" customHeight="1" x14ac:dyDescent="0.3">
      <c r="A11" s="266" t="s">
        <v>108</v>
      </c>
      <c r="B11" s="267"/>
      <c r="C11" s="268"/>
      <c r="D11" s="216">
        <v>0</v>
      </c>
      <c r="E11" s="215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70"/>
      <c r="AG11" s="70"/>
      <c r="AH11" s="70"/>
      <c r="AI11" s="70"/>
      <c r="AJ11" s="98"/>
      <c r="AK11" s="99">
        <f t="shared" ref="AK11:AK23" si="0">SUM(F11:AJ11)</f>
        <v>0</v>
      </c>
      <c r="AL11" s="100">
        <f>+D11-AK11</f>
        <v>0</v>
      </c>
    </row>
    <row r="12" spans="1:38" ht="14.1" customHeight="1" x14ac:dyDescent="0.3">
      <c r="A12" s="213" t="s">
        <v>70</v>
      </c>
      <c r="B12" s="214"/>
      <c r="C12" s="215"/>
      <c r="D12" s="216">
        <v>113</v>
      </c>
      <c r="E12" s="215"/>
      <c r="F12" s="87"/>
      <c r="G12" s="87"/>
      <c r="H12" s="87"/>
      <c r="I12" s="87"/>
      <c r="J12" s="87"/>
      <c r="K12" s="87"/>
      <c r="L12" s="87"/>
      <c r="M12" s="87">
        <v>5</v>
      </c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70"/>
      <c r="AF12" s="70"/>
      <c r="AG12" s="70"/>
      <c r="AH12" s="70"/>
      <c r="AI12" s="70"/>
      <c r="AJ12" s="98"/>
      <c r="AK12" s="99">
        <f t="shared" si="0"/>
        <v>5</v>
      </c>
      <c r="AL12" s="100">
        <f>+D12-AK12</f>
        <v>108</v>
      </c>
    </row>
    <row r="13" spans="1:38" ht="14.1" customHeight="1" x14ac:dyDescent="0.3">
      <c r="A13" s="213" t="s">
        <v>71</v>
      </c>
      <c r="B13" s="214"/>
      <c r="C13" s="215"/>
      <c r="D13" s="216">
        <v>29</v>
      </c>
      <c r="E13" s="215"/>
      <c r="F13" s="87">
        <v>4</v>
      </c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70"/>
      <c r="AF13" s="70"/>
      <c r="AG13" s="70"/>
      <c r="AH13" s="70"/>
      <c r="AI13" s="70"/>
      <c r="AJ13" s="98"/>
      <c r="AK13" s="99">
        <f t="shared" si="0"/>
        <v>4</v>
      </c>
      <c r="AL13" s="100">
        <f>+D13-AK13</f>
        <v>25</v>
      </c>
    </row>
    <row r="14" spans="1:38" ht="14.1" customHeight="1" thickBot="1" x14ac:dyDescent="0.35">
      <c r="A14" s="209" t="s">
        <v>72</v>
      </c>
      <c r="B14" s="210"/>
      <c r="C14" s="211"/>
      <c r="D14" s="212">
        <v>16</v>
      </c>
      <c r="E14" s="21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2"/>
      <c r="AF14" s="102"/>
      <c r="AG14" s="102"/>
      <c r="AH14" s="102"/>
      <c r="AI14" s="102"/>
      <c r="AJ14" s="103"/>
      <c r="AK14" s="104">
        <f t="shared" si="0"/>
        <v>0</v>
      </c>
      <c r="AL14" s="105">
        <f>+D14-AK14</f>
        <v>16</v>
      </c>
    </row>
    <row r="15" spans="1:38" ht="14.1" customHeight="1" x14ac:dyDescent="0.3">
      <c r="A15" s="272" t="s">
        <v>11</v>
      </c>
      <c r="B15" s="226"/>
      <c r="C15" s="227"/>
      <c r="D15" s="225">
        <v>414</v>
      </c>
      <c r="E15" s="227"/>
      <c r="F15" s="93"/>
      <c r="G15" s="93"/>
      <c r="H15" s="93"/>
      <c r="I15" s="93">
        <v>5</v>
      </c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4"/>
      <c r="AF15" s="94"/>
      <c r="AG15" s="94"/>
      <c r="AH15" s="94"/>
      <c r="AI15" s="94"/>
      <c r="AJ15" s="96"/>
      <c r="AK15" s="96">
        <f t="shared" si="0"/>
        <v>5</v>
      </c>
      <c r="AL15" s="97">
        <f>+D15-AK15</f>
        <v>409</v>
      </c>
    </row>
    <row r="16" spans="1:38" ht="14.1" customHeight="1" x14ac:dyDescent="0.3">
      <c r="A16" s="213" t="s">
        <v>50</v>
      </c>
      <c r="B16" s="214"/>
      <c r="C16" s="215"/>
      <c r="D16" s="242">
        <v>125</v>
      </c>
      <c r="E16" s="243"/>
      <c r="F16" s="87">
        <f>15+50</f>
        <v>65</v>
      </c>
      <c r="G16" s="106">
        <v>60</v>
      </c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70"/>
      <c r="AF16" s="70"/>
      <c r="AG16" s="70"/>
      <c r="AH16" s="70"/>
      <c r="AI16" s="70"/>
      <c r="AJ16" s="98"/>
      <c r="AK16" s="98">
        <f t="shared" si="0"/>
        <v>125</v>
      </c>
      <c r="AL16" s="260">
        <f>+D16-AK16-AK17</f>
        <v>0</v>
      </c>
    </row>
    <row r="17" spans="1:49" ht="14.1" customHeight="1" x14ac:dyDescent="0.3">
      <c r="A17" s="213" t="s">
        <v>73</v>
      </c>
      <c r="B17" s="214"/>
      <c r="C17" s="215"/>
      <c r="D17" s="264"/>
      <c r="E17" s="221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70"/>
      <c r="AF17" s="70"/>
      <c r="AG17" s="70"/>
      <c r="AH17" s="70"/>
      <c r="AI17" s="70"/>
      <c r="AJ17" s="98"/>
      <c r="AK17" s="98">
        <f t="shared" si="0"/>
        <v>0</v>
      </c>
      <c r="AL17" s="261"/>
    </row>
    <row r="18" spans="1:49" ht="14.1" customHeight="1" x14ac:dyDescent="0.3">
      <c r="A18" s="213" t="s">
        <v>74</v>
      </c>
      <c r="B18" s="214"/>
      <c r="C18" s="215"/>
      <c r="D18" s="262">
        <v>987</v>
      </c>
      <c r="E18" s="263"/>
      <c r="F18" s="87">
        <v>28</v>
      </c>
      <c r="G18" s="87">
        <f>15+8</f>
        <v>23</v>
      </c>
      <c r="H18" s="87"/>
      <c r="I18" s="87">
        <v>2</v>
      </c>
      <c r="J18" s="87"/>
      <c r="K18" s="87"/>
      <c r="L18" s="87">
        <v>10</v>
      </c>
      <c r="M18" s="87">
        <v>16</v>
      </c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70"/>
      <c r="AF18" s="70"/>
      <c r="AG18" s="70"/>
      <c r="AH18" s="70"/>
      <c r="AI18" s="70"/>
      <c r="AJ18" s="98"/>
      <c r="AK18" s="98">
        <f t="shared" si="0"/>
        <v>79</v>
      </c>
      <c r="AL18" s="265">
        <f>+D18-AK18-AK19-AK20</f>
        <v>805</v>
      </c>
    </row>
    <row r="19" spans="1:49" ht="14.1" customHeight="1" x14ac:dyDescent="0.3">
      <c r="A19" s="213" t="s">
        <v>75</v>
      </c>
      <c r="B19" s="214"/>
      <c r="C19" s="215"/>
      <c r="D19" s="262"/>
      <c r="E19" s="263"/>
      <c r="F19" s="87">
        <v>29</v>
      </c>
      <c r="G19" s="87">
        <v>10</v>
      </c>
      <c r="H19" s="87">
        <v>5</v>
      </c>
      <c r="I19" s="87"/>
      <c r="J19" s="87"/>
      <c r="K19" s="87"/>
      <c r="L19" s="87"/>
      <c r="M19" s="87">
        <v>18</v>
      </c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70"/>
      <c r="AF19" s="70"/>
      <c r="AG19" s="70"/>
      <c r="AH19" s="70"/>
      <c r="AI19" s="70"/>
      <c r="AJ19" s="98"/>
      <c r="AK19" s="98">
        <f t="shared" si="0"/>
        <v>62</v>
      </c>
      <c r="AL19" s="265"/>
    </row>
    <row r="20" spans="1:49" ht="14.1" customHeight="1" x14ac:dyDescent="0.3">
      <c r="A20" s="213" t="s">
        <v>76</v>
      </c>
      <c r="B20" s="214"/>
      <c r="C20" s="215"/>
      <c r="D20" s="264"/>
      <c r="E20" s="221"/>
      <c r="F20" s="87">
        <v>7</v>
      </c>
      <c r="G20" s="87">
        <v>3</v>
      </c>
      <c r="H20" s="87">
        <v>5</v>
      </c>
      <c r="I20" s="87">
        <v>4</v>
      </c>
      <c r="J20" s="87"/>
      <c r="K20" s="87"/>
      <c r="L20" s="87">
        <v>2</v>
      </c>
      <c r="M20" s="87">
        <v>20</v>
      </c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70"/>
      <c r="AF20" s="70"/>
      <c r="AG20" s="70"/>
      <c r="AH20" s="70"/>
      <c r="AI20" s="70"/>
      <c r="AJ20" s="98"/>
      <c r="AK20" s="98">
        <f t="shared" si="0"/>
        <v>41</v>
      </c>
      <c r="AL20" s="261"/>
    </row>
    <row r="21" spans="1:49" ht="14.1" customHeight="1" x14ac:dyDescent="0.3">
      <c r="A21" s="213" t="s">
        <v>77</v>
      </c>
      <c r="B21" s="214"/>
      <c r="C21" s="215"/>
      <c r="D21" s="216">
        <v>45</v>
      </c>
      <c r="E21" s="215"/>
      <c r="F21" s="87"/>
      <c r="G21" s="87"/>
      <c r="H21" s="87"/>
      <c r="I21" s="87"/>
      <c r="J21" s="87"/>
      <c r="K21" s="87"/>
      <c r="L21" s="87"/>
      <c r="M21" s="87">
        <v>2</v>
      </c>
      <c r="N21" s="87"/>
      <c r="O21" s="87"/>
      <c r="P21" s="87"/>
      <c r="Q21" s="87"/>
      <c r="R21" s="87"/>
      <c r="S21" s="70"/>
      <c r="T21" s="70"/>
      <c r="U21" s="70"/>
      <c r="V21" s="70"/>
      <c r="W21" s="70"/>
      <c r="X21" s="87"/>
      <c r="Y21" s="87"/>
      <c r="Z21" s="87"/>
      <c r="AA21" s="87"/>
      <c r="AB21" s="87"/>
      <c r="AC21" s="87"/>
      <c r="AD21" s="87"/>
      <c r="AE21" s="70"/>
      <c r="AF21" s="70"/>
      <c r="AG21" s="70"/>
      <c r="AH21" s="70"/>
      <c r="AI21" s="70"/>
      <c r="AJ21" s="98"/>
      <c r="AK21" s="98">
        <f t="shared" si="0"/>
        <v>2</v>
      </c>
      <c r="AL21" s="100">
        <f>-AK21+D21</f>
        <v>43</v>
      </c>
    </row>
    <row r="22" spans="1:49" ht="14.1" customHeight="1" x14ac:dyDescent="0.3">
      <c r="A22" s="213" t="s">
        <v>78</v>
      </c>
      <c r="B22" s="214"/>
      <c r="C22" s="215"/>
      <c r="D22" s="216">
        <v>1</v>
      </c>
      <c r="E22" s="215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8"/>
      <c r="T22" s="108"/>
      <c r="U22" s="108"/>
      <c r="V22" s="108"/>
      <c r="W22" s="108"/>
      <c r="X22" s="107"/>
      <c r="Y22" s="107"/>
      <c r="Z22" s="107"/>
      <c r="AA22" s="107"/>
      <c r="AB22" s="107"/>
      <c r="AC22" s="107"/>
      <c r="AD22" s="107"/>
      <c r="AE22" s="108"/>
      <c r="AF22" s="108"/>
      <c r="AG22" s="108"/>
      <c r="AH22" s="108"/>
      <c r="AI22" s="108"/>
      <c r="AJ22" s="109"/>
      <c r="AK22" s="98">
        <f t="shared" si="0"/>
        <v>0</v>
      </c>
      <c r="AL22" s="100">
        <f>-AK22+D22</f>
        <v>1</v>
      </c>
    </row>
    <row r="23" spans="1:49" ht="14.1" customHeight="1" thickBot="1" x14ac:dyDescent="0.35">
      <c r="A23" s="209" t="s">
        <v>79</v>
      </c>
      <c r="B23" s="210"/>
      <c r="C23" s="211"/>
      <c r="D23" s="212">
        <v>0</v>
      </c>
      <c r="E23" s="211"/>
      <c r="F23" s="101"/>
      <c r="G23" s="101"/>
      <c r="H23" s="101"/>
      <c r="I23" s="101"/>
      <c r="J23" s="101"/>
      <c r="K23" s="101"/>
      <c r="L23" s="101">
        <v>1</v>
      </c>
      <c r="M23" s="101"/>
      <c r="N23" s="101"/>
      <c r="O23" s="101"/>
      <c r="P23" s="101"/>
      <c r="Q23" s="101"/>
      <c r="R23" s="101"/>
      <c r="S23" s="102"/>
      <c r="T23" s="102"/>
      <c r="U23" s="102"/>
      <c r="V23" s="102"/>
      <c r="W23" s="102"/>
      <c r="X23" s="101"/>
      <c r="Y23" s="101"/>
      <c r="Z23" s="101"/>
      <c r="AA23" s="101"/>
      <c r="AB23" s="101"/>
      <c r="AC23" s="101"/>
      <c r="AD23" s="101"/>
      <c r="AE23" s="102"/>
      <c r="AF23" s="102"/>
      <c r="AG23" s="102"/>
      <c r="AH23" s="102"/>
      <c r="AI23" s="102"/>
      <c r="AJ23" s="103"/>
      <c r="AK23" s="103">
        <f t="shared" si="0"/>
        <v>1</v>
      </c>
      <c r="AL23" s="100">
        <f>-AK23+D23</f>
        <v>-1</v>
      </c>
    </row>
    <row r="24" spans="1:49" ht="20.25" customHeight="1" thickBot="1" x14ac:dyDescent="0.35">
      <c r="A24" s="244" t="s">
        <v>40</v>
      </c>
      <c r="B24" s="245"/>
      <c r="C24" s="246"/>
      <c r="D24" s="247">
        <f>SUM(D5:E23)</f>
        <v>3693</v>
      </c>
      <c r="E24" s="246"/>
      <c r="F24" s="110">
        <f>SUM(F5:F23)</f>
        <v>367</v>
      </c>
      <c r="G24" s="110">
        <f t="shared" ref="G24:AL24" si="1">SUM(G5:G23)</f>
        <v>206</v>
      </c>
      <c r="H24" s="110">
        <f t="shared" si="1"/>
        <v>10</v>
      </c>
      <c r="I24" s="110">
        <f t="shared" si="1"/>
        <v>76</v>
      </c>
      <c r="J24" s="110">
        <f t="shared" si="1"/>
        <v>0</v>
      </c>
      <c r="K24" s="110">
        <f t="shared" si="1"/>
        <v>0</v>
      </c>
      <c r="L24" s="110">
        <f t="shared" si="1"/>
        <v>13</v>
      </c>
      <c r="M24" s="110">
        <f t="shared" si="1"/>
        <v>108</v>
      </c>
      <c r="N24" s="110">
        <f t="shared" si="1"/>
        <v>0</v>
      </c>
      <c r="O24" s="110">
        <f t="shared" si="1"/>
        <v>0</v>
      </c>
      <c r="P24" s="110">
        <f t="shared" si="1"/>
        <v>0</v>
      </c>
      <c r="Q24" s="110">
        <f t="shared" si="1"/>
        <v>0</v>
      </c>
      <c r="R24" s="110">
        <f t="shared" si="1"/>
        <v>0</v>
      </c>
      <c r="S24" s="110">
        <f t="shared" si="1"/>
        <v>0</v>
      </c>
      <c r="T24" s="110">
        <f t="shared" si="1"/>
        <v>0</v>
      </c>
      <c r="U24" s="110">
        <f t="shared" si="1"/>
        <v>0</v>
      </c>
      <c r="V24" s="110">
        <f t="shared" si="1"/>
        <v>0</v>
      </c>
      <c r="W24" s="110">
        <f t="shared" si="1"/>
        <v>0</v>
      </c>
      <c r="X24" s="110">
        <f t="shared" si="1"/>
        <v>0</v>
      </c>
      <c r="Y24" s="110">
        <f t="shared" si="1"/>
        <v>0</v>
      </c>
      <c r="Z24" s="110">
        <f t="shared" si="1"/>
        <v>0</v>
      </c>
      <c r="AA24" s="110">
        <f t="shared" si="1"/>
        <v>0</v>
      </c>
      <c r="AB24" s="110">
        <f t="shared" si="1"/>
        <v>0</v>
      </c>
      <c r="AC24" s="110">
        <f t="shared" si="1"/>
        <v>0</v>
      </c>
      <c r="AD24" s="110">
        <f t="shared" si="1"/>
        <v>0</v>
      </c>
      <c r="AE24" s="110">
        <f t="shared" si="1"/>
        <v>0</v>
      </c>
      <c r="AF24" s="110">
        <f t="shared" si="1"/>
        <v>0</v>
      </c>
      <c r="AG24" s="110">
        <f t="shared" si="1"/>
        <v>0</v>
      </c>
      <c r="AH24" s="110">
        <f t="shared" si="1"/>
        <v>0</v>
      </c>
      <c r="AI24" s="110">
        <f t="shared" si="1"/>
        <v>0</v>
      </c>
      <c r="AJ24" s="110">
        <f t="shared" si="1"/>
        <v>0</v>
      </c>
      <c r="AK24" s="111">
        <f t="shared" si="1"/>
        <v>780</v>
      </c>
      <c r="AL24" s="112">
        <f t="shared" si="1"/>
        <v>2913</v>
      </c>
    </row>
    <row r="25" spans="1:49" ht="15.75" customHeight="1" thickBot="1" x14ac:dyDescent="0.35">
      <c r="A25" s="256" t="s">
        <v>80</v>
      </c>
      <c r="B25" s="257"/>
      <c r="C25" s="257"/>
      <c r="D25" s="257"/>
      <c r="E25" s="257"/>
      <c r="F25" s="257"/>
      <c r="G25" s="257"/>
      <c r="H25" s="257"/>
      <c r="I25" s="257"/>
      <c r="J25" s="257"/>
      <c r="K25" s="257"/>
      <c r="L25" s="257"/>
      <c r="M25" s="257"/>
      <c r="N25" s="257"/>
      <c r="O25" s="257"/>
      <c r="P25" s="257"/>
      <c r="Q25" s="257"/>
      <c r="R25" s="257"/>
      <c r="S25" s="257"/>
      <c r="T25" s="257"/>
      <c r="U25" s="257"/>
      <c r="V25" s="257"/>
      <c r="W25" s="257"/>
      <c r="X25" s="257"/>
      <c r="Y25" s="257"/>
      <c r="Z25" s="257"/>
      <c r="AA25" s="257"/>
      <c r="AB25" s="257"/>
      <c r="AC25" s="257"/>
      <c r="AD25" s="257"/>
      <c r="AE25" s="257"/>
      <c r="AF25" s="257"/>
      <c r="AG25" s="257"/>
      <c r="AH25" s="257"/>
      <c r="AI25" s="257"/>
      <c r="AJ25" s="257"/>
      <c r="AK25" s="257"/>
      <c r="AL25" s="258"/>
    </row>
    <row r="26" spans="1:49" ht="13.5" customHeight="1" x14ac:dyDescent="0.3">
      <c r="A26" s="249" t="s">
        <v>109</v>
      </c>
      <c r="B26" s="250"/>
      <c r="C26" s="250"/>
      <c r="D26" s="219"/>
      <c r="E26" s="219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4"/>
      <c r="AF26" s="94"/>
      <c r="AG26" s="94"/>
      <c r="AH26" s="94"/>
      <c r="AI26" s="94"/>
      <c r="AJ26" s="94"/>
      <c r="AK26" s="94">
        <f>SUM(F26:AJ26)</f>
        <v>0</v>
      </c>
      <c r="AL26" s="113">
        <f>D26-AK26</f>
        <v>0</v>
      </c>
    </row>
    <row r="27" spans="1:49" ht="13.5" customHeight="1" thickBot="1" x14ac:dyDescent="0.35">
      <c r="A27" s="234" t="s">
        <v>81</v>
      </c>
      <c r="B27" s="235"/>
      <c r="C27" s="235"/>
      <c r="D27" s="259">
        <v>10187</v>
      </c>
      <c r="E27" s="259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2"/>
      <c r="AF27" s="102"/>
      <c r="AG27" s="102"/>
      <c r="AH27" s="102"/>
      <c r="AI27" s="102"/>
      <c r="AJ27" s="102"/>
      <c r="AK27" s="102">
        <f>SUM(F27:AJ27)</f>
        <v>0</v>
      </c>
      <c r="AL27" s="114">
        <f>D27-AK27</f>
        <v>10187</v>
      </c>
    </row>
    <row r="28" spans="1:49" ht="16.5" customHeight="1" thickBot="1" x14ac:dyDescent="0.35">
      <c r="A28" s="253" t="s">
        <v>82</v>
      </c>
      <c r="B28" s="254"/>
      <c r="C28" s="254"/>
      <c r="D28" s="254"/>
      <c r="E28" s="254"/>
      <c r="F28" s="254"/>
      <c r="G28" s="254"/>
      <c r="H28" s="254"/>
      <c r="I28" s="254"/>
      <c r="J28" s="254"/>
      <c r="K28" s="254"/>
      <c r="L28" s="254"/>
      <c r="M28" s="254"/>
      <c r="N28" s="254"/>
      <c r="O28" s="254"/>
      <c r="P28" s="254"/>
      <c r="Q28" s="254"/>
      <c r="R28" s="254"/>
      <c r="S28" s="254"/>
      <c r="T28" s="254"/>
      <c r="U28" s="254"/>
      <c r="V28" s="254"/>
      <c r="W28" s="254"/>
      <c r="X28" s="254"/>
      <c r="Y28" s="254"/>
      <c r="Z28" s="254"/>
      <c r="AA28" s="254"/>
      <c r="AB28" s="254"/>
      <c r="AC28" s="254"/>
      <c r="AD28" s="254"/>
      <c r="AE28" s="254"/>
      <c r="AF28" s="254"/>
      <c r="AG28" s="254"/>
      <c r="AH28" s="254"/>
      <c r="AI28" s="254"/>
      <c r="AJ28" s="254"/>
      <c r="AK28" s="254"/>
      <c r="AL28" s="255"/>
    </row>
    <row r="29" spans="1:49" ht="14.1" customHeight="1" x14ac:dyDescent="0.3">
      <c r="A29" s="249" t="s">
        <v>83</v>
      </c>
      <c r="B29" s="250"/>
      <c r="C29" s="250"/>
      <c r="D29" s="219">
        <v>492</v>
      </c>
      <c r="E29" s="219"/>
      <c r="F29" s="93"/>
      <c r="G29" s="93"/>
      <c r="H29" s="93"/>
      <c r="I29" s="93"/>
      <c r="J29" s="93">
        <v>1</v>
      </c>
      <c r="K29" s="93">
        <v>20</v>
      </c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4"/>
      <c r="AG29" s="94"/>
      <c r="AH29" s="94"/>
      <c r="AI29" s="94"/>
      <c r="AJ29" s="94"/>
      <c r="AK29" s="94">
        <f t="shared" ref="AK29:AK38" si="2">SUM(F29:AJ29)</f>
        <v>21</v>
      </c>
      <c r="AL29" s="113">
        <f t="shared" ref="AL29:AL38" si="3">+D29-AK29</f>
        <v>471</v>
      </c>
    </row>
    <row r="30" spans="1:49" ht="14.1" customHeight="1" x14ac:dyDescent="0.3">
      <c r="A30" s="232" t="s">
        <v>84</v>
      </c>
      <c r="B30" s="233"/>
      <c r="C30" s="233"/>
      <c r="D30" s="208">
        <v>12</v>
      </c>
      <c r="E30" s="208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70"/>
      <c r="AG30" s="70"/>
      <c r="AH30" s="70"/>
      <c r="AI30" s="70"/>
      <c r="AJ30" s="70"/>
      <c r="AK30" s="70">
        <f t="shared" si="2"/>
        <v>0</v>
      </c>
      <c r="AL30" s="115">
        <f t="shared" si="3"/>
        <v>12</v>
      </c>
    </row>
    <row r="31" spans="1:49" ht="14.1" customHeight="1" x14ac:dyDescent="0.3">
      <c r="A31" s="232" t="s">
        <v>85</v>
      </c>
      <c r="B31" s="233"/>
      <c r="C31" s="233"/>
      <c r="D31" s="208">
        <v>475</v>
      </c>
      <c r="E31" s="208"/>
      <c r="F31" s="87"/>
      <c r="G31" s="87"/>
      <c r="H31" s="87"/>
      <c r="I31" s="87"/>
      <c r="J31" s="87"/>
      <c r="K31" s="87">
        <f>13+14</f>
        <v>27</v>
      </c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70"/>
      <c r="AG31" s="70"/>
      <c r="AH31" s="70"/>
      <c r="AI31" s="70"/>
      <c r="AJ31" s="70"/>
      <c r="AK31" s="70">
        <f t="shared" si="2"/>
        <v>27</v>
      </c>
      <c r="AL31" s="115">
        <f t="shared" si="3"/>
        <v>448</v>
      </c>
    </row>
    <row r="32" spans="1:49" s="69" customFormat="1" ht="14.1" customHeight="1" x14ac:dyDescent="0.3">
      <c r="A32" s="251" t="s">
        <v>86</v>
      </c>
      <c r="B32" s="252"/>
      <c r="C32" s="252"/>
      <c r="D32" s="208">
        <v>396</v>
      </c>
      <c r="E32" s="208"/>
      <c r="F32" s="87"/>
      <c r="G32" s="87">
        <v>15</v>
      </c>
      <c r="H32" s="87"/>
      <c r="I32" s="87"/>
      <c r="J32" s="87">
        <f>1+1</f>
        <v>2</v>
      </c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70"/>
      <c r="AG32" s="70"/>
      <c r="AH32" s="70"/>
      <c r="AI32" s="70"/>
      <c r="AJ32" s="70"/>
      <c r="AK32" s="70">
        <f t="shared" si="2"/>
        <v>17</v>
      </c>
      <c r="AL32" s="115">
        <f t="shared" si="3"/>
        <v>379</v>
      </c>
      <c r="AN32"/>
      <c r="AO32"/>
      <c r="AP32"/>
      <c r="AQ32"/>
      <c r="AR32"/>
      <c r="AS32"/>
      <c r="AT32"/>
      <c r="AU32"/>
      <c r="AV32"/>
      <c r="AW32"/>
    </row>
    <row r="33" spans="1:49" s="69" customFormat="1" ht="14.1" customHeight="1" x14ac:dyDescent="0.3">
      <c r="A33" s="232" t="s">
        <v>87</v>
      </c>
      <c r="B33" s="233"/>
      <c r="C33" s="233"/>
      <c r="D33" s="208">
        <v>446</v>
      </c>
      <c r="E33" s="208"/>
      <c r="F33" s="87"/>
      <c r="G33" s="87">
        <v>8</v>
      </c>
      <c r="H33" s="87"/>
      <c r="I33" s="87"/>
      <c r="J33" s="87">
        <v>1</v>
      </c>
      <c r="K33" s="87">
        <f>16+18+20</f>
        <v>54</v>
      </c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70"/>
      <c r="AG33" s="70"/>
      <c r="AH33" s="70"/>
      <c r="AI33" s="70"/>
      <c r="AJ33" s="70"/>
      <c r="AK33" s="70">
        <f t="shared" si="2"/>
        <v>63</v>
      </c>
      <c r="AL33" s="115">
        <f t="shared" si="3"/>
        <v>383</v>
      </c>
      <c r="AN33"/>
      <c r="AO33"/>
      <c r="AP33"/>
      <c r="AQ33"/>
      <c r="AR33"/>
      <c r="AS33"/>
      <c r="AT33"/>
      <c r="AU33"/>
      <c r="AV33"/>
      <c r="AW33"/>
    </row>
    <row r="34" spans="1:49" s="69" customFormat="1" ht="14.1" customHeight="1" x14ac:dyDescent="0.3">
      <c r="A34" s="233" t="s">
        <v>88</v>
      </c>
      <c r="B34" s="233"/>
      <c r="C34" s="233"/>
      <c r="D34" s="208">
        <v>6</v>
      </c>
      <c r="E34" s="208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70"/>
      <c r="AF34" s="70"/>
      <c r="AG34" s="70"/>
      <c r="AH34" s="70"/>
      <c r="AI34" s="70"/>
      <c r="AJ34" s="70"/>
      <c r="AK34" s="70">
        <f t="shared" si="2"/>
        <v>0</v>
      </c>
      <c r="AL34" s="70">
        <f t="shared" si="3"/>
        <v>6</v>
      </c>
      <c r="AN34"/>
      <c r="AO34"/>
      <c r="AP34"/>
      <c r="AQ34"/>
      <c r="AR34"/>
      <c r="AS34"/>
      <c r="AT34"/>
      <c r="AU34"/>
      <c r="AV34"/>
      <c r="AW34"/>
    </row>
    <row r="35" spans="1:49" s="69" customFormat="1" ht="14.1" customHeight="1" x14ac:dyDescent="0.3">
      <c r="A35" s="233" t="s">
        <v>70</v>
      </c>
      <c r="B35" s="233"/>
      <c r="C35" s="233"/>
      <c r="D35" s="216">
        <f>55+100</f>
        <v>155</v>
      </c>
      <c r="E35" s="215"/>
      <c r="F35" s="87"/>
      <c r="G35" s="87"/>
      <c r="H35" s="87"/>
      <c r="I35" s="87"/>
      <c r="J35" s="87"/>
      <c r="K35" s="87">
        <v>5</v>
      </c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70"/>
      <c r="AF35" s="70"/>
      <c r="AG35" s="70"/>
      <c r="AH35" s="70"/>
      <c r="AI35" s="70"/>
      <c r="AJ35" s="70"/>
      <c r="AK35" s="70">
        <f t="shared" si="2"/>
        <v>5</v>
      </c>
      <c r="AL35" s="70">
        <f t="shared" si="3"/>
        <v>150</v>
      </c>
      <c r="AN35"/>
      <c r="AO35"/>
      <c r="AP35"/>
      <c r="AQ35"/>
      <c r="AR35"/>
      <c r="AS35"/>
      <c r="AT35"/>
      <c r="AU35"/>
      <c r="AV35"/>
      <c r="AW35"/>
    </row>
    <row r="36" spans="1:49" s="69" customFormat="1" ht="14.1" customHeight="1" x14ac:dyDescent="0.3">
      <c r="A36" s="233" t="s">
        <v>77</v>
      </c>
      <c r="B36" s="233"/>
      <c r="C36" s="233"/>
      <c r="D36" s="216">
        <v>66</v>
      </c>
      <c r="E36" s="215"/>
      <c r="F36" s="87"/>
      <c r="G36" s="87">
        <v>20</v>
      </c>
      <c r="H36" s="87"/>
      <c r="I36" s="87"/>
      <c r="J36" s="87">
        <v>1</v>
      </c>
      <c r="K36" s="87">
        <v>2</v>
      </c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70"/>
      <c r="AF36" s="70"/>
      <c r="AG36" s="70"/>
      <c r="AH36" s="70"/>
      <c r="AI36" s="70"/>
      <c r="AJ36" s="70"/>
      <c r="AK36" s="70">
        <f t="shared" si="2"/>
        <v>23</v>
      </c>
      <c r="AL36" s="70">
        <f t="shared" si="3"/>
        <v>43</v>
      </c>
      <c r="AN36"/>
      <c r="AO36"/>
      <c r="AP36"/>
      <c r="AQ36"/>
      <c r="AR36"/>
      <c r="AS36"/>
      <c r="AT36"/>
      <c r="AU36"/>
      <c r="AV36"/>
      <c r="AW36"/>
    </row>
    <row r="37" spans="1:49" s="69" customFormat="1" ht="14.1" customHeight="1" x14ac:dyDescent="0.3">
      <c r="A37" s="233" t="s">
        <v>71</v>
      </c>
      <c r="B37" s="233"/>
      <c r="C37" s="233"/>
      <c r="D37" s="216">
        <v>50</v>
      </c>
      <c r="E37" s="215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70"/>
      <c r="AF37" s="70"/>
      <c r="AG37" s="70"/>
      <c r="AH37" s="70"/>
      <c r="AI37" s="70"/>
      <c r="AJ37" s="70"/>
      <c r="AK37" s="70">
        <f t="shared" si="2"/>
        <v>0</v>
      </c>
      <c r="AL37" s="70">
        <f t="shared" si="3"/>
        <v>50</v>
      </c>
      <c r="AN37"/>
      <c r="AO37"/>
      <c r="AP37"/>
      <c r="AQ37"/>
      <c r="AR37"/>
      <c r="AS37"/>
      <c r="AT37"/>
      <c r="AU37"/>
      <c r="AV37"/>
      <c r="AW37"/>
    </row>
    <row r="38" spans="1:49" s="69" customFormat="1" ht="14.1" customHeight="1" thickBot="1" x14ac:dyDescent="0.35">
      <c r="A38" s="241" t="s">
        <v>78</v>
      </c>
      <c r="B38" s="241"/>
      <c r="C38" s="241"/>
      <c r="D38" s="242">
        <v>49</v>
      </c>
      <c r="E38" s="243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8"/>
      <c r="AF38" s="108"/>
      <c r="AG38" s="108"/>
      <c r="AH38" s="108"/>
      <c r="AI38" s="108"/>
      <c r="AJ38" s="108"/>
      <c r="AK38" s="108">
        <f t="shared" si="2"/>
        <v>0</v>
      </c>
      <c r="AL38" s="108">
        <f t="shared" si="3"/>
        <v>49</v>
      </c>
      <c r="AN38"/>
      <c r="AO38"/>
      <c r="AP38"/>
      <c r="AQ38"/>
      <c r="AR38"/>
      <c r="AS38"/>
      <c r="AT38"/>
      <c r="AU38"/>
      <c r="AV38"/>
      <c r="AW38"/>
    </row>
    <row r="39" spans="1:49" s="69" customFormat="1" ht="15" customHeight="1" thickBot="1" x14ac:dyDescent="0.35">
      <c r="A39" s="244" t="s">
        <v>40</v>
      </c>
      <c r="B39" s="245"/>
      <c r="C39" s="246"/>
      <c r="D39" s="247">
        <f>SUM(D29:E38)</f>
        <v>2147</v>
      </c>
      <c r="E39" s="246"/>
      <c r="F39" s="110">
        <f>+F29+F30+F31+F32+F33+F34</f>
        <v>0</v>
      </c>
      <c r="G39" s="110">
        <f t="shared" ref="G39:AL39" si="4">+G29+G30+G31+G32+G33+G34</f>
        <v>23</v>
      </c>
      <c r="H39" s="110">
        <f t="shared" si="4"/>
        <v>0</v>
      </c>
      <c r="I39" s="110">
        <f t="shared" si="4"/>
        <v>0</v>
      </c>
      <c r="J39" s="110">
        <f t="shared" si="4"/>
        <v>4</v>
      </c>
      <c r="K39" s="110">
        <f t="shared" si="4"/>
        <v>101</v>
      </c>
      <c r="L39" s="110">
        <f t="shared" si="4"/>
        <v>0</v>
      </c>
      <c r="M39" s="110">
        <f t="shared" si="4"/>
        <v>0</v>
      </c>
      <c r="N39" s="110">
        <f t="shared" si="4"/>
        <v>0</v>
      </c>
      <c r="O39" s="110">
        <f t="shared" si="4"/>
        <v>0</v>
      </c>
      <c r="P39" s="110">
        <f t="shared" si="4"/>
        <v>0</v>
      </c>
      <c r="Q39" s="110">
        <f t="shared" si="4"/>
        <v>0</v>
      </c>
      <c r="R39" s="110">
        <f t="shared" si="4"/>
        <v>0</v>
      </c>
      <c r="S39" s="110">
        <f t="shared" si="4"/>
        <v>0</v>
      </c>
      <c r="T39" s="110">
        <f t="shared" si="4"/>
        <v>0</v>
      </c>
      <c r="U39" s="110">
        <f t="shared" si="4"/>
        <v>0</v>
      </c>
      <c r="V39" s="110">
        <f t="shared" si="4"/>
        <v>0</v>
      </c>
      <c r="W39" s="110">
        <f t="shared" si="4"/>
        <v>0</v>
      </c>
      <c r="X39" s="110">
        <f t="shared" si="4"/>
        <v>0</v>
      </c>
      <c r="Y39" s="110">
        <f t="shared" si="4"/>
        <v>0</v>
      </c>
      <c r="Z39" s="110">
        <f t="shared" si="4"/>
        <v>0</v>
      </c>
      <c r="AA39" s="110">
        <f t="shared" si="4"/>
        <v>0</v>
      </c>
      <c r="AB39" s="110">
        <f t="shared" si="4"/>
        <v>0</v>
      </c>
      <c r="AC39" s="110">
        <f t="shared" si="4"/>
        <v>0</v>
      </c>
      <c r="AD39" s="110">
        <f t="shared" si="4"/>
        <v>0</v>
      </c>
      <c r="AE39" s="110">
        <f t="shared" si="4"/>
        <v>0</v>
      </c>
      <c r="AF39" s="110">
        <f t="shared" si="4"/>
        <v>0</v>
      </c>
      <c r="AG39" s="110">
        <f t="shared" si="4"/>
        <v>0</v>
      </c>
      <c r="AH39" s="110">
        <f t="shared" si="4"/>
        <v>0</v>
      </c>
      <c r="AI39" s="110">
        <f t="shared" si="4"/>
        <v>0</v>
      </c>
      <c r="AJ39" s="110">
        <f t="shared" si="4"/>
        <v>0</v>
      </c>
      <c r="AK39" s="110">
        <f>+AK29+AK30+AK31+AK32+AK33+AK34+AK35+AK36+AK37+AK38</f>
        <v>156</v>
      </c>
      <c r="AL39" s="116">
        <f t="shared" si="4"/>
        <v>1699</v>
      </c>
      <c r="AN39"/>
      <c r="AO39"/>
      <c r="AP39"/>
      <c r="AQ39"/>
      <c r="AR39"/>
      <c r="AS39"/>
      <c r="AT39"/>
      <c r="AU39"/>
      <c r="AV39"/>
      <c r="AW39"/>
    </row>
    <row r="40" spans="1:49" ht="16.5" customHeight="1" thickBot="1" x14ac:dyDescent="0.35">
      <c r="A40" s="248" t="s">
        <v>89</v>
      </c>
      <c r="B40" s="248"/>
      <c r="C40" s="248"/>
      <c r="D40" s="248"/>
      <c r="E40" s="248"/>
      <c r="F40" s="248"/>
      <c r="G40" s="24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</row>
    <row r="41" spans="1:49" ht="12.9" customHeight="1" x14ac:dyDescent="0.3">
      <c r="A41" s="249" t="s">
        <v>90</v>
      </c>
      <c r="B41" s="250"/>
      <c r="C41" s="250"/>
      <c r="D41" s="219">
        <f>12+17</f>
        <v>29</v>
      </c>
      <c r="E41" s="219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4"/>
      <c r="AG41" s="94"/>
      <c r="AH41" s="94"/>
      <c r="AI41" s="94"/>
      <c r="AJ41" s="94"/>
      <c r="AK41" s="94">
        <f>SUM(F41:AJ41)</f>
        <v>0</v>
      </c>
      <c r="AL41" s="113">
        <f>+D41-AK41</f>
        <v>29</v>
      </c>
    </row>
    <row r="42" spans="1:49" ht="12.9" customHeight="1" x14ac:dyDescent="0.3">
      <c r="A42" s="232" t="s">
        <v>91</v>
      </c>
      <c r="B42" s="233"/>
      <c r="C42" s="233"/>
      <c r="D42" s="208">
        <f>42+2</f>
        <v>44</v>
      </c>
      <c r="E42" s="208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70"/>
      <c r="AG42" s="70"/>
      <c r="AH42" s="70"/>
      <c r="AI42" s="70"/>
      <c r="AJ42" s="70"/>
      <c r="AK42" s="70">
        <f>SUM(F42:AJ42)</f>
        <v>0</v>
      </c>
      <c r="AL42" s="115">
        <f>+D42-AK42</f>
        <v>44</v>
      </c>
    </row>
    <row r="43" spans="1:49" s="69" customFormat="1" ht="12.9" customHeight="1" thickBot="1" x14ac:dyDescent="0.35">
      <c r="A43" s="234" t="s">
        <v>92</v>
      </c>
      <c r="B43" s="235"/>
      <c r="C43" s="235"/>
      <c r="D43" s="236">
        <f>16+15</f>
        <v>31</v>
      </c>
      <c r="E43" s="236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2"/>
      <c r="AF43" s="102"/>
      <c r="AG43" s="102"/>
      <c r="AH43" s="102"/>
      <c r="AI43" s="102"/>
      <c r="AJ43" s="102"/>
      <c r="AK43" s="102">
        <f>SUM(F43:AJ43)</f>
        <v>0</v>
      </c>
      <c r="AL43" s="114">
        <f>+D43-AK43</f>
        <v>31</v>
      </c>
      <c r="AN43"/>
      <c r="AO43"/>
      <c r="AP43"/>
      <c r="AQ43"/>
      <c r="AR43"/>
      <c r="AS43"/>
      <c r="AT43"/>
      <c r="AU43"/>
      <c r="AV43"/>
      <c r="AW43"/>
    </row>
    <row r="44" spans="1:49" s="69" customFormat="1" ht="12.9" customHeight="1" thickBot="1" x14ac:dyDescent="0.35">
      <c r="A44" s="237" t="s">
        <v>40</v>
      </c>
      <c r="B44" s="238"/>
      <c r="C44" s="239"/>
      <c r="D44" s="240">
        <f>+D41+D42+D43</f>
        <v>104</v>
      </c>
      <c r="E44" s="239"/>
      <c r="F44" s="117">
        <f>SUM(F41:F43)</f>
        <v>0</v>
      </c>
      <c r="G44" s="117">
        <f t="shared" ref="G44:AK44" si="5">SUM(G41:G43)</f>
        <v>0</v>
      </c>
      <c r="H44" s="117">
        <f t="shared" si="5"/>
        <v>0</v>
      </c>
      <c r="I44" s="117">
        <f t="shared" si="5"/>
        <v>0</v>
      </c>
      <c r="J44" s="117">
        <f t="shared" si="5"/>
        <v>0</v>
      </c>
      <c r="K44" s="117">
        <f t="shared" si="5"/>
        <v>0</v>
      </c>
      <c r="L44" s="117">
        <f t="shared" si="5"/>
        <v>0</v>
      </c>
      <c r="M44" s="117">
        <f t="shared" si="5"/>
        <v>0</v>
      </c>
      <c r="N44" s="117">
        <f t="shared" si="5"/>
        <v>0</v>
      </c>
      <c r="O44" s="117">
        <f t="shared" si="5"/>
        <v>0</v>
      </c>
      <c r="P44" s="117">
        <f t="shared" si="5"/>
        <v>0</v>
      </c>
      <c r="Q44" s="117">
        <f t="shared" si="5"/>
        <v>0</v>
      </c>
      <c r="R44" s="117">
        <f t="shared" si="5"/>
        <v>0</v>
      </c>
      <c r="S44" s="117">
        <f t="shared" si="5"/>
        <v>0</v>
      </c>
      <c r="T44" s="117">
        <f t="shared" si="5"/>
        <v>0</v>
      </c>
      <c r="U44" s="117">
        <f t="shared" si="5"/>
        <v>0</v>
      </c>
      <c r="V44" s="117">
        <f t="shared" si="5"/>
        <v>0</v>
      </c>
      <c r="W44" s="117">
        <f t="shared" si="5"/>
        <v>0</v>
      </c>
      <c r="X44" s="117">
        <f t="shared" si="5"/>
        <v>0</v>
      </c>
      <c r="Y44" s="117">
        <f t="shared" si="5"/>
        <v>0</v>
      </c>
      <c r="Z44" s="117">
        <f t="shared" si="5"/>
        <v>0</v>
      </c>
      <c r="AA44" s="117">
        <f t="shared" si="5"/>
        <v>0</v>
      </c>
      <c r="AB44" s="117">
        <f t="shared" si="5"/>
        <v>0</v>
      </c>
      <c r="AC44" s="117">
        <f t="shared" si="5"/>
        <v>0</v>
      </c>
      <c r="AD44" s="117">
        <f t="shared" si="5"/>
        <v>0</v>
      </c>
      <c r="AE44" s="117">
        <f t="shared" si="5"/>
        <v>0</v>
      </c>
      <c r="AF44" s="117">
        <f t="shared" si="5"/>
        <v>0</v>
      </c>
      <c r="AG44" s="117">
        <f t="shared" si="5"/>
        <v>0</v>
      </c>
      <c r="AH44" s="117">
        <f t="shared" si="5"/>
        <v>0</v>
      </c>
      <c r="AI44" s="117">
        <f t="shared" si="5"/>
        <v>0</v>
      </c>
      <c r="AJ44" s="117">
        <f t="shared" si="5"/>
        <v>0</v>
      </c>
      <c r="AK44" s="117">
        <f t="shared" si="5"/>
        <v>0</v>
      </c>
      <c r="AL44" s="114">
        <f>+D44-AK44</f>
        <v>104</v>
      </c>
      <c r="AN44"/>
      <c r="AO44"/>
      <c r="AP44"/>
      <c r="AQ44"/>
      <c r="AR44"/>
      <c r="AS44"/>
      <c r="AT44"/>
      <c r="AU44"/>
      <c r="AV44"/>
      <c r="AW44"/>
    </row>
    <row r="45" spans="1:49" s="69" customFormat="1" ht="16.5" customHeight="1" x14ac:dyDescent="0.3">
      <c r="A45" s="228" t="s">
        <v>93</v>
      </c>
      <c r="B45" s="228"/>
      <c r="C45" s="228"/>
      <c r="D45" s="228"/>
      <c r="E45" s="228"/>
      <c r="F45" s="228"/>
      <c r="G45" s="228"/>
      <c r="H45" s="228"/>
      <c r="I45" s="228"/>
      <c r="J45" s="228"/>
      <c r="K45" s="228"/>
      <c r="L45" s="228"/>
      <c r="M45" s="228"/>
      <c r="N45" s="228"/>
      <c r="O45" s="228"/>
      <c r="P45" s="228"/>
      <c r="Q45" s="228"/>
      <c r="R45" s="228"/>
      <c r="S45" s="228"/>
      <c r="T45" s="228"/>
      <c r="U45" s="228"/>
      <c r="V45" s="228"/>
      <c r="W45" s="228"/>
      <c r="X45" s="228"/>
      <c r="Y45" s="228"/>
      <c r="Z45" s="228"/>
      <c r="AA45" s="228"/>
      <c r="AB45" s="228"/>
      <c r="AC45" s="228"/>
      <c r="AD45" s="228"/>
      <c r="AE45" s="228"/>
      <c r="AF45" s="228"/>
      <c r="AG45" s="228"/>
      <c r="AH45" s="228"/>
      <c r="AI45" s="228"/>
      <c r="AJ45" s="228"/>
      <c r="AK45" s="228"/>
      <c r="AL45" s="228"/>
      <c r="AN45"/>
      <c r="AO45"/>
      <c r="AP45"/>
      <c r="AQ45"/>
      <c r="AR45"/>
      <c r="AS45"/>
      <c r="AT45"/>
      <c r="AU45"/>
      <c r="AV45"/>
      <c r="AW45"/>
    </row>
    <row r="46" spans="1:49" s="69" customFormat="1" ht="14.25" customHeight="1" thickBot="1" x14ac:dyDescent="0.35">
      <c r="A46" s="229" t="s">
        <v>94</v>
      </c>
      <c r="B46" s="229"/>
      <c r="C46" s="229"/>
      <c r="D46" s="229"/>
      <c r="E46" s="229"/>
      <c r="F46" s="229"/>
      <c r="G46" s="229"/>
      <c r="H46" s="229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  <c r="W46" s="229"/>
      <c r="X46" s="229"/>
      <c r="Y46" s="229"/>
      <c r="Z46" s="229"/>
      <c r="AA46" s="229"/>
      <c r="AB46" s="229"/>
      <c r="AC46" s="229"/>
      <c r="AD46" s="229"/>
      <c r="AE46" s="229"/>
      <c r="AF46" s="229"/>
      <c r="AG46" s="229"/>
      <c r="AH46" s="229"/>
      <c r="AI46" s="229"/>
      <c r="AJ46" s="229"/>
      <c r="AK46" s="229"/>
      <c r="AL46" s="229"/>
      <c r="AN46"/>
      <c r="AO46"/>
      <c r="AP46"/>
      <c r="AQ46"/>
      <c r="AR46"/>
      <c r="AS46"/>
      <c r="AT46"/>
      <c r="AU46"/>
      <c r="AV46"/>
      <c r="AW46"/>
    </row>
    <row r="47" spans="1:49" s="69" customFormat="1" ht="12" customHeight="1" thickBot="1" x14ac:dyDescent="0.35">
      <c r="A47" s="230" t="s">
        <v>95</v>
      </c>
      <c r="B47" s="225" t="s">
        <v>96</v>
      </c>
      <c r="C47" s="227"/>
      <c r="D47" s="225">
        <v>100</v>
      </c>
      <c r="E47" s="227"/>
      <c r="F47" s="118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94"/>
      <c r="AI47" s="94"/>
      <c r="AJ47" s="94"/>
      <c r="AK47" s="96">
        <f>SUM(F47:AJ47)</f>
        <v>0</v>
      </c>
      <c r="AL47" s="120">
        <f>-AK47+D47</f>
        <v>100</v>
      </c>
      <c r="AN47"/>
      <c r="AO47"/>
      <c r="AP47"/>
      <c r="AQ47"/>
      <c r="AR47"/>
      <c r="AS47"/>
      <c r="AT47"/>
      <c r="AU47"/>
      <c r="AV47"/>
      <c r="AW47"/>
    </row>
    <row r="48" spans="1:49" s="69" customFormat="1" ht="12" customHeight="1" thickBot="1" x14ac:dyDescent="0.35">
      <c r="A48" s="231"/>
      <c r="B48" s="216" t="s">
        <v>97</v>
      </c>
      <c r="C48" s="215"/>
      <c r="D48" s="216">
        <v>100</v>
      </c>
      <c r="E48" s="215"/>
      <c r="F48" s="121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70"/>
      <c r="AI48" s="70"/>
      <c r="AJ48" s="70"/>
      <c r="AK48" s="96">
        <f>SUM(F48:AJ48)</f>
        <v>0</v>
      </c>
      <c r="AL48" s="120">
        <f>-AK48+D48</f>
        <v>100</v>
      </c>
      <c r="AN48"/>
      <c r="AO48"/>
      <c r="AP48"/>
      <c r="AQ48"/>
      <c r="AR48"/>
      <c r="AS48"/>
      <c r="AT48"/>
      <c r="AU48"/>
      <c r="AV48"/>
      <c r="AW48"/>
    </row>
    <row r="49" spans="1:49" s="69" customFormat="1" ht="12" customHeight="1" thickBot="1" x14ac:dyDescent="0.35">
      <c r="A49" s="123" t="s">
        <v>98</v>
      </c>
      <c r="B49" s="216" t="s">
        <v>99</v>
      </c>
      <c r="C49" s="215"/>
      <c r="D49" s="216">
        <v>25</v>
      </c>
      <c r="E49" s="215"/>
      <c r="F49" s="121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70"/>
      <c r="AI49" s="70"/>
      <c r="AJ49" s="70"/>
      <c r="AK49" s="96">
        <f>SUM(F49:AJ49)</f>
        <v>0</v>
      </c>
      <c r="AL49" s="120">
        <f>-AK49+D49</f>
        <v>25</v>
      </c>
      <c r="AN49"/>
      <c r="AO49"/>
      <c r="AP49"/>
      <c r="AQ49"/>
      <c r="AR49"/>
      <c r="AS49"/>
      <c r="AT49"/>
      <c r="AU49"/>
      <c r="AV49"/>
      <c r="AW49"/>
    </row>
    <row r="50" spans="1:49" s="69" customFormat="1" ht="12" customHeight="1" thickBot="1" x14ac:dyDescent="0.35">
      <c r="A50" s="124" t="s">
        <v>98</v>
      </c>
      <c r="B50" s="212" t="s">
        <v>100</v>
      </c>
      <c r="C50" s="211"/>
      <c r="D50" s="212">
        <v>25</v>
      </c>
      <c r="E50" s="211"/>
      <c r="F50" s="125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02"/>
      <c r="AI50" s="102"/>
      <c r="AJ50" s="102"/>
      <c r="AK50" s="96">
        <f>SUM(F50:AJ50)</f>
        <v>0</v>
      </c>
      <c r="AL50" s="120">
        <f>-AK50+D50</f>
        <v>25</v>
      </c>
      <c r="AN50"/>
      <c r="AO50"/>
      <c r="AP50"/>
      <c r="AQ50"/>
      <c r="AR50"/>
      <c r="AS50"/>
      <c r="AT50"/>
      <c r="AU50"/>
      <c r="AV50"/>
      <c r="AW50"/>
    </row>
    <row r="51" spans="1:49" s="69" customFormat="1" ht="12" customHeight="1" thickBot="1" x14ac:dyDescent="0.35">
      <c r="A51" s="222" t="s">
        <v>101</v>
      </c>
      <c r="B51" s="222"/>
      <c r="C51" s="222"/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N51"/>
      <c r="AO51"/>
      <c r="AP51"/>
      <c r="AQ51"/>
      <c r="AR51"/>
      <c r="AS51"/>
      <c r="AT51"/>
      <c r="AU51"/>
      <c r="AV51"/>
      <c r="AW51"/>
    </row>
    <row r="52" spans="1:49" s="69" customFormat="1" ht="12" customHeight="1" x14ac:dyDescent="0.3">
      <c r="A52" s="223" t="s">
        <v>96</v>
      </c>
      <c r="B52" s="224"/>
      <c r="C52" s="225">
        <v>98</v>
      </c>
      <c r="D52" s="226"/>
      <c r="E52" s="227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6">
        <f>SUM(F52:AJ52)</f>
        <v>0</v>
      </c>
      <c r="AL52" s="120">
        <f>-AK52+C52</f>
        <v>98</v>
      </c>
      <c r="AN52"/>
      <c r="AO52"/>
      <c r="AP52"/>
      <c r="AQ52"/>
      <c r="AR52"/>
      <c r="AS52"/>
      <c r="AT52"/>
      <c r="AU52"/>
      <c r="AV52"/>
      <c r="AW52"/>
    </row>
    <row r="53" spans="1:49" s="69" customFormat="1" ht="12" customHeight="1" x14ac:dyDescent="0.3">
      <c r="A53" s="208" t="s">
        <v>97</v>
      </c>
      <c r="B53" s="208"/>
      <c r="C53" s="214">
        <v>94</v>
      </c>
      <c r="D53" s="214"/>
      <c r="E53" s="215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98">
        <f>SUM(F53:AJ53)</f>
        <v>0</v>
      </c>
      <c r="AL53" s="127">
        <f>-AK53+C53</f>
        <v>94</v>
      </c>
      <c r="AN53"/>
      <c r="AO53"/>
      <c r="AP53"/>
      <c r="AQ53"/>
      <c r="AR53"/>
      <c r="AS53"/>
      <c r="AT53"/>
      <c r="AU53"/>
      <c r="AV53"/>
      <c r="AW53"/>
    </row>
    <row r="54" spans="1:49" s="69" customFormat="1" ht="12" customHeight="1" x14ac:dyDescent="0.3">
      <c r="A54" s="220" t="s">
        <v>99</v>
      </c>
      <c r="B54" s="221"/>
      <c r="C54" s="216">
        <v>25</v>
      </c>
      <c r="D54" s="214"/>
      <c r="E54" s="215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98">
        <f>SUM(F54:AJ54)</f>
        <v>0</v>
      </c>
      <c r="AL54" s="127">
        <f>-AK54+C54</f>
        <v>25</v>
      </c>
      <c r="AN54"/>
      <c r="AO54"/>
      <c r="AP54"/>
      <c r="AQ54"/>
      <c r="AR54"/>
      <c r="AS54"/>
      <c r="AT54"/>
      <c r="AU54"/>
      <c r="AV54"/>
      <c r="AW54"/>
    </row>
    <row r="55" spans="1:49" s="69" customFormat="1" ht="12" customHeight="1" thickBot="1" x14ac:dyDescent="0.35">
      <c r="A55" s="209" t="s">
        <v>100</v>
      </c>
      <c r="B55" s="211"/>
      <c r="C55" s="212">
        <v>25</v>
      </c>
      <c r="D55" s="210"/>
      <c r="E55" s="21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3">
        <f>SUM(F55:AJ55)</f>
        <v>0</v>
      </c>
      <c r="AL55" s="128">
        <f>-AK55+C55</f>
        <v>25</v>
      </c>
      <c r="AN55"/>
      <c r="AO55"/>
      <c r="AP55"/>
      <c r="AQ55"/>
      <c r="AR55"/>
      <c r="AS55"/>
      <c r="AT55"/>
      <c r="AU55"/>
      <c r="AV55"/>
      <c r="AW55"/>
    </row>
    <row r="56" spans="1:49" ht="12" customHeight="1" thickBot="1" x14ac:dyDescent="0.35">
      <c r="A56" s="217" t="s">
        <v>102</v>
      </c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7"/>
      <c r="AB56" s="217"/>
      <c r="AC56" s="217"/>
      <c r="AD56" s="217"/>
      <c r="AE56" s="217"/>
      <c r="AF56" s="217"/>
      <c r="AG56" s="217"/>
      <c r="AH56" s="217"/>
      <c r="AI56" s="217"/>
      <c r="AJ56" s="217"/>
      <c r="AK56" s="217"/>
      <c r="AL56" s="217"/>
    </row>
    <row r="57" spans="1:49" ht="12" customHeight="1" x14ac:dyDescent="0.3">
      <c r="A57" s="218" t="s">
        <v>110</v>
      </c>
      <c r="B57" s="219"/>
      <c r="C57" s="219"/>
      <c r="D57" s="219">
        <v>87</v>
      </c>
      <c r="E57" s="2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94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94">
        <f t="shared" ref="AK57:AK64" si="6">SUM(F57:AJ57)</f>
        <v>0</v>
      </c>
      <c r="AL57" s="113">
        <f>D57-AK57</f>
        <v>87</v>
      </c>
    </row>
    <row r="58" spans="1:49" ht="12" customHeight="1" x14ac:dyDescent="0.3">
      <c r="A58" s="207" t="s">
        <v>111</v>
      </c>
      <c r="B58" s="208"/>
      <c r="C58" s="208"/>
      <c r="D58" s="208">
        <v>30</v>
      </c>
      <c r="E58" s="208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70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70">
        <f t="shared" si="6"/>
        <v>0</v>
      </c>
      <c r="AL58" s="115">
        <f>D58-AK58</f>
        <v>30</v>
      </c>
    </row>
    <row r="59" spans="1:49" ht="12" customHeight="1" x14ac:dyDescent="0.3">
      <c r="A59" s="207" t="s">
        <v>112</v>
      </c>
      <c r="B59" s="208"/>
      <c r="C59" s="208"/>
      <c r="D59" s="208">
        <v>15</v>
      </c>
      <c r="E59" s="208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70">
        <f t="shared" si="6"/>
        <v>0</v>
      </c>
      <c r="AL59" s="115">
        <f t="shared" ref="AL59:AL64" si="7">+D59-AK59</f>
        <v>15</v>
      </c>
    </row>
    <row r="60" spans="1:49" ht="12" customHeight="1" x14ac:dyDescent="0.3">
      <c r="A60" s="213" t="s">
        <v>113</v>
      </c>
      <c r="B60" s="214"/>
      <c r="C60" s="215"/>
      <c r="D60" s="216">
        <v>5</v>
      </c>
      <c r="E60" s="215"/>
      <c r="F60" s="129"/>
      <c r="G60" s="129"/>
      <c r="H60" s="129"/>
      <c r="I60" s="129"/>
      <c r="J60" s="129"/>
      <c r="K60" s="129"/>
      <c r="L60" s="129"/>
      <c r="M60" s="129"/>
      <c r="N60" s="108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  <c r="AC60" s="129"/>
      <c r="AD60" s="129"/>
      <c r="AE60" s="129"/>
      <c r="AF60" s="129"/>
      <c r="AG60" s="129"/>
      <c r="AH60" s="129"/>
      <c r="AI60" s="129"/>
      <c r="AJ60" s="129"/>
      <c r="AK60" s="70">
        <f t="shared" si="6"/>
        <v>0</v>
      </c>
      <c r="AL60" s="115">
        <f t="shared" si="7"/>
        <v>5</v>
      </c>
    </row>
    <row r="61" spans="1:49" ht="12" customHeight="1" x14ac:dyDescent="0.3">
      <c r="A61" s="207" t="s">
        <v>114</v>
      </c>
      <c r="B61" s="208"/>
      <c r="C61" s="208"/>
      <c r="D61" s="208">
        <v>25</v>
      </c>
      <c r="E61" s="208"/>
      <c r="F61" s="122"/>
      <c r="G61" s="122"/>
      <c r="H61" s="122"/>
      <c r="I61" s="122"/>
      <c r="J61" s="122"/>
      <c r="K61" s="122"/>
      <c r="L61" s="122"/>
      <c r="M61" s="122"/>
      <c r="N61" s="70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  <c r="AJ61" s="122"/>
      <c r="AK61" s="70">
        <f t="shared" si="6"/>
        <v>0</v>
      </c>
      <c r="AL61" s="115">
        <f t="shared" si="7"/>
        <v>25</v>
      </c>
    </row>
    <row r="62" spans="1:49" ht="12" customHeight="1" x14ac:dyDescent="0.3">
      <c r="A62" s="207" t="s">
        <v>115</v>
      </c>
      <c r="B62" s="208"/>
      <c r="C62" s="208"/>
      <c r="D62" s="208">
        <v>7</v>
      </c>
      <c r="E62" s="208"/>
      <c r="F62" s="122"/>
      <c r="G62" s="122"/>
      <c r="H62" s="122"/>
      <c r="I62" s="122"/>
      <c r="J62" s="122"/>
      <c r="K62" s="122"/>
      <c r="L62" s="122"/>
      <c r="M62" s="122"/>
      <c r="N62" s="70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2"/>
      <c r="AD62" s="122"/>
      <c r="AE62" s="122"/>
      <c r="AF62" s="122"/>
      <c r="AG62" s="122"/>
      <c r="AH62" s="122"/>
      <c r="AI62" s="122"/>
      <c r="AJ62" s="122"/>
      <c r="AK62" s="70">
        <f t="shared" si="6"/>
        <v>0</v>
      </c>
      <c r="AL62" s="115">
        <f t="shared" si="7"/>
        <v>7</v>
      </c>
    </row>
    <row r="63" spans="1:49" ht="12" customHeight="1" x14ac:dyDescent="0.3">
      <c r="A63" s="207" t="s">
        <v>116</v>
      </c>
      <c r="B63" s="208"/>
      <c r="C63" s="208"/>
      <c r="D63" s="208">
        <v>5</v>
      </c>
      <c r="E63" s="208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  <c r="AE63" s="122"/>
      <c r="AF63" s="122"/>
      <c r="AG63" s="122"/>
      <c r="AH63" s="122"/>
      <c r="AI63" s="122"/>
      <c r="AJ63" s="122"/>
      <c r="AK63" s="70">
        <f t="shared" si="6"/>
        <v>0</v>
      </c>
      <c r="AL63" s="115">
        <f t="shared" si="7"/>
        <v>5</v>
      </c>
    </row>
    <row r="64" spans="1:49" ht="12" customHeight="1" thickBot="1" x14ac:dyDescent="0.35">
      <c r="A64" s="209" t="s">
        <v>117</v>
      </c>
      <c r="B64" s="210"/>
      <c r="C64" s="211"/>
      <c r="D64" s="212">
        <v>5</v>
      </c>
      <c r="E64" s="211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02">
        <f t="shared" si="6"/>
        <v>0</v>
      </c>
      <c r="AL64" s="114">
        <f t="shared" si="7"/>
        <v>5</v>
      </c>
    </row>
    <row r="65" spans="39:39" ht="24" customHeight="1" x14ac:dyDescent="0.3">
      <c r="AM65"/>
    </row>
    <row r="66" spans="39:39" ht="24" customHeight="1" x14ac:dyDescent="0.3">
      <c r="AM66"/>
    </row>
    <row r="67" spans="39:39" ht="24" customHeight="1" x14ac:dyDescent="0.3">
      <c r="AM67"/>
    </row>
    <row r="68" spans="39:39" ht="24" customHeight="1" x14ac:dyDescent="0.3">
      <c r="AM68"/>
    </row>
    <row r="69" spans="39:39" ht="24" customHeight="1" x14ac:dyDescent="0.3">
      <c r="AM69"/>
    </row>
    <row r="70" spans="39:39" ht="24" customHeight="1" x14ac:dyDescent="0.3">
      <c r="AM70"/>
    </row>
    <row r="71" spans="39:39" ht="24" customHeight="1" x14ac:dyDescent="0.3">
      <c r="AM71"/>
    </row>
    <row r="72" spans="39:39" ht="24" customHeight="1" x14ac:dyDescent="0.3">
      <c r="AM72"/>
    </row>
    <row r="73" spans="39:39" ht="24" customHeight="1" x14ac:dyDescent="0.3">
      <c r="AM73"/>
    </row>
    <row r="74" spans="39:39" ht="24" customHeight="1" x14ac:dyDescent="0.3">
      <c r="AM74"/>
    </row>
    <row r="75" spans="39:39" ht="24" customHeight="1" x14ac:dyDescent="0.3">
      <c r="AM75"/>
    </row>
    <row r="76" spans="39:39" ht="24" customHeight="1" x14ac:dyDescent="0.3">
      <c r="AM76"/>
    </row>
    <row r="77" spans="39:39" ht="24" customHeight="1" x14ac:dyDescent="0.3">
      <c r="AM77"/>
    </row>
    <row r="78" spans="39:39" ht="24" customHeight="1" x14ac:dyDescent="0.3">
      <c r="AM78"/>
    </row>
    <row r="79" spans="39:39" ht="24" customHeight="1" x14ac:dyDescent="0.3">
      <c r="AM79"/>
    </row>
    <row r="80" spans="39:39" ht="24" customHeight="1" x14ac:dyDescent="0.3">
      <c r="AM80"/>
    </row>
    <row r="81" spans="39:39" ht="24" customHeight="1" x14ac:dyDescent="0.3">
      <c r="AM81"/>
    </row>
    <row r="82" spans="39:39" ht="24" customHeight="1" x14ac:dyDescent="0.3">
      <c r="AM82"/>
    </row>
    <row r="83" spans="39:39" ht="24" customHeight="1" x14ac:dyDescent="0.3">
      <c r="AM83"/>
    </row>
    <row r="84" spans="39:39" ht="24" customHeight="1" x14ac:dyDescent="0.3">
      <c r="AM84"/>
    </row>
    <row r="85" spans="39:39" ht="24" customHeight="1" x14ac:dyDescent="0.3">
      <c r="AM85"/>
    </row>
    <row r="86" spans="39:39" ht="24" customHeight="1" x14ac:dyDescent="0.3">
      <c r="AM86"/>
    </row>
    <row r="87" spans="39:39" ht="24" customHeight="1" x14ac:dyDescent="0.3">
      <c r="AM87"/>
    </row>
    <row r="88" spans="39:39" ht="24" customHeight="1" x14ac:dyDescent="0.3">
      <c r="AM88"/>
    </row>
    <row r="89" spans="39:39" ht="24" customHeight="1" x14ac:dyDescent="0.3">
      <c r="AM89"/>
    </row>
    <row r="90" spans="39:39" ht="24" customHeight="1" x14ac:dyDescent="0.3">
      <c r="AM90"/>
    </row>
    <row r="91" spans="39:39" ht="24" customHeight="1" x14ac:dyDescent="0.3">
      <c r="AM91"/>
    </row>
  </sheetData>
  <mergeCells count="118">
    <mergeCell ref="AK8:AK10"/>
    <mergeCell ref="AL8:AL10"/>
    <mergeCell ref="A9:C9"/>
    <mergeCell ref="A10:C10"/>
    <mergeCell ref="A14:C14"/>
    <mergeCell ref="D14:E14"/>
    <mergeCell ref="A15:C15"/>
    <mergeCell ref="D15:E15"/>
    <mergeCell ref="A1:AL1"/>
    <mergeCell ref="A2:AL2"/>
    <mergeCell ref="AJ3:AL3"/>
    <mergeCell ref="A4:C4"/>
    <mergeCell ref="D4:E4"/>
    <mergeCell ref="A5:C5"/>
    <mergeCell ref="D5:E5"/>
    <mergeCell ref="A6:C6"/>
    <mergeCell ref="D6:E7"/>
    <mergeCell ref="AL6:AL7"/>
    <mergeCell ref="A7:C7"/>
    <mergeCell ref="A11:C11"/>
    <mergeCell ref="D11:E11"/>
    <mergeCell ref="A12:C12"/>
    <mergeCell ref="D12:E12"/>
    <mergeCell ref="A13:C13"/>
    <mergeCell ref="D13:E13"/>
    <mergeCell ref="A21:C21"/>
    <mergeCell ref="D21:E21"/>
    <mergeCell ref="A8:C8"/>
    <mergeCell ref="D8:E10"/>
    <mergeCell ref="A22:C22"/>
    <mergeCell ref="D22:E22"/>
    <mergeCell ref="A23:C23"/>
    <mergeCell ref="D23:E23"/>
    <mergeCell ref="AL16:AL17"/>
    <mergeCell ref="A17:C17"/>
    <mergeCell ref="A18:C18"/>
    <mergeCell ref="D18:E20"/>
    <mergeCell ref="AL18:AL20"/>
    <mergeCell ref="A19:C19"/>
    <mergeCell ref="A20:C20"/>
    <mergeCell ref="A16:C16"/>
    <mergeCell ref="D16:E17"/>
    <mergeCell ref="A28:AL28"/>
    <mergeCell ref="A29:C29"/>
    <mergeCell ref="D29:E29"/>
    <mergeCell ref="A30:C30"/>
    <mergeCell ref="D30:E30"/>
    <mergeCell ref="A31:C31"/>
    <mergeCell ref="D31:E31"/>
    <mergeCell ref="A24:C24"/>
    <mergeCell ref="D24:E24"/>
    <mergeCell ref="A25:AL25"/>
    <mergeCell ref="A26:C26"/>
    <mergeCell ref="D26:E26"/>
    <mergeCell ref="A27:C27"/>
    <mergeCell ref="D27:E27"/>
    <mergeCell ref="A35:C35"/>
    <mergeCell ref="D35:E35"/>
    <mergeCell ref="A36:C36"/>
    <mergeCell ref="D36:E36"/>
    <mergeCell ref="A37:C37"/>
    <mergeCell ref="D37:E37"/>
    <mergeCell ref="A32:C32"/>
    <mergeCell ref="D32:E32"/>
    <mergeCell ref="A33:C33"/>
    <mergeCell ref="D33:E33"/>
    <mergeCell ref="A34:C34"/>
    <mergeCell ref="D34:E34"/>
    <mergeCell ref="A42:C42"/>
    <mergeCell ref="D42:E42"/>
    <mergeCell ref="A43:C43"/>
    <mergeCell ref="D43:E43"/>
    <mergeCell ref="A44:C44"/>
    <mergeCell ref="D44:E44"/>
    <mergeCell ref="A38:C38"/>
    <mergeCell ref="D38:E38"/>
    <mergeCell ref="A39:C39"/>
    <mergeCell ref="D39:E39"/>
    <mergeCell ref="A40:AL40"/>
    <mergeCell ref="A41:C41"/>
    <mergeCell ref="D41:E41"/>
    <mergeCell ref="B49:C49"/>
    <mergeCell ref="D49:E49"/>
    <mergeCell ref="B50:C50"/>
    <mergeCell ref="D50:E50"/>
    <mergeCell ref="A51:AL51"/>
    <mergeCell ref="A52:B52"/>
    <mergeCell ref="C52:E52"/>
    <mergeCell ref="A45:AL45"/>
    <mergeCell ref="A46:AL46"/>
    <mergeCell ref="A47:A48"/>
    <mergeCell ref="B47:C47"/>
    <mergeCell ref="D47:E47"/>
    <mergeCell ref="B48:C48"/>
    <mergeCell ref="D48:E48"/>
    <mergeCell ref="A56:AL56"/>
    <mergeCell ref="A57:C57"/>
    <mergeCell ref="D57:E57"/>
    <mergeCell ref="A58:C58"/>
    <mergeCell ref="D58:E58"/>
    <mergeCell ref="A59:C59"/>
    <mergeCell ref="D59:E59"/>
    <mergeCell ref="A53:B53"/>
    <mergeCell ref="C53:E53"/>
    <mergeCell ref="A54:B54"/>
    <mergeCell ref="C54:E54"/>
    <mergeCell ref="A55:B55"/>
    <mergeCell ref="C55:E55"/>
    <mergeCell ref="A63:C63"/>
    <mergeCell ref="D63:E63"/>
    <mergeCell ref="A64:C64"/>
    <mergeCell ref="D64:E64"/>
    <mergeCell ref="A60:C60"/>
    <mergeCell ref="D60:E60"/>
    <mergeCell ref="A61:C61"/>
    <mergeCell ref="D61:E61"/>
    <mergeCell ref="A62:C62"/>
    <mergeCell ref="D62:E62"/>
  </mergeCells>
  <pageMargins left="0.25" right="0.5" top="0" bottom="0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 - MCB</vt:lpstr>
      <vt:lpstr>Production- RCCB-tinytrip</vt:lpstr>
      <vt:lpstr>DEC 2022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2023-03-28T13:52:22Z</dcterms:modified>
</cp:coreProperties>
</file>