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DBDD074-D9A3-441E-8EC5-ED346DB8C2B8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Production - MCB" sheetId="1" r:id="rId1"/>
    <sheet name="Production- RCCB-tinytrip" sheetId="12" r:id="rId2"/>
    <sheet name="MCCB Production" sheetId="14" r:id="rId3"/>
    <sheet name="Sheet1" sheetId="13" r:id="rId4"/>
  </sheets>
  <calcPr calcId="191029"/>
</workbook>
</file>

<file path=xl/calcChain.xml><?xml version="1.0" encoding="utf-8"?>
<calcChain xmlns="http://schemas.openxmlformats.org/spreadsheetml/2006/main">
  <c r="M8" i="14" l="1"/>
  <c r="M16" i="14"/>
  <c r="L19" i="14"/>
  <c r="L16" i="14"/>
  <c r="AO16" i="14" s="1"/>
  <c r="AP16" i="14" s="1"/>
  <c r="L17" i="14"/>
  <c r="L7" i="14"/>
  <c r="K7" i="14"/>
  <c r="J20" i="14"/>
  <c r="J19" i="14"/>
  <c r="J18" i="14"/>
  <c r="I15" i="14"/>
  <c r="H17" i="14"/>
  <c r="AG26" i="1"/>
  <c r="AH25" i="1"/>
  <c r="X26" i="1"/>
  <c r="V9" i="12"/>
  <c r="O15" i="12"/>
  <c r="O14" i="12"/>
  <c r="O20" i="12" s="1"/>
  <c r="T26" i="1"/>
  <c r="J40" i="1"/>
  <c r="E16" i="14"/>
  <c r="F18" i="1"/>
  <c r="E18" i="1"/>
  <c r="C26" i="1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E20" i="12"/>
  <c r="F20" i="12"/>
  <c r="G20" i="12"/>
  <c r="H20" i="12"/>
  <c r="I20" i="12"/>
  <c r="J20" i="12"/>
  <c r="K20" i="12"/>
  <c r="L20" i="12"/>
  <c r="M20" i="12"/>
  <c r="N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P12" i="14"/>
  <c r="AP9" i="14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G59" i="12"/>
  <c r="AH59" i="12"/>
  <c r="AO13" i="14"/>
  <c r="AO14" i="14"/>
  <c r="AO15" i="14"/>
  <c r="AP15" i="14" s="1"/>
  <c r="AO17" i="14"/>
  <c r="AO18" i="14"/>
  <c r="AP18" i="14" s="1"/>
  <c r="AO19" i="14"/>
  <c r="AO20" i="14"/>
  <c r="AO21" i="14"/>
  <c r="AP21" i="14" s="1"/>
  <c r="AO22" i="14"/>
  <c r="AP22" i="14" s="1"/>
  <c r="AO23" i="14"/>
  <c r="AO12" i="14"/>
  <c r="AO9" i="14"/>
  <c r="AO8" i="14"/>
  <c r="AO7" i="14"/>
  <c r="AN24" i="14"/>
  <c r="D26" i="14"/>
  <c r="AP7" i="14" l="1"/>
  <c r="AO34" i="14" l="1"/>
  <c r="AO28" i="14"/>
  <c r="O24" i="14"/>
  <c r="J24" i="14"/>
  <c r="I24" i="14"/>
  <c r="AO26" i="14"/>
  <c r="P24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E43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E38" i="14"/>
  <c r="F24" i="14"/>
  <c r="G24" i="14"/>
  <c r="H24" i="14"/>
  <c r="K24" i="14"/>
  <c r="L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I24" i="14"/>
  <c r="AJ24" i="14"/>
  <c r="AK24" i="14"/>
  <c r="AL24" i="14"/>
  <c r="E24" i="14"/>
  <c r="AO57" i="14"/>
  <c r="AO58" i="14"/>
  <c r="AO59" i="14"/>
  <c r="AO60" i="14"/>
  <c r="AO61" i="14"/>
  <c r="AO62" i="14"/>
  <c r="AO63" i="14"/>
  <c r="AO64" i="14"/>
  <c r="AO65" i="14"/>
  <c r="AO56" i="14"/>
  <c r="AO52" i="14"/>
  <c r="AO53" i="14"/>
  <c r="AO54" i="14"/>
  <c r="AO51" i="14"/>
  <c r="AO47" i="14"/>
  <c r="AO48" i="14"/>
  <c r="AO49" i="14"/>
  <c r="AO46" i="14"/>
  <c r="AO41" i="14"/>
  <c r="AO42" i="14"/>
  <c r="AO40" i="14"/>
  <c r="AO29" i="14"/>
  <c r="AO30" i="14"/>
  <c r="AO32" i="14"/>
  <c r="AO33" i="14"/>
  <c r="AO35" i="14"/>
  <c r="AO36" i="14"/>
  <c r="AO37" i="14"/>
  <c r="AO6" i="14"/>
  <c r="AP65" i="14"/>
  <c r="AP64" i="14"/>
  <c r="D63" i="14"/>
  <c r="D62" i="14"/>
  <c r="AM24" i="14" l="1"/>
  <c r="AH24" i="14"/>
  <c r="U38" i="14"/>
  <c r="T38" i="14"/>
  <c r="AO31" i="14"/>
  <c r="AP31" i="14" s="1"/>
  <c r="R24" i="14"/>
  <c r="N24" i="14"/>
  <c r="M24" i="14"/>
  <c r="S24" i="14"/>
  <c r="Q24" i="14"/>
  <c r="AP62" i="14"/>
  <c r="AP26" i="14"/>
  <c r="AP63" i="14"/>
  <c r="AH20" i="1"/>
  <c r="AH2" i="1"/>
  <c r="D38" i="14"/>
  <c r="AP34" i="14"/>
  <c r="AP35" i="14"/>
  <c r="AP36" i="14"/>
  <c r="AP37" i="14"/>
  <c r="AP13" i="14"/>
  <c r="AP61" i="14"/>
  <c r="AP58" i="14"/>
  <c r="AP56" i="14"/>
  <c r="AP54" i="14"/>
  <c r="AP53" i="14"/>
  <c r="AP52" i="14"/>
  <c r="AP51" i="14"/>
  <c r="AP49" i="14"/>
  <c r="AP48" i="14"/>
  <c r="AP47" i="14"/>
  <c r="AP46" i="14"/>
  <c r="D43" i="14"/>
  <c r="AP42" i="14"/>
  <c r="AP41" i="14"/>
  <c r="AP40" i="14"/>
  <c r="AP33" i="14"/>
  <c r="AP32" i="14"/>
  <c r="AP30" i="14"/>
  <c r="AP29" i="14"/>
  <c r="AP23" i="14"/>
  <c r="AP14" i="14"/>
  <c r="C59" i="12"/>
  <c r="C45" i="12"/>
  <c r="D45" i="12"/>
  <c r="D20" i="12"/>
  <c r="D36" i="12"/>
  <c r="AO38" i="14" l="1"/>
  <c r="AO24" i="14"/>
  <c r="AO43" i="14"/>
  <c r="AP43" i="14" s="1"/>
  <c r="D59" i="12"/>
  <c r="AP60" i="14"/>
  <c r="AP6" i="14"/>
  <c r="D24" i="14"/>
  <c r="AP28" i="14"/>
  <c r="AP38" i="14" s="1"/>
  <c r="AI15" i="12"/>
  <c r="AP24" i="14" l="1"/>
  <c r="AH22" i="1"/>
  <c r="AH17" i="1"/>
  <c r="AI39" i="12"/>
  <c r="AI37" i="12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21" i="1"/>
  <c r="AH23" i="1"/>
  <c r="AH24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40" i="1" l="1"/>
  <c r="AI20" i="12"/>
  <c r="AH19" i="1"/>
  <c r="AH18" i="1"/>
  <c r="AI21" i="12" l="1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7" i="12"/>
  <c r="AI8" i="12"/>
  <c r="AI9" i="12"/>
  <c r="AI10" i="12"/>
  <c r="AI11" i="12"/>
  <c r="AI12" i="12"/>
  <c r="AI13" i="12"/>
  <c r="AI14" i="12"/>
  <c r="AI16" i="12"/>
  <c r="AI17" i="12"/>
  <c r="AI18" i="12"/>
  <c r="AI19" i="12"/>
  <c r="AI6" i="12"/>
  <c r="AI46" i="12"/>
  <c r="AI50" i="12"/>
  <c r="AI40" i="12"/>
  <c r="AI41" i="12"/>
  <c r="AI42" i="12"/>
  <c r="AI43" i="12"/>
  <c r="AI44" i="12"/>
  <c r="AI47" i="12"/>
  <c r="AI48" i="12"/>
  <c r="AI49" i="12"/>
  <c r="AI51" i="12"/>
  <c r="AI52" i="12"/>
  <c r="AI53" i="12"/>
  <c r="AI54" i="12"/>
  <c r="AI55" i="12"/>
  <c r="AI56" i="12"/>
  <c r="AI57" i="12"/>
  <c r="AI58" i="12"/>
  <c r="AI59" i="12"/>
  <c r="AI38" i="12"/>
  <c r="AI36" i="12" l="1"/>
  <c r="AI5" i="12" l="1"/>
  <c r="AI45" i="12" l="1"/>
  <c r="C36" i="12" l="1"/>
  <c r="C20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2" authorId="0" shapeId="0" xr:uid="{6DEC9360-0FC1-49D3-8E82-4F514720FB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SPC 13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9BC45523-A21A-440D-9164-0ABFF7C166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K7" authorId="0" shapeId="0" xr:uid="{0BC5A4F8-0ECF-42DE-B67A-9F2D3B2A63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N7" authorId="0" shapeId="0" xr:uid="{FBBB070C-9485-42BD-9535-C32C804606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F8" authorId="0" shapeId="0" xr:uid="{3B810AEA-4159-42F5-A3EE-D3F6DD5320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K8" authorId="0" shapeId="0" xr:uid="{9A1DB2F9-FC87-449C-A88D-B0967FD1E7B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N8" authorId="0" shapeId="0" xr:uid="{6341CB34-8F60-46E9-ACC3-61EE961A25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Q8" authorId="0" shapeId="0" xr:uid="{46C5B1B0-2EAD-47A0-9748-6496C93ABB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X8" authorId="0" shapeId="0" xr:uid="{3B0FC0B0-BCE2-4E1A-A1AB-D2A82FC3DC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K9" authorId="0" shapeId="0" xr:uid="{2558B808-A5E3-4680-B3FB-196A594DB9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Q9" authorId="0" shapeId="0" xr:uid="{7E093E3A-8B30-44D9-B64D-8255961AA4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V9" authorId="0" shapeId="0" xr:uid="{0DC2B1CC-4F28-4C55-BFC9-A90D140DE1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140 NOS WIPRO</t>
        </r>
      </text>
    </comment>
    <comment ref="G13" authorId="0" shapeId="0" xr:uid="{329DC9FA-276B-4AB1-A208-3A63A736C1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G14" authorId="0" shapeId="0" xr:uid="{14F1978D-5075-4BDC-B5A4-14A0BDB3C4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D7140794-D81E-4AE4-A8DB-93E76B5449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W/O separator, w/oextended link to lucknow</t>
        </r>
      </text>
    </comment>
    <comment ref="E16" authorId="0" shapeId="0" xr:uid="{73FB21B1-41B6-4D88-A440-C5F20D943F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w/o separator to jaipur</t>
        </r>
      </text>
    </comment>
    <comment ref="G16" authorId="0" shapeId="0" xr:uid="{67169F0C-013B-43BC-B9B8-B598B68D15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w/o separator</t>
        </r>
      </text>
    </comment>
  </commentList>
</comments>
</file>

<file path=xl/sharedStrings.xml><?xml version="1.0" encoding="utf-8"?>
<sst xmlns="http://schemas.openxmlformats.org/spreadsheetml/2006/main" count="222" uniqueCount="168">
  <si>
    <t>BENTEC BHARTIA ENGINEERS PVT. LTD. BADDI</t>
  </si>
  <si>
    <t>SP-B - 6A</t>
  </si>
  <si>
    <t>SP-C- 6A</t>
  </si>
  <si>
    <t>SPN- 6A</t>
  </si>
  <si>
    <t>DP-6A</t>
  </si>
  <si>
    <t>TP-6A</t>
  </si>
  <si>
    <t>FP-6A</t>
  </si>
  <si>
    <t>DP-63A</t>
  </si>
  <si>
    <t>TP-40A</t>
  </si>
  <si>
    <t>TP-63A</t>
  </si>
  <si>
    <t>FP-40A</t>
  </si>
  <si>
    <t>FP-63A</t>
  </si>
  <si>
    <t>Rating</t>
  </si>
  <si>
    <t>25 / 30mA</t>
  </si>
  <si>
    <t>40 / 30mA</t>
  </si>
  <si>
    <t>63 / 30mA</t>
  </si>
  <si>
    <t>25 / 100mA</t>
  </si>
  <si>
    <t>40 / 100mA</t>
  </si>
  <si>
    <t>63 / 100mA</t>
  </si>
  <si>
    <t>25 / 300mA</t>
  </si>
  <si>
    <t>63 / 300mA</t>
  </si>
  <si>
    <t>25 DP</t>
  </si>
  <si>
    <t>TINY TRIP</t>
  </si>
  <si>
    <t>6 SP</t>
  </si>
  <si>
    <t>10 SP</t>
  </si>
  <si>
    <t>16 SP</t>
  </si>
  <si>
    <t>20 SP</t>
  </si>
  <si>
    <t>25 SP</t>
  </si>
  <si>
    <t>32 SP</t>
  </si>
  <si>
    <t>6 DP</t>
  </si>
  <si>
    <t xml:space="preserve">10 DP </t>
  </si>
  <si>
    <t>16 DP</t>
  </si>
  <si>
    <t xml:space="preserve">20 DP </t>
  </si>
  <si>
    <t>32 DP</t>
  </si>
  <si>
    <t>40 DP ISO</t>
  </si>
  <si>
    <t>DP-40A</t>
  </si>
  <si>
    <t>Product</t>
  </si>
  <si>
    <t>Month target IN NOS.</t>
  </si>
  <si>
    <t>TOTAL POLES</t>
  </si>
  <si>
    <t>40 / 300mA</t>
  </si>
  <si>
    <t>TOTAL</t>
  </si>
  <si>
    <t>DP-25 A</t>
  </si>
  <si>
    <t>FP-25A</t>
  </si>
  <si>
    <t>MCO</t>
  </si>
  <si>
    <t xml:space="preserve"> DP RCCB</t>
  </si>
  <si>
    <t xml:space="preserve"> FP RCCB</t>
  </si>
  <si>
    <t xml:space="preserve">Cummalative </t>
  </si>
  <si>
    <t>Man power in RCCB</t>
  </si>
  <si>
    <t>Present in RCCB</t>
  </si>
  <si>
    <t>SPC-0.5A</t>
  </si>
  <si>
    <t>FP-100A</t>
  </si>
  <si>
    <t>TP-100A</t>
  </si>
  <si>
    <t>Month target in nos</t>
  </si>
  <si>
    <t>DP-100A</t>
  </si>
  <si>
    <t>SUN</t>
  </si>
  <si>
    <t>32 / 30mA</t>
  </si>
  <si>
    <t>16 / 30mA</t>
  </si>
  <si>
    <t>16 / 100mA</t>
  </si>
  <si>
    <t>32 / 100mA</t>
  </si>
  <si>
    <t>32 / 300mA</t>
  </si>
  <si>
    <t>16 / 300mA</t>
  </si>
  <si>
    <t>RED FONT IS MODULAR TYPE TINY</t>
  </si>
  <si>
    <t>MCCB FIXED TYPE</t>
  </si>
  <si>
    <t>Op. Qty.</t>
  </si>
  <si>
    <t>Total Prod</t>
  </si>
  <si>
    <t>Final Stock</t>
  </si>
  <si>
    <t>TP-125A</t>
  </si>
  <si>
    <t>TP-160A</t>
  </si>
  <si>
    <t>TP-200A</t>
  </si>
  <si>
    <t>TP-250A</t>
  </si>
  <si>
    <t>TP-400A</t>
  </si>
  <si>
    <t>TP-630A</t>
  </si>
  <si>
    <t>TP-800A</t>
  </si>
  <si>
    <t>FP-125A</t>
  </si>
  <si>
    <t>FP-160A</t>
  </si>
  <si>
    <t>FP-200A</t>
  </si>
  <si>
    <t>FP-250A</t>
  </si>
  <si>
    <t>FP-400A</t>
  </si>
  <si>
    <t>FP-630A</t>
  </si>
  <si>
    <t>FP-800A</t>
  </si>
  <si>
    <t>MCCB  UTILITA  SERIES</t>
  </si>
  <si>
    <t xml:space="preserve">TP-100A </t>
  </si>
  <si>
    <t>MCCB THERMAL ADJUSTABLE  TYPE</t>
  </si>
  <si>
    <t xml:space="preserve">TP-100A (CODY) </t>
  </si>
  <si>
    <t xml:space="preserve">TP-250A (D) </t>
  </si>
  <si>
    <t>TP-250A(CODY)</t>
  </si>
  <si>
    <t>FP-100A (CODY)</t>
  </si>
  <si>
    <t>FP-250A(CODY)</t>
  </si>
  <si>
    <t>FP-250A (D)</t>
  </si>
  <si>
    <t>MCCB  Microprocessor Type</t>
  </si>
  <si>
    <t xml:space="preserve">TP-125A </t>
  </si>
  <si>
    <t xml:space="preserve">TP-250A </t>
  </si>
  <si>
    <t xml:space="preserve">FP-250A </t>
  </si>
  <si>
    <t>MCCB   ACCESSORIES</t>
  </si>
  <si>
    <t>Auxiliary Contact</t>
  </si>
  <si>
    <t>TP/ FP</t>
  </si>
  <si>
    <t>100A</t>
  </si>
  <si>
    <t>250A</t>
  </si>
  <si>
    <t>TP</t>
  </si>
  <si>
    <t>400A</t>
  </si>
  <si>
    <t>630A</t>
  </si>
  <si>
    <t>Shunt Trip Coils</t>
  </si>
  <si>
    <t>Rotary Handles</t>
  </si>
  <si>
    <t>100A TP/FP</t>
  </si>
  <si>
    <t>100A(CODY)</t>
  </si>
  <si>
    <t>250A TP/FP</t>
  </si>
  <si>
    <t>250A(CODY)</t>
  </si>
  <si>
    <t>400A TP</t>
  </si>
  <si>
    <t>630A TP</t>
  </si>
  <si>
    <t>BENTEC BHARTIA ENGINEERS PVT LTD</t>
  </si>
  <si>
    <t>FP 400 A CODY</t>
  </si>
  <si>
    <t>TP 400 A CODY</t>
  </si>
  <si>
    <t>TP 630 A CODY</t>
  </si>
  <si>
    <t>FP 630 A CODY</t>
  </si>
  <si>
    <t>400A FP</t>
  </si>
  <si>
    <t>630A FP</t>
  </si>
  <si>
    <t>800 A TP</t>
  </si>
  <si>
    <t>800 A FP</t>
  </si>
  <si>
    <t>DUSSHERA</t>
  </si>
  <si>
    <t>DIWALI HOLIDAYS</t>
  </si>
  <si>
    <t xml:space="preserve"> PRODUCTION  PLAN v/s ACHIEVED ( RCCB, MCO AND TINY TRIP ) FOR THE MONTH OF OCTOBER 2022</t>
  </si>
  <si>
    <t>BEN DP-16A</t>
  </si>
  <si>
    <t>DRIS DP-16A</t>
  </si>
  <si>
    <t xml:space="preserve">                              MCCB Production &amp; Stock Sheet for the month of OCTOBER 2022                     </t>
  </si>
  <si>
    <t>BALANCE WORKING DAYS-06</t>
  </si>
  <si>
    <t>PRODUCTION FOR THE DAY - 21.10.2022</t>
  </si>
  <si>
    <t>SPC-1.0A</t>
  </si>
  <si>
    <t>SPC-1.6</t>
  </si>
  <si>
    <t>SPC-2</t>
  </si>
  <si>
    <t>SPC-2.5</t>
  </si>
  <si>
    <t>SPC-3</t>
  </si>
  <si>
    <t>SPC-4</t>
  </si>
  <si>
    <t>SPC-5</t>
  </si>
  <si>
    <t>SP-B -10A</t>
  </si>
  <si>
    <t>SP-B - 16A</t>
  </si>
  <si>
    <t>SP-B - 20A</t>
  </si>
  <si>
    <t>SP-B - 25A</t>
  </si>
  <si>
    <t>SP-B -32A</t>
  </si>
  <si>
    <t>SP-B -40A</t>
  </si>
  <si>
    <t>SP-C-10A</t>
  </si>
  <si>
    <t>SP-C- 16A</t>
  </si>
  <si>
    <t>SP-C- 20A</t>
  </si>
  <si>
    <t>SP-C- 25A</t>
  </si>
  <si>
    <t>SP-C-32A</t>
  </si>
  <si>
    <t>SP-C-40A</t>
  </si>
  <si>
    <t>SP-C-63A</t>
  </si>
  <si>
    <t>SPN-10A</t>
  </si>
  <si>
    <t>SPN- 16A</t>
  </si>
  <si>
    <t xml:space="preserve"> SPN-20A</t>
  </si>
  <si>
    <t>SPN- 25A</t>
  </si>
  <si>
    <t>SPN-32A</t>
  </si>
  <si>
    <t>SPN-40A</t>
  </si>
  <si>
    <t>SPN-63A</t>
  </si>
  <si>
    <t>DP-10A</t>
  </si>
  <si>
    <t>DP- 16A</t>
  </si>
  <si>
    <t>DP- 20A</t>
  </si>
  <si>
    <t>DP- 25A</t>
  </si>
  <si>
    <t>DP-32A</t>
  </si>
  <si>
    <t>TP-10A</t>
  </si>
  <si>
    <t>TP- 16A</t>
  </si>
  <si>
    <t>TP- 20A</t>
  </si>
  <si>
    <t>TP- 25A</t>
  </si>
  <si>
    <t>TP-32A</t>
  </si>
  <si>
    <t>FP-10A</t>
  </si>
  <si>
    <t>FP- 16A</t>
  </si>
  <si>
    <t>FP- 20A</t>
  </si>
  <si>
    <t>FP- 25A</t>
  </si>
  <si>
    <t>FP-32A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</si>
</sst>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rgb="FFFFFF6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rgb="FF0070C0"/>
      <name val="Arial"/>
      <family val="2"/>
    </font>
    <font>
      <b/>
      <sz val="8"/>
      <color theme="9" tint="-0.499984740745262"/>
      <name val="Arial"/>
      <family val="2"/>
    </font>
    <font>
      <b/>
      <sz val="8"/>
      <color theme="8" tint="-0.499984740745262"/>
      <name val="Arial"/>
      <family val="2"/>
    </font>
    <font>
      <sz val="8"/>
      <name val="Arial"/>
      <family val="2"/>
    </font>
    <font>
      <sz val="10"/>
      <color theme="1" tint="4.9989318521683403E-2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66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0" borderId="0"/>
    <xf numFmtId="0" fontId="14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</cellStyleXfs>
  <cellXfs count="217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180" wrapText="1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4" fillId="0" borderId="3" xfId="0" applyNumberFormat="1" applyFont="1" applyBorder="1" applyAlignment="1">
      <alignment horizontal="center" vertical="center" wrapText="1"/>
    </xf>
    <xf numFmtId="2" fontId="24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3" fontId="0" fillId="0" borderId="0" xfId="0" applyNumberFormat="1"/>
    <xf numFmtId="0" fontId="16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7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180" wrapText="1"/>
    </xf>
    <xf numFmtId="0" fontId="13" fillId="0" borderId="1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5" fillId="0" borderId="4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0" fillId="3" borderId="0" xfId="0" applyFill="1"/>
    <xf numFmtId="0" fontId="44" fillId="3" borderId="1" xfId="0" applyFont="1" applyFill="1" applyBorder="1"/>
    <xf numFmtId="0" fontId="1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40" fillId="0" borderId="1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30" fillId="2" borderId="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180" wrapText="1"/>
    </xf>
    <xf numFmtId="0" fontId="2" fillId="0" borderId="14" xfId="0" applyFont="1" applyBorder="1" applyAlignment="1">
      <alignment horizontal="center" vertical="center" textRotation="180" wrapText="1"/>
    </xf>
    <xf numFmtId="0" fontId="2" fillId="0" borderId="15" xfId="0" applyFont="1" applyBorder="1" applyAlignment="1">
      <alignment horizontal="center" vertical="center" textRotation="180" wrapText="1"/>
    </xf>
    <xf numFmtId="0" fontId="19" fillId="5" borderId="2" xfId="0" applyFont="1" applyFill="1" applyBorder="1" applyAlignment="1">
      <alignment horizontal="left" vertical="center"/>
    </xf>
    <xf numFmtId="0" fontId="19" fillId="5" borderId="16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5" fillId="4" borderId="2" xfId="0" applyFont="1" applyFill="1" applyBorder="1" applyAlignment="1">
      <alignment horizontal="center" vertical="center"/>
    </xf>
    <xf numFmtId="0" fontId="25" fillId="4" borderId="16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textRotation="180" wrapText="1"/>
    </xf>
    <xf numFmtId="0" fontId="20" fillId="0" borderId="1" xfId="0" applyFont="1" applyBorder="1" applyAlignment="1">
      <alignment horizontal="center" vertical="center" textRotation="180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textRotation="90" wrapText="1"/>
    </xf>
    <xf numFmtId="0" fontId="2" fillId="3" borderId="2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7">
    <cellStyle name="Currency 2" xfId="4" xr:uid="{00000000-0005-0000-0000-000000000000}"/>
    <cellStyle name="Currency 2 2" xfId="5" xr:uid="{00000000-0005-0000-0000-000001000000}"/>
    <cellStyle name="Currency 2 3" xfId="6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3 2" xfId="3" xr:uid="{00000000-0005-0000-0000-000006000000}"/>
  </cellStyles>
  <dxfs count="0"/>
  <tableStyles count="0" defaultTableStyle="TableStyleMedium9" defaultPivotStyle="PivotStyleLight16"/>
  <colors>
    <mruColors>
      <color rgb="FFFFFF66"/>
      <color rgb="FF000099"/>
      <color rgb="FF000066"/>
      <color rgb="FF66FF66"/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"/>
  <sheetViews>
    <sheetView tabSelected="1" workbookViewId="0">
      <selection activeCell="AF1" sqref="AF1"/>
    </sheetView>
  </sheetViews>
  <sheetFormatPr defaultRowHeight="14.4" x14ac:dyDescent="0.3"/>
  <cols>
    <col min="1" max="1" width="8.88671875" bestFit="1" customWidth="1"/>
    <col min="2" max="2" width="7.88671875" customWidth="1"/>
    <col min="3" max="4" width="5.33203125" style="6" bestFit="1" customWidth="1"/>
    <col min="5" max="5" width="5.33203125" style="6" customWidth="1"/>
    <col min="6" max="6" width="5.44140625" style="6" customWidth="1"/>
    <col min="7" max="7" width="5.33203125" style="6" bestFit="1" customWidth="1"/>
    <col min="8" max="8" width="5.6640625" style="6" customWidth="1"/>
    <col min="9" max="12" width="5.33203125" style="6" bestFit="1" customWidth="1"/>
    <col min="13" max="13" width="5.88671875" style="6" bestFit="1" customWidth="1"/>
    <col min="14" max="15" width="5.33203125" style="6" bestFit="1" customWidth="1"/>
    <col min="16" max="16" width="6" style="6" customWidth="1"/>
    <col min="17" max="19" width="5.33203125" style="6" bestFit="1" customWidth="1"/>
    <col min="20" max="20" width="5.5546875" style="6" customWidth="1"/>
    <col min="21" max="22" width="5.33203125" style="6" bestFit="1" customWidth="1"/>
    <col min="23" max="23" width="5.33203125" style="9" bestFit="1" customWidth="1"/>
    <col min="24" max="27" width="5.33203125" style="6" bestFit="1" customWidth="1"/>
    <col min="28" max="33" width="5.33203125" style="6" customWidth="1"/>
    <col min="34" max="34" width="9.6640625" style="6" customWidth="1"/>
  </cols>
  <sheetData>
    <row r="1" spans="1:34" ht="49.5" customHeight="1" x14ac:dyDescent="0.3">
      <c r="A1" s="20" t="s">
        <v>12</v>
      </c>
      <c r="B1" s="23" t="s">
        <v>52</v>
      </c>
      <c r="C1" s="59">
        <v>1</v>
      </c>
      <c r="D1" s="58">
        <v>2</v>
      </c>
      <c r="E1" s="59">
        <v>3</v>
      </c>
      <c r="F1" s="59">
        <v>4</v>
      </c>
      <c r="G1" s="58">
        <v>5</v>
      </c>
      <c r="H1" s="59">
        <v>6</v>
      </c>
      <c r="I1" s="59">
        <v>7</v>
      </c>
      <c r="J1" s="59">
        <v>8</v>
      </c>
      <c r="K1" s="58">
        <v>9</v>
      </c>
      <c r="L1" s="59">
        <v>10</v>
      </c>
      <c r="M1" s="59">
        <v>11</v>
      </c>
      <c r="N1" s="59">
        <v>12</v>
      </c>
      <c r="O1" s="59">
        <v>13</v>
      </c>
      <c r="P1" s="59">
        <v>14</v>
      </c>
      <c r="Q1" s="59">
        <v>15</v>
      </c>
      <c r="R1" s="58">
        <v>16</v>
      </c>
      <c r="S1" s="59">
        <v>17</v>
      </c>
      <c r="T1" s="59">
        <v>18</v>
      </c>
      <c r="U1" s="59">
        <v>19</v>
      </c>
      <c r="V1" s="59">
        <v>20</v>
      </c>
      <c r="W1" s="59">
        <v>21</v>
      </c>
      <c r="X1" s="59">
        <v>22</v>
      </c>
      <c r="Y1" s="58">
        <v>23</v>
      </c>
      <c r="Z1" s="109">
        <v>24</v>
      </c>
      <c r="AA1" s="68">
        <v>25</v>
      </c>
      <c r="AB1" s="68">
        <v>26</v>
      </c>
      <c r="AC1" s="59">
        <v>27</v>
      </c>
      <c r="AD1" s="59">
        <v>28</v>
      </c>
      <c r="AE1" s="59">
        <v>29</v>
      </c>
      <c r="AF1" s="58">
        <v>30</v>
      </c>
      <c r="AG1" s="59">
        <v>31</v>
      </c>
      <c r="AH1" s="50" t="s">
        <v>46</v>
      </c>
    </row>
    <row r="2" spans="1:34" ht="13.5" customHeight="1" x14ac:dyDescent="0.3">
      <c r="A2" s="55" t="s">
        <v>49</v>
      </c>
      <c r="B2" s="35">
        <v>0</v>
      </c>
      <c r="C2" s="45"/>
      <c r="D2" s="68"/>
      <c r="E2" s="45"/>
      <c r="F2" s="45"/>
      <c r="G2" s="68"/>
      <c r="H2" s="106"/>
      <c r="I2" s="136"/>
      <c r="J2" s="45"/>
      <c r="K2" s="68"/>
      <c r="L2" s="45"/>
      <c r="M2" s="45"/>
      <c r="N2" s="45"/>
      <c r="O2" s="51"/>
      <c r="P2" s="23"/>
      <c r="Q2" s="23"/>
      <c r="R2" s="109"/>
      <c r="S2" s="51"/>
      <c r="T2" s="51"/>
      <c r="U2" s="45"/>
      <c r="V2" s="51"/>
      <c r="W2" s="51"/>
      <c r="X2" s="51"/>
      <c r="Y2" s="68"/>
      <c r="Z2" s="68"/>
      <c r="AA2" s="68"/>
      <c r="AB2" s="68"/>
      <c r="AC2" s="45"/>
      <c r="AD2" s="45"/>
      <c r="AE2" s="45"/>
      <c r="AF2" s="68"/>
      <c r="AG2" s="45"/>
      <c r="AH2" s="44">
        <f t="shared" ref="AH2:AH33" si="0">SUM(C2:AG2)</f>
        <v>0</v>
      </c>
    </row>
    <row r="3" spans="1:34" ht="11.1" customHeight="1" x14ac:dyDescent="0.3">
      <c r="A3" s="29" t="s">
        <v>126</v>
      </c>
      <c r="B3" s="35">
        <v>0</v>
      </c>
      <c r="C3" s="45"/>
      <c r="D3" s="68"/>
      <c r="E3" s="45"/>
      <c r="F3" s="45">
        <v>593</v>
      </c>
      <c r="G3" s="68"/>
      <c r="H3" s="107"/>
      <c r="I3" s="45"/>
      <c r="J3" s="45"/>
      <c r="K3" s="68"/>
      <c r="L3" s="45"/>
      <c r="M3" s="45"/>
      <c r="N3" s="45"/>
      <c r="O3" s="45"/>
      <c r="P3" s="35"/>
      <c r="Q3" s="23"/>
      <c r="R3" s="109"/>
      <c r="S3" s="51"/>
      <c r="T3" s="51"/>
      <c r="U3" s="45"/>
      <c r="V3" s="51"/>
      <c r="W3" s="45"/>
      <c r="X3" s="51"/>
      <c r="Y3" s="109"/>
      <c r="Z3" s="109"/>
      <c r="AA3" s="68"/>
      <c r="AB3" s="68"/>
      <c r="AC3" s="45"/>
      <c r="AD3" s="45"/>
      <c r="AE3" s="45"/>
      <c r="AF3" s="68"/>
      <c r="AG3" s="45"/>
      <c r="AH3" s="44">
        <f t="shared" si="0"/>
        <v>593</v>
      </c>
    </row>
    <row r="4" spans="1:34" ht="11.1" customHeight="1" x14ac:dyDescent="0.3">
      <c r="A4" s="29" t="s">
        <v>127</v>
      </c>
      <c r="B4" s="35">
        <v>0</v>
      </c>
      <c r="C4" s="45"/>
      <c r="D4" s="68"/>
      <c r="E4" s="45"/>
      <c r="F4" s="45"/>
      <c r="G4" s="68"/>
      <c r="H4" s="106"/>
      <c r="I4" s="136"/>
      <c r="J4" s="45"/>
      <c r="K4" s="68"/>
      <c r="L4" s="45"/>
      <c r="M4" s="5"/>
      <c r="N4" s="45"/>
      <c r="O4" s="45"/>
      <c r="P4" s="35"/>
      <c r="Q4" s="51"/>
      <c r="R4" s="109"/>
      <c r="S4" s="51"/>
      <c r="T4" s="51"/>
      <c r="U4" s="45"/>
      <c r="V4" s="51"/>
      <c r="W4" s="45"/>
      <c r="X4" s="51"/>
      <c r="Y4" s="117"/>
      <c r="Z4" s="68"/>
      <c r="AA4" s="117"/>
      <c r="AB4" s="117"/>
      <c r="AC4" s="45"/>
      <c r="AD4" s="45"/>
      <c r="AE4" s="45"/>
      <c r="AF4" s="68"/>
      <c r="AG4" s="45"/>
      <c r="AH4" s="44">
        <f t="shared" si="0"/>
        <v>0</v>
      </c>
    </row>
    <row r="5" spans="1:34" ht="11.1" customHeight="1" x14ac:dyDescent="0.3">
      <c r="A5" s="21" t="s">
        <v>128</v>
      </c>
      <c r="B5" s="35">
        <v>0</v>
      </c>
      <c r="C5" s="45"/>
      <c r="D5" s="68"/>
      <c r="E5" s="45"/>
      <c r="F5" s="45"/>
      <c r="G5" s="68"/>
      <c r="H5" s="107"/>
      <c r="I5" s="136"/>
      <c r="J5" s="45"/>
      <c r="K5" s="117"/>
      <c r="L5" s="45"/>
      <c r="M5" s="45"/>
      <c r="N5" s="23"/>
      <c r="O5" s="45"/>
      <c r="P5" s="35"/>
      <c r="Q5" s="51"/>
      <c r="R5" s="68"/>
      <c r="S5" s="45"/>
      <c r="T5" s="23"/>
      <c r="U5" s="45"/>
      <c r="V5" s="45"/>
      <c r="W5" s="23"/>
      <c r="X5" s="45"/>
      <c r="Y5" s="117"/>
      <c r="Z5" s="109"/>
      <c r="AA5" s="68"/>
      <c r="AB5" s="68"/>
      <c r="AC5" s="23"/>
      <c r="AD5" s="23"/>
      <c r="AE5" s="23"/>
      <c r="AF5" s="117"/>
      <c r="AG5" s="23"/>
      <c r="AH5" s="44">
        <f t="shared" si="0"/>
        <v>0</v>
      </c>
    </row>
    <row r="6" spans="1:34" ht="11.1" customHeight="1" x14ac:dyDescent="0.3">
      <c r="A6" s="21" t="s">
        <v>129</v>
      </c>
      <c r="B6" s="35">
        <v>0</v>
      </c>
      <c r="C6" s="45"/>
      <c r="D6" s="68"/>
      <c r="E6" s="45"/>
      <c r="F6" s="45"/>
      <c r="G6" s="68"/>
      <c r="H6" s="45"/>
      <c r="I6" s="136"/>
      <c r="J6" s="45"/>
      <c r="K6" s="68"/>
      <c r="L6" s="45"/>
      <c r="M6" s="45"/>
      <c r="N6" s="51"/>
      <c r="O6" s="45"/>
      <c r="P6" s="35"/>
      <c r="Q6" s="51"/>
      <c r="R6" s="109"/>
      <c r="S6" s="45"/>
      <c r="T6" s="45"/>
      <c r="U6" s="45"/>
      <c r="V6" s="45"/>
      <c r="W6" s="45"/>
      <c r="X6" s="51"/>
      <c r="Y6" s="117"/>
      <c r="Z6" s="109"/>
      <c r="AA6" s="68"/>
      <c r="AB6" s="68"/>
      <c r="AC6" s="45"/>
      <c r="AD6" s="45"/>
      <c r="AE6" s="45"/>
      <c r="AF6" s="68"/>
      <c r="AG6" s="45"/>
      <c r="AH6" s="44">
        <f t="shared" si="0"/>
        <v>0</v>
      </c>
    </row>
    <row r="7" spans="1:34" ht="11.1" customHeight="1" x14ac:dyDescent="0.3">
      <c r="A7" s="21" t="s">
        <v>130</v>
      </c>
      <c r="B7" s="35">
        <v>0</v>
      </c>
      <c r="C7" s="45"/>
      <c r="D7" s="68"/>
      <c r="E7" s="45"/>
      <c r="F7" s="45"/>
      <c r="G7" s="68"/>
      <c r="H7" s="8"/>
      <c r="I7" s="136"/>
      <c r="J7" s="45"/>
      <c r="K7" s="68"/>
      <c r="L7" s="45"/>
      <c r="M7" s="45"/>
      <c r="N7" s="45"/>
      <c r="O7" s="45"/>
      <c r="P7" s="35"/>
      <c r="Q7" s="23"/>
      <c r="R7" s="109"/>
      <c r="S7" s="51"/>
      <c r="T7" s="45"/>
      <c r="U7" s="45"/>
      <c r="V7" s="51"/>
      <c r="W7" s="23"/>
      <c r="X7" s="51"/>
      <c r="Y7" s="117"/>
      <c r="Z7" s="44"/>
      <c r="AA7" s="44"/>
      <c r="AB7" s="44"/>
      <c r="AC7" s="45"/>
      <c r="AD7" s="45"/>
      <c r="AE7" s="45"/>
      <c r="AF7" s="68"/>
      <c r="AG7" s="45"/>
      <c r="AH7" s="44">
        <f t="shared" si="0"/>
        <v>0</v>
      </c>
    </row>
    <row r="8" spans="1:34" ht="11.1" customHeight="1" x14ac:dyDescent="0.3">
      <c r="A8" s="22" t="s">
        <v>131</v>
      </c>
      <c r="B8" s="19">
        <v>0</v>
      </c>
      <c r="C8" s="8"/>
      <c r="D8" s="44"/>
      <c r="E8" s="8"/>
      <c r="F8" s="8"/>
      <c r="G8" s="44"/>
      <c r="H8" s="8"/>
      <c r="I8" s="72"/>
      <c r="J8" s="8"/>
      <c r="K8" s="44"/>
      <c r="L8" s="8"/>
      <c r="M8" s="8"/>
      <c r="N8" s="8"/>
      <c r="O8" s="8"/>
      <c r="P8" s="19"/>
      <c r="Q8" s="23"/>
      <c r="R8" s="109"/>
      <c r="S8" s="51"/>
      <c r="T8" s="45"/>
      <c r="U8" s="8"/>
      <c r="V8" s="8"/>
      <c r="W8" s="8"/>
      <c r="X8" s="8"/>
      <c r="Y8" s="50"/>
      <c r="Z8" s="124"/>
      <c r="AA8" s="44"/>
      <c r="AB8" s="44"/>
      <c r="AC8" s="8"/>
      <c r="AD8" s="8"/>
      <c r="AE8" s="8"/>
      <c r="AF8" s="44"/>
      <c r="AG8" s="8"/>
      <c r="AH8" s="44">
        <f t="shared" si="0"/>
        <v>0</v>
      </c>
    </row>
    <row r="9" spans="1:34" ht="11.1" customHeight="1" x14ac:dyDescent="0.3">
      <c r="A9" s="22" t="s">
        <v>132</v>
      </c>
      <c r="B9" s="19">
        <v>0</v>
      </c>
      <c r="C9" s="8"/>
      <c r="D9" s="44"/>
      <c r="E9" s="8"/>
      <c r="F9" s="8"/>
      <c r="G9" s="44"/>
      <c r="H9" s="8"/>
      <c r="I9" s="72"/>
      <c r="J9" s="8"/>
      <c r="K9" s="44"/>
      <c r="L9" s="8"/>
      <c r="M9" s="8"/>
      <c r="N9" s="8"/>
      <c r="O9" s="19"/>
      <c r="P9" s="19"/>
      <c r="Q9" s="23"/>
      <c r="R9" s="109"/>
      <c r="S9" s="51"/>
      <c r="T9" s="23"/>
      <c r="U9" s="8"/>
      <c r="V9" s="1"/>
      <c r="W9" s="8"/>
      <c r="X9" s="8"/>
      <c r="Y9" s="50"/>
      <c r="Z9" s="44"/>
      <c r="AA9" s="44"/>
      <c r="AB9" s="44"/>
      <c r="AC9" s="8"/>
      <c r="AD9" s="8"/>
      <c r="AE9" s="8"/>
      <c r="AF9" s="44"/>
      <c r="AG9" s="8"/>
      <c r="AH9" s="44">
        <f t="shared" si="0"/>
        <v>0</v>
      </c>
    </row>
    <row r="10" spans="1:34" ht="11.1" customHeight="1" x14ac:dyDescent="0.3">
      <c r="A10" s="4" t="s">
        <v>1</v>
      </c>
      <c r="B10" s="19">
        <v>10000</v>
      </c>
      <c r="C10" s="8"/>
      <c r="D10" s="44"/>
      <c r="E10" s="8"/>
      <c r="F10" s="8"/>
      <c r="G10" s="44"/>
      <c r="H10" s="8"/>
      <c r="I10" s="8"/>
      <c r="J10" s="8"/>
      <c r="K10" s="44"/>
      <c r="L10" s="8"/>
      <c r="M10" s="8"/>
      <c r="N10" s="8"/>
      <c r="O10" s="8"/>
      <c r="P10" s="8"/>
      <c r="Q10" s="45"/>
      <c r="R10" s="68"/>
      <c r="S10" s="45"/>
      <c r="T10" s="45">
        <v>1757</v>
      </c>
      <c r="U10" s="8"/>
      <c r="V10" s="8"/>
      <c r="W10" s="8"/>
      <c r="X10" s="8"/>
      <c r="Y10" s="44"/>
      <c r="Z10" s="44"/>
      <c r="AA10" s="44"/>
      <c r="AB10" s="44"/>
      <c r="AC10" s="8"/>
      <c r="AD10" s="8"/>
      <c r="AE10" s="8"/>
      <c r="AF10" s="44"/>
      <c r="AG10" s="8"/>
      <c r="AH10" s="44">
        <f t="shared" si="0"/>
        <v>1757</v>
      </c>
    </row>
    <row r="11" spans="1:34" ht="11.1" customHeight="1" x14ac:dyDescent="0.3">
      <c r="A11" s="3" t="s">
        <v>133</v>
      </c>
      <c r="B11" s="19">
        <v>30000</v>
      </c>
      <c r="C11" s="8"/>
      <c r="D11" s="44"/>
      <c r="E11" s="8"/>
      <c r="F11" s="8"/>
      <c r="G11" s="44"/>
      <c r="H11" s="8"/>
      <c r="I11" s="8"/>
      <c r="J11" s="8">
        <v>1619</v>
      </c>
      <c r="K11" s="44"/>
      <c r="L11" s="5">
        <v>660</v>
      </c>
      <c r="M11" s="5"/>
      <c r="N11" s="5"/>
      <c r="O11" s="5"/>
      <c r="P11" s="8">
        <v>3000</v>
      </c>
      <c r="Q11" s="8"/>
      <c r="R11" s="119"/>
      <c r="S11" s="5"/>
      <c r="T11" s="5"/>
      <c r="U11" s="5"/>
      <c r="V11" s="5"/>
      <c r="W11" s="8"/>
      <c r="X11" s="8"/>
      <c r="Y11" s="44"/>
      <c r="Z11" s="44"/>
      <c r="AA11" s="134"/>
      <c r="AB11" s="134"/>
      <c r="AC11" s="8"/>
      <c r="AD11" s="8"/>
      <c r="AE11" s="8"/>
      <c r="AF11" s="44"/>
      <c r="AG11" s="8"/>
      <c r="AH11" s="44">
        <f t="shared" si="0"/>
        <v>5279</v>
      </c>
    </row>
    <row r="12" spans="1:34" ht="11.1" customHeight="1" x14ac:dyDescent="0.3">
      <c r="A12" s="3" t="s">
        <v>134</v>
      </c>
      <c r="B12" s="19">
        <v>30000</v>
      </c>
      <c r="C12" s="8"/>
      <c r="D12" s="44"/>
      <c r="E12" s="8"/>
      <c r="F12" s="8"/>
      <c r="G12" s="44"/>
      <c r="H12" s="8"/>
      <c r="I12" s="8"/>
      <c r="J12" s="8"/>
      <c r="K12" s="44"/>
      <c r="L12" s="5">
        <v>2994</v>
      </c>
      <c r="M12" s="5"/>
      <c r="N12" s="5"/>
      <c r="O12" s="1">
        <v>2415</v>
      </c>
      <c r="P12" s="8"/>
      <c r="Q12" s="8"/>
      <c r="R12" s="119"/>
      <c r="S12" s="5">
        <v>1465</v>
      </c>
      <c r="T12" s="5"/>
      <c r="U12" s="8"/>
      <c r="V12" s="8"/>
      <c r="W12" s="8"/>
      <c r="X12" s="8"/>
      <c r="Y12" s="44"/>
      <c r="Z12" s="44"/>
      <c r="AA12" s="44"/>
      <c r="AB12" s="44"/>
      <c r="AC12" s="8"/>
      <c r="AD12" s="8"/>
      <c r="AE12" s="8"/>
      <c r="AF12" s="44"/>
      <c r="AG12" s="8"/>
      <c r="AH12" s="44">
        <f t="shared" si="0"/>
        <v>6874</v>
      </c>
    </row>
    <row r="13" spans="1:34" ht="11.1" customHeight="1" x14ac:dyDescent="0.3">
      <c r="A13" s="3" t="s">
        <v>135</v>
      </c>
      <c r="B13" s="19">
        <v>15000</v>
      </c>
      <c r="C13" s="8"/>
      <c r="D13" s="44"/>
      <c r="E13" s="8"/>
      <c r="F13" s="8"/>
      <c r="G13" s="44"/>
      <c r="H13" s="8"/>
      <c r="I13" s="8"/>
      <c r="J13" s="8">
        <v>1005</v>
      </c>
      <c r="K13" s="44"/>
      <c r="L13" s="5"/>
      <c r="M13" s="5"/>
      <c r="N13" s="5"/>
      <c r="O13" s="5"/>
      <c r="P13" s="8"/>
      <c r="Q13" s="8">
        <v>2160</v>
      </c>
      <c r="R13" s="119"/>
      <c r="S13" s="5">
        <v>875</v>
      </c>
      <c r="T13" s="5"/>
      <c r="U13" s="8">
        <v>2297</v>
      </c>
      <c r="V13" s="8"/>
      <c r="W13" s="8"/>
      <c r="X13" s="8"/>
      <c r="Y13" s="44"/>
      <c r="Z13" s="44"/>
      <c r="AA13" s="44"/>
      <c r="AB13" s="44"/>
      <c r="AC13" s="8"/>
      <c r="AD13" s="8"/>
      <c r="AE13" s="8"/>
      <c r="AF13" s="44"/>
      <c r="AG13" s="8"/>
      <c r="AH13" s="44">
        <f t="shared" si="0"/>
        <v>6337</v>
      </c>
    </row>
    <row r="14" spans="1:34" ht="11.1" customHeight="1" x14ac:dyDescent="0.3">
      <c r="A14" s="3" t="s">
        <v>136</v>
      </c>
      <c r="B14" s="19">
        <v>12000</v>
      </c>
      <c r="C14" s="46"/>
      <c r="D14" s="110"/>
      <c r="E14" s="46"/>
      <c r="F14" s="8"/>
      <c r="G14" s="44"/>
      <c r="H14" s="8"/>
      <c r="I14" s="8"/>
      <c r="J14" s="8">
        <v>723</v>
      </c>
      <c r="K14" s="44"/>
      <c r="L14" s="5"/>
      <c r="M14" s="5">
        <v>4008</v>
      </c>
      <c r="N14" s="5"/>
      <c r="O14" s="8"/>
      <c r="P14" s="8"/>
      <c r="Q14" s="8"/>
      <c r="R14" s="119"/>
      <c r="S14" s="5">
        <v>2278</v>
      </c>
      <c r="T14" s="5"/>
      <c r="U14" s="5"/>
      <c r="V14" s="5"/>
      <c r="W14" s="5"/>
      <c r="X14" s="8"/>
      <c r="Y14" s="44"/>
      <c r="Z14" s="44"/>
      <c r="AA14" s="44"/>
      <c r="AB14" s="44"/>
      <c r="AC14" s="8"/>
      <c r="AD14" s="8"/>
      <c r="AE14" s="8"/>
      <c r="AF14" s="44"/>
      <c r="AG14" s="8"/>
      <c r="AH14" s="44">
        <f t="shared" si="0"/>
        <v>7009</v>
      </c>
    </row>
    <row r="15" spans="1:34" ht="11.1" customHeight="1" x14ac:dyDescent="0.3">
      <c r="A15" s="3" t="s">
        <v>137</v>
      </c>
      <c r="B15" s="19">
        <v>15000</v>
      </c>
      <c r="C15" s="46"/>
      <c r="D15" s="110"/>
      <c r="E15" s="46"/>
      <c r="F15" s="8"/>
      <c r="G15" s="44"/>
      <c r="H15" s="8"/>
      <c r="I15" s="8"/>
      <c r="J15" s="8"/>
      <c r="K15" s="44"/>
      <c r="L15" s="5">
        <v>1985</v>
      </c>
      <c r="M15" s="5"/>
      <c r="N15" s="5"/>
      <c r="O15" s="5"/>
      <c r="P15" s="8"/>
      <c r="Q15" s="8"/>
      <c r="R15" s="119"/>
      <c r="S15" s="5">
        <v>1625</v>
      </c>
      <c r="T15" s="5">
        <v>1066</v>
      </c>
      <c r="U15" s="5"/>
      <c r="V15" s="5"/>
      <c r="W15" s="5"/>
      <c r="X15" s="8"/>
      <c r="Y15" s="44"/>
      <c r="Z15" s="44"/>
      <c r="AA15" s="44"/>
      <c r="AB15" s="44"/>
      <c r="AC15" s="8"/>
      <c r="AD15" s="8"/>
      <c r="AE15" s="8">
        <v>57</v>
      </c>
      <c r="AF15" s="44"/>
      <c r="AG15" s="8"/>
      <c r="AH15" s="44">
        <f t="shared" si="0"/>
        <v>4733</v>
      </c>
    </row>
    <row r="16" spans="1:34" ht="11.1" customHeight="1" x14ac:dyDescent="0.3">
      <c r="A16" s="3" t="s">
        <v>138</v>
      </c>
      <c r="B16" s="19">
        <v>500</v>
      </c>
      <c r="C16" s="8"/>
      <c r="D16" s="44"/>
      <c r="E16" s="8"/>
      <c r="F16" s="8"/>
      <c r="G16" s="44"/>
      <c r="H16" s="8"/>
      <c r="I16" s="8"/>
      <c r="J16" s="8"/>
      <c r="K16" s="151"/>
      <c r="L16" s="5"/>
      <c r="M16" s="5"/>
      <c r="N16" s="5"/>
      <c r="O16" s="5"/>
      <c r="P16" s="8"/>
      <c r="Q16" s="8"/>
      <c r="R16" s="119"/>
      <c r="S16" s="5"/>
      <c r="T16" s="5"/>
      <c r="U16" s="5"/>
      <c r="V16" s="5"/>
      <c r="W16" s="5"/>
      <c r="X16" s="8"/>
      <c r="Y16" s="44"/>
      <c r="Z16" s="44"/>
      <c r="AA16" s="44"/>
      <c r="AB16" s="44"/>
      <c r="AC16" s="8"/>
      <c r="AD16" s="8"/>
      <c r="AE16" s="8"/>
      <c r="AF16" s="44"/>
      <c r="AG16" s="8"/>
      <c r="AH16" s="44">
        <f t="shared" si="0"/>
        <v>0</v>
      </c>
    </row>
    <row r="17" spans="1:34" ht="11.1" customHeight="1" x14ac:dyDescent="0.3">
      <c r="A17" s="4" t="s">
        <v>2</v>
      </c>
      <c r="B17" s="19">
        <v>10000</v>
      </c>
      <c r="C17" s="8"/>
      <c r="D17" s="44"/>
      <c r="E17" s="8"/>
      <c r="F17" s="8"/>
      <c r="G17" s="44"/>
      <c r="H17" s="8">
        <v>611</v>
      </c>
      <c r="I17" s="8"/>
      <c r="J17" s="8"/>
      <c r="K17" s="44"/>
      <c r="L17" s="8"/>
      <c r="M17" s="8"/>
      <c r="N17" s="8"/>
      <c r="O17" s="8"/>
      <c r="P17" s="8"/>
      <c r="Q17" s="8"/>
      <c r="R17" s="119">
        <v>3106</v>
      </c>
      <c r="S17" s="5"/>
      <c r="T17" s="5">
        <v>526</v>
      </c>
      <c r="U17" s="5"/>
      <c r="V17" s="5"/>
      <c r="W17" s="5"/>
      <c r="X17" s="8"/>
      <c r="Y17" s="44"/>
      <c r="Z17" s="44"/>
      <c r="AA17" s="44"/>
      <c r="AB17" s="44"/>
      <c r="AC17" s="8"/>
      <c r="AD17" s="8"/>
      <c r="AE17" s="8"/>
      <c r="AF17" s="44"/>
      <c r="AG17" s="8"/>
      <c r="AH17" s="44">
        <f t="shared" si="0"/>
        <v>4243</v>
      </c>
    </row>
    <row r="18" spans="1:34" ht="11.1" customHeight="1" x14ac:dyDescent="0.3">
      <c r="A18" s="3" t="s">
        <v>139</v>
      </c>
      <c r="B18" s="19">
        <v>30000</v>
      </c>
      <c r="C18" s="8"/>
      <c r="D18" s="44"/>
      <c r="E18" s="8">
        <f>2231+4180</f>
        <v>6411</v>
      </c>
      <c r="F18" s="8">
        <f>3384</f>
        <v>3384</v>
      </c>
      <c r="G18" s="44"/>
      <c r="H18" s="8"/>
      <c r="I18" s="8">
        <v>5540</v>
      </c>
      <c r="J18" s="8"/>
      <c r="K18" s="44"/>
      <c r="L18" s="5">
        <v>87</v>
      </c>
      <c r="M18" s="5"/>
      <c r="N18" s="5"/>
      <c r="O18" s="5"/>
      <c r="P18" s="8">
        <v>480</v>
      </c>
      <c r="Q18" s="8">
        <v>2522</v>
      </c>
      <c r="R18" s="119"/>
      <c r="S18" s="8"/>
      <c r="T18" s="8"/>
      <c r="U18" s="5"/>
      <c r="V18" s="8">
        <v>1300</v>
      </c>
      <c r="W18" s="8"/>
      <c r="X18" s="8"/>
      <c r="Y18" s="44"/>
      <c r="Z18" s="44"/>
      <c r="AA18" s="44"/>
      <c r="AB18" s="44"/>
      <c r="AC18" s="8"/>
      <c r="AD18" s="8"/>
      <c r="AE18" s="8">
        <v>123</v>
      </c>
      <c r="AF18" s="44"/>
      <c r="AG18" s="8"/>
      <c r="AH18" s="44">
        <f t="shared" si="0"/>
        <v>19847</v>
      </c>
    </row>
    <row r="19" spans="1:34" ht="11.1" customHeight="1" x14ac:dyDescent="0.3">
      <c r="A19" s="3" t="s">
        <v>140</v>
      </c>
      <c r="B19" s="19">
        <v>30000</v>
      </c>
      <c r="C19" s="8"/>
      <c r="D19" s="44"/>
      <c r="E19" s="8"/>
      <c r="F19" s="8">
        <v>1440</v>
      </c>
      <c r="G19" s="44">
        <v>820</v>
      </c>
      <c r="H19" s="8"/>
      <c r="I19" s="8">
        <v>2971</v>
      </c>
      <c r="J19" s="8">
        <v>1233</v>
      </c>
      <c r="K19" s="44"/>
      <c r="L19" s="5">
        <v>2588</v>
      </c>
      <c r="M19" s="8">
        <v>2165</v>
      </c>
      <c r="N19" s="8"/>
      <c r="O19" s="8"/>
      <c r="P19" s="8"/>
      <c r="Q19" s="8"/>
      <c r="R19" s="44"/>
      <c r="S19" s="8"/>
      <c r="T19" s="8"/>
      <c r="U19" s="8"/>
      <c r="V19" s="8">
        <v>360</v>
      </c>
      <c r="W19" s="8">
        <v>576</v>
      </c>
      <c r="X19" s="8"/>
      <c r="Y19" s="44"/>
      <c r="Z19" s="44"/>
      <c r="AA19" s="44"/>
      <c r="AB19" s="44"/>
      <c r="AC19" s="8"/>
      <c r="AD19" s="8"/>
      <c r="AE19" s="8"/>
      <c r="AF19" s="44"/>
      <c r="AG19" s="8"/>
      <c r="AH19" s="44">
        <f t="shared" si="0"/>
        <v>12153</v>
      </c>
    </row>
    <row r="20" spans="1:34" ht="11.1" customHeight="1" x14ac:dyDescent="0.3">
      <c r="A20" s="3" t="s">
        <v>141</v>
      </c>
      <c r="B20" s="19">
        <v>12000</v>
      </c>
      <c r="C20" s="8"/>
      <c r="D20" s="44"/>
      <c r="E20" s="8"/>
      <c r="F20" s="8"/>
      <c r="G20" s="44"/>
      <c r="H20" s="8">
        <v>376</v>
      </c>
      <c r="I20" s="8">
        <v>1643</v>
      </c>
      <c r="J20" s="8"/>
      <c r="K20" s="44"/>
      <c r="L20" s="5"/>
      <c r="M20" s="5"/>
      <c r="N20" s="5">
        <v>2315</v>
      </c>
      <c r="O20" s="5"/>
      <c r="P20" s="8"/>
      <c r="Q20" s="8">
        <v>3498</v>
      </c>
      <c r="R20" s="124"/>
      <c r="S20" s="5"/>
      <c r="T20" s="5"/>
      <c r="U20" s="8"/>
      <c r="V20" s="8">
        <v>143</v>
      </c>
      <c r="W20" s="8"/>
      <c r="X20" s="8"/>
      <c r="Y20" s="44"/>
      <c r="Z20" s="110"/>
      <c r="AA20" s="44"/>
      <c r="AB20" s="44"/>
      <c r="AC20" s="8"/>
      <c r="AD20" s="8"/>
      <c r="AE20" s="8">
        <v>123</v>
      </c>
      <c r="AF20" s="44"/>
      <c r="AG20" s="8"/>
      <c r="AH20" s="44">
        <f t="shared" si="0"/>
        <v>8098</v>
      </c>
    </row>
    <row r="21" spans="1:34" ht="11.1" customHeight="1" x14ac:dyDescent="0.3">
      <c r="A21" s="3" t="s">
        <v>142</v>
      </c>
      <c r="B21" s="19">
        <v>10000</v>
      </c>
      <c r="C21" s="46"/>
      <c r="D21" s="110"/>
      <c r="E21" s="46"/>
      <c r="F21" s="46"/>
      <c r="G21" s="110"/>
      <c r="H21" s="46">
        <v>1323</v>
      </c>
      <c r="I21" s="46"/>
      <c r="J21" s="8"/>
      <c r="K21" s="110"/>
      <c r="L21" s="8"/>
      <c r="M21" s="8"/>
      <c r="N21" s="8">
        <v>3534</v>
      </c>
      <c r="O21" s="8"/>
      <c r="P21" s="8"/>
      <c r="Q21" s="46"/>
      <c r="R21" s="44"/>
      <c r="S21" s="8"/>
      <c r="T21" s="8"/>
      <c r="U21" s="46"/>
      <c r="V21" s="46"/>
      <c r="W21" s="46">
        <v>350</v>
      </c>
      <c r="X21" s="46"/>
      <c r="Y21" s="110"/>
      <c r="Z21" s="110"/>
      <c r="AA21" s="44"/>
      <c r="AB21" s="44"/>
      <c r="AC21" s="8"/>
      <c r="AD21" s="8"/>
      <c r="AE21" s="8">
        <v>150</v>
      </c>
      <c r="AF21" s="44"/>
      <c r="AG21" s="8"/>
      <c r="AH21" s="44">
        <f t="shared" si="0"/>
        <v>5357</v>
      </c>
    </row>
    <row r="22" spans="1:34" ht="11.1" customHeight="1" x14ac:dyDescent="0.3">
      <c r="A22" s="3" t="s">
        <v>143</v>
      </c>
      <c r="B22" s="19">
        <v>10000</v>
      </c>
      <c r="C22" s="46"/>
      <c r="D22" s="110"/>
      <c r="E22" s="46"/>
      <c r="F22" s="46"/>
      <c r="G22" s="110"/>
      <c r="H22" s="46">
        <v>3540</v>
      </c>
      <c r="I22" s="46"/>
      <c r="J22" s="46">
        <v>4653</v>
      </c>
      <c r="K22" s="110"/>
      <c r="L22" s="48"/>
      <c r="M22" s="48">
        <v>1243</v>
      </c>
      <c r="N22" s="48"/>
      <c r="O22" s="48"/>
      <c r="P22" s="46"/>
      <c r="Q22" s="46"/>
      <c r="R22" s="120">
        <v>1204</v>
      </c>
      <c r="S22" s="8"/>
      <c r="T22" s="8"/>
      <c r="U22" s="46"/>
      <c r="V22" s="46"/>
      <c r="W22" s="46">
        <v>437</v>
      </c>
      <c r="X22" s="46"/>
      <c r="Y22" s="110"/>
      <c r="Z22" s="110"/>
      <c r="AA22" s="44"/>
      <c r="AB22" s="44"/>
      <c r="AC22" s="8"/>
      <c r="AD22" s="8"/>
      <c r="AE22" s="8"/>
      <c r="AF22" s="44"/>
      <c r="AG22" s="8"/>
      <c r="AH22" s="44">
        <f t="shared" si="0"/>
        <v>11077</v>
      </c>
    </row>
    <row r="23" spans="1:34" ht="11.1" customHeight="1" x14ac:dyDescent="0.3">
      <c r="A23" s="3" t="s">
        <v>144</v>
      </c>
      <c r="B23" s="19">
        <v>500</v>
      </c>
      <c r="C23" s="46"/>
      <c r="D23" s="110"/>
      <c r="E23" s="46"/>
      <c r="F23" s="46"/>
      <c r="G23" s="110"/>
      <c r="H23" s="46"/>
      <c r="I23" s="46"/>
      <c r="J23" s="46"/>
      <c r="K23" s="110"/>
      <c r="L23" s="48"/>
      <c r="M23" s="46"/>
      <c r="N23" s="48"/>
      <c r="O23" s="48"/>
      <c r="P23" s="46"/>
      <c r="Q23" s="46"/>
      <c r="R23" s="120"/>
      <c r="S23" s="1"/>
      <c r="T23" s="8"/>
      <c r="U23" s="46"/>
      <c r="V23" s="46"/>
      <c r="W23" s="46"/>
      <c r="X23" s="46"/>
      <c r="Y23" s="110"/>
      <c r="Z23" s="110"/>
      <c r="AA23" s="44"/>
      <c r="AB23" s="44"/>
      <c r="AC23" s="8"/>
      <c r="AD23" s="8"/>
      <c r="AE23" s="8">
        <v>125</v>
      </c>
      <c r="AF23" s="44"/>
      <c r="AG23" s="8"/>
      <c r="AH23" s="44">
        <f t="shared" si="0"/>
        <v>125</v>
      </c>
    </row>
    <row r="24" spans="1:34" ht="11.1" customHeight="1" x14ac:dyDescent="0.3">
      <c r="A24" s="3" t="s">
        <v>145</v>
      </c>
      <c r="B24" s="19">
        <v>1500</v>
      </c>
      <c r="C24" s="46"/>
      <c r="D24" s="110"/>
      <c r="E24" s="46"/>
      <c r="F24" s="46"/>
      <c r="G24" s="110"/>
      <c r="H24" s="56"/>
      <c r="I24" s="46"/>
      <c r="J24" s="46"/>
      <c r="K24" s="110"/>
      <c r="L24" s="46"/>
      <c r="M24" s="48"/>
      <c r="N24" s="56"/>
      <c r="O24" s="48"/>
      <c r="P24" s="46"/>
      <c r="Q24" s="46"/>
      <c r="R24" s="120"/>
      <c r="S24" s="8"/>
      <c r="T24" s="8"/>
      <c r="U24" s="46"/>
      <c r="V24" s="46"/>
      <c r="W24" s="46"/>
      <c r="X24" s="46"/>
      <c r="Y24" s="110"/>
      <c r="Z24" s="110"/>
      <c r="AA24" s="44"/>
      <c r="AB24" s="44"/>
      <c r="AC24" s="8"/>
      <c r="AD24" s="8"/>
      <c r="AE24" s="8">
        <v>121</v>
      </c>
      <c r="AF24" s="44"/>
      <c r="AG24" s="8"/>
      <c r="AH24" s="44">
        <f t="shared" si="0"/>
        <v>121</v>
      </c>
    </row>
    <row r="25" spans="1:34" ht="11.1" customHeight="1" x14ac:dyDescent="0.3">
      <c r="A25" s="4" t="s">
        <v>122</v>
      </c>
      <c r="B25" s="7">
        <v>0</v>
      </c>
      <c r="C25" s="46">
        <v>5800</v>
      </c>
      <c r="D25" s="111"/>
      <c r="E25" s="46">
        <v>702</v>
      </c>
      <c r="F25" s="46"/>
      <c r="G25" s="110"/>
      <c r="H25" s="56"/>
      <c r="I25" s="56"/>
      <c r="J25" s="46"/>
      <c r="K25" s="111"/>
      <c r="L25" s="48"/>
      <c r="M25" s="46">
        <v>5000</v>
      </c>
      <c r="N25" s="46">
        <v>3000</v>
      </c>
      <c r="O25" s="46">
        <v>4500</v>
      </c>
      <c r="P25" s="46">
        <v>4900</v>
      </c>
      <c r="Q25" s="46"/>
      <c r="R25" s="110"/>
      <c r="S25" s="8">
        <v>300</v>
      </c>
      <c r="T25" s="8"/>
      <c r="U25" s="46"/>
      <c r="V25" s="46"/>
      <c r="W25" s="46">
        <v>8000</v>
      </c>
      <c r="X25" s="46">
        <v>7000</v>
      </c>
      <c r="Y25" s="110"/>
      <c r="Z25" s="110"/>
      <c r="AA25" s="44"/>
      <c r="AB25" s="44">
        <v>2400</v>
      </c>
      <c r="AC25" s="8">
        <v>5100</v>
      </c>
      <c r="AD25" s="8"/>
      <c r="AE25" s="8">
        <v>100</v>
      </c>
      <c r="AF25" s="44"/>
      <c r="AG25" s="8"/>
      <c r="AH25" s="44">
        <f t="shared" ref="AH25" si="1">SUM(C25:AG25)</f>
        <v>46802</v>
      </c>
    </row>
    <row r="26" spans="1:34" ht="11.1" customHeight="1" x14ac:dyDescent="0.3">
      <c r="A26" s="4" t="s">
        <v>121</v>
      </c>
      <c r="B26" s="7">
        <v>0</v>
      </c>
      <c r="C26" s="46">
        <f>2520</f>
        <v>2520</v>
      </c>
      <c r="D26" s="110"/>
      <c r="E26" s="46">
        <v>3100</v>
      </c>
      <c r="F26" s="46">
        <v>3500</v>
      </c>
      <c r="G26" s="110">
        <v>2300</v>
      </c>
      <c r="H26" s="46">
        <v>5800</v>
      </c>
      <c r="I26" s="46"/>
      <c r="J26" s="46"/>
      <c r="K26" s="111"/>
      <c r="L26" s="48"/>
      <c r="M26" s="46">
        <v>600</v>
      </c>
      <c r="N26" s="46">
        <v>600</v>
      </c>
      <c r="O26" s="46"/>
      <c r="P26" s="46"/>
      <c r="Q26" s="46"/>
      <c r="R26" s="110">
        <v>6000</v>
      </c>
      <c r="S26" s="8">
        <v>6200</v>
      </c>
      <c r="T26" s="8">
        <f>4500+3418</f>
        <v>7918</v>
      </c>
      <c r="U26" s="46">
        <v>7000</v>
      </c>
      <c r="V26" s="46">
        <v>6600</v>
      </c>
      <c r="W26" s="4">
        <v>7100</v>
      </c>
      <c r="X26" s="4">
        <f>9800</f>
        <v>9800</v>
      </c>
      <c r="Y26" s="110"/>
      <c r="Z26" s="152"/>
      <c r="AA26" s="50"/>
      <c r="AB26" s="50"/>
      <c r="AC26" s="8">
        <v>4400</v>
      </c>
      <c r="AD26" s="8">
        <v>7000</v>
      </c>
      <c r="AE26" s="8">
        <v>7800</v>
      </c>
      <c r="AF26" s="44">
        <v>7175</v>
      </c>
      <c r="AG26" s="8">
        <f>8000</f>
        <v>8000</v>
      </c>
      <c r="AH26" s="44">
        <f t="shared" si="0"/>
        <v>103413</v>
      </c>
    </row>
    <row r="27" spans="1:34" ht="11.1" customHeight="1" x14ac:dyDescent="0.3">
      <c r="A27" s="4" t="s">
        <v>3</v>
      </c>
      <c r="B27" s="19">
        <v>0</v>
      </c>
      <c r="C27" s="46"/>
      <c r="D27" s="110"/>
      <c r="E27" s="46"/>
      <c r="F27" s="56"/>
      <c r="G27" s="110"/>
      <c r="H27" s="46"/>
      <c r="I27" s="46"/>
      <c r="J27" s="46"/>
      <c r="K27" s="111"/>
      <c r="L27" s="48"/>
      <c r="M27" s="56"/>
      <c r="N27" s="48"/>
      <c r="O27" s="48">
        <v>345</v>
      </c>
      <c r="P27" s="46">
        <v>375</v>
      </c>
      <c r="Q27" s="46"/>
      <c r="R27" s="111"/>
      <c r="S27" s="8"/>
      <c r="T27" s="8"/>
      <c r="U27" s="46"/>
      <c r="V27" s="46"/>
      <c r="W27" s="46"/>
      <c r="X27" s="46"/>
      <c r="Y27" s="152"/>
      <c r="Z27" s="110"/>
      <c r="AA27" s="44"/>
      <c r="AB27" s="44"/>
      <c r="AC27" s="1"/>
      <c r="AD27" s="1"/>
      <c r="AE27" s="1"/>
      <c r="AF27" s="50"/>
      <c r="AG27" s="1"/>
      <c r="AH27" s="44">
        <f t="shared" si="0"/>
        <v>720</v>
      </c>
    </row>
    <row r="28" spans="1:34" ht="11.1" customHeight="1" x14ac:dyDescent="0.3">
      <c r="A28" s="3" t="s">
        <v>146</v>
      </c>
      <c r="B28" s="19">
        <v>500</v>
      </c>
      <c r="C28" s="46"/>
      <c r="D28" s="110"/>
      <c r="E28" s="46"/>
      <c r="F28" s="46"/>
      <c r="G28" s="110">
        <v>224</v>
      </c>
      <c r="H28" s="8">
        <v>122</v>
      </c>
      <c r="I28" s="46"/>
      <c r="J28" s="46"/>
      <c r="K28" s="110">
        <v>147</v>
      </c>
      <c r="L28" s="46"/>
      <c r="M28" s="46"/>
      <c r="N28" s="48"/>
      <c r="O28" s="48"/>
      <c r="P28" s="46">
        <v>246</v>
      </c>
      <c r="Q28" s="46">
        <v>114</v>
      </c>
      <c r="R28" s="120"/>
      <c r="S28" s="8"/>
      <c r="T28" s="8"/>
      <c r="U28" s="46">
        <v>60</v>
      </c>
      <c r="V28" s="46"/>
      <c r="W28" s="46"/>
      <c r="X28" s="46"/>
      <c r="Y28" s="110"/>
      <c r="Z28" s="110"/>
      <c r="AA28" s="44"/>
      <c r="AB28" s="44"/>
      <c r="AC28" s="8"/>
      <c r="AD28" s="8"/>
      <c r="AE28" s="8"/>
      <c r="AF28" s="44"/>
      <c r="AG28" s="8"/>
      <c r="AH28" s="44">
        <f t="shared" si="0"/>
        <v>913</v>
      </c>
    </row>
    <row r="29" spans="1:34" ht="11.1" customHeight="1" x14ac:dyDescent="0.3">
      <c r="A29" s="3" t="s">
        <v>147</v>
      </c>
      <c r="B29" s="19">
        <v>2000</v>
      </c>
      <c r="C29" s="46"/>
      <c r="D29" s="110"/>
      <c r="E29" s="46"/>
      <c r="F29" s="46"/>
      <c r="G29" s="110"/>
      <c r="H29" s="8"/>
      <c r="I29" s="46"/>
      <c r="J29" s="46"/>
      <c r="K29" s="110">
        <v>138</v>
      </c>
      <c r="L29" s="48"/>
      <c r="M29" s="48">
        <v>801</v>
      </c>
      <c r="N29" s="46"/>
      <c r="O29" s="48"/>
      <c r="P29" s="46">
        <v>243</v>
      </c>
      <c r="Q29" s="46">
        <v>179</v>
      </c>
      <c r="R29" s="120"/>
      <c r="S29" s="8"/>
      <c r="T29" s="8"/>
      <c r="U29" s="46"/>
      <c r="V29" s="46"/>
      <c r="W29" s="46"/>
      <c r="X29" s="46"/>
      <c r="Y29" s="110"/>
      <c r="Z29" s="110"/>
      <c r="AA29" s="44"/>
      <c r="AB29" s="44"/>
      <c r="AC29" s="8"/>
      <c r="AD29" s="8"/>
      <c r="AE29" s="8"/>
      <c r="AF29" s="44"/>
      <c r="AG29" s="8"/>
      <c r="AH29" s="44">
        <f t="shared" si="0"/>
        <v>1361</v>
      </c>
    </row>
    <row r="30" spans="1:34" ht="11.1" customHeight="1" x14ac:dyDescent="0.3">
      <c r="A30" s="3" t="s">
        <v>148</v>
      </c>
      <c r="B30" s="19">
        <v>2500</v>
      </c>
      <c r="C30" s="46"/>
      <c r="D30" s="110"/>
      <c r="E30" s="46"/>
      <c r="F30" s="46"/>
      <c r="G30" s="110"/>
      <c r="H30" s="8">
        <v>66</v>
      </c>
      <c r="I30" s="46"/>
      <c r="J30" s="46"/>
      <c r="K30" s="110"/>
      <c r="L30" s="48"/>
      <c r="M30" s="48"/>
      <c r="N30" s="48">
        <v>60</v>
      </c>
      <c r="O30" s="48"/>
      <c r="P30" s="46">
        <v>588</v>
      </c>
      <c r="Q30" s="46">
        <v>216</v>
      </c>
      <c r="R30" s="120"/>
      <c r="S30" s="8"/>
      <c r="T30" s="8">
        <v>156</v>
      </c>
      <c r="U30" s="46"/>
      <c r="V30" s="46"/>
      <c r="W30" s="46"/>
      <c r="X30" s="46"/>
      <c r="Y30" s="110"/>
      <c r="Z30" s="110"/>
      <c r="AA30" s="44"/>
      <c r="AB30" s="44"/>
      <c r="AC30" s="8"/>
      <c r="AD30" s="8"/>
      <c r="AE30" s="8"/>
      <c r="AF30" s="44"/>
      <c r="AG30" s="8"/>
      <c r="AH30" s="44">
        <f t="shared" si="0"/>
        <v>1086</v>
      </c>
    </row>
    <row r="31" spans="1:34" ht="11.1" customHeight="1" x14ac:dyDescent="0.3">
      <c r="A31" s="3" t="s">
        <v>149</v>
      </c>
      <c r="B31" s="19">
        <v>2500</v>
      </c>
      <c r="C31" s="46"/>
      <c r="D31" s="110"/>
      <c r="E31" s="46"/>
      <c r="F31" s="46"/>
      <c r="G31" s="110"/>
      <c r="H31" s="46"/>
      <c r="I31" s="46"/>
      <c r="J31" s="46"/>
      <c r="K31" s="110">
        <v>65</v>
      </c>
      <c r="L31" s="48"/>
      <c r="M31" s="48"/>
      <c r="N31" s="48"/>
      <c r="O31" s="48"/>
      <c r="P31" s="46"/>
      <c r="Q31" s="46"/>
      <c r="R31" s="120"/>
      <c r="S31" s="8"/>
      <c r="T31" s="8"/>
      <c r="U31" s="46"/>
      <c r="V31" s="46"/>
      <c r="W31" s="46"/>
      <c r="X31" s="46"/>
      <c r="Y31" s="110"/>
      <c r="Z31" s="110"/>
      <c r="AA31" s="44"/>
      <c r="AB31" s="44"/>
      <c r="AC31" s="8"/>
      <c r="AD31" s="8"/>
      <c r="AE31" s="8"/>
      <c r="AF31" s="44"/>
      <c r="AG31" s="8"/>
      <c r="AH31" s="44">
        <f t="shared" si="0"/>
        <v>65</v>
      </c>
    </row>
    <row r="32" spans="1:34" ht="11.1" customHeight="1" x14ac:dyDescent="0.3">
      <c r="A32" s="3" t="s">
        <v>150</v>
      </c>
      <c r="B32" s="19">
        <v>5000</v>
      </c>
      <c r="C32" s="46"/>
      <c r="D32" s="110"/>
      <c r="E32" s="46">
        <v>840</v>
      </c>
      <c r="F32" s="46">
        <v>850</v>
      </c>
      <c r="G32" s="110"/>
      <c r="H32" s="46">
        <v>370</v>
      </c>
      <c r="I32" s="46"/>
      <c r="J32" s="46">
        <v>360</v>
      </c>
      <c r="K32" s="110">
        <v>348</v>
      </c>
      <c r="L32" s="48">
        <v>343</v>
      </c>
      <c r="M32" s="48"/>
      <c r="N32" s="48"/>
      <c r="O32" s="48"/>
      <c r="P32" s="46">
        <v>152</v>
      </c>
      <c r="Q32" s="46">
        <v>940</v>
      </c>
      <c r="R32" s="120"/>
      <c r="S32" s="8"/>
      <c r="T32" s="8"/>
      <c r="U32" s="48">
        <v>127</v>
      </c>
      <c r="V32" s="48"/>
      <c r="W32" s="48"/>
      <c r="X32" s="46"/>
      <c r="Y32" s="110"/>
      <c r="Z32" s="110"/>
      <c r="AA32" s="44"/>
      <c r="AB32" s="44"/>
      <c r="AC32" s="8"/>
      <c r="AD32" s="8"/>
      <c r="AE32" s="8"/>
      <c r="AF32" s="44"/>
      <c r="AG32" s="8"/>
      <c r="AH32" s="44">
        <f t="shared" si="0"/>
        <v>4330</v>
      </c>
    </row>
    <row r="33" spans="1:34" ht="11.1" customHeight="1" x14ac:dyDescent="0.3">
      <c r="A33" s="3" t="s">
        <v>151</v>
      </c>
      <c r="B33" s="19">
        <v>500</v>
      </c>
      <c r="C33" s="46"/>
      <c r="D33" s="110"/>
      <c r="E33" s="46"/>
      <c r="F33" s="46"/>
      <c r="G33" s="110"/>
      <c r="H33" s="46"/>
      <c r="I33" s="46"/>
      <c r="J33" s="46"/>
      <c r="K33" s="110"/>
      <c r="L33" s="48"/>
      <c r="M33" s="48"/>
      <c r="N33" s="48">
        <v>512</v>
      </c>
      <c r="O33" s="48"/>
      <c r="P33" s="46">
        <v>74</v>
      </c>
      <c r="Q33" s="46"/>
      <c r="R33" s="120"/>
      <c r="S33" s="8"/>
      <c r="T33" s="8"/>
      <c r="U33" s="48"/>
      <c r="V33" s="48"/>
      <c r="W33" s="48"/>
      <c r="X33" s="46"/>
      <c r="Y33" s="110"/>
      <c r="Z33" s="110"/>
      <c r="AA33" s="44"/>
      <c r="AB33" s="44"/>
      <c r="AC33" s="8"/>
      <c r="AD33" s="8"/>
      <c r="AE33" s="8">
        <v>68</v>
      </c>
      <c r="AF33" s="44"/>
      <c r="AG33" s="8"/>
      <c r="AH33" s="44">
        <f t="shared" si="0"/>
        <v>654</v>
      </c>
    </row>
    <row r="34" spans="1:34" ht="11.1" customHeight="1" x14ac:dyDescent="0.3">
      <c r="A34" s="3" t="s">
        <v>152</v>
      </c>
      <c r="B34" s="19">
        <v>250</v>
      </c>
      <c r="C34" s="46"/>
      <c r="D34" s="110"/>
      <c r="E34" s="46"/>
      <c r="F34" s="46"/>
      <c r="G34" s="110"/>
      <c r="H34" s="46"/>
      <c r="I34" s="46"/>
      <c r="J34" s="46"/>
      <c r="K34" s="110"/>
      <c r="L34" s="48"/>
      <c r="M34" s="48"/>
      <c r="N34" s="48">
        <v>385</v>
      </c>
      <c r="O34" s="48"/>
      <c r="P34" s="46">
        <v>165</v>
      </c>
      <c r="Q34" s="46">
        <v>189</v>
      </c>
      <c r="R34" s="120"/>
      <c r="S34" s="8"/>
      <c r="T34" s="8"/>
      <c r="U34" s="48"/>
      <c r="V34" s="48">
        <v>48</v>
      </c>
      <c r="W34" s="48"/>
      <c r="X34" s="46"/>
      <c r="Y34" s="110"/>
      <c r="Z34" s="110"/>
      <c r="AA34" s="44"/>
      <c r="AB34" s="44"/>
      <c r="AC34" s="8"/>
      <c r="AD34" s="8"/>
      <c r="AE34" s="8"/>
      <c r="AF34" s="44"/>
      <c r="AG34" s="8"/>
      <c r="AH34" s="44">
        <f t="shared" ref="AH34:AH65" si="2">SUM(C34:AG34)</f>
        <v>787</v>
      </c>
    </row>
    <row r="35" spans="1:34" ht="11.1" customHeight="1" x14ac:dyDescent="0.3">
      <c r="A35" s="4" t="s">
        <v>4</v>
      </c>
      <c r="B35" s="19">
        <v>0</v>
      </c>
      <c r="C35" s="46"/>
      <c r="D35" s="110"/>
      <c r="E35" s="46"/>
      <c r="F35" s="46"/>
      <c r="G35" s="110"/>
      <c r="H35" s="46"/>
      <c r="I35" s="46"/>
      <c r="J35" s="46"/>
      <c r="K35" s="111"/>
      <c r="L35" s="48"/>
      <c r="M35" s="46"/>
      <c r="N35" s="48"/>
      <c r="O35" s="54"/>
      <c r="P35" s="54"/>
      <c r="Q35" s="46"/>
      <c r="R35" s="110"/>
      <c r="S35" s="8"/>
      <c r="T35" s="8"/>
      <c r="U35" s="46"/>
      <c r="V35" s="48"/>
      <c r="W35" s="48"/>
      <c r="X35" s="46"/>
      <c r="Y35" s="110"/>
      <c r="Z35" s="110"/>
      <c r="AA35" s="44"/>
      <c r="AB35" s="44"/>
      <c r="AC35" s="8"/>
      <c r="AD35" s="8"/>
      <c r="AE35" s="8"/>
      <c r="AF35" s="44"/>
      <c r="AG35" s="8"/>
      <c r="AH35" s="44">
        <f t="shared" si="2"/>
        <v>0</v>
      </c>
    </row>
    <row r="36" spans="1:34" ht="11.1" customHeight="1" x14ac:dyDescent="0.3">
      <c r="A36" s="3" t="s">
        <v>153</v>
      </c>
      <c r="B36" s="19">
        <v>500</v>
      </c>
      <c r="C36" s="46"/>
      <c r="D36" s="110"/>
      <c r="E36" s="46"/>
      <c r="F36" s="56"/>
      <c r="G36" s="110"/>
      <c r="H36" s="46"/>
      <c r="I36" s="46"/>
      <c r="J36" s="46"/>
      <c r="K36" s="110"/>
      <c r="L36" s="48"/>
      <c r="M36" s="48"/>
      <c r="N36" s="48"/>
      <c r="O36" s="48"/>
      <c r="P36" s="46"/>
      <c r="Q36" s="46"/>
      <c r="R36" s="111"/>
      <c r="S36" s="8"/>
      <c r="T36" s="1"/>
      <c r="U36" s="56"/>
      <c r="V36" s="48"/>
      <c r="W36" s="48"/>
      <c r="X36" s="46"/>
      <c r="Y36" s="110"/>
      <c r="Z36" s="110"/>
      <c r="AA36" s="44"/>
      <c r="AB36" s="44"/>
      <c r="AC36" s="8"/>
      <c r="AD36" s="8"/>
      <c r="AE36" s="8"/>
      <c r="AF36" s="44"/>
      <c r="AG36" s="8"/>
      <c r="AH36" s="44">
        <f t="shared" si="2"/>
        <v>0</v>
      </c>
    </row>
    <row r="37" spans="1:34" ht="11.1" customHeight="1" x14ac:dyDescent="0.3">
      <c r="A37" s="3" t="s">
        <v>154</v>
      </c>
      <c r="B37" s="19">
        <v>1500</v>
      </c>
      <c r="C37" s="46"/>
      <c r="D37" s="110"/>
      <c r="E37" s="46"/>
      <c r="F37" s="46"/>
      <c r="G37" s="110"/>
      <c r="H37" s="46"/>
      <c r="I37" s="46"/>
      <c r="J37" s="46"/>
      <c r="K37" s="110"/>
      <c r="L37" s="48"/>
      <c r="M37" s="48">
        <v>275</v>
      </c>
      <c r="N37" s="48"/>
      <c r="O37" s="46">
        <v>162</v>
      </c>
      <c r="P37" s="46"/>
      <c r="Q37" s="46"/>
      <c r="R37" s="120"/>
      <c r="S37" s="8"/>
      <c r="T37" s="8"/>
      <c r="U37" s="48"/>
      <c r="V37" s="48"/>
      <c r="W37" s="48"/>
      <c r="X37" s="46"/>
      <c r="Y37" s="110"/>
      <c r="Z37" s="110"/>
      <c r="AA37" s="44"/>
      <c r="AB37" s="44"/>
      <c r="AC37" s="8"/>
      <c r="AD37" s="8"/>
      <c r="AE37" s="8"/>
      <c r="AF37" s="44"/>
      <c r="AG37" s="8"/>
      <c r="AH37" s="44">
        <f t="shared" si="2"/>
        <v>437</v>
      </c>
    </row>
    <row r="38" spans="1:34" ht="11.1" customHeight="1" x14ac:dyDescent="0.3">
      <c r="A38" s="3" t="s">
        <v>155</v>
      </c>
      <c r="B38" s="19">
        <v>1000</v>
      </c>
      <c r="C38" s="46"/>
      <c r="D38" s="110"/>
      <c r="E38" s="46"/>
      <c r="F38" s="46"/>
      <c r="G38" s="110"/>
      <c r="H38" s="46"/>
      <c r="I38" s="46"/>
      <c r="J38" s="46"/>
      <c r="K38" s="110">
        <v>245</v>
      </c>
      <c r="L38" s="48"/>
      <c r="M38" s="48"/>
      <c r="N38" s="48"/>
      <c r="O38" s="48">
        <v>184</v>
      </c>
      <c r="P38" s="46"/>
      <c r="Q38" s="46"/>
      <c r="R38" s="120"/>
      <c r="S38" s="8"/>
      <c r="T38" s="8"/>
      <c r="U38" s="48"/>
      <c r="V38" s="48"/>
      <c r="W38" s="48"/>
      <c r="X38" s="46"/>
      <c r="Y38" s="110"/>
      <c r="Z38" s="110"/>
      <c r="AA38" s="44"/>
      <c r="AB38" s="44"/>
      <c r="AC38" s="8"/>
      <c r="AD38" s="8"/>
      <c r="AE38" s="8"/>
      <c r="AF38" s="44"/>
      <c r="AG38" s="8"/>
      <c r="AH38" s="44">
        <f t="shared" si="2"/>
        <v>429</v>
      </c>
    </row>
    <row r="39" spans="1:34" ht="11.1" customHeight="1" x14ac:dyDescent="0.3">
      <c r="A39" s="3" t="s">
        <v>156</v>
      </c>
      <c r="B39" s="19">
        <v>1500</v>
      </c>
      <c r="C39" s="46"/>
      <c r="D39" s="110"/>
      <c r="E39" s="46"/>
      <c r="F39" s="46"/>
      <c r="G39" s="110"/>
      <c r="H39" s="46"/>
      <c r="I39" s="46"/>
      <c r="J39" s="46"/>
      <c r="K39" s="110">
        <v>406</v>
      </c>
      <c r="L39" s="48">
        <v>72</v>
      </c>
      <c r="M39" s="48"/>
      <c r="N39" s="48"/>
      <c r="O39" s="48"/>
      <c r="P39" s="46"/>
      <c r="Q39" s="46"/>
      <c r="R39" s="120"/>
      <c r="S39" s="8"/>
      <c r="T39" s="8"/>
      <c r="U39" s="48"/>
      <c r="V39" s="48"/>
      <c r="W39" s="48"/>
      <c r="X39" s="46"/>
      <c r="Y39" s="110"/>
      <c r="Z39" s="110"/>
      <c r="AA39" s="44"/>
      <c r="AB39" s="44"/>
      <c r="AC39" s="8"/>
      <c r="AD39" s="8"/>
      <c r="AE39" s="8"/>
      <c r="AF39" s="44"/>
      <c r="AG39" s="8"/>
      <c r="AH39" s="44">
        <f t="shared" si="2"/>
        <v>478</v>
      </c>
    </row>
    <row r="40" spans="1:34" ht="11.1" customHeight="1" x14ac:dyDescent="0.3">
      <c r="A40" s="3" t="s">
        <v>157</v>
      </c>
      <c r="B40" s="19">
        <v>10000</v>
      </c>
      <c r="C40" s="46"/>
      <c r="D40" s="110"/>
      <c r="E40" s="46"/>
      <c r="F40" s="46">
        <v>244</v>
      </c>
      <c r="G40" s="110"/>
      <c r="H40" s="46"/>
      <c r="I40" s="46">
        <v>441</v>
      </c>
      <c r="J40" s="46">
        <f>732+360</f>
        <v>1092</v>
      </c>
      <c r="K40" s="110">
        <v>824</v>
      </c>
      <c r="L40" s="48">
        <v>491</v>
      </c>
      <c r="M40" s="48"/>
      <c r="N40" s="48"/>
      <c r="O40" s="48">
        <v>739</v>
      </c>
      <c r="P40" s="46"/>
      <c r="Q40" s="46">
        <v>1452</v>
      </c>
      <c r="R40" s="120"/>
      <c r="S40" s="8"/>
      <c r="T40" s="8"/>
      <c r="U40" s="48">
        <v>290</v>
      </c>
      <c r="V40" s="48"/>
      <c r="W40" s="48"/>
      <c r="X40" s="46"/>
      <c r="Y40" s="110"/>
      <c r="Z40" s="110"/>
      <c r="AA40" s="44"/>
      <c r="AB40" s="44"/>
      <c r="AC40" s="8"/>
      <c r="AD40" s="8"/>
      <c r="AE40" s="8"/>
      <c r="AF40" s="44"/>
      <c r="AG40" s="8"/>
      <c r="AH40" s="44">
        <f t="shared" si="2"/>
        <v>5573</v>
      </c>
    </row>
    <row r="41" spans="1:34" ht="11.1" customHeight="1" x14ac:dyDescent="0.3">
      <c r="A41" s="3" t="s">
        <v>35</v>
      </c>
      <c r="B41" s="19">
        <v>1000</v>
      </c>
      <c r="C41" s="46"/>
      <c r="D41" s="110"/>
      <c r="E41" s="46">
        <v>364</v>
      </c>
      <c r="F41" s="46"/>
      <c r="G41" s="110"/>
      <c r="H41" s="46"/>
      <c r="I41" s="46">
        <v>348</v>
      </c>
      <c r="J41" s="46"/>
      <c r="K41" s="110">
        <v>344</v>
      </c>
      <c r="L41" s="48">
        <v>49</v>
      </c>
      <c r="M41" s="48">
        <v>369</v>
      </c>
      <c r="N41" s="48"/>
      <c r="O41" s="48"/>
      <c r="P41" s="46"/>
      <c r="Q41" s="46"/>
      <c r="R41" s="120"/>
      <c r="S41" s="8"/>
      <c r="T41" s="8"/>
      <c r="U41" s="48"/>
      <c r="V41" s="48"/>
      <c r="W41" s="48"/>
      <c r="X41" s="46"/>
      <c r="Y41" s="110"/>
      <c r="Z41" s="110"/>
      <c r="AA41" s="44"/>
      <c r="AB41" s="44"/>
      <c r="AC41" s="8"/>
      <c r="AD41" s="8"/>
      <c r="AE41" s="8"/>
      <c r="AF41" s="44"/>
      <c r="AG41" s="8"/>
      <c r="AH41" s="44">
        <f t="shared" si="2"/>
        <v>1474</v>
      </c>
    </row>
    <row r="42" spans="1:34" ht="11.1" customHeight="1" x14ac:dyDescent="0.3">
      <c r="A42" s="3" t="s">
        <v>7</v>
      </c>
      <c r="B42" s="19">
        <v>1000</v>
      </c>
      <c r="C42" s="46"/>
      <c r="D42" s="110"/>
      <c r="E42" s="46"/>
      <c r="F42" s="46"/>
      <c r="G42" s="110"/>
      <c r="H42" s="46"/>
      <c r="I42" s="46"/>
      <c r="J42" s="46"/>
      <c r="K42" s="110"/>
      <c r="L42" s="48">
        <v>267</v>
      </c>
      <c r="M42" s="48"/>
      <c r="N42" s="48"/>
      <c r="O42" s="48"/>
      <c r="P42" s="46"/>
      <c r="Q42" s="46"/>
      <c r="R42" s="120"/>
      <c r="S42" s="8"/>
      <c r="T42" s="8"/>
      <c r="U42" s="48"/>
      <c r="V42" s="46">
        <v>92</v>
      </c>
      <c r="W42" s="48"/>
      <c r="X42" s="46"/>
      <c r="Y42" s="110"/>
      <c r="Z42" s="111"/>
      <c r="AA42" s="44"/>
      <c r="AB42" s="50"/>
      <c r="AC42" s="8"/>
      <c r="AD42" s="8"/>
      <c r="AE42" s="8"/>
      <c r="AF42" s="44"/>
      <c r="AG42" s="8"/>
      <c r="AH42" s="44">
        <f t="shared" si="2"/>
        <v>359</v>
      </c>
    </row>
    <row r="43" spans="1:34" ht="11.1" customHeight="1" x14ac:dyDescent="0.3">
      <c r="A43" s="4" t="s">
        <v>5</v>
      </c>
      <c r="B43" s="19">
        <v>100</v>
      </c>
      <c r="C43" s="46"/>
      <c r="D43" s="110"/>
      <c r="E43" s="46"/>
      <c r="F43" s="46"/>
      <c r="G43" s="111"/>
      <c r="H43" s="46"/>
      <c r="I43" s="46"/>
      <c r="J43" s="46"/>
      <c r="K43" s="110"/>
      <c r="L43" s="46"/>
      <c r="M43" s="48"/>
      <c r="N43" s="54"/>
      <c r="O43" s="56"/>
      <c r="P43" s="46"/>
      <c r="Q43" s="56"/>
      <c r="R43" s="120"/>
      <c r="S43" s="133"/>
      <c r="T43" s="1"/>
      <c r="U43" s="56"/>
      <c r="V43" s="4"/>
      <c r="W43" s="56"/>
      <c r="X43" s="46"/>
      <c r="Y43" s="111"/>
      <c r="Z43" s="110"/>
      <c r="AA43" s="44"/>
      <c r="AB43" s="44"/>
      <c r="AC43" s="1"/>
      <c r="AD43" s="1"/>
      <c r="AE43" s="1"/>
      <c r="AF43" s="50"/>
      <c r="AG43" s="1"/>
      <c r="AH43" s="44">
        <f t="shared" si="2"/>
        <v>0</v>
      </c>
    </row>
    <row r="44" spans="1:34" ht="11.1" customHeight="1" x14ac:dyDescent="0.3">
      <c r="A44" s="3" t="s">
        <v>158</v>
      </c>
      <c r="B44" s="19">
        <v>100</v>
      </c>
      <c r="C44" s="46"/>
      <c r="D44" s="110"/>
      <c r="E44" s="46"/>
      <c r="F44" s="46"/>
      <c r="G44" s="110"/>
      <c r="H44" s="46"/>
      <c r="I44" s="4"/>
      <c r="J44" s="46"/>
      <c r="K44" s="110"/>
      <c r="L44" s="48"/>
      <c r="M44" s="46"/>
      <c r="N44" s="48"/>
      <c r="O44" s="48"/>
      <c r="P44" s="46"/>
      <c r="Q44" s="46"/>
      <c r="R44" s="120"/>
      <c r="S44" s="1"/>
      <c r="T44" s="1"/>
      <c r="U44" s="48"/>
      <c r="V44" s="46"/>
      <c r="W44" s="48"/>
      <c r="X44" s="46"/>
      <c r="Y44" s="110"/>
      <c r="Z44" s="110"/>
      <c r="AA44" s="44"/>
      <c r="AB44" s="44"/>
      <c r="AC44" s="8"/>
      <c r="AD44" s="8"/>
      <c r="AE44" s="8"/>
      <c r="AF44" s="44"/>
      <c r="AG44" s="8"/>
      <c r="AH44" s="44">
        <f t="shared" si="2"/>
        <v>0</v>
      </c>
    </row>
    <row r="45" spans="1:34" ht="11.1" customHeight="1" x14ac:dyDescent="0.3">
      <c r="A45" s="3" t="s">
        <v>159</v>
      </c>
      <c r="B45" s="19">
        <v>100</v>
      </c>
      <c r="C45" s="46"/>
      <c r="D45" s="110"/>
      <c r="E45" s="46">
        <v>180</v>
      </c>
      <c r="F45" s="46"/>
      <c r="G45" s="110"/>
      <c r="H45" s="46"/>
      <c r="I45" s="46"/>
      <c r="J45" s="46"/>
      <c r="K45" s="110"/>
      <c r="L45" s="48"/>
      <c r="M45" s="48"/>
      <c r="N45" s="48"/>
      <c r="O45" s="48"/>
      <c r="P45" s="46"/>
      <c r="Q45" s="46"/>
      <c r="R45" s="120"/>
      <c r="S45" s="8"/>
      <c r="T45" s="8"/>
      <c r="U45" s="48"/>
      <c r="V45" s="48"/>
      <c r="W45" s="48"/>
      <c r="X45" s="46"/>
      <c r="Y45" s="110"/>
      <c r="Z45" s="110"/>
      <c r="AA45" s="44"/>
      <c r="AB45" s="44"/>
      <c r="AC45" s="8"/>
      <c r="AD45" s="8"/>
      <c r="AE45" s="8"/>
      <c r="AF45" s="44"/>
      <c r="AG45" s="8"/>
      <c r="AH45" s="44">
        <f t="shared" si="2"/>
        <v>180</v>
      </c>
    </row>
    <row r="46" spans="1:34" ht="11.1" customHeight="1" x14ac:dyDescent="0.3">
      <c r="A46" s="3" t="s">
        <v>160</v>
      </c>
      <c r="B46" s="19">
        <v>100</v>
      </c>
      <c r="C46" s="46"/>
      <c r="D46" s="110"/>
      <c r="E46" s="46"/>
      <c r="F46" s="46"/>
      <c r="G46" s="110"/>
      <c r="H46" s="46"/>
      <c r="I46" s="46"/>
      <c r="J46" s="46"/>
      <c r="K46" s="110"/>
      <c r="L46" s="48"/>
      <c r="M46" s="48"/>
      <c r="N46" s="48"/>
      <c r="O46" s="48"/>
      <c r="P46" s="46"/>
      <c r="Q46" s="46"/>
      <c r="R46" s="120"/>
      <c r="S46" s="8"/>
      <c r="T46" s="8"/>
      <c r="U46" s="48"/>
      <c r="V46" s="48"/>
      <c r="W46" s="48"/>
      <c r="X46" s="46"/>
      <c r="Y46" s="110"/>
      <c r="Z46" s="110"/>
      <c r="AA46" s="44"/>
      <c r="AB46" s="44"/>
      <c r="AC46" s="8"/>
      <c r="AD46" s="8"/>
      <c r="AE46" s="8"/>
      <c r="AF46" s="44"/>
      <c r="AG46" s="8"/>
      <c r="AH46" s="44">
        <f t="shared" si="2"/>
        <v>0</v>
      </c>
    </row>
    <row r="47" spans="1:34" ht="11.1" customHeight="1" x14ac:dyDescent="0.3">
      <c r="A47" s="3" t="s">
        <v>161</v>
      </c>
      <c r="B47" s="19">
        <v>100</v>
      </c>
      <c r="C47" s="46"/>
      <c r="D47" s="110"/>
      <c r="E47" s="46"/>
      <c r="F47" s="46"/>
      <c r="G47" s="110"/>
      <c r="H47" s="46"/>
      <c r="I47" s="46"/>
      <c r="J47" s="46"/>
      <c r="K47" s="110"/>
      <c r="L47" s="48"/>
      <c r="M47" s="48"/>
      <c r="N47" s="48"/>
      <c r="O47" s="48"/>
      <c r="P47" s="46">
        <v>123</v>
      </c>
      <c r="Q47" s="46"/>
      <c r="R47" s="120"/>
      <c r="S47" s="8"/>
      <c r="T47" s="8"/>
      <c r="U47" s="48"/>
      <c r="V47" s="48"/>
      <c r="W47" s="48"/>
      <c r="X47" s="46"/>
      <c r="Y47" s="110"/>
      <c r="Z47" s="110"/>
      <c r="AA47" s="44"/>
      <c r="AB47" s="44"/>
      <c r="AC47" s="8"/>
      <c r="AD47" s="8"/>
      <c r="AE47" s="8"/>
      <c r="AF47" s="44"/>
      <c r="AG47" s="8"/>
      <c r="AH47" s="44">
        <f t="shared" si="2"/>
        <v>123</v>
      </c>
    </row>
    <row r="48" spans="1:34" ht="11.1" customHeight="1" x14ac:dyDescent="0.3">
      <c r="A48" s="3" t="s">
        <v>162</v>
      </c>
      <c r="B48" s="19">
        <v>2000</v>
      </c>
      <c r="C48" s="46"/>
      <c r="D48" s="110"/>
      <c r="E48" s="46"/>
      <c r="F48" s="46"/>
      <c r="G48" s="110"/>
      <c r="H48" s="46"/>
      <c r="I48" s="46"/>
      <c r="J48" s="46"/>
      <c r="K48" s="110"/>
      <c r="L48" s="48"/>
      <c r="M48" s="48"/>
      <c r="N48" s="48"/>
      <c r="O48" s="48"/>
      <c r="P48" s="46">
        <v>189</v>
      </c>
      <c r="Q48" s="46">
        <v>246</v>
      </c>
      <c r="R48" s="120"/>
      <c r="S48" s="8"/>
      <c r="T48" s="8"/>
      <c r="U48" s="48">
        <v>142</v>
      </c>
      <c r="V48" s="48"/>
      <c r="W48" s="48"/>
      <c r="X48" s="46"/>
      <c r="Y48" s="110"/>
      <c r="Z48" s="110"/>
      <c r="AA48" s="44"/>
      <c r="AB48" s="44"/>
      <c r="AC48" s="8"/>
      <c r="AD48" s="8"/>
      <c r="AE48" s="8"/>
      <c r="AF48" s="44"/>
      <c r="AG48" s="8"/>
      <c r="AH48" s="44">
        <f t="shared" si="2"/>
        <v>577</v>
      </c>
    </row>
    <row r="49" spans="1:34" ht="11.1" customHeight="1" x14ac:dyDescent="0.3">
      <c r="A49" s="3" t="s">
        <v>8</v>
      </c>
      <c r="B49" s="19">
        <v>1000</v>
      </c>
      <c r="C49" s="46"/>
      <c r="D49" s="110"/>
      <c r="E49" s="46"/>
      <c r="F49" s="46">
        <v>44</v>
      </c>
      <c r="G49" s="110"/>
      <c r="H49" s="46"/>
      <c r="I49" s="46">
        <v>276</v>
      </c>
      <c r="J49" s="46"/>
      <c r="K49" s="110"/>
      <c r="L49" s="48"/>
      <c r="M49" s="48"/>
      <c r="N49" s="48"/>
      <c r="O49" s="48"/>
      <c r="P49" s="46">
        <v>19</v>
      </c>
      <c r="Q49" s="46"/>
      <c r="R49" s="120"/>
      <c r="S49" s="8"/>
      <c r="T49" s="8"/>
      <c r="U49" s="48"/>
      <c r="V49" s="48"/>
      <c r="W49" s="48"/>
      <c r="X49" s="46"/>
      <c r="Y49" s="110"/>
      <c r="Z49" s="110"/>
      <c r="AA49" s="44"/>
      <c r="AB49" s="44"/>
      <c r="AC49" s="8"/>
      <c r="AD49" s="8"/>
      <c r="AE49" s="8"/>
      <c r="AF49" s="44"/>
      <c r="AG49" s="8"/>
      <c r="AH49" s="44">
        <f t="shared" si="2"/>
        <v>339</v>
      </c>
    </row>
    <row r="50" spans="1:34" ht="11.1" customHeight="1" x14ac:dyDescent="0.3">
      <c r="A50" s="3" t="s">
        <v>9</v>
      </c>
      <c r="B50" s="19">
        <v>1500</v>
      </c>
      <c r="C50" s="46"/>
      <c r="D50" s="110"/>
      <c r="E50" s="46"/>
      <c r="F50" s="46"/>
      <c r="G50" s="110">
        <v>91</v>
      </c>
      <c r="H50" s="46"/>
      <c r="I50" s="46">
        <v>190</v>
      </c>
      <c r="J50" s="46"/>
      <c r="K50" s="110"/>
      <c r="L50" s="48"/>
      <c r="M50" s="48"/>
      <c r="N50" s="48"/>
      <c r="O50" s="48">
        <v>245</v>
      </c>
      <c r="P50" s="46"/>
      <c r="Q50" s="46">
        <v>27</v>
      </c>
      <c r="R50" s="120"/>
      <c r="S50" s="8"/>
      <c r="T50" s="8"/>
      <c r="U50" s="48"/>
      <c r="V50" s="48"/>
      <c r="W50" s="48"/>
      <c r="X50" s="46"/>
      <c r="Y50" s="110"/>
      <c r="Z50" s="110"/>
      <c r="AA50" s="44"/>
      <c r="AB50" s="44"/>
      <c r="AC50" s="8"/>
      <c r="AD50" s="8"/>
      <c r="AE50" s="8"/>
      <c r="AF50" s="44"/>
      <c r="AG50" s="8"/>
      <c r="AH50" s="44">
        <f t="shared" si="2"/>
        <v>553</v>
      </c>
    </row>
    <row r="51" spans="1:34" ht="11.1" customHeight="1" x14ac:dyDescent="0.3">
      <c r="A51" s="4" t="s">
        <v>5</v>
      </c>
      <c r="B51" s="19">
        <v>0</v>
      </c>
      <c r="C51" s="56"/>
      <c r="D51" s="110"/>
      <c r="E51" s="46"/>
      <c r="F51" s="46"/>
      <c r="G51" s="110"/>
      <c r="H51" s="46"/>
      <c r="I51" s="46"/>
      <c r="J51" s="46"/>
      <c r="K51" s="150"/>
      <c r="L51" s="48"/>
      <c r="M51" s="48"/>
      <c r="N51" s="48"/>
      <c r="O51" s="46"/>
      <c r="P51" s="54"/>
      <c r="Q51" s="46"/>
      <c r="R51" s="120"/>
      <c r="S51" s="8"/>
      <c r="T51" s="8"/>
      <c r="U51" s="48"/>
      <c r="V51" s="48"/>
      <c r="W51" s="48"/>
      <c r="X51" s="46"/>
      <c r="Y51" s="110"/>
      <c r="Z51" s="110"/>
      <c r="AA51" s="44"/>
      <c r="AB51" s="44"/>
      <c r="AC51" s="8"/>
      <c r="AD51" s="8"/>
      <c r="AE51" s="8"/>
      <c r="AF51" s="44"/>
      <c r="AG51" s="8"/>
      <c r="AH51" s="44">
        <f t="shared" si="2"/>
        <v>0</v>
      </c>
    </row>
    <row r="52" spans="1:34" ht="11.1" customHeight="1" x14ac:dyDescent="0.3">
      <c r="A52" s="3" t="s">
        <v>158</v>
      </c>
      <c r="B52" s="19">
        <v>0</v>
      </c>
      <c r="C52" s="46"/>
      <c r="D52" s="110"/>
      <c r="E52" s="46"/>
      <c r="F52" s="46"/>
      <c r="G52" s="110"/>
      <c r="H52" s="46"/>
      <c r="I52" s="46"/>
      <c r="J52" s="46"/>
      <c r="K52" s="110"/>
      <c r="L52" s="48"/>
      <c r="M52" s="48"/>
      <c r="N52" s="48"/>
      <c r="O52" s="48"/>
      <c r="P52" s="54"/>
      <c r="Q52" s="46"/>
      <c r="R52" s="120"/>
      <c r="S52" s="8"/>
      <c r="T52" s="8"/>
      <c r="U52" s="48"/>
      <c r="V52" s="48"/>
      <c r="W52" s="48"/>
      <c r="X52" s="54"/>
      <c r="Y52" s="110"/>
      <c r="Z52" s="110"/>
      <c r="AA52" s="44"/>
      <c r="AB52" s="44"/>
      <c r="AC52" s="8"/>
      <c r="AD52" s="8"/>
      <c r="AE52" s="8"/>
      <c r="AF52" s="44"/>
      <c r="AG52" s="8"/>
      <c r="AH52" s="44">
        <f t="shared" si="2"/>
        <v>0</v>
      </c>
    </row>
    <row r="53" spans="1:34" ht="11.1" customHeight="1" x14ac:dyDescent="0.3">
      <c r="A53" s="3" t="s">
        <v>159</v>
      </c>
      <c r="B53" s="19">
        <v>0</v>
      </c>
      <c r="C53" s="4"/>
      <c r="D53" s="110"/>
      <c r="E53" s="46">
        <v>51</v>
      </c>
      <c r="F53" s="46">
        <v>15</v>
      </c>
      <c r="G53" s="110">
        <v>75</v>
      </c>
      <c r="H53" s="46"/>
      <c r="I53" s="46"/>
      <c r="J53" s="46"/>
      <c r="K53" s="110">
        <v>40</v>
      </c>
      <c r="L53" s="48"/>
      <c r="M53" s="48"/>
      <c r="N53" s="48"/>
      <c r="O53" s="48"/>
      <c r="P53" s="46"/>
      <c r="Q53" s="46"/>
      <c r="R53" s="120"/>
      <c r="S53" s="8"/>
      <c r="T53" s="8"/>
      <c r="U53" s="48"/>
      <c r="V53" s="48"/>
      <c r="W53" s="48"/>
      <c r="X53" s="46"/>
      <c r="Y53" s="110"/>
      <c r="Z53" s="110"/>
      <c r="AA53" s="134"/>
      <c r="AB53" s="134"/>
      <c r="AC53" s="8"/>
      <c r="AD53" s="8"/>
      <c r="AE53" s="8"/>
      <c r="AF53" s="44"/>
      <c r="AG53" s="8"/>
      <c r="AH53" s="44">
        <f t="shared" si="2"/>
        <v>181</v>
      </c>
    </row>
    <row r="54" spans="1:34" ht="11.1" customHeight="1" x14ac:dyDescent="0.3">
      <c r="A54" s="3" t="s">
        <v>160</v>
      </c>
      <c r="B54" s="19">
        <v>0</v>
      </c>
      <c r="C54" s="46"/>
      <c r="D54" s="110"/>
      <c r="E54" s="46"/>
      <c r="F54" s="46"/>
      <c r="G54" s="150"/>
      <c r="H54" s="46"/>
      <c r="I54" s="46"/>
      <c r="J54" s="46"/>
      <c r="K54" s="110"/>
      <c r="L54" s="48"/>
      <c r="M54" s="48"/>
      <c r="N54" s="48"/>
      <c r="O54" s="48"/>
      <c r="P54" s="54"/>
      <c r="Q54" s="46"/>
      <c r="R54" s="120"/>
      <c r="S54" s="8"/>
      <c r="T54" s="8"/>
      <c r="U54" s="48"/>
      <c r="V54" s="48"/>
      <c r="W54" s="48"/>
      <c r="X54" s="46"/>
      <c r="Y54" s="110"/>
      <c r="Z54" s="110"/>
      <c r="AA54" s="134"/>
      <c r="AB54" s="134"/>
      <c r="AC54" s="8"/>
      <c r="AD54" s="8"/>
      <c r="AE54" s="8"/>
      <c r="AF54" s="44"/>
      <c r="AG54" s="8"/>
      <c r="AH54" s="44">
        <f t="shared" si="2"/>
        <v>0</v>
      </c>
    </row>
    <row r="55" spans="1:34" ht="11.1" customHeight="1" x14ac:dyDescent="0.3">
      <c r="A55" s="3" t="s">
        <v>161</v>
      </c>
      <c r="B55" s="19">
        <v>0</v>
      </c>
      <c r="C55" s="46"/>
      <c r="D55" s="110"/>
      <c r="E55" s="46"/>
      <c r="F55" s="46"/>
      <c r="G55" s="150"/>
      <c r="H55" s="46"/>
      <c r="I55" s="46"/>
      <c r="J55" s="46"/>
      <c r="K55" s="110"/>
      <c r="L55" s="48"/>
      <c r="M55" s="48"/>
      <c r="N55" s="48"/>
      <c r="O55" s="48"/>
      <c r="P55" s="46"/>
      <c r="Q55" s="46"/>
      <c r="R55" s="120"/>
      <c r="S55" s="8"/>
      <c r="T55" s="8"/>
      <c r="U55" s="48"/>
      <c r="V55" s="48"/>
      <c r="W55" s="48"/>
      <c r="X55" s="46"/>
      <c r="Y55" s="110"/>
      <c r="Z55" s="110"/>
      <c r="AA55" s="44"/>
      <c r="AB55" s="44"/>
      <c r="AC55" s="8"/>
      <c r="AD55" s="8"/>
      <c r="AE55" s="8"/>
      <c r="AF55" s="44"/>
      <c r="AG55" s="8"/>
      <c r="AH55" s="44">
        <f t="shared" si="2"/>
        <v>0</v>
      </c>
    </row>
    <row r="56" spans="1:34" ht="11.1" customHeight="1" x14ac:dyDescent="0.3">
      <c r="A56" s="3" t="s">
        <v>162</v>
      </c>
      <c r="B56" s="19">
        <v>2000</v>
      </c>
      <c r="C56" s="46"/>
      <c r="D56" s="110"/>
      <c r="E56" s="46"/>
      <c r="F56" s="46"/>
      <c r="G56" s="110"/>
      <c r="H56" s="46"/>
      <c r="I56" s="46"/>
      <c r="J56" s="46"/>
      <c r="K56" s="110"/>
      <c r="L56" s="48"/>
      <c r="M56" s="48"/>
      <c r="N56" s="48"/>
      <c r="O56" s="46"/>
      <c r="P56" s="46">
        <v>82</v>
      </c>
      <c r="Q56" s="46">
        <v>133</v>
      </c>
      <c r="R56" s="120"/>
      <c r="S56" s="48"/>
      <c r="T56" s="48"/>
      <c r="U56" s="48"/>
      <c r="V56" s="48"/>
      <c r="W56" s="48"/>
      <c r="X56" s="46"/>
      <c r="Y56" s="110"/>
      <c r="Z56" s="110"/>
      <c r="AA56" s="44"/>
      <c r="AB56" s="44"/>
      <c r="AC56" s="8"/>
      <c r="AD56" s="8"/>
      <c r="AE56" s="8"/>
      <c r="AF56" s="44"/>
      <c r="AG56" s="8"/>
      <c r="AH56" s="44">
        <f t="shared" si="2"/>
        <v>215</v>
      </c>
    </row>
    <row r="57" spans="1:34" ht="11.1" customHeight="1" x14ac:dyDescent="0.3">
      <c r="A57" s="3" t="s">
        <v>8</v>
      </c>
      <c r="B57" s="19">
        <v>1000</v>
      </c>
      <c r="C57" s="46"/>
      <c r="D57" s="110"/>
      <c r="E57" s="46"/>
      <c r="F57" s="46"/>
      <c r="G57" s="110"/>
      <c r="H57" s="46"/>
      <c r="I57" s="46"/>
      <c r="J57" s="46"/>
      <c r="K57" s="110"/>
      <c r="L57" s="48"/>
      <c r="M57" s="48"/>
      <c r="N57" s="48"/>
      <c r="O57" s="48"/>
      <c r="P57" s="46"/>
      <c r="Q57" s="46"/>
      <c r="R57" s="120"/>
      <c r="S57" s="48"/>
      <c r="T57" s="48"/>
      <c r="U57" s="48"/>
      <c r="V57" s="48"/>
      <c r="W57" s="48"/>
      <c r="X57" s="46"/>
      <c r="Y57" s="110"/>
      <c r="Z57" s="110"/>
      <c r="AA57" s="44"/>
      <c r="AB57" s="44"/>
      <c r="AC57" s="8"/>
      <c r="AD57" s="8"/>
      <c r="AE57" s="8"/>
      <c r="AF57" s="44"/>
      <c r="AG57" s="8"/>
      <c r="AH57" s="44">
        <f t="shared" si="2"/>
        <v>0</v>
      </c>
    </row>
    <row r="58" spans="1:34" ht="11.1" customHeight="1" x14ac:dyDescent="0.3">
      <c r="A58" s="3" t="s">
        <v>9</v>
      </c>
      <c r="B58" s="19">
        <v>2000</v>
      </c>
      <c r="C58" s="46"/>
      <c r="D58" s="110"/>
      <c r="E58" s="46"/>
      <c r="F58" s="46"/>
      <c r="G58" s="110">
        <v>380</v>
      </c>
      <c r="H58" s="46"/>
      <c r="I58" s="46"/>
      <c r="J58" s="46"/>
      <c r="K58" s="110"/>
      <c r="L58" s="48">
        <v>70</v>
      </c>
      <c r="M58" s="48">
        <v>97</v>
      </c>
      <c r="N58" s="48">
        <v>78</v>
      </c>
      <c r="O58" s="48"/>
      <c r="P58" s="46">
        <v>129</v>
      </c>
      <c r="Q58" s="46"/>
      <c r="R58" s="120"/>
      <c r="S58" s="48"/>
      <c r="T58" s="48"/>
      <c r="U58" s="48"/>
      <c r="V58" s="48"/>
      <c r="W58" s="46"/>
      <c r="X58" s="46"/>
      <c r="Y58" s="110"/>
      <c r="Z58" s="110"/>
      <c r="AA58" s="44"/>
      <c r="AB58" s="44"/>
      <c r="AC58" s="8"/>
      <c r="AD58" s="8"/>
      <c r="AE58" s="8"/>
      <c r="AF58" s="44"/>
      <c r="AG58" s="8"/>
      <c r="AH58" s="44">
        <f t="shared" si="2"/>
        <v>754</v>
      </c>
    </row>
    <row r="59" spans="1:34" ht="11.1" customHeight="1" x14ac:dyDescent="0.3">
      <c r="A59" s="4" t="s">
        <v>6</v>
      </c>
      <c r="B59" s="19">
        <v>0</v>
      </c>
      <c r="C59" s="46"/>
      <c r="D59" s="110"/>
      <c r="E59" s="46"/>
      <c r="F59" s="46"/>
      <c r="G59" s="110"/>
      <c r="I59" s="46"/>
      <c r="J59" s="46"/>
      <c r="K59" s="110"/>
      <c r="L59" s="48"/>
      <c r="M59" s="48"/>
      <c r="N59" s="48"/>
      <c r="O59" s="48"/>
      <c r="P59" s="46"/>
      <c r="Q59" s="46"/>
      <c r="R59" s="120"/>
      <c r="S59" s="48"/>
      <c r="T59" s="48"/>
      <c r="U59" s="48"/>
      <c r="V59" s="48"/>
      <c r="W59" s="46"/>
      <c r="X59" s="46"/>
      <c r="Y59" s="110"/>
      <c r="Z59" s="110"/>
      <c r="AA59" s="44"/>
      <c r="AB59" s="44"/>
      <c r="AC59" s="8"/>
      <c r="AD59" s="8"/>
      <c r="AE59" s="8"/>
      <c r="AF59" s="44"/>
      <c r="AG59" s="8"/>
      <c r="AH59" s="44">
        <f t="shared" si="2"/>
        <v>0</v>
      </c>
    </row>
    <row r="60" spans="1:34" ht="11.1" customHeight="1" x14ac:dyDescent="0.3">
      <c r="A60" s="3" t="s">
        <v>163</v>
      </c>
      <c r="B60" s="19">
        <v>0</v>
      </c>
      <c r="C60" s="46"/>
      <c r="D60" s="110"/>
      <c r="E60" s="46"/>
      <c r="F60" s="46"/>
      <c r="G60" s="110"/>
      <c r="H60" s="46"/>
      <c r="I60" s="46"/>
      <c r="J60" s="46"/>
      <c r="K60" s="110"/>
      <c r="L60" s="48"/>
      <c r="M60" s="48"/>
      <c r="N60" s="48"/>
      <c r="O60" s="48"/>
      <c r="P60" s="46"/>
      <c r="Q60" s="46"/>
      <c r="R60" s="120"/>
      <c r="S60" s="48"/>
      <c r="T60" s="48"/>
      <c r="U60" s="48"/>
      <c r="V60" s="48"/>
      <c r="W60" s="46"/>
      <c r="X60" s="46"/>
      <c r="Y60" s="110"/>
      <c r="Z60" s="110"/>
      <c r="AA60" s="44"/>
      <c r="AB60" s="44"/>
      <c r="AC60" s="8"/>
      <c r="AD60" s="8"/>
      <c r="AE60" s="8"/>
      <c r="AF60" s="44"/>
      <c r="AG60" s="8"/>
      <c r="AH60" s="44">
        <f t="shared" si="2"/>
        <v>0</v>
      </c>
    </row>
    <row r="61" spans="1:34" ht="11.1" customHeight="1" x14ac:dyDescent="0.3">
      <c r="A61" s="3" t="s">
        <v>164</v>
      </c>
      <c r="B61" s="19">
        <v>0</v>
      </c>
      <c r="C61" s="46"/>
      <c r="D61" s="110"/>
      <c r="E61" s="46">
        <v>286</v>
      </c>
      <c r="F61" s="46"/>
      <c r="G61" s="110"/>
      <c r="H61" s="46"/>
      <c r="I61" s="46"/>
      <c r="J61" s="46"/>
      <c r="K61" s="110"/>
      <c r="L61" s="48"/>
      <c r="M61" s="48"/>
      <c r="N61" s="48"/>
      <c r="O61" s="48"/>
      <c r="P61" s="46"/>
      <c r="Q61" s="46"/>
      <c r="R61" s="120"/>
      <c r="S61" s="48"/>
      <c r="T61" s="48"/>
      <c r="U61" s="48"/>
      <c r="V61" s="48"/>
      <c r="W61" s="46"/>
      <c r="X61" s="46"/>
      <c r="Y61" s="110"/>
      <c r="Z61" s="110"/>
      <c r="AA61" s="44"/>
      <c r="AB61" s="44"/>
      <c r="AC61" s="8"/>
      <c r="AD61" s="8"/>
      <c r="AE61" s="8"/>
      <c r="AF61" s="44"/>
      <c r="AG61" s="8"/>
      <c r="AH61" s="44">
        <f t="shared" si="2"/>
        <v>286</v>
      </c>
    </row>
    <row r="62" spans="1:34" ht="11.1" customHeight="1" x14ac:dyDescent="0.3">
      <c r="A62" s="3" t="s">
        <v>165</v>
      </c>
      <c r="B62" s="19">
        <v>0</v>
      </c>
      <c r="C62" s="46"/>
      <c r="D62" s="110"/>
      <c r="E62" s="46"/>
      <c r="F62" s="46"/>
      <c r="G62" s="110"/>
      <c r="H62" s="46"/>
      <c r="I62" s="46"/>
      <c r="J62" s="46"/>
      <c r="K62" s="110"/>
      <c r="L62" s="48"/>
      <c r="M62" s="48"/>
      <c r="N62" s="48"/>
      <c r="O62" s="48"/>
      <c r="P62" s="46"/>
      <c r="Q62" s="46"/>
      <c r="R62" s="120"/>
      <c r="S62" s="48"/>
      <c r="T62" s="48"/>
      <c r="U62" s="48"/>
      <c r="V62" s="48"/>
      <c r="W62" s="46"/>
      <c r="X62" s="46"/>
      <c r="Y62" s="110"/>
      <c r="Z62" s="110"/>
      <c r="AA62" s="44"/>
      <c r="AB62" s="44"/>
      <c r="AC62" s="8"/>
      <c r="AD62" s="8"/>
      <c r="AE62" s="8"/>
      <c r="AF62" s="44"/>
      <c r="AG62" s="8"/>
      <c r="AH62" s="44">
        <f t="shared" si="2"/>
        <v>0</v>
      </c>
    </row>
    <row r="63" spans="1:34" ht="11.1" customHeight="1" x14ac:dyDescent="0.3">
      <c r="A63" s="3" t="s">
        <v>166</v>
      </c>
      <c r="B63" s="19">
        <v>0</v>
      </c>
      <c r="C63" s="46"/>
      <c r="D63" s="110"/>
      <c r="E63" s="46"/>
      <c r="F63" s="46"/>
      <c r="G63" s="110"/>
      <c r="H63" s="46"/>
      <c r="I63" s="46"/>
      <c r="J63" s="46"/>
      <c r="K63" s="110"/>
      <c r="L63" s="48"/>
      <c r="M63" s="46"/>
      <c r="N63" s="48"/>
      <c r="O63" s="48"/>
      <c r="P63" s="46"/>
      <c r="Q63" s="46"/>
      <c r="R63" s="120"/>
      <c r="S63" s="48"/>
      <c r="T63" s="48"/>
      <c r="U63" s="48"/>
      <c r="V63" s="48"/>
      <c r="W63" s="46"/>
      <c r="X63" s="46"/>
      <c r="Y63" s="110"/>
      <c r="Z63" s="110"/>
      <c r="AA63" s="44"/>
      <c r="AB63" s="44"/>
      <c r="AC63" s="8"/>
      <c r="AD63" s="8"/>
      <c r="AE63" s="8"/>
      <c r="AF63" s="44"/>
      <c r="AG63" s="8"/>
      <c r="AH63" s="44">
        <f t="shared" si="2"/>
        <v>0</v>
      </c>
    </row>
    <row r="64" spans="1:34" ht="11.1" customHeight="1" x14ac:dyDescent="0.3">
      <c r="A64" s="3" t="s">
        <v>167</v>
      </c>
      <c r="B64" s="19">
        <v>2000</v>
      </c>
      <c r="C64" s="46"/>
      <c r="D64" s="110"/>
      <c r="E64" s="46"/>
      <c r="F64" s="46"/>
      <c r="G64" s="110"/>
      <c r="H64" s="46"/>
      <c r="I64" s="46"/>
      <c r="J64" s="46"/>
      <c r="K64" s="110"/>
      <c r="L64" s="48"/>
      <c r="M64" s="46"/>
      <c r="N64" s="48"/>
      <c r="O64" s="48"/>
      <c r="P64" s="46"/>
      <c r="Q64" s="46"/>
      <c r="R64" s="120"/>
      <c r="S64" s="48"/>
      <c r="T64" s="48"/>
      <c r="U64" s="48"/>
      <c r="V64" s="48"/>
      <c r="W64" s="46"/>
      <c r="X64" s="46"/>
      <c r="Y64" s="110"/>
      <c r="Z64" s="110"/>
      <c r="AA64" s="44"/>
      <c r="AB64" s="44"/>
      <c r="AC64" s="8"/>
      <c r="AD64" s="8"/>
      <c r="AE64" s="8"/>
      <c r="AF64" s="44"/>
      <c r="AG64" s="8"/>
      <c r="AH64" s="44">
        <f t="shared" si="2"/>
        <v>0</v>
      </c>
    </row>
    <row r="65" spans="1:34" ht="11.1" customHeight="1" x14ac:dyDescent="0.3">
      <c r="A65" s="3" t="s">
        <v>10</v>
      </c>
      <c r="B65" s="19">
        <v>1000</v>
      </c>
      <c r="C65" s="46"/>
      <c r="D65" s="110"/>
      <c r="E65" s="46"/>
      <c r="F65" s="46">
        <v>75</v>
      </c>
      <c r="G65" s="110"/>
      <c r="H65" s="46"/>
      <c r="I65" s="46"/>
      <c r="J65" s="46"/>
      <c r="K65" s="110"/>
      <c r="L65" s="48"/>
      <c r="M65" s="46">
        <v>141</v>
      </c>
      <c r="N65" s="48">
        <v>64</v>
      </c>
      <c r="O65" s="48"/>
      <c r="P65" s="46">
        <v>10</v>
      </c>
      <c r="Q65" s="46"/>
      <c r="R65" s="120"/>
      <c r="S65" s="48"/>
      <c r="T65" s="48"/>
      <c r="U65" s="48"/>
      <c r="V65" s="48"/>
      <c r="W65" s="46"/>
      <c r="X65" s="46"/>
      <c r="Y65" s="110"/>
      <c r="Z65" s="110"/>
      <c r="AA65" s="44"/>
      <c r="AB65" s="44"/>
      <c r="AC65" s="8"/>
      <c r="AD65" s="8"/>
      <c r="AE65" s="8"/>
      <c r="AF65" s="44"/>
      <c r="AG65" s="8"/>
      <c r="AH65" s="44">
        <f t="shared" si="2"/>
        <v>290</v>
      </c>
    </row>
    <row r="66" spans="1:34" ht="11.1" customHeight="1" x14ac:dyDescent="0.3">
      <c r="A66" s="3" t="s">
        <v>11</v>
      </c>
      <c r="B66" s="19">
        <v>2000</v>
      </c>
      <c r="C66" s="46"/>
      <c r="D66" s="110"/>
      <c r="E66" s="46"/>
      <c r="F66" s="46"/>
      <c r="G66" s="110"/>
      <c r="H66" s="46"/>
      <c r="I66" s="46"/>
      <c r="J66" s="46"/>
      <c r="K66" s="110"/>
      <c r="L66" s="48">
        <v>171</v>
      </c>
      <c r="M66" s="46">
        <v>173</v>
      </c>
      <c r="N66" s="48">
        <v>216</v>
      </c>
      <c r="O66" s="48"/>
      <c r="P66" s="46">
        <v>52</v>
      </c>
      <c r="Q66" s="46"/>
      <c r="R66" s="120"/>
      <c r="S66" s="48"/>
      <c r="T66" s="48"/>
      <c r="U66" s="48"/>
      <c r="V66" s="48"/>
      <c r="W66" s="46"/>
      <c r="X66" s="46"/>
      <c r="Y66" s="110"/>
      <c r="Z66" s="110"/>
      <c r="AA66" s="110"/>
      <c r="AB66" s="110"/>
      <c r="AC66" s="8"/>
      <c r="AD66" s="8"/>
      <c r="AE66" s="8"/>
      <c r="AF66" s="44"/>
      <c r="AG66" s="8"/>
      <c r="AH66" s="44">
        <f t="shared" ref="AH66:AH75" si="3">SUM(C66:AG66)</f>
        <v>612</v>
      </c>
    </row>
    <row r="67" spans="1:34" ht="11.1" customHeight="1" x14ac:dyDescent="0.3">
      <c r="A67" s="3" t="s">
        <v>35</v>
      </c>
      <c r="B67" s="19">
        <v>15000</v>
      </c>
      <c r="C67" s="8"/>
      <c r="D67" s="112"/>
      <c r="E67" s="47"/>
      <c r="F67" s="47"/>
      <c r="G67" s="112"/>
      <c r="H67" s="47"/>
      <c r="I67" s="47">
        <v>913</v>
      </c>
      <c r="J67" s="47"/>
      <c r="K67" s="112">
        <v>713</v>
      </c>
      <c r="L67" s="48">
        <v>1014</v>
      </c>
      <c r="M67" s="46">
        <v>720</v>
      </c>
      <c r="N67" s="49">
        <v>743</v>
      </c>
      <c r="O67" s="49"/>
      <c r="P67" s="47"/>
      <c r="Q67" s="47">
        <v>886</v>
      </c>
      <c r="R67" s="120"/>
      <c r="S67" s="48"/>
      <c r="T67" s="48"/>
      <c r="U67" s="48">
        <v>496</v>
      </c>
      <c r="V67" s="48"/>
      <c r="W67" s="46"/>
      <c r="X67" s="46"/>
      <c r="Y67" s="110"/>
      <c r="Z67" s="112"/>
      <c r="AA67" s="44"/>
      <c r="AB67" s="44"/>
      <c r="AC67" s="46"/>
      <c r="AD67" s="46"/>
      <c r="AE67" s="46"/>
      <c r="AF67" s="110"/>
      <c r="AG67" s="46"/>
      <c r="AH67" s="44">
        <f t="shared" si="3"/>
        <v>5485</v>
      </c>
    </row>
    <row r="68" spans="1:34" ht="11.1" customHeight="1" x14ac:dyDescent="0.3">
      <c r="A68" s="3" t="s">
        <v>7</v>
      </c>
      <c r="B68" s="19">
        <v>3000</v>
      </c>
      <c r="C68" s="8"/>
      <c r="D68" s="112"/>
      <c r="E68" s="47"/>
      <c r="F68" s="47"/>
      <c r="G68" s="112"/>
      <c r="H68" s="47"/>
      <c r="I68" s="47"/>
      <c r="J68" s="47"/>
      <c r="K68" s="112"/>
      <c r="L68" s="49"/>
      <c r="M68" s="47"/>
      <c r="N68" s="49"/>
      <c r="O68" s="49"/>
      <c r="P68" s="47">
        <v>893</v>
      </c>
      <c r="Q68" s="47"/>
      <c r="R68" s="113"/>
      <c r="S68" s="49"/>
      <c r="T68" s="49"/>
      <c r="U68" s="49">
        <v>47</v>
      </c>
      <c r="V68" s="49"/>
      <c r="W68" s="47"/>
      <c r="X68" s="47"/>
      <c r="Y68" s="112"/>
      <c r="Z68" s="153"/>
      <c r="AA68" s="44"/>
      <c r="AB68" s="44"/>
      <c r="AC68" s="8"/>
      <c r="AD68" s="8"/>
      <c r="AE68" s="8">
        <v>30</v>
      </c>
      <c r="AF68" s="44"/>
      <c r="AG68" s="8"/>
      <c r="AH68" s="44">
        <f t="shared" si="3"/>
        <v>970</v>
      </c>
    </row>
    <row r="69" spans="1:34" ht="11.1" customHeight="1" x14ac:dyDescent="0.3">
      <c r="A69" s="3" t="s">
        <v>53</v>
      </c>
      <c r="B69" s="19">
        <v>0</v>
      </c>
      <c r="C69" s="8"/>
      <c r="D69" s="112"/>
      <c r="E69" s="47"/>
      <c r="F69" s="47"/>
      <c r="G69" s="112"/>
      <c r="H69" s="8"/>
      <c r="I69" s="47"/>
      <c r="J69" s="47"/>
      <c r="K69" s="112"/>
      <c r="L69" s="49"/>
      <c r="M69" s="47"/>
      <c r="N69" s="49"/>
      <c r="O69" s="49"/>
      <c r="P69" s="47"/>
      <c r="Q69" s="137"/>
      <c r="R69" s="113"/>
      <c r="S69" s="49"/>
      <c r="T69" s="49"/>
      <c r="U69" s="49"/>
      <c r="V69" s="47"/>
      <c r="W69" s="47"/>
      <c r="X69" s="47"/>
      <c r="Y69" s="153"/>
      <c r="Z69" s="112"/>
      <c r="AA69" s="44"/>
      <c r="AB69" s="44"/>
      <c r="AC69" s="8"/>
      <c r="AD69" s="8"/>
      <c r="AE69" s="8"/>
      <c r="AF69" s="44"/>
      <c r="AG69" s="8"/>
      <c r="AH69" s="44">
        <f t="shared" si="3"/>
        <v>0</v>
      </c>
    </row>
    <row r="70" spans="1:34" ht="11.1" customHeight="1" x14ac:dyDescent="0.3">
      <c r="A70" s="3" t="s">
        <v>8</v>
      </c>
      <c r="B70" s="19">
        <v>200</v>
      </c>
      <c r="C70" s="8"/>
      <c r="D70" s="112"/>
      <c r="E70" s="47"/>
      <c r="F70" s="47"/>
      <c r="G70" s="112"/>
      <c r="H70" s="8"/>
      <c r="I70" s="47"/>
      <c r="J70" s="47"/>
      <c r="K70" s="112"/>
      <c r="L70" s="49"/>
      <c r="M70" s="47"/>
      <c r="N70" s="49"/>
      <c r="O70" s="49"/>
      <c r="P70" s="47"/>
      <c r="Q70" s="47"/>
      <c r="R70" s="113"/>
      <c r="S70" s="49"/>
      <c r="T70" s="49"/>
      <c r="U70" s="49"/>
      <c r="V70" s="47"/>
      <c r="W70" s="47"/>
      <c r="X70" s="47"/>
      <c r="Y70" s="112"/>
      <c r="Z70" s="112"/>
      <c r="AA70" s="44"/>
      <c r="AB70" s="44"/>
      <c r="AC70" s="8"/>
      <c r="AD70" s="8"/>
      <c r="AE70" s="8"/>
      <c r="AF70" s="44"/>
      <c r="AG70" s="8"/>
      <c r="AH70" s="44">
        <f t="shared" si="3"/>
        <v>0</v>
      </c>
    </row>
    <row r="71" spans="1:34" ht="11.1" customHeight="1" x14ac:dyDescent="0.3">
      <c r="A71" s="3" t="s">
        <v>9</v>
      </c>
      <c r="B71" s="19">
        <v>200</v>
      </c>
      <c r="C71" s="8"/>
      <c r="D71" s="112"/>
      <c r="E71" s="47"/>
      <c r="F71" s="47"/>
      <c r="G71" s="112"/>
      <c r="H71" s="8"/>
      <c r="I71" s="47"/>
      <c r="J71" s="47"/>
      <c r="K71" s="112"/>
      <c r="L71" s="49"/>
      <c r="M71" s="47"/>
      <c r="N71" s="49"/>
      <c r="O71" s="49"/>
      <c r="P71" s="47"/>
      <c r="Q71" s="47"/>
      <c r="R71" s="113"/>
      <c r="S71" s="49"/>
      <c r="T71" s="49"/>
      <c r="U71" s="49"/>
      <c r="V71" s="47"/>
      <c r="W71" s="47"/>
      <c r="X71" s="47"/>
      <c r="Y71" s="112"/>
      <c r="Z71" s="153"/>
      <c r="AA71" s="44"/>
      <c r="AB71" s="44"/>
      <c r="AC71" s="8"/>
      <c r="AD71" s="8"/>
      <c r="AE71" s="8"/>
      <c r="AF71" s="44"/>
      <c r="AG71" s="8"/>
      <c r="AH71" s="44">
        <f t="shared" si="3"/>
        <v>0</v>
      </c>
    </row>
    <row r="72" spans="1:34" ht="11.1" customHeight="1" x14ac:dyDescent="0.3">
      <c r="A72" s="3" t="s">
        <v>51</v>
      </c>
      <c r="B72" s="19">
        <v>0</v>
      </c>
      <c r="C72" s="8"/>
      <c r="D72" s="112"/>
      <c r="E72" s="47"/>
      <c r="F72" s="47"/>
      <c r="G72" s="112"/>
      <c r="H72" s="8"/>
      <c r="I72" s="47"/>
      <c r="J72" s="47"/>
      <c r="K72" s="112"/>
      <c r="L72" s="49"/>
      <c r="M72" s="47"/>
      <c r="N72" s="49"/>
      <c r="O72" s="49"/>
      <c r="P72" s="47"/>
      <c r="Q72" s="137"/>
      <c r="R72" s="113"/>
      <c r="S72" s="49"/>
      <c r="T72" s="49"/>
      <c r="U72" s="49"/>
      <c r="V72" s="47"/>
      <c r="W72" s="47"/>
      <c r="X72" s="47"/>
      <c r="Y72" s="153"/>
      <c r="Z72" s="112"/>
      <c r="AA72" s="113"/>
      <c r="AB72" s="113"/>
      <c r="AC72" s="8"/>
      <c r="AD72" s="8"/>
      <c r="AE72" s="8"/>
      <c r="AF72" s="44"/>
      <c r="AG72" s="8"/>
      <c r="AH72" s="44">
        <f t="shared" si="3"/>
        <v>0</v>
      </c>
    </row>
    <row r="73" spans="1:34" ht="11.1" customHeight="1" x14ac:dyDescent="0.3">
      <c r="A73" s="3" t="s">
        <v>10</v>
      </c>
      <c r="B73" s="19">
        <v>1000</v>
      </c>
      <c r="C73" s="8"/>
      <c r="D73" s="112"/>
      <c r="E73" s="47"/>
      <c r="F73" s="47"/>
      <c r="G73" s="112"/>
      <c r="H73" s="8"/>
      <c r="I73" s="47">
        <v>23</v>
      </c>
      <c r="J73" s="47"/>
      <c r="K73" s="112">
        <v>226</v>
      </c>
      <c r="L73" s="49"/>
      <c r="M73" s="47"/>
      <c r="N73" s="49"/>
      <c r="O73" s="49"/>
      <c r="P73" s="47"/>
      <c r="Q73" s="47">
        <v>216</v>
      </c>
      <c r="R73" s="113"/>
      <c r="S73" s="49"/>
      <c r="T73" s="49"/>
      <c r="U73" s="49"/>
      <c r="V73" s="47"/>
      <c r="W73" s="47"/>
      <c r="X73" s="47"/>
      <c r="Y73" s="112"/>
      <c r="Z73" s="112"/>
      <c r="AA73" s="44"/>
      <c r="AB73" s="44"/>
      <c r="AC73" s="49"/>
      <c r="AD73" s="49"/>
      <c r="AE73" s="49"/>
      <c r="AF73" s="113"/>
      <c r="AG73" s="49"/>
      <c r="AH73" s="44">
        <f t="shared" si="3"/>
        <v>465</v>
      </c>
    </row>
    <row r="74" spans="1:34" ht="11.1" customHeight="1" x14ac:dyDescent="0.3">
      <c r="A74" s="3" t="s">
        <v>11</v>
      </c>
      <c r="B74" s="19">
        <v>1000</v>
      </c>
      <c r="C74" s="8"/>
      <c r="D74" s="112"/>
      <c r="E74" s="47"/>
      <c r="F74" s="47"/>
      <c r="G74" s="112"/>
      <c r="H74" s="8"/>
      <c r="I74" s="47"/>
      <c r="J74" s="47"/>
      <c r="K74" s="44">
        <v>233</v>
      </c>
      <c r="L74" s="49"/>
      <c r="M74" s="47"/>
      <c r="N74" s="49"/>
      <c r="O74" s="49"/>
      <c r="P74" s="47"/>
      <c r="Q74" s="47">
        <v>109</v>
      </c>
      <c r="R74" s="113"/>
      <c r="S74" s="8"/>
      <c r="T74" s="8"/>
      <c r="U74" s="49">
        <v>100</v>
      </c>
      <c r="V74" s="49"/>
      <c r="W74" s="49"/>
      <c r="X74" s="47"/>
      <c r="Y74" s="112"/>
      <c r="Z74" s="153"/>
      <c r="AA74" s="44"/>
      <c r="AB74" s="44"/>
      <c r="AC74" s="8"/>
      <c r="AD74" s="8"/>
      <c r="AE74" s="8"/>
      <c r="AF74" s="44"/>
      <c r="AG74" s="8"/>
      <c r="AH74" s="44">
        <f t="shared" si="3"/>
        <v>442</v>
      </c>
    </row>
    <row r="75" spans="1:34" ht="11.1" customHeight="1" x14ac:dyDescent="0.3">
      <c r="A75" s="3" t="s">
        <v>50</v>
      </c>
      <c r="B75" s="19">
        <v>500</v>
      </c>
      <c r="C75" s="1"/>
      <c r="D75" s="112"/>
      <c r="E75" s="47"/>
      <c r="F75" s="47"/>
      <c r="G75" s="112"/>
      <c r="H75" s="108"/>
      <c r="I75" s="47"/>
      <c r="J75" s="47"/>
      <c r="K75" s="44"/>
      <c r="L75" s="49"/>
      <c r="M75" s="145"/>
      <c r="N75" s="49"/>
      <c r="O75" s="49"/>
      <c r="P75" s="47"/>
      <c r="Q75" s="47"/>
      <c r="R75" s="113"/>
      <c r="S75" s="8"/>
      <c r="T75" s="8"/>
      <c r="U75" s="49"/>
      <c r="V75" s="49"/>
      <c r="W75" s="49">
        <v>108</v>
      </c>
      <c r="X75" s="49"/>
      <c r="Y75" s="153"/>
      <c r="AC75" s="8"/>
      <c r="AD75" s="8"/>
      <c r="AE75" s="8"/>
      <c r="AF75" s="44"/>
      <c r="AG75" s="8"/>
      <c r="AH75" s="44">
        <f t="shared" si="3"/>
        <v>108</v>
      </c>
    </row>
    <row r="76" spans="1:34" x14ac:dyDescent="0.3">
      <c r="A76" s="24"/>
    </row>
  </sheetData>
  <pageMargins left="0" right="0" top="0.15748031496062992" bottom="0.15748031496062992" header="0.15748031496062992" footer="0.15748031496062992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0"/>
  <sheetViews>
    <sheetView workbookViewId="0">
      <selection activeCell="M8" sqref="M8"/>
    </sheetView>
  </sheetViews>
  <sheetFormatPr defaultRowHeight="14.4" x14ac:dyDescent="0.3"/>
  <cols>
    <col min="1" max="1" width="5.5546875" customWidth="1"/>
    <col min="2" max="2" width="8.88671875" bestFit="1" customWidth="1"/>
    <col min="3" max="3" width="7.109375" style="2" customWidth="1"/>
    <col min="4" max="4" width="5.33203125" style="2" customWidth="1"/>
    <col min="5" max="5" width="5" style="40" customWidth="1"/>
    <col min="6" max="7" width="5" style="2" customWidth="1"/>
    <col min="8" max="8" width="5" style="28" customWidth="1"/>
    <col min="9" max="9" width="5" style="6" customWidth="1"/>
    <col min="10" max="10" width="5" style="43" customWidth="1"/>
    <col min="11" max="11" width="5" style="28" customWidth="1"/>
    <col min="12" max="12" width="5" style="41" customWidth="1"/>
    <col min="13" max="13" width="5" style="6" customWidth="1"/>
    <col min="14" max="14" width="5" style="9" customWidth="1"/>
    <col min="15" max="15" width="5" style="6" customWidth="1"/>
    <col min="16" max="16" width="5.44140625" style="2" customWidth="1"/>
    <col min="17" max="17" width="5" style="28" customWidth="1"/>
    <col min="18" max="19" width="5" style="39" customWidth="1"/>
    <col min="20" max="20" width="5" style="6" customWidth="1"/>
    <col min="21" max="21" width="5.6640625" style="6" customWidth="1"/>
    <col min="22" max="24" width="5" style="6" customWidth="1"/>
    <col min="25" max="25" width="5" style="9" customWidth="1"/>
    <col min="26" max="26" width="5" style="6" customWidth="1"/>
    <col min="27" max="27" width="5" style="42" customWidth="1"/>
    <col min="28" max="34" width="5" style="6" customWidth="1"/>
    <col min="35" max="35" width="11.44140625" style="2" customWidth="1"/>
  </cols>
  <sheetData>
    <row r="1" spans="1:35" ht="21" customHeight="1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</row>
    <row r="2" spans="1:35" ht="21" customHeight="1" x14ac:dyDescent="0.3">
      <c r="A2" s="173" t="s">
        <v>120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</row>
    <row r="3" spans="1:35" ht="21" customHeight="1" x14ac:dyDescent="0.3">
      <c r="A3" s="188" t="s">
        <v>125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90"/>
      <c r="U3" s="188" t="s">
        <v>124</v>
      </c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90"/>
    </row>
    <row r="4" spans="1:35" ht="48.75" customHeight="1" x14ac:dyDescent="0.3">
      <c r="A4" s="18" t="s">
        <v>36</v>
      </c>
      <c r="B4" s="10" t="s">
        <v>12</v>
      </c>
      <c r="C4" s="1" t="s">
        <v>37</v>
      </c>
      <c r="D4" s="59">
        <v>1</v>
      </c>
      <c r="E4" s="58" t="s">
        <v>54</v>
      </c>
      <c r="F4" s="59">
        <v>3</v>
      </c>
      <c r="G4" s="59">
        <v>4</v>
      </c>
      <c r="H4" s="58" t="s">
        <v>118</v>
      </c>
      <c r="I4" s="59">
        <v>6</v>
      </c>
      <c r="J4" s="59">
        <v>7</v>
      </c>
      <c r="K4" s="59">
        <v>8</v>
      </c>
      <c r="L4" s="58" t="s">
        <v>54</v>
      </c>
      <c r="M4" s="59">
        <v>11</v>
      </c>
      <c r="N4" s="59">
        <v>11</v>
      </c>
      <c r="O4" s="59">
        <v>12</v>
      </c>
      <c r="P4" s="59">
        <v>13</v>
      </c>
      <c r="Q4" s="59">
        <v>14</v>
      </c>
      <c r="R4" s="59">
        <v>15</v>
      </c>
      <c r="S4" s="58" t="s">
        <v>54</v>
      </c>
      <c r="T4" s="59">
        <v>17</v>
      </c>
      <c r="U4" s="59">
        <v>18</v>
      </c>
      <c r="V4" s="59">
        <v>19</v>
      </c>
      <c r="W4" s="59">
        <v>20</v>
      </c>
      <c r="X4" s="59">
        <v>21</v>
      </c>
      <c r="Y4" s="59">
        <v>22</v>
      </c>
      <c r="Z4" s="58" t="s">
        <v>54</v>
      </c>
      <c r="AA4" s="169" t="s">
        <v>119</v>
      </c>
      <c r="AB4" s="170"/>
      <c r="AC4" s="171"/>
      <c r="AD4" s="59">
        <v>27</v>
      </c>
      <c r="AE4" s="59">
        <v>28</v>
      </c>
      <c r="AF4" s="59">
        <v>29</v>
      </c>
      <c r="AG4" s="146" t="s">
        <v>54</v>
      </c>
      <c r="AH4" s="59">
        <v>31</v>
      </c>
      <c r="AI4" s="50" t="s">
        <v>46</v>
      </c>
    </row>
    <row r="5" spans="1:35" ht="15" hidden="1" customHeight="1" x14ac:dyDescent="0.3">
      <c r="A5" s="18"/>
      <c r="B5" s="69" t="s">
        <v>56</v>
      </c>
      <c r="C5" s="36">
        <v>500</v>
      </c>
      <c r="D5" s="61"/>
      <c r="E5" s="34"/>
      <c r="F5" s="38"/>
      <c r="G5" s="57"/>
      <c r="H5" s="57"/>
      <c r="I5" s="38"/>
      <c r="J5" s="57"/>
      <c r="K5" s="61"/>
      <c r="L5" s="57"/>
      <c r="M5" s="38"/>
      <c r="N5" s="57"/>
      <c r="O5" s="38"/>
      <c r="P5" s="38"/>
      <c r="Q5" s="57"/>
      <c r="R5" s="130"/>
      <c r="S5" s="130"/>
      <c r="T5" s="38"/>
      <c r="U5" s="130"/>
      <c r="V5" s="38"/>
      <c r="W5" s="38"/>
      <c r="X5" s="57"/>
      <c r="Y5" s="38"/>
      <c r="Z5" s="130"/>
      <c r="AA5" s="57"/>
      <c r="AB5" s="57"/>
      <c r="AC5" s="57"/>
      <c r="AD5" s="45"/>
      <c r="AE5" s="57"/>
      <c r="AF5" s="57"/>
      <c r="AG5" s="38"/>
      <c r="AH5" s="38"/>
      <c r="AI5" s="57">
        <f t="shared" ref="AI5:AI36" si="0">SUM(D5:AH5)</f>
        <v>0</v>
      </c>
    </row>
    <row r="6" spans="1:35" ht="15" customHeight="1" x14ac:dyDescent="0.3">
      <c r="A6" s="18"/>
      <c r="B6" s="69" t="s">
        <v>56</v>
      </c>
      <c r="C6" s="36">
        <v>0</v>
      </c>
      <c r="D6" s="61"/>
      <c r="E6" s="130"/>
      <c r="F6" s="38"/>
      <c r="G6" s="38"/>
      <c r="H6" s="57"/>
      <c r="I6" s="38"/>
      <c r="J6" s="38"/>
      <c r="K6" s="61"/>
      <c r="L6" s="57"/>
      <c r="M6" s="38"/>
      <c r="N6" s="60">
        <v>50</v>
      </c>
      <c r="O6" s="38"/>
      <c r="P6" s="38"/>
      <c r="Q6" s="38"/>
      <c r="R6" s="61"/>
      <c r="S6" s="130"/>
      <c r="T6" s="38"/>
      <c r="U6" s="61"/>
      <c r="V6" s="38"/>
      <c r="W6" s="38"/>
      <c r="X6" s="60"/>
      <c r="Y6" s="135"/>
      <c r="Z6" s="57"/>
      <c r="AA6" s="130"/>
      <c r="AB6" s="57"/>
      <c r="AC6" s="57"/>
      <c r="AD6" s="45"/>
      <c r="AE6" s="38"/>
      <c r="AF6" s="38"/>
      <c r="AG6" s="38"/>
      <c r="AH6" s="38"/>
      <c r="AI6" s="57">
        <f t="shared" si="0"/>
        <v>50</v>
      </c>
    </row>
    <row r="7" spans="1:35" ht="15" customHeight="1" x14ac:dyDescent="0.3">
      <c r="A7" s="194" t="s">
        <v>44</v>
      </c>
      <c r="B7" s="69" t="s">
        <v>13</v>
      </c>
      <c r="C7" s="36">
        <v>500</v>
      </c>
      <c r="D7" s="61"/>
      <c r="E7" s="130"/>
      <c r="F7" s="38"/>
      <c r="G7" s="38"/>
      <c r="H7" s="57">
        <v>100</v>
      </c>
      <c r="I7" s="135"/>
      <c r="J7" s="38"/>
      <c r="K7" s="74">
        <v>10</v>
      </c>
      <c r="L7" s="57"/>
      <c r="M7" s="38">
        <v>60</v>
      </c>
      <c r="N7" s="60">
        <v>50</v>
      </c>
      <c r="O7" s="38"/>
      <c r="P7" s="38"/>
      <c r="Q7" s="38"/>
      <c r="R7" s="61"/>
      <c r="S7" s="130">
        <v>150</v>
      </c>
      <c r="T7" s="38"/>
      <c r="U7" s="61"/>
      <c r="V7" s="38"/>
      <c r="W7" s="38"/>
      <c r="X7" s="60"/>
      <c r="Y7" s="38"/>
      <c r="Z7" s="57"/>
      <c r="AA7" s="130"/>
      <c r="AB7" s="57"/>
      <c r="AC7" s="57"/>
      <c r="AD7" s="125"/>
      <c r="AE7" s="38"/>
      <c r="AF7" s="38"/>
      <c r="AG7" s="38"/>
      <c r="AH7" s="38"/>
      <c r="AI7" s="57">
        <f t="shared" si="0"/>
        <v>370</v>
      </c>
    </row>
    <row r="8" spans="1:35" x14ac:dyDescent="0.3">
      <c r="A8" s="194"/>
      <c r="B8" s="69" t="s">
        <v>55</v>
      </c>
      <c r="C8" s="36">
        <v>500</v>
      </c>
      <c r="D8" s="61"/>
      <c r="E8" s="154"/>
      <c r="F8" s="60">
        <v>100</v>
      </c>
      <c r="G8" s="38"/>
      <c r="H8" s="57">
        <v>100</v>
      </c>
      <c r="I8" s="135"/>
      <c r="J8" s="38">
        <v>100</v>
      </c>
      <c r="K8" s="74">
        <v>20</v>
      </c>
      <c r="L8" s="57"/>
      <c r="M8" s="38">
        <v>60</v>
      </c>
      <c r="N8" s="60">
        <v>50</v>
      </c>
      <c r="O8" s="38"/>
      <c r="P8" s="60"/>
      <c r="Q8" s="60">
        <v>50</v>
      </c>
      <c r="R8" s="61"/>
      <c r="S8" s="130">
        <v>150</v>
      </c>
      <c r="T8" s="38"/>
      <c r="U8" s="147"/>
      <c r="V8" s="38"/>
      <c r="W8" s="64"/>
      <c r="X8" s="60">
        <v>100</v>
      </c>
      <c r="Y8" s="38"/>
      <c r="Z8" s="57"/>
      <c r="AA8" s="130"/>
      <c r="AB8" s="144"/>
      <c r="AC8" s="57"/>
      <c r="AD8" s="125"/>
      <c r="AE8" s="38"/>
      <c r="AF8" s="38"/>
      <c r="AG8" s="38"/>
      <c r="AH8" s="38"/>
      <c r="AI8" s="57">
        <f t="shared" si="0"/>
        <v>730</v>
      </c>
    </row>
    <row r="9" spans="1:35" x14ac:dyDescent="0.3">
      <c r="A9" s="194"/>
      <c r="B9" s="69" t="s">
        <v>14</v>
      </c>
      <c r="C9" s="36">
        <v>2000</v>
      </c>
      <c r="D9" s="61">
        <v>100</v>
      </c>
      <c r="E9" s="154"/>
      <c r="F9" s="38"/>
      <c r="G9" s="38"/>
      <c r="H9" s="57">
        <v>100</v>
      </c>
      <c r="I9" s="135"/>
      <c r="J9" s="38">
        <v>200</v>
      </c>
      <c r="K9" s="74">
        <v>10</v>
      </c>
      <c r="L9" s="57"/>
      <c r="M9" s="38">
        <v>180</v>
      </c>
      <c r="N9" s="38"/>
      <c r="O9" s="38"/>
      <c r="P9" s="60"/>
      <c r="Q9" s="60">
        <v>90</v>
      </c>
      <c r="R9" s="61"/>
      <c r="S9" s="130"/>
      <c r="T9" s="38"/>
      <c r="U9" s="61"/>
      <c r="V9" s="63">
        <f>160+140</f>
        <v>300</v>
      </c>
      <c r="W9" s="38"/>
      <c r="X9" s="60"/>
      <c r="Y9" s="38"/>
      <c r="Z9" s="57"/>
      <c r="AA9" s="130"/>
      <c r="AB9" s="57"/>
      <c r="AC9" s="57"/>
      <c r="AD9" s="45"/>
      <c r="AE9" s="38"/>
      <c r="AF9" s="38"/>
      <c r="AG9" s="38"/>
      <c r="AH9" s="38"/>
      <c r="AI9" s="57">
        <f t="shared" si="0"/>
        <v>980</v>
      </c>
    </row>
    <row r="10" spans="1:35" x14ac:dyDescent="0.3">
      <c r="A10" s="194"/>
      <c r="B10" s="69" t="s">
        <v>15</v>
      </c>
      <c r="C10" s="36">
        <v>200</v>
      </c>
      <c r="D10" s="61"/>
      <c r="E10" s="130"/>
      <c r="F10" s="38"/>
      <c r="G10" s="38"/>
      <c r="H10" s="57"/>
      <c r="I10" s="38"/>
      <c r="J10" s="38"/>
      <c r="K10" s="61"/>
      <c r="L10" s="57"/>
      <c r="M10" s="38"/>
      <c r="N10" s="38"/>
      <c r="O10" s="38"/>
      <c r="P10" s="60"/>
      <c r="Q10" s="38"/>
      <c r="R10" s="61"/>
      <c r="S10" s="130"/>
      <c r="T10" s="38"/>
      <c r="U10" s="64"/>
      <c r="V10" s="38"/>
      <c r="W10" s="64"/>
      <c r="X10" s="138"/>
      <c r="Y10" s="38"/>
      <c r="Z10" s="143"/>
      <c r="AA10" s="130"/>
      <c r="AB10" s="57"/>
      <c r="AC10" s="57"/>
      <c r="AD10" s="45"/>
      <c r="AE10" s="60"/>
      <c r="AF10" s="60"/>
      <c r="AG10" s="60"/>
      <c r="AH10" s="60"/>
      <c r="AI10" s="57">
        <f t="shared" si="0"/>
        <v>0</v>
      </c>
    </row>
    <row r="11" spans="1:35" ht="15" customHeight="1" x14ac:dyDescent="0.3">
      <c r="A11" s="194"/>
      <c r="B11" s="70" t="s">
        <v>57</v>
      </c>
      <c r="C11" s="36">
        <v>0</v>
      </c>
      <c r="D11" s="61"/>
      <c r="E11" s="130"/>
      <c r="F11" s="79"/>
      <c r="G11" s="79"/>
      <c r="H11" s="82"/>
      <c r="I11" s="79"/>
      <c r="J11" s="79"/>
      <c r="K11" s="79"/>
      <c r="L11" s="82"/>
      <c r="M11" s="79"/>
      <c r="N11" s="79"/>
      <c r="O11" s="79"/>
      <c r="P11" s="104"/>
      <c r="Q11" s="79"/>
      <c r="R11" s="79"/>
      <c r="S11" s="82"/>
      <c r="T11" s="79"/>
      <c r="U11" s="79"/>
      <c r="V11" s="79"/>
      <c r="W11" s="64"/>
      <c r="X11" s="138"/>
      <c r="Y11" s="38"/>
      <c r="Z11" s="143"/>
      <c r="AA11" s="130"/>
      <c r="AB11" s="57"/>
      <c r="AC11" s="57"/>
      <c r="AD11" s="8"/>
      <c r="AE11" s="60"/>
      <c r="AF11" s="60"/>
      <c r="AG11" s="60"/>
      <c r="AH11" s="60"/>
      <c r="AI11" s="57">
        <f t="shared" si="0"/>
        <v>0</v>
      </c>
    </row>
    <row r="12" spans="1:35" x14ac:dyDescent="0.3">
      <c r="A12" s="194"/>
      <c r="B12" s="70" t="s">
        <v>16</v>
      </c>
      <c r="C12" s="36">
        <v>300</v>
      </c>
      <c r="D12" s="61"/>
      <c r="E12" s="34"/>
      <c r="F12" s="38"/>
      <c r="G12" s="38"/>
      <c r="H12" s="57"/>
      <c r="I12" s="38"/>
      <c r="J12" s="38"/>
      <c r="K12" s="61"/>
      <c r="L12" s="57"/>
      <c r="M12" s="38"/>
      <c r="N12" s="38"/>
      <c r="O12" s="38"/>
      <c r="P12" s="64"/>
      <c r="Q12" s="38"/>
      <c r="R12" s="61"/>
      <c r="S12" s="130"/>
      <c r="T12" s="38"/>
      <c r="U12" s="148"/>
      <c r="V12" s="38"/>
      <c r="W12" s="38"/>
      <c r="X12" s="38"/>
      <c r="Y12" s="61"/>
      <c r="Z12" s="34"/>
      <c r="AA12" s="130"/>
      <c r="AB12" s="57"/>
      <c r="AC12" s="57"/>
      <c r="AD12" s="8"/>
      <c r="AE12" s="60"/>
      <c r="AF12" s="60"/>
      <c r="AG12" s="60"/>
      <c r="AH12" s="60"/>
      <c r="AI12" s="57">
        <f t="shared" si="0"/>
        <v>0</v>
      </c>
    </row>
    <row r="13" spans="1:35" x14ac:dyDescent="0.3">
      <c r="A13" s="194"/>
      <c r="B13" s="70" t="s">
        <v>58</v>
      </c>
      <c r="C13" s="36">
        <v>500</v>
      </c>
      <c r="D13" s="62"/>
      <c r="E13" s="155"/>
      <c r="F13" s="38"/>
      <c r="G13" s="60">
        <v>10</v>
      </c>
      <c r="H13" s="57"/>
      <c r="I13" s="38"/>
      <c r="J13" s="38"/>
      <c r="K13" s="62"/>
      <c r="L13" s="57"/>
      <c r="M13" s="38"/>
      <c r="N13" s="38"/>
      <c r="O13" s="38"/>
      <c r="P13" s="60"/>
      <c r="Q13" s="38"/>
      <c r="R13" s="62"/>
      <c r="S13" s="158"/>
      <c r="T13" s="38"/>
      <c r="U13" s="38"/>
      <c r="V13" s="38"/>
      <c r="W13" s="38"/>
      <c r="X13" s="38"/>
      <c r="Y13" s="62"/>
      <c r="Z13" s="163"/>
      <c r="AA13" s="158"/>
      <c r="AB13" s="57"/>
      <c r="AC13" s="57"/>
      <c r="AD13" s="8"/>
      <c r="AE13" s="38"/>
      <c r="AF13" s="38"/>
      <c r="AG13" s="38"/>
      <c r="AH13" s="38"/>
      <c r="AI13" s="57">
        <f t="shared" si="0"/>
        <v>10</v>
      </c>
    </row>
    <row r="14" spans="1:35" x14ac:dyDescent="0.3">
      <c r="A14" s="194"/>
      <c r="B14" s="70" t="s">
        <v>17</v>
      </c>
      <c r="C14" s="36">
        <v>2000</v>
      </c>
      <c r="D14" s="62"/>
      <c r="E14" s="57"/>
      <c r="F14" s="38"/>
      <c r="G14" s="60">
        <v>80</v>
      </c>
      <c r="H14" s="57"/>
      <c r="I14" s="38"/>
      <c r="J14" s="38"/>
      <c r="K14" s="62"/>
      <c r="L14" s="57"/>
      <c r="M14" s="38"/>
      <c r="N14" s="38"/>
      <c r="O14" s="38">
        <f>60+40</f>
        <v>100</v>
      </c>
      <c r="P14" s="38">
        <v>300</v>
      </c>
      <c r="Q14" s="38"/>
      <c r="R14" s="62">
        <v>300</v>
      </c>
      <c r="S14" s="158"/>
      <c r="T14" s="38"/>
      <c r="U14" s="38">
        <v>300</v>
      </c>
      <c r="V14" s="38"/>
      <c r="W14" s="38"/>
      <c r="X14" s="38"/>
      <c r="Y14" s="62"/>
      <c r="Z14" s="163"/>
      <c r="AA14" s="57"/>
      <c r="AB14" s="57"/>
      <c r="AC14" s="57"/>
      <c r="AD14" s="8"/>
      <c r="AE14" s="38"/>
      <c r="AF14" s="38"/>
      <c r="AG14" s="38"/>
      <c r="AH14" s="38"/>
      <c r="AI14" s="57">
        <f t="shared" si="0"/>
        <v>1080</v>
      </c>
    </row>
    <row r="15" spans="1:35" x14ac:dyDescent="0.3">
      <c r="A15" s="194"/>
      <c r="B15" s="70" t="s">
        <v>18</v>
      </c>
      <c r="C15" s="36">
        <v>100</v>
      </c>
      <c r="D15" s="61"/>
      <c r="E15" s="155"/>
      <c r="F15" s="38"/>
      <c r="G15" s="38"/>
      <c r="H15" s="155"/>
      <c r="I15" s="38"/>
      <c r="J15" s="38"/>
      <c r="K15" s="61"/>
      <c r="L15" s="155"/>
      <c r="M15" s="38"/>
      <c r="N15" s="38"/>
      <c r="O15" s="38">
        <f>60</f>
        <v>60</v>
      </c>
      <c r="P15" s="38"/>
      <c r="Q15" s="38"/>
      <c r="R15" s="61"/>
      <c r="S15" s="130"/>
      <c r="T15" s="38"/>
      <c r="U15" s="38"/>
      <c r="V15" s="38"/>
      <c r="W15" s="38"/>
      <c r="X15" s="138"/>
      <c r="Y15" s="61"/>
      <c r="Z15" s="160"/>
      <c r="AA15" s="57"/>
      <c r="AB15" s="57"/>
      <c r="AC15" s="57"/>
      <c r="AD15" s="8"/>
      <c r="AE15" s="38"/>
      <c r="AF15" s="38"/>
      <c r="AG15" s="38"/>
      <c r="AH15" s="38"/>
      <c r="AI15" s="57">
        <f t="shared" si="0"/>
        <v>60</v>
      </c>
    </row>
    <row r="16" spans="1:35" x14ac:dyDescent="0.3">
      <c r="A16" s="194"/>
      <c r="B16" s="71" t="s">
        <v>19</v>
      </c>
      <c r="C16" s="36">
        <v>100</v>
      </c>
      <c r="D16" s="61"/>
      <c r="E16" s="155"/>
      <c r="F16" s="38"/>
      <c r="G16" s="38"/>
      <c r="H16" s="155"/>
      <c r="I16" s="38"/>
      <c r="J16" s="38"/>
      <c r="K16" s="61"/>
      <c r="L16" s="57"/>
      <c r="M16" s="38"/>
      <c r="N16" s="38"/>
      <c r="O16" s="26"/>
      <c r="P16" s="38"/>
      <c r="Q16" s="38"/>
      <c r="R16" s="61"/>
      <c r="S16" s="130"/>
      <c r="T16" s="38"/>
      <c r="U16" s="38"/>
      <c r="V16" s="38"/>
      <c r="W16" s="38"/>
      <c r="X16" s="138"/>
      <c r="Y16" s="38"/>
      <c r="Z16" s="160"/>
      <c r="AA16" s="57"/>
      <c r="AB16" s="57"/>
      <c r="AC16" s="57"/>
      <c r="AD16" s="8"/>
      <c r="AE16" s="38"/>
      <c r="AF16" s="38"/>
      <c r="AG16" s="38"/>
      <c r="AH16" s="38"/>
      <c r="AI16" s="57">
        <f t="shared" si="0"/>
        <v>0</v>
      </c>
    </row>
    <row r="17" spans="1:35" x14ac:dyDescent="0.3">
      <c r="A17" s="194"/>
      <c r="B17" s="71" t="s">
        <v>59</v>
      </c>
      <c r="C17" s="36">
        <v>100</v>
      </c>
      <c r="D17" s="61"/>
      <c r="E17" s="155"/>
      <c r="F17" s="38"/>
      <c r="G17" s="38"/>
      <c r="H17" s="155"/>
      <c r="I17" s="38"/>
      <c r="J17" s="38"/>
      <c r="K17" s="77"/>
      <c r="L17" s="57"/>
      <c r="M17" s="38"/>
      <c r="N17" s="38"/>
      <c r="O17" s="132"/>
      <c r="P17" s="38"/>
      <c r="Q17" s="60"/>
      <c r="R17" s="121"/>
      <c r="S17" s="159"/>
      <c r="T17" s="63"/>
      <c r="U17" s="38"/>
      <c r="V17" s="38"/>
      <c r="W17" s="38"/>
      <c r="X17" s="138"/>
      <c r="Y17" s="38"/>
      <c r="Z17" s="160"/>
      <c r="AA17" s="57"/>
      <c r="AB17" s="57"/>
      <c r="AC17" s="57"/>
      <c r="AD17" s="8"/>
      <c r="AE17" s="38"/>
      <c r="AF17" s="38"/>
      <c r="AG17" s="38"/>
      <c r="AH17" s="38"/>
      <c r="AI17" s="57">
        <f t="shared" si="0"/>
        <v>0</v>
      </c>
    </row>
    <row r="18" spans="1:35" x14ac:dyDescent="0.3">
      <c r="A18" s="194"/>
      <c r="B18" s="71" t="s">
        <v>39</v>
      </c>
      <c r="C18" s="36">
        <v>100</v>
      </c>
      <c r="D18" s="61"/>
      <c r="E18" s="155"/>
      <c r="F18" s="38"/>
      <c r="G18" s="38"/>
      <c r="H18" s="155"/>
      <c r="I18" s="38"/>
      <c r="J18" s="38"/>
      <c r="K18" s="77"/>
      <c r="L18" s="57"/>
      <c r="M18" s="38"/>
      <c r="N18" s="38"/>
      <c r="O18" s="53">
        <v>20</v>
      </c>
      <c r="P18" s="38"/>
      <c r="Q18" s="38"/>
      <c r="R18" s="62"/>
      <c r="S18" s="158"/>
      <c r="T18" s="63"/>
      <c r="U18" s="38"/>
      <c r="V18" s="38"/>
      <c r="W18" s="38"/>
      <c r="X18" s="138"/>
      <c r="Y18" s="38"/>
      <c r="Z18" s="160"/>
      <c r="AA18" s="57"/>
      <c r="AB18" s="57"/>
      <c r="AC18" s="57"/>
      <c r="AD18" s="8"/>
      <c r="AE18" s="38"/>
      <c r="AF18" s="38"/>
      <c r="AG18" s="38"/>
      <c r="AH18" s="38"/>
      <c r="AI18" s="57">
        <f t="shared" si="0"/>
        <v>20</v>
      </c>
    </row>
    <row r="19" spans="1:35" x14ac:dyDescent="0.3">
      <c r="A19" s="194"/>
      <c r="B19" s="71" t="s">
        <v>20</v>
      </c>
      <c r="C19" s="36">
        <v>100</v>
      </c>
      <c r="D19" s="61"/>
      <c r="E19" s="155"/>
      <c r="F19" s="79"/>
      <c r="G19" s="38"/>
      <c r="H19" s="155"/>
      <c r="I19" s="38"/>
      <c r="J19" s="38"/>
      <c r="K19" s="77"/>
      <c r="L19" s="57"/>
      <c r="M19" s="38"/>
      <c r="N19" s="38"/>
      <c r="O19" s="38">
        <v>40</v>
      </c>
      <c r="P19" s="38"/>
      <c r="Q19" s="38"/>
      <c r="R19" s="77"/>
      <c r="S19" s="160"/>
      <c r="T19" s="63"/>
      <c r="U19" s="63"/>
      <c r="V19" s="38"/>
      <c r="W19" s="38"/>
      <c r="X19" s="138"/>
      <c r="Y19" s="38"/>
      <c r="Z19" s="130"/>
      <c r="AA19" s="57"/>
      <c r="AB19" s="57"/>
      <c r="AC19" s="57"/>
      <c r="AD19" s="8"/>
      <c r="AE19" s="38"/>
      <c r="AF19" s="38"/>
      <c r="AG19" s="38"/>
      <c r="AH19" s="38"/>
      <c r="AI19" s="57">
        <f t="shared" si="0"/>
        <v>40</v>
      </c>
    </row>
    <row r="20" spans="1:35" x14ac:dyDescent="0.3">
      <c r="A20" s="194"/>
      <c r="B20" s="33" t="s">
        <v>40</v>
      </c>
      <c r="C20" s="34">
        <f>SUM(C7:C19)</f>
        <v>6500</v>
      </c>
      <c r="D20" s="74">
        <f>SUM(D6:D19)</f>
        <v>100</v>
      </c>
      <c r="E20" s="34">
        <f t="shared" ref="E20:AH20" si="1">SUM(E6:E19)</f>
        <v>0</v>
      </c>
      <c r="F20" s="74">
        <f t="shared" si="1"/>
        <v>100</v>
      </c>
      <c r="G20" s="74">
        <f t="shared" si="1"/>
        <v>90</v>
      </c>
      <c r="H20" s="34">
        <f t="shared" si="1"/>
        <v>300</v>
      </c>
      <c r="I20" s="74">
        <f t="shared" si="1"/>
        <v>0</v>
      </c>
      <c r="J20" s="74">
        <f t="shared" si="1"/>
        <v>300</v>
      </c>
      <c r="K20" s="74">
        <f t="shared" si="1"/>
        <v>40</v>
      </c>
      <c r="L20" s="34">
        <f t="shared" si="1"/>
        <v>0</v>
      </c>
      <c r="M20" s="74">
        <f t="shared" si="1"/>
        <v>300</v>
      </c>
      <c r="N20" s="74">
        <f t="shared" si="1"/>
        <v>150</v>
      </c>
      <c r="O20" s="74">
        <f t="shared" si="1"/>
        <v>220</v>
      </c>
      <c r="P20" s="74">
        <f t="shared" si="1"/>
        <v>300</v>
      </c>
      <c r="Q20" s="74">
        <f t="shared" si="1"/>
        <v>140</v>
      </c>
      <c r="R20" s="74">
        <f t="shared" si="1"/>
        <v>300</v>
      </c>
      <c r="S20" s="34">
        <f t="shared" si="1"/>
        <v>300</v>
      </c>
      <c r="T20" s="74">
        <f t="shared" si="1"/>
        <v>0</v>
      </c>
      <c r="U20" s="74">
        <f t="shared" si="1"/>
        <v>300</v>
      </c>
      <c r="V20" s="74">
        <f t="shared" si="1"/>
        <v>300</v>
      </c>
      <c r="W20" s="74">
        <f t="shared" si="1"/>
        <v>0</v>
      </c>
      <c r="X20" s="74">
        <f t="shared" si="1"/>
        <v>100</v>
      </c>
      <c r="Y20" s="74">
        <f t="shared" si="1"/>
        <v>0</v>
      </c>
      <c r="Z20" s="34">
        <f t="shared" si="1"/>
        <v>0</v>
      </c>
      <c r="AA20" s="34">
        <f t="shared" si="1"/>
        <v>0</v>
      </c>
      <c r="AB20" s="34">
        <f t="shared" si="1"/>
        <v>0</v>
      </c>
      <c r="AC20" s="34">
        <f t="shared" si="1"/>
        <v>0</v>
      </c>
      <c r="AD20" s="74">
        <f t="shared" si="1"/>
        <v>0</v>
      </c>
      <c r="AE20" s="74">
        <f t="shared" si="1"/>
        <v>0</v>
      </c>
      <c r="AF20" s="74">
        <f t="shared" si="1"/>
        <v>0</v>
      </c>
      <c r="AG20" s="74">
        <f t="shared" si="1"/>
        <v>0</v>
      </c>
      <c r="AH20" s="74">
        <f t="shared" si="1"/>
        <v>0</v>
      </c>
      <c r="AI20" s="57">
        <f t="shared" si="0"/>
        <v>3340</v>
      </c>
    </row>
    <row r="21" spans="1:35" ht="15" customHeight="1" x14ac:dyDescent="0.3">
      <c r="A21" s="193" t="s">
        <v>45</v>
      </c>
      <c r="B21" s="69" t="s">
        <v>56</v>
      </c>
      <c r="C21" s="36">
        <v>0</v>
      </c>
      <c r="D21" s="61"/>
      <c r="E21" s="78"/>
      <c r="F21" s="30"/>
      <c r="G21" s="25"/>
      <c r="H21" s="84"/>
      <c r="I21" s="25"/>
      <c r="J21" s="25"/>
      <c r="K21" s="61"/>
      <c r="L21" s="118"/>
      <c r="M21" s="25"/>
      <c r="N21" s="26"/>
      <c r="O21" s="30"/>
      <c r="P21" s="30"/>
      <c r="Q21" s="30"/>
      <c r="R21" s="61"/>
      <c r="S21" s="130"/>
      <c r="T21" s="25"/>
      <c r="U21" s="25"/>
      <c r="V21" s="25"/>
      <c r="W21" s="30"/>
      <c r="X21" s="81"/>
      <c r="Y21" s="30"/>
      <c r="Z21" s="160"/>
      <c r="AA21" s="78"/>
      <c r="AB21" s="84"/>
      <c r="AC21" s="164"/>
      <c r="AD21" s="8"/>
      <c r="AE21" s="30"/>
      <c r="AF21" s="30"/>
      <c r="AG21" s="30"/>
      <c r="AH21" s="30"/>
      <c r="AI21" s="57">
        <f t="shared" si="0"/>
        <v>0</v>
      </c>
    </row>
    <row r="22" spans="1:35" x14ac:dyDescent="0.3">
      <c r="A22" s="193"/>
      <c r="B22" s="69" t="s">
        <v>13</v>
      </c>
      <c r="C22" s="36">
        <v>0</v>
      </c>
      <c r="D22" s="61"/>
      <c r="E22" s="78"/>
      <c r="F22" s="25"/>
      <c r="G22" s="25"/>
      <c r="H22" s="118"/>
      <c r="I22" s="25"/>
      <c r="J22" s="25"/>
      <c r="K22" s="61"/>
      <c r="L22" s="78"/>
      <c r="M22" s="25"/>
      <c r="N22" s="114"/>
      <c r="O22" s="25"/>
      <c r="P22" s="25"/>
      <c r="Q22" s="53"/>
      <c r="R22" s="61"/>
      <c r="S22" s="130"/>
      <c r="T22" s="25"/>
      <c r="U22" s="25"/>
      <c r="V22" s="25"/>
      <c r="W22" s="25"/>
      <c r="X22" s="86"/>
      <c r="Y22" s="25"/>
      <c r="Z22" s="160"/>
      <c r="AA22" s="78"/>
      <c r="AB22" s="78"/>
      <c r="AC22" s="164"/>
      <c r="AD22" s="8"/>
      <c r="AE22" s="25"/>
      <c r="AF22" s="25"/>
      <c r="AG22" s="25"/>
      <c r="AH22" s="25"/>
      <c r="AI22" s="57">
        <f t="shared" si="0"/>
        <v>0</v>
      </c>
    </row>
    <row r="23" spans="1:35" x14ac:dyDescent="0.3">
      <c r="A23" s="193"/>
      <c r="B23" s="69" t="s">
        <v>55</v>
      </c>
      <c r="C23" s="36">
        <v>0</v>
      </c>
      <c r="D23" s="61"/>
      <c r="E23" s="78"/>
      <c r="F23" s="25"/>
      <c r="G23" s="25"/>
      <c r="H23" s="84"/>
      <c r="I23" s="25"/>
      <c r="J23" s="25"/>
      <c r="K23" s="61">
        <v>35</v>
      </c>
      <c r="L23" s="78"/>
      <c r="M23" s="25"/>
      <c r="N23" s="114"/>
      <c r="O23" s="25"/>
      <c r="P23" s="25"/>
      <c r="Q23" s="139"/>
      <c r="R23" s="61"/>
      <c r="S23" s="130"/>
      <c r="T23" s="25"/>
      <c r="U23" s="25"/>
      <c r="V23" s="114"/>
      <c r="W23" s="25"/>
      <c r="X23" s="86"/>
      <c r="Y23" s="25"/>
      <c r="Z23" s="160"/>
      <c r="AA23" s="78"/>
      <c r="AB23" s="78"/>
      <c r="AC23" s="164"/>
      <c r="AD23" s="8"/>
      <c r="AE23" s="25"/>
      <c r="AF23" s="25"/>
      <c r="AG23" s="25"/>
      <c r="AH23" s="25"/>
      <c r="AI23" s="57">
        <f t="shared" si="0"/>
        <v>35</v>
      </c>
    </row>
    <row r="24" spans="1:35" x14ac:dyDescent="0.3">
      <c r="A24" s="193"/>
      <c r="B24" s="69" t="s">
        <v>14</v>
      </c>
      <c r="C24" s="36">
        <v>0</v>
      </c>
      <c r="D24" s="61"/>
      <c r="E24" s="78"/>
      <c r="F24" s="25"/>
      <c r="G24" s="25"/>
      <c r="H24" s="84"/>
      <c r="I24" s="25"/>
      <c r="J24" s="25"/>
      <c r="K24" s="61">
        <v>200</v>
      </c>
      <c r="L24" s="78"/>
      <c r="M24" s="25"/>
      <c r="N24" s="25"/>
      <c r="O24" s="25"/>
      <c r="P24" s="25"/>
      <c r="Q24" s="140"/>
      <c r="R24" s="61"/>
      <c r="S24" s="130"/>
      <c r="T24" s="25"/>
      <c r="U24" s="25"/>
      <c r="V24" s="25"/>
      <c r="W24" s="25"/>
      <c r="X24" s="86"/>
      <c r="Y24" s="25"/>
      <c r="Z24" s="130"/>
      <c r="AA24" s="78"/>
      <c r="AB24" s="84"/>
      <c r="AC24" s="78"/>
      <c r="AD24" s="8"/>
      <c r="AE24" s="25"/>
      <c r="AF24" s="25"/>
      <c r="AG24" s="25"/>
      <c r="AH24" s="25"/>
      <c r="AI24" s="57">
        <f t="shared" si="0"/>
        <v>200</v>
      </c>
    </row>
    <row r="25" spans="1:35" ht="15" customHeight="1" x14ac:dyDescent="0.3">
      <c r="A25" s="193"/>
      <c r="B25" s="69" t="s">
        <v>15</v>
      </c>
      <c r="C25" s="36">
        <v>0</v>
      </c>
      <c r="D25" s="61"/>
      <c r="E25" s="78"/>
      <c r="F25" s="30"/>
      <c r="G25" s="25"/>
      <c r="H25" s="78"/>
      <c r="I25" s="25"/>
      <c r="J25" s="25"/>
      <c r="K25" s="61"/>
      <c r="L25" s="78"/>
      <c r="M25" s="25">
        <v>40</v>
      </c>
      <c r="N25" s="25"/>
      <c r="O25" s="25"/>
      <c r="P25" s="25"/>
      <c r="Q25" s="25"/>
      <c r="R25" s="61"/>
      <c r="S25" s="130"/>
      <c r="T25" s="25"/>
      <c r="U25" s="25"/>
      <c r="V25" s="25"/>
      <c r="W25" s="25"/>
      <c r="X25" s="81"/>
      <c r="Y25" s="25"/>
      <c r="Z25" s="160"/>
      <c r="AA25" s="78"/>
      <c r="AB25" s="84"/>
      <c r="AC25" s="78"/>
      <c r="AD25" s="8"/>
      <c r="AE25" s="25"/>
      <c r="AF25" s="25"/>
      <c r="AG25" s="25"/>
      <c r="AH25" s="25"/>
      <c r="AI25" s="57">
        <f t="shared" si="0"/>
        <v>40</v>
      </c>
    </row>
    <row r="26" spans="1:35" x14ac:dyDescent="0.3">
      <c r="A26" s="193"/>
      <c r="B26" s="70" t="s">
        <v>57</v>
      </c>
      <c r="C26" s="36">
        <v>0</v>
      </c>
      <c r="D26" s="61"/>
      <c r="E26" s="78"/>
      <c r="F26" s="30"/>
      <c r="G26" s="25"/>
      <c r="H26" s="84"/>
      <c r="I26" s="25"/>
      <c r="J26" s="25"/>
      <c r="K26" s="61"/>
      <c r="L26" s="78"/>
      <c r="M26" s="25"/>
      <c r="N26" s="25"/>
      <c r="O26" s="114"/>
      <c r="P26" s="25"/>
      <c r="Q26" s="53"/>
      <c r="R26" s="61"/>
      <c r="S26" s="130"/>
      <c r="T26" s="25"/>
      <c r="U26" s="25"/>
      <c r="V26" s="25"/>
      <c r="W26" s="25"/>
      <c r="X26" s="141"/>
      <c r="Y26" s="25"/>
      <c r="Z26" s="160"/>
      <c r="AA26" s="78"/>
      <c r="AB26" s="84"/>
      <c r="AC26" s="164"/>
      <c r="AD26" s="8"/>
      <c r="AE26" s="25"/>
      <c r="AF26" s="25"/>
      <c r="AG26" s="25"/>
      <c r="AH26" s="25"/>
      <c r="AI26" s="57">
        <f t="shared" si="0"/>
        <v>0</v>
      </c>
    </row>
    <row r="27" spans="1:35" x14ac:dyDescent="0.3">
      <c r="A27" s="193"/>
      <c r="B27" s="70" t="s">
        <v>16</v>
      </c>
      <c r="C27" s="36">
        <v>0</v>
      </c>
      <c r="D27" s="61"/>
      <c r="E27" s="78"/>
      <c r="F27" s="30"/>
      <c r="G27" s="25"/>
      <c r="H27" s="78"/>
      <c r="I27" s="25"/>
      <c r="J27" s="25"/>
      <c r="K27" s="61"/>
      <c r="L27" s="78"/>
      <c r="M27" s="25"/>
      <c r="N27" s="25"/>
      <c r="O27" s="114"/>
      <c r="P27" s="25"/>
      <c r="Q27" s="139"/>
      <c r="R27" s="61"/>
      <c r="S27" s="130"/>
      <c r="T27" s="25"/>
      <c r="U27" s="25"/>
      <c r="V27" s="114"/>
      <c r="W27" s="25"/>
      <c r="X27" s="141"/>
      <c r="Y27" s="25"/>
      <c r="Z27" s="130"/>
      <c r="AA27" s="78"/>
      <c r="AB27" s="84"/>
      <c r="AC27" s="164"/>
      <c r="AD27" s="8"/>
      <c r="AE27" s="25"/>
      <c r="AF27" s="25"/>
      <c r="AG27" s="25"/>
      <c r="AH27" s="25"/>
      <c r="AI27" s="57">
        <f t="shared" si="0"/>
        <v>0</v>
      </c>
    </row>
    <row r="28" spans="1:35" x14ac:dyDescent="0.3">
      <c r="A28" s="193"/>
      <c r="B28" s="70" t="s">
        <v>58</v>
      </c>
      <c r="C28" s="36">
        <v>0</v>
      </c>
      <c r="D28" s="61">
        <v>32</v>
      </c>
      <c r="E28" s="78"/>
      <c r="F28" s="30"/>
      <c r="G28" s="25"/>
      <c r="H28" s="78"/>
      <c r="I28" s="25"/>
      <c r="J28" s="25"/>
      <c r="K28" s="61"/>
      <c r="L28" s="78"/>
      <c r="M28" s="25"/>
      <c r="N28" s="25"/>
      <c r="O28" s="114"/>
      <c r="P28" s="25"/>
      <c r="Q28" s="139"/>
      <c r="R28" s="61"/>
      <c r="S28" s="130"/>
      <c r="T28" s="25"/>
      <c r="U28" s="25"/>
      <c r="V28" s="25"/>
      <c r="W28" s="25"/>
      <c r="X28" s="141"/>
      <c r="Y28" s="25"/>
      <c r="Z28" s="160"/>
      <c r="AA28" s="78"/>
      <c r="AB28" s="84"/>
      <c r="AC28" s="164"/>
      <c r="AD28" s="8"/>
      <c r="AE28" s="25"/>
      <c r="AF28" s="25"/>
      <c r="AG28" s="25"/>
      <c r="AH28" s="25"/>
      <c r="AI28" s="57">
        <f t="shared" si="0"/>
        <v>32</v>
      </c>
    </row>
    <row r="29" spans="1:35" x14ac:dyDescent="0.3">
      <c r="A29" s="193"/>
      <c r="B29" s="70" t="s">
        <v>17</v>
      </c>
      <c r="C29" s="36">
        <v>0</v>
      </c>
      <c r="D29" s="61">
        <v>168</v>
      </c>
      <c r="E29" s="78"/>
      <c r="F29" s="30"/>
      <c r="G29" s="25"/>
      <c r="H29" s="78"/>
      <c r="I29" s="30"/>
      <c r="J29" s="25"/>
      <c r="K29" s="61"/>
      <c r="L29" s="78"/>
      <c r="M29" s="25"/>
      <c r="N29" s="25"/>
      <c r="O29" s="114"/>
      <c r="P29" s="25"/>
      <c r="Q29" s="53"/>
      <c r="R29" s="61"/>
      <c r="S29" s="130"/>
      <c r="T29" s="25"/>
      <c r="U29" s="25"/>
      <c r="V29" s="25"/>
      <c r="W29" s="25"/>
      <c r="X29" s="141"/>
      <c r="Y29" s="25"/>
      <c r="Z29" s="130"/>
      <c r="AA29" s="78"/>
      <c r="AB29" s="78"/>
      <c r="AC29" s="164"/>
      <c r="AD29" s="8"/>
      <c r="AE29" s="25"/>
      <c r="AF29" s="25"/>
      <c r="AG29" s="25"/>
      <c r="AH29" s="25"/>
      <c r="AI29" s="57">
        <f t="shared" si="0"/>
        <v>168</v>
      </c>
    </row>
    <row r="30" spans="1:35" x14ac:dyDescent="0.3">
      <c r="A30" s="193"/>
      <c r="B30" s="70" t="s">
        <v>18</v>
      </c>
      <c r="C30" s="36">
        <v>0</v>
      </c>
      <c r="D30" s="61"/>
      <c r="E30" s="78"/>
      <c r="F30" s="30"/>
      <c r="G30" s="25"/>
      <c r="H30" s="78"/>
      <c r="I30" s="25"/>
      <c r="J30" s="25"/>
      <c r="K30" s="61"/>
      <c r="L30" s="78"/>
      <c r="M30" s="25"/>
      <c r="N30" s="25"/>
      <c r="O30" s="114"/>
      <c r="P30" s="53"/>
      <c r="Q30" s="25"/>
      <c r="R30" s="61"/>
      <c r="S30" s="130"/>
      <c r="T30" s="25"/>
      <c r="U30" s="25"/>
      <c r="V30" s="25"/>
      <c r="W30" s="25"/>
      <c r="X30" s="53"/>
      <c r="Y30" s="25"/>
      <c r="Z30" s="130"/>
      <c r="AA30" s="78"/>
      <c r="AB30" s="78"/>
      <c r="AC30" s="118"/>
      <c r="AD30" s="7"/>
      <c r="AE30" s="25"/>
      <c r="AF30" s="25"/>
      <c r="AG30" s="25"/>
      <c r="AH30" s="25"/>
      <c r="AI30" s="57">
        <f t="shared" si="0"/>
        <v>0</v>
      </c>
    </row>
    <row r="31" spans="1:35" x14ac:dyDescent="0.3">
      <c r="A31" s="193"/>
      <c r="B31" s="71" t="s">
        <v>60</v>
      </c>
      <c r="C31" s="36"/>
      <c r="D31" s="61"/>
      <c r="E31" s="78"/>
      <c r="F31" s="25"/>
      <c r="G31" s="25">
        <v>16</v>
      </c>
      <c r="H31" s="78"/>
      <c r="I31" s="25"/>
      <c r="J31" s="25"/>
      <c r="K31" s="61"/>
      <c r="L31" s="78"/>
      <c r="M31" s="25"/>
      <c r="N31" s="25"/>
      <c r="O31" s="114"/>
      <c r="P31" s="53"/>
      <c r="Q31" s="25"/>
      <c r="R31" s="61"/>
      <c r="S31" s="130"/>
      <c r="T31" s="25"/>
      <c r="U31" s="25"/>
      <c r="V31" s="25"/>
      <c r="W31" s="25"/>
      <c r="X31" s="53"/>
      <c r="Y31" s="25"/>
      <c r="Z31" s="130"/>
      <c r="AA31" s="78"/>
      <c r="AB31" s="78"/>
      <c r="AC31" s="164"/>
      <c r="AD31" s="8"/>
      <c r="AE31" s="25"/>
      <c r="AF31" s="25"/>
      <c r="AG31" s="25"/>
      <c r="AH31" s="25"/>
      <c r="AI31" s="57">
        <f t="shared" si="0"/>
        <v>16</v>
      </c>
    </row>
    <row r="32" spans="1:35" x14ac:dyDescent="0.3">
      <c r="A32" s="193"/>
      <c r="B32" s="71" t="s">
        <v>19</v>
      </c>
      <c r="C32" s="36">
        <v>0</v>
      </c>
      <c r="D32" s="61"/>
      <c r="E32" s="78"/>
      <c r="F32" s="30"/>
      <c r="G32" s="25">
        <v>32</v>
      </c>
      <c r="H32" s="118"/>
      <c r="I32" s="26"/>
      <c r="J32" s="25"/>
      <c r="K32" s="61"/>
      <c r="L32" s="78"/>
      <c r="M32" s="25"/>
      <c r="N32" s="25"/>
      <c r="O32" s="114"/>
      <c r="P32" s="53"/>
      <c r="Q32" s="30"/>
      <c r="R32" s="61"/>
      <c r="S32" s="130"/>
      <c r="T32" s="25"/>
      <c r="U32" s="25"/>
      <c r="V32" s="25"/>
      <c r="W32" s="25"/>
      <c r="X32" s="53"/>
      <c r="Y32" s="25"/>
      <c r="Z32" s="130"/>
      <c r="AA32" s="78"/>
      <c r="AB32" s="78"/>
      <c r="AC32" s="164"/>
      <c r="AD32" s="8"/>
      <c r="AE32" s="26"/>
      <c r="AF32" s="26"/>
      <c r="AG32" s="26"/>
      <c r="AH32" s="26"/>
      <c r="AI32" s="57">
        <f t="shared" si="0"/>
        <v>32</v>
      </c>
    </row>
    <row r="33" spans="1:35" x14ac:dyDescent="0.3">
      <c r="A33" s="193"/>
      <c r="B33" s="71" t="s">
        <v>59</v>
      </c>
      <c r="C33" s="36">
        <v>0</v>
      </c>
      <c r="D33" s="61"/>
      <c r="E33" s="78"/>
      <c r="F33" s="30"/>
      <c r="G33" s="25">
        <v>32</v>
      </c>
      <c r="H33" s="118"/>
      <c r="I33" s="26"/>
      <c r="J33" s="25"/>
      <c r="K33" s="61"/>
      <c r="L33" s="78"/>
      <c r="M33" s="25"/>
      <c r="N33" s="25"/>
      <c r="O33" s="114"/>
      <c r="P33" s="53"/>
      <c r="Q33" s="30"/>
      <c r="R33" s="61"/>
      <c r="S33" s="130"/>
      <c r="T33" s="25"/>
      <c r="U33" s="25"/>
      <c r="V33" s="25"/>
      <c r="W33" s="25"/>
      <c r="X33" s="53"/>
      <c r="Y33" s="25"/>
      <c r="Z33" s="130"/>
      <c r="AA33" s="78"/>
      <c r="AB33" s="78"/>
      <c r="AC33" s="164"/>
      <c r="AD33" s="8"/>
      <c r="AE33" s="26"/>
      <c r="AF33" s="26"/>
      <c r="AG33" s="26"/>
      <c r="AH33" s="26"/>
      <c r="AI33" s="57">
        <f t="shared" si="0"/>
        <v>32</v>
      </c>
    </row>
    <row r="34" spans="1:35" x14ac:dyDescent="0.3">
      <c r="A34" s="193"/>
      <c r="B34" s="71" t="s">
        <v>39</v>
      </c>
      <c r="C34" s="36">
        <v>0</v>
      </c>
      <c r="D34" s="61"/>
      <c r="E34" s="78"/>
      <c r="F34" s="53"/>
      <c r="G34" s="25">
        <v>120</v>
      </c>
      <c r="H34" s="156"/>
      <c r="I34" s="53"/>
      <c r="J34" s="25"/>
      <c r="K34" s="61"/>
      <c r="L34" s="78"/>
      <c r="M34" s="25"/>
      <c r="N34" s="25"/>
      <c r="O34" s="53"/>
      <c r="P34" s="53"/>
      <c r="Q34" s="25"/>
      <c r="R34" s="53"/>
      <c r="S34" s="161"/>
      <c r="T34" s="25"/>
      <c r="U34" s="25"/>
      <c r="V34" s="25"/>
      <c r="W34" s="25"/>
      <c r="X34" s="53"/>
      <c r="Y34" s="25"/>
      <c r="Z34" s="130"/>
      <c r="AA34" s="78"/>
      <c r="AB34" s="78"/>
      <c r="AC34" s="164"/>
      <c r="AD34" s="8"/>
      <c r="AE34" s="25"/>
      <c r="AF34" s="25"/>
      <c r="AG34" s="25"/>
      <c r="AH34" s="25"/>
      <c r="AI34" s="57">
        <f t="shared" si="0"/>
        <v>120</v>
      </c>
    </row>
    <row r="35" spans="1:35" x14ac:dyDescent="0.3">
      <c r="A35" s="193"/>
      <c r="B35" s="71" t="s">
        <v>20</v>
      </c>
      <c r="C35" s="36">
        <v>0</v>
      </c>
      <c r="D35" s="61"/>
      <c r="E35" s="78"/>
      <c r="F35" s="53"/>
      <c r="G35" s="26"/>
      <c r="H35" s="156"/>
      <c r="I35" s="53"/>
      <c r="J35" s="25"/>
      <c r="K35" s="61"/>
      <c r="L35" s="78"/>
      <c r="M35" s="25"/>
      <c r="N35" s="25"/>
      <c r="O35" s="53"/>
      <c r="P35" s="115"/>
      <c r="Q35" s="25"/>
      <c r="R35" s="61"/>
      <c r="S35" s="130"/>
      <c r="T35" s="25"/>
      <c r="U35" s="25"/>
      <c r="V35" s="25"/>
      <c r="W35" s="126"/>
      <c r="X35" s="115"/>
      <c r="Y35" s="25"/>
      <c r="Z35" s="34"/>
      <c r="AA35" s="78"/>
      <c r="AB35" s="84"/>
      <c r="AC35" s="164"/>
      <c r="AD35" s="8"/>
      <c r="AE35" s="25"/>
      <c r="AF35" s="25"/>
      <c r="AG35" s="25"/>
      <c r="AH35" s="25"/>
      <c r="AI35" s="57">
        <f t="shared" si="0"/>
        <v>0</v>
      </c>
    </row>
    <row r="36" spans="1:35" x14ac:dyDescent="0.3">
      <c r="A36" s="193"/>
      <c r="B36" s="27" t="s">
        <v>40</v>
      </c>
      <c r="C36" s="31">
        <f>SUM(C21:C35)</f>
        <v>0</v>
      </c>
      <c r="D36" s="83">
        <f t="shared" ref="D36:AH36" si="2">SUM(D21:D35)</f>
        <v>200</v>
      </c>
      <c r="E36" s="31">
        <f t="shared" si="2"/>
        <v>0</v>
      </c>
      <c r="F36" s="83">
        <f t="shared" si="2"/>
        <v>0</v>
      </c>
      <c r="G36" s="83">
        <f t="shared" si="2"/>
        <v>200</v>
      </c>
      <c r="H36" s="31">
        <f t="shared" si="2"/>
        <v>0</v>
      </c>
      <c r="I36" s="83">
        <f t="shared" si="2"/>
        <v>0</v>
      </c>
      <c r="J36" s="83">
        <f t="shared" si="2"/>
        <v>0</v>
      </c>
      <c r="K36" s="83">
        <f t="shared" si="2"/>
        <v>235</v>
      </c>
      <c r="L36" s="31">
        <f t="shared" si="2"/>
        <v>0</v>
      </c>
      <c r="M36" s="83">
        <f t="shared" si="2"/>
        <v>40</v>
      </c>
      <c r="N36" s="83">
        <f t="shared" si="2"/>
        <v>0</v>
      </c>
      <c r="O36" s="83">
        <f t="shared" si="2"/>
        <v>0</v>
      </c>
      <c r="P36" s="83">
        <f t="shared" si="2"/>
        <v>0</v>
      </c>
      <c r="Q36" s="83">
        <f t="shared" si="2"/>
        <v>0</v>
      </c>
      <c r="R36" s="83">
        <f t="shared" si="2"/>
        <v>0</v>
      </c>
      <c r="S36" s="31">
        <f t="shared" si="2"/>
        <v>0</v>
      </c>
      <c r="T36" s="83">
        <f t="shared" si="2"/>
        <v>0</v>
      </c>
      <c r="U36" s="83">
        <f t="shared" si="2"/>
        <v>0</v>
      </c>
      <c r="V36" s="83">
        <f t="shared" si="2"/>
        <v>0</v>
      </c>
      <c r="W36" s="83">
        <f t="shared" si="2"/>
        <v>0</v>
      </c>
      <c r="X36" s="83">
        <f t="shared" si="2"/>
        <v>0</v>
      </c>
      <c r="Y36" s="83">
        <f t="shared" si="2"/>
        <v>0</v>
      </c>
      <c r="Z36" s="31">
        <f t="shared" si="2"/>
        <v>0</v>
      </c>
      <c r="AA36" s="31">
        <f t="shared" si="2"/>
        <v>0</v>
      </c>
      <c r="AB36" s="31">
        <f t="shared" si="2"/>
        <v>0</v>
      </c>
      <c r="AC36" s="31">
        <f t="shared" si="2"/>
        <v>0</v>
      </c>
      <c r="AD36" s="83">
        <f t="shared" si="2"/>
        <v>0</v>
      </c>
      <c r="AE36" s="83">
        <f t="shared" si="2"/>
        <v>0</v>
      </c>
      <c r="AF36" s="83">
        <f t="shared" si="2"/>
        <v>0</v>
      </c>
      <c r="AG36" s="83">
        <f t="shared" si="2"/>
        <v>0</v>
      </c>
      <c r="AH36" s="83">
        <f t="shared" si="2"/>
        <v>0</v>
      </c>
      <c r="AI36" s="57">
        <f t="shared" si="0"/>
        <v>675</v>
      </c>
    </row>
    <row r="37" spans="1:35" x14ac:dyDescent="0.3">
      <c r="A37" s="193"/>
      <c r="B37" s="191" t="s">
        <v>47</v>
      </c>
      <c r="C37" s="192"/>
      <c r="D37" s="75">
        <v>8</v>
      </c>
      <c r="E37" s="87">
        <v>8</v>
      </c>
      <c r="F37" s="75">
        <v>8</v>
      </c>
      <c r="G37" s="75">
        <v>8</v>
      </c>
      <c r="H37" s="87">
        <v>8</v>
      </c>
      <c r="I37" s="75">
        <v>8</v>
      </c>
      <c r="J37" s="75">
        <v>8</v>
      </c>
      <c r="K37" s="75">
        <v>8</v>
      </c>
      <c r="L37" s="87">
        <v>8</v>
      </c>
      <c r="M37" s="75">
        <v>8</v>
      </c>
      <c r="N37" s="75">
        <v>8</v>
      </c>
      <c r="O37" s="75">
        <v>8</v>
      </c>
      <c r="P37" s="75">
        <v>8</v>
      </c>
      <c r="Q37" s="75">
        <v>8</v>
      </c>
      <c r="R37" s="75">
        <v>8</v>
      </c>
      <c r="S37" s="87">
        <v>8</v>
      </c>
      <c r="T37" s="75">
        <v>8</v>
      </c>
      <c r="U37" s="75">
        <v>8</v>
      </c>
      <c r="V37" s="75">
        <v>8</v>
      </c>
      <c r="W37" s="75">
        <v>8</v>
      </c>
      <c r="X37" s="75">
        <v>8</v>
      </c>
      <c r="Y37" s="75">
        <v>8</v>
      </c>
      <c r="Z37" s="87">
        <v>8</v>
      </c>
      <c r="AA37" s="87">
        <v>8</v>
      </c>
      <c r="AB37" s="87">
        <v>8</v>
      </c>
      <c r="AC37" s="87">
        <v>8</v>
      </c>
      <c r="AD37" s="75">
        <v>8</v>
      </c>
      <c r="AE37" s="75">
        <v>8</v>
      </c>
      <c r="AF37" s="75">
        <v>8</v>
      </c>
      <c r="AG37" s="75">
        <v>8</v>
      </c>
      <c r="AH37" s="75">
        <v>8</v>
      </c>
      <c r="AI37" s="57">
        <f t="shared" ref="AI37:AI59" si="3">SUM(D37:AH37)</f>
        <v>248</v>
      </c>
    </row>
    <row r="38" spans="1:35" x14ac:dyDescent="0.3">
      <c r="A38" s="193"/>
      <c r="B38" s="191" t="s">
        <v>48</v>
      </c>
      <c r="C38" s="192"/>
      <c r="D38" s="76">
        <v>8</v>
      </c>
      <c r="E38" s="85">
        <v>8</v>
      </c>
      <c r="F38" s="76">
        <v>7</v>
      </c>
      <c r="G38" s="76">
        <v>7</v>
      </c>
      <c r="H38" s="85">
        <v>8</v>
      </c>
      <c r="I38" s="76">
        <v>7</v>
      </c>
      <c r="J38" s="76">
        <v>7</v>
      </c>
      <c r="K38" s="76">
        <v>7</v>
      </c>
      <c r="L38" s="85">
        <v>7</v>
      </c>
      <c r="M38" s="76">
        <v>8</v>
      </c>
      <c r="N38" s="76">
        <v>7</v>
      </c>
      <c r="O38" s="76">
        <v>8</v>
      </c>
      <c r="P38" s="76">
        <v>7</v>
      </c>
      <c r="Q38" s="76">
        <v>8</v>
      </c>
      <c r="R38" s="76">
        <v>7</v>
      </c>
      <c r="S38" s="85">
        <v>7</v>
      </c>
      <c r="T38" s="76">
        <v>7</v>
      </c>
      <c r="U38" s="76">
        <v>7</v>
      </c>
      <c r="V38" s="76">
        <v>7</v>
      </c>
      <c r="W38" s="76">
        <v>7</v>
      </c>
      <c r="X38" s="76">
        <v>5</v>
      </c>
      <c r="Y38" s="76">
        <v>3</v>
      </c>
      <c r="Z38" s="85">
        <v>0</v>
      </c>
      <c r="AA38" s="85">
        <v>0</v>
      </c>
      <c r="AB38" s="85">
        <v>0</v>
      </c>
      <c r="AC38" s="85">
        <v>0</v>
      </c>
      <c r="AD38" s="76">
        <v>2</v>
      </c>
      <c r="AE38" s="76">
        <v>2</v>
      </c>
      <c r="AF38" s="76">
        <v>2</v>
      </c>
      <c r="AG38" s="76">
        <v>2</v>
      </c>
      <c r="AH38" s="76">
        <v>2</v>
      </c>
      <c r="AI38" s="57">
        <f t="shared" si="3"/>
        <v>164</v>
      </c>
    </row>
    <row r="39" spans="1:35" x14ac:dyDescent="0.3">
      <c r="A39" s="174" t="s">
        <v>43</v>
      </c>
      <c r="B39" s="11" t="s">
        <v>41</v>
      </c>
      <c r="C39" s="38">
        <v>1250</v>
      </c>
      <c r="D39" s="38"/>
      <c r="E39" s="57"/>
      <c r="F39" s="8"/>
      <c r="G39" s="8"/>
      <c r="H39" s="44"/>
      <c r="I39" s="8"/>
      <c r="J39" s="8"/>
      <c r="K39" s="38"/>
      <c r="L39" s="44"/>
      <c r="M39" s="8"/>
      <c r="N39" s="25"/>
      <c r="O39" s="8"/>
      <c r="P39" s="38"/>
      <c r="Q39" s="1"/>
      <c r="R39" s="38"/>
      <c r="S39" s="57"/>
      <c r="T39" s="8"/>
      <c r="U39" s="8"/>
      <c r="V39" s="8"/>
      <c r="W39" s="8"/>
      <c r="X39" s="8">
        <v>228</v>
      </c>
      <c r="Y39" s="8"/>
      <c r="Z39" s="57"/>
      <c r="AA39" s="161"/>
      <c r="AB39" s="44"/>
      <c r="AC39" s="44"/>
      <c r="AD39" s="8"/>
      <c r="AE39" s="8"/>
      <c r="AF39" s="8"/>
      <c r="AG39" s="8"/>
      <c r="AH39" s="8"/>
      <c r="AI39" s="57">
        <f t="shared" si="3"/>
        <v>228</v>
      </c>
    </row>
    <row r="40" spans="1:35" x14ac:dyDescent="0.3">
      <c r="A40" s="175"/>
      <c r="B40" s="11" t="s">
        <v>35</v>
      </c>
      <c r="C40" s="38">
        <v>1500</v>
      </c>
      <c r="D40" s="38"/>
      <c r="E40" s="57"/>
      <c r="F40" s="8"/>
      <c r="G40" s="8"/>
      <c r="H40" s="44"/>
      <c r="I40" s="8"/>
      <c r="J40" s="8"/>
      <c r="K40" s="38"/>
      <c r="L40" s="44"/>
      <c r="M40" s="8"/>
      <c r="N40" s="25"/>
      <c r="O40" s="8"/>
      <c r="P40" s="38"/>
      <c r="Q40" s="1"/>
      <c r="R40" s="38"/>
      <c r="S40" s="57"/>
      <c r="T40" s="8"/>
      <c r="U40" s="8"/>
      <c r="V40" s="8"/>
      <c r="W40" s="5"/>
      <c r="X40" s="8">
        <v>350</v>
      </c>
      <c r="Y40" s="8"/>
      <c r="Z40" s="57"/>
      <c r="AA40" s="165"/>
      <c r="AB40" s="44"/>
      <c r="AC40" s="44"/>
      <c r="AD40" s="8"/>
      <c r="AE40" s="8"/>
      <c r="AF40" s="8"/>
      <c r="AG40" s="8"/>
      <c r="AH40" s="8"/>
      <c r="AI40" s="57">
        <f t="shared" si="3"/>
        <v>350</v>
      </c>
    </row>
    <row r="41" spans="1:35" x14ac:dyDescent="0.3">
      <c r="A41" s="175"/>
      <c r="B41" s="11" t="s">
        <v>7</v>
      </c>
      <c r="C41" s="38">
        <v>500</v>
      </c>
      <c r="D41" s="38"/>
      <c r="E41" s="57"/>
      <c r="F41" s="8"/>
      <c r="G41" s="8"/>
      <c r="H41" s="44"/>
      <c r="I41" s="8"/>
      <c r="J41" s="8"/>
      <c r="K41" s="38"/>
      <c r="L41" s="44"/>
      <c r="M41" s="8"/>
      <c r="N41" s="25"/>
      <c r="O41" s="8"/>
      <c r="P41" s="38"/>
      <c r="Q41" s="1"/>
      <c r="R41" s="38"/>
      <c r="S41" s="57"/>
      <c r="T41" s="8"/>
      <c r="U41" s="8"/>
      <c r="V41" s="8"/>
      <c r="W41" s="5"/>
      <c r="X41" s="8">
        <v>555</v>
      </c>
      <c r="Y41" s="8"/>
      <c r="Z41" s="57"/>
      <c r="AA41" s="161"/>
      <c r="AB41" s="44"/>
      <c r="AC41" s="44"/>
      <c r="AD41" s="8"/>
      <c r="AE41" s="8"/>
      <c r="AF41" s="8"/>
      <c r="AG41" s="8"/>
      <c r="AH41" s="8"/>
      <c r="AI41" s="57">
        <f t="shared" si="3"/>
        <v>555</v>
      </c>
    </row>
    <row r="42" spans="1:35" x14ac:dyDescent="0.3">
      <c r="A42" s="175"/>
      <c r="B42" s="11" t="s">
        <v>42</v>
      </c>
      <c r="C42" s="38">
        <v>250</v>
      </c>
      <c r="D42" s="38"/>
      <c r="E42" s="119"/>
      <c r="F42" s="5"/>
      <c r="G42" s="8"/>
      <c r="H42" s="44"/>
      <c r="I42" s="5"/>
      <c r="J42" s="8"/>
      <c r="K42" s="122"/>
      <c r="L42" s="44"/>
      <c r="M42" s="8"/>
      <c r="N42" s="25"/>
      <c r="O42" s="127"/>
      <c r="P42" s="5"/>
      <c r="Q42" s="1"/>
      <c r="R42" s="38"/>
      <c r="S42" s="57"/>
      <c r="T42" s="8"/>
      <c r="U42" s="8"/>
      <c r="V42" s="8"/>
      <c r="W42" s="5"/>
      <c r="X42" s="5"/>
      <c r="Y42" s="8"/>
      <c r="Z42" s="166"/>
      <c r="AA42" s="78"/>
      <c r="AB42" s="50"/>
      <c r="AC42" s="50"/>
      <c r="AD42" s="8"/>
      <c r="AE42" s="8"/>
      <c r="AF42" s="8"/>
      <c r="AG42" s="8"/>
      <c r="AH42" s="8"/>
      <c r="AI42" s="57">
        <f t="shared" si="3"/>
        <v>0</v>
      </c>
    </row>
    <row r="43" spans="1:35" x14ac:dyDescent="0.3">
      <c r="A43" s="176"/>
      <c r="B43" s="11" t="s">
        <v>10</v>
      </c>
      <c r="C43" s="38">
        <v>250</v>
      </c>
      <c r="D43" s="38"/>
      <c r="E43" s="119"/>
      <c r="F43" s="5"/>
      <c r="G43" s="8"/>
      <c r="H43" s="44"/>
      <c r="I43" s="19"/>
      <c r="J43" s="8"/>
      <c r="K43" s="122"/>
      <c r="L43" s="44"/>
      <c r="M43" s="8"/>
      <c r="N43" s="25"/>
      <c r="O43" s="127"/>
      <c r="P43" s="5"/>
      <c r="Q43" s="1"/>
      <c r="R43" s="38"/>
      <c r="S43" s="57"/>
      <c r="T43" s="8"/>
      <c r="U43" s="8"/>
      <c r="V43" s="8"/>
      <c r="W43" s="5"/>
      <c r="X43" s="5"/>
      <c r="Y43" s="8"/>
      <c r="Z43" s="57"/>
      <c r="AA43" s="78"/>
      <c r="AB43" s="131"/>
      <c r="AC43" s="131"/>
      <c r="AD43" s="8"/>
      <c r="AE43" s="38"/>
      <c r="AF43" s="38"/>
      <c r="AG43" s="38"/>
      <c r="AH43" s="38"/>
      <c r="AI43" s="57">
        <f t="shared" si="3"/>
        <v>0</v>
      </c>
    </row>
    <row r="44" spans="1:35" x14ac:dyDescent="0.3">
      <c r="A44" s="66"/>
      <c r="B44" s="11" t="s">
        <v>11</v>
      </c>
      <c r="C44" s="38">
        <v>200</v>
      </c>
      <c r="D44" s="122"/>
      <c r="E44" s="119"/>
      <c r="F44" s="5"/>
      <c r="G44" s="8"/>
      <c r="H44" s="44"/>
      <c r="I44" s="19"/>
      <c r="J44" s="8"/>
      <c r="K44" s="122"/>
      <c r="L44" s="44"/>
      <c r="M44" s="5"/>
      <c r="N44" s="25"/>
      <c r="O44" s="127"/>
      <c r="P44" s="5"/>
      <c r="Q44" s="1"/>
      <c r="R44" s="38"/>
      <c r="S44" s="57"/>
      <c r="T44" s="8"/>
      <c r="U44" s="8"/>
      <c r="V44" s="8"/>
      <c r="W44" s="5"/>
      <c r="X44" s="5"/>
      <c r="Y44" s="8"/>
      <c r="Z44" s="57"/>
      <c r="AA44" s="78"/>
      <c r="AB44" s="131"/>
      <c r="AC44" s="131"/>
      <c r="AD44" s="8"/>
      <c r="AE44" s="65"/>
      <c r="AF44" s="65"/>
      <c r="AG44" s="65"/>
      <c r="AH44" s="65"/>
      <c r="AI44" s="57">
        <f t="shared" si="3"/>
        <v>0</v>
      </c>
    </row>
    <row r="45" spans="1:35" ht="15" thickBot="1" x14ac:dyDescent="0.35">
      <c r="A45" s="186" t="s">
        <v>38</v>
      </c>
      <c r="B45" s="187"/>
      <c r="C45" s="32">
        <f>SUM(C39:C44)</f>
        <v>3950</v>
      </c>
      <c r="D45" s="64">
        <f>D39+D40+D41+D42+D43+D44</f>
        <v>0</v>
      </c>
      <c r="E45" s="32">
        <f t="shared" ref="E45:AH45" si="4">E39+E40+E41+E42+E43+E44</f>
        <v>0</v>
      </c>
      <c r="F45" s="64">
        <f t="shared" si="4"/>
        <v>0</v>
      </c>
      <c r="G45" s="64">
        <f t="shared" si="4"/>
        <v>0</v>
      </c>
      <c r="H45" s="32">
        <f t="shared" si="4"/>
        <v>0</v>
      </c>
      <c r="I45" s="64">
        <f t="shared" si="4"/>
        <v>0</v>
      </c>
      <c r="J45" s="64">
        <f t="shared" si="4"/>
        <v>0</v>
      </c>
      <c r="K45" s="64">
        <f t="shared" si="4"/>
        <v>0</v>
      </c>
      <c r="L45" s="32">
        <f t="shared" si="4"/>
        <v>0</v>
      </c>
      <c r="M45" s="64">
        <f t="shared" si="4"/>
        <v>0</v>
      </c>
      <c r="N45" s="64">
        <f t="shared" si="4"/>
        <v>0</v>
      </c>
      <c r="O45" s="64">
        <f t="shared" si="4"/>
        <v>0</v>
      </c>
      <c r="P45" s="64">
        <f t="shared" si="4"/>
        <v>0</v>
      </c>
      <c r="Q45" s="64">
        <f t="shared" si="4"/>
        <v>0</v>
      </c>
      <c r="R45" s="64">
        <f t="shared" si="4"/>
        <v>0</v>
      </c>
      <c r="S45" s="32">
        <f t="shared" si="4"/>
        <v>0</v>
      </c>
      <c r="T45" s="64">
        <f t="shared" si="4"/>
        <v>0</v>
      </c>
      <c r="U45" s="64">
        <f t="shared" si="4"/>
        <v>0</v>
      </c>
      <c r="V45" s="64">
        <f t="shared" si="4"/>
        <v>0</v>
      </c>
      <c r="W45" s="64">
        <f t="shared" si="4"/>
        <v>0</v>
      </c>
      <c r="X45" s="64">
        <f t="shared" si="4"/>
        <v>1133</v>
      </c>
      <c r="Y45" s="64">
        <f t="shared" si="4"/>
        <v>0</v>
      </c>
      <c r="Z45" s="32">
        <f t="shared" si="4"/>
        <v>0</v>
      </c>
      <c r="AA45" s="32">
        <f t="shared" si="4"/>
        <v>0</v>
      </c>
      <c r="AB45" s="32">
        <f t="shared" si="4"/>
        <v>0</v>
      </c>
      <c r="AC45" s="32">
        <f t="shared" si="4"/>
        <v>0</v>
      </c>
      <c r="AD45" s="64">
        <f t="shared" si="4"/>
        <v>0</v>
      </c>
      <c r="AE45" s="64">
        <f t="shared" si="4"/>
        <v>0</v>
      </c>
      <c r="AF45" s="64">
        <f t="shared" si="4"/>
        <v>0</v>
      </c>
      <c r="AG45" s="64">
        <f t="shared" si="4"/>
        <v>0</v>
      </c>
      <c r="AH45" s="64">
        <f t="shared" si="4"/>
        <v>0</v>
      </c>
      <c r="AI45" s="57">
        <f t="shared" si="3"/>
        <v>1133</v>
      </c>
    </row>
    <row r="46" spans="1:35" x14ac:dyDescent="0.3">
      <c r="A46" s="182" t="s">
        <v>22</v>
      </c>
      <c r="B46" s="12" t="s">
        <v>23</v>
      </c>
      <c r="C46" s="38">
        <v>2000</v>
      </c>
      <c r="D46" s="38"/>
      <c r="E46" s="155"/>
      <c r="F46" s="64"/>
      <c r="G46" s="38"/>
      <c r="H46" s="157"/>
      <c r="I46" s="38"/>
      <c r="J46" s="142"/>
      <c r="K46" s="63"/>
      <c r="L46" s="32"/>
      <c r="M46" s="64"/>
      <c r="N46" s="38"/>
      <c r="O46" s="64"/>
      <c r="P46" s="64"/>
      <c r="Q46" s="60"/>
      <c r="R46" s="38"/>
      <c r="S46" s="57"/>
      <c r="T46" s="8"/>
      <c r="U46" s="8"/>
      <c r="V46" s="8"/>
      <c r="W46" s="8"/>
      <c r="X46" s="7"/>
      <c r="Y46" s="8"/>
      <c r="Z46" s="57"/>
      <c r="AA46" s="78"/>
      <c r="AB46" s="44"/>
      <c r="AC46" s="44"/>
      <c r="AD46" s="7"/>
      <c r="AE46" s="1">
        <v>1148</v>
      </c>
      <c r="AF46" s="7"/>
      <c r="AG46" s="7"/>
      <c r="AH46" s="7"/>
      <c r="AI46" s="57">
        <f t="shared" si="3"/>
        <v>1148</v>
      </c>
    </row>
    <row r="47" spans="1:35" x14ac:dyDescent="0.3">
      <c r="A47" s="183"/>
      <c r="B47" s="13" t="s">
        <v>24</v>
      </c>
      <c r="C47" s="38">
        <v>3000</v>
      </c>
      <c r="D47" s="38"/>
      <c r="E47" s="155"/>
      <c r="F47" s="64"/>
      <c r="G47" s="38"/>
      <c r="H47" s="57"/>
      <c r="I47" s="60"/>
      <c r="J47" s="38"/>
      <c r="K47" s="60"/>
      <c r="L47" s="57"/>
      <c r="M47" s="38"/>
      <c r="N47" s="38"/>
      <c r="O47" s="64"/>
      <c r="P47" s="64"/>
      <c r="Q47" s="38"/>
      <c r="R47" s="64"/>
      <c r="S47" s="32"/>
      <c r="T47" s="1"/>
      <c r="U47" s="8"/>
      <c r="V47" s="8"/>
      <c r="W47" s="8"/>
      <c r="X47" s="7"/>
      <c r="Y47" s="8"/>
      <c r="Z47" s="57"/>
      <c r="AA47" s="78"/>
      <c r="AB47" s="124"/>
      <c r="AC47" s="44"/>
      <c r="AD47" s="8"/>
      <c r="AE47" s="7">
        <v>364</v>
      </c>
      <c r="AF47" s="7"/>
      <c r="AG47" s="7"/>
      <c r="AH47" s="7"/>
      <c r="AI47" s="57">
        <f t="shared" si="3"/>
        <v>364</v>
      </c>
    </row>
    <row r="48" spans="1:35" x14ac:dyDescent="0.3">
      <c r="A48" s="183"/>
      <c r="B48" s="13" t="s">
        <v>25</v>
      </c>
      <c r="C48" s="38">
        <v>3000</v>
      </c>
      <c r="D48" s="60"/>
      <c r="E48" s="155"/>
      <c r="F48" s="63"/>
      <c r="G48" s="38"/>
      <c r="H48" s="32"/>
      <c r="I48" s="38"/>
      <c r="J48" s="38"/>
      <c r="K48" s="64"/>
      <c r="L48" s="57"/>
      <c r="M48" s="38"/>
      <c r="N48" s="64"/>
      <c r="O48" s="64"/>
      <c r="P48" s="64"/>
      <c r="Q48" s="38"/>
      <c r="R48" s="64"/>
      <c r="S48" s="32"/>
      <c r="T48" s="7"/>
      <c r="U48" s="8"/>
      <c r="V48" s="8"/>
      <c r="W48" s="8"/>
      <c r="X48" s="7"/>
      <c r="Y48" s="8"/>
      <c r="Z48" s="57"/>
      <c r="AA48" s="78"/>
      <c r="AB48" s="124"/>
      <c r="AC48" s="44"/>
      <c r="AD48" s="8"/>
      <c r="AE48" s="7"/>
      <c r="AF48" s="7"/>
      <c r="AG48" s="7"/>
      <c r="AH48" s="7"/>
      <c r="AI48" s="57">
        <f t="shared" si="3"/>
        <v>0</v>
      </c>
    </row>
    <row r="49" spans="1:35" x14ac:dyDescent="0.3">
      <c r="A49" s="183"/>
      <c r="B49" s="13" t="s">
        <v>26</v>
      </c>
      <c r="C49" s="38">
        <v>1000</v>
      </c>
      <c r="D49" s="60"/>
      <c r="E49" s="32"/>
      <c r="F49" s="63"/>
      <c r="G49" s="64"/>
      <c r="H49" s="57"/>
      <c r="I49" s="38"/>
      <c r="J49" s="38"/>
      <c r="K49" s="64"/>
      <c r="L49" s="57"/>
      <c r="M49" s="64"/>
      <c r="N49" s="38"/>
      <c r="O49" s="64"/>
      <c r="P49" s="64"/>
      <c r="Q49" s="38"/>
      <c r="R49" s="64"/>
      <c r="S49" s="32"/>
      <c r="T49" s="8"/>
      <c r="U49" s="8"/>
      <c r="V49" s="8"/>
      <c r="W49" s="8"/>
      <c r="X49" s="7"/>
      <c r="Y49" s="8"/>
      <c r="Z49" s="57"/>
      <c r="AA49" s="78"/>
      <c r="AB49" s="124"/>
      <c r="AC49" s="44"/>
      <c r="AD49" s="8"/>
      <c r="AE49" s="7"/>
      <c r="AF49" s="7"/>
      <c r="AG49" s="7"/>
      <c r="AH49" s="7"/>
      <c r="AI49" s="57">
        <f t="shared" si="3"/>
        <v>0</v>
      </c>
    </row>
    <row r="50" spans="1:35" x14ac:dyDescent="0.3">
      <c r="A50" s="183"/>
      <c r="B50" s="13" t="s">
        <v>27</v>
      </c>
      <c r="C50" s="38">
        <v>1000</v>
      </c>
      <c r="D50" s="38"/>
      <c r="E50" s="32"/>
      <c r="F50" s="38"/>
      <c r="G50" s="38"/>
      <c r="H50" s="32"/>
      <c r="I50" s="38"/>
      <c r="J50" s="64"/>
      <c r="K50" s="60"/>
      <c r="L50" s="57"/>
      <c r="M50" s="64"/>
      <c r="N50" s="38"/>
      <c r="O50" s="64"/>
      <c r="P50" s="64"/>
      <c r="Q50" s="38"/>
      <c r="R50" s="64"/>
      <c r="S50" s="32"/>
      <c r="T50" s="8"/>
      <c r="U50" s="1"/>
      <c r="V50" s="8"/>
      <c r="W50" s="7"/>
      <c r="X50" s="19"/>
      <c r="Y50" s="8"/>
      <c r="Z50" s="57"/>
      <c r="AA50" s="78"/>
      <c r="AB50" s="124"/>
      <c r="AC50" s="44"/>
      <c r="AD50" s="8"/>
      <c r="AE50" s="7"/>
      <c r="AF50" s="7"/>
      <c r="AG50" s="7"/>
      <c r="AH50" s="7"/>
      <c r="AI50" s="57">
        <f t="shared" si="3"/>
        <v>0</v>
      </c>
    </row>
    <row r="51" spans="1:35" x14ac:dyDescent="0.3">
      <c r="A51" s="183"/>
      <c r="B51" s="14" t="s">
        <v>28</v>
      </c>
      <c r="C51" s="38">
        <v>1000</v>
      </c>
      <c r="D51" s="63"/>
      <c r="E51" s="32"/>
      <c r="F51" s="64"/>
      <c r="G51" s="38"/>
      <c r="H51" s="32"/>
      <c r="I51" s="38"/>
      <c r="J51" s="38"/>
      <c r="K51" s="64"/>
      <c r="L51" s="57"/>
      <c r="M51" s="38"/>
      <c r="N51" s="38"/>
      <c r="O51" s="64"/>
      <c r="P51" s="64"/>
      <c r="Q51" s="38"/>
      <c r="R51" s="64"/>
      <c r="S51" s="32"/>
      <c r="T51" s="8"/>
      <c r="U51" s="7"/>
      <c r="V51" s="8"/>
      <c r="W51" s="8"/>
      <c r="X51" s="19"/>
      <c r="Y51" s="8"/>
      <c r="Z51" s="57"/>
      <c r="AA51" s="78"/>
      <c r="AB51" s="124"/>
      <c r="AC51" s="44"/>
      <c r="AD51" s="8"/>
      <c r="AE51" s="7"/>
      <c r="AF51" s="7"/>
      <c r="AG51" s="7"/>
      <c r="AH51" s="7"/>
      <c r="AI51" s="57">
        <f t="shared" si="3"/>
        <v>0</v>
      </c>
    </row>
    <row r="52" spans="1:35" x14ac:dyDescent="0.3">
      <c r="A52" s="183"/>
      <c r="B52" s="15" t="s">
        <v>29</v>
      </c>
      <c r="C52" s="38">
        <v>500</v>
      </c>
      <c r="D52" s="38"/>
      <c r="E52" s="32"/>
      <c r="F52" s="38"/>
      <c r="G52" s="38"/>
      <c r="H52" s="32"/>
      <c r="I52" s="38"/>
      <c r="J52" s="38"/>
      <c r="K52" s="60"/>
      <c r="L52" s="57"/>
      <c r="M52" s="38"/>
      <c r="N52" s="38"/>
      <c r="O52" s="64"/>
      <c r="P52" s="38"/>
      <c r="Q52" s="38"/>
      <c r="R52" s="64"/>
      <c r="S52" s="32"/>
      <c r="T52" s="8"/>
      <c r="U52" s="8"/>
      <c r="V52" s="7"/>
      <c r="W52" s="8"/>
      <c r="X52" s="8"/>
      <c r="Y52" s="7"/>
      <c r="Z52" s="57"/>
      <c r="AA52" s="78"/>
      <c r="AB52" s="124"/>
      <c r="AC52" s="44"/>
      <c r="AD52" s="8"/>
      <c r="AE52" s="7"/>
      <c r="AF52" s="7"/>
      <c r="AG52" s="7"/>
      <c r="AH52" s="7"/>
      <c r="AI52" s="57">
        <f t="shared" si="3"/>
        <v>0</v>
      </c>
    </row>
    <row r="53" spans="1:35" x14ac:dyDescent="0.3">
      <c r="A53" s="183"/>
      <c r="B53" s="13" t="s">
        <v>30</v>
      </c>
      <c r="C53" s="38">
        <v>500</v>
      </c>
      <c r="D53" s="38"/>
      <c r="E53" s="57"/>
      <c r="F53" s="38"/>
      <c r="G53" s="38"/>
      <c r="H53" s="57"/>
      <c r="I53" s="38"/>
      <c r="J53" s="38"/>
      <c r="K53" s="60"/>
      <c r="L53" s="57"/>
      <c r="M53" s="38"/>
      <c r="N53" s="38"/>
      <c r="O53" s="64"/>
      <c r="P53" s="38"/>
      <c r="Q53" s="38"/>
      <c r="R53" s="64"/>
      <c r="S53" s="32"/>
      <c r="T53" s="8"/>
      <c r="U53" s="8"/>
      <c r="V53" s="7"/>
      <c r="W53" s="8"/>
      <c r="X53" s="7"/>
      <c r="Y53" s="7"/>
      <c r="Z53" s="57"/>
      <c r="AA53" s="78"/>
      <c r="AB53" s="124"/>
      <c r="AC53" s="44"/>
      <c r="AD53" s="8"/>
      <c r="AE53" s="7"/>
      <c r="AF53" s="7"/>
      <c r="AG53" s="7"/>
      <c r="AH53" s="7"/>
      <c r="AI53" s="57">
        <f t="shared" si="3"/>
        <v>0</v>
      </c>
    </row>
    <row r="54" spans="1:35" x14ac:dyDescent="0.3">
      <c r="A54" s="183"/>
      <c r="B54" s="13" t="s">
        <v>31</v>
      </c>
      <c r="C54" s="38">
        <v>500</v>
      </c>
      <c r="D54" s="38"/>
      <c r="E54" s="57"/>
      <c r="F54" s="38"/>
      <c r="G54" s="38"/>
      <c r="H54" s="32"/>
      <c r="I54" s="38"/>
      <c r="J54" s="38"/>
      <c r="K54" s="64"/>
      <c r="L54" s="57"/>
      <c r="M54" s="38"/>
      <c r="N54" s="38"/>
      <c r="O54" s="38"/>
      <c r="P54" s="38"/>
      <c r="Q54" s="38"/>
      <c r="R54" s="64"/>
      <c r="S54" s="32"/>
      <c r="T54" s="8"/>
      <c r="U54" s="8"/>
      <c r="V54" s="7"/>
      <c r="W54" s="8"/>
      <c r="X54" s="7"/>
      <c r="Y54" s="7"/>
      <c r="Z54" s="57"/>
      <c r="AA54" s="78"/>
      <c r="AB54" s="124"/>
      <c r="AC54" s="124"/>
      <c r="AD54" s="8"/>
      <c r="AE54" s="7"/>
      <c r="AF54" s="7"/>
      <c r="AG54" s="7"/>
      <c r="AH54" s="7"/>
      <c r="AI54" s="57">
        <f t="shared" si="3"/>
        <v>0</v>
      </c>
    </row>
    <row r="55" spans="1:35" x14ac:dyDescent="0.3">
      <c r="A55" s="183"/>
      <c r="B55" s="13" t="s">
        <v>32</v>
      </c>
      <c r="C55" s="38">
        <v>500</v>
      </c>
      <c r="D55" s="38"/>
      <c r="E55" s="57"/>
      <c r="F55" s="38"/>
      <c r="G55" s="38"/>
      <c r="H55" s="32"/>
      <c r="I55" s="38"/>
      <c r="J55" s="38"/>
      <c r="K55" s="64"/>
      <c r="L55" s="57"/>
      <c r="M55" s="38"/>
      <c r="N55" s="38"/>
      <c r="O55" s="38"/>
      <c r="P55" s="38"/>
      <c r="Q55" s="38"/>
      <c r="R55" s="38"/>
      <c r="S55" s="57"/>
      <c r="T55" s="8"/>
      <c r="U55" s="8"/>
      <c r="V55" s="7"/>
      <c r="W55" s="8"/>
      <c r="X55" s="8"/>
      <c r="Y55" s="7"/>
      <c r="Z55" s="57"/>
      <c r="AA55" s="78"/>
      <c r="AB55" s="124"/>
      <c r="AC55" s="124"/>
      <c r="AD55" s="8"/>
      <c r="AE55" s="7"/>
      <c r="AF55" s="7"/>
      <c r="AG55" s="7"/>
      <c r="AH55" s="7"/>
      <c r="AI55" s="57">
        <f t="shared" si="3"/>
        <v>0</v>
      </c>
    </row>
    <row r="56" spans="1:35" x14ac:dyDescent="0.3">
      <c r="A56" s="183"/>
      <c r="B56" s="13" t="s">
        <v>21</v>
      </c>
      <c r="C56" s="38">
        <v>500</v>
      </c>
      <c r="D56" s="63"/>
      <c r="E56" s="57"/>
      <c r="F56" s="38"/>
      <c r="G56" s="38"/>
      <c r="H56" s="32"/>
      <c r="I56" s="38"/>
      <c r="J56" s="38"/>
      <c r="K56" s="64"/>
      <c r="L56" s="143"/>
      <c r="M56" s="64"/>
      <c r="N56" s="38"/>
      <c r="O56" s="38"/>
      <c r="P56" s="64"/>
      <c r="Q56" s="38"/>
      <c r="R56" s="38"/>
      <c r="S56" s="57"/>
      <c r="T56" s="7"/>
      <c r="U56" s="7"/>
      <c r="V56" s="7"/>
      <c r="W56" s="8"/>
      <c r="X56" s="8"/>
      <c r="Y56" s="7"/>
      <c r="Z56" s="57"/>
      <c r="AA56" s="78"/>
      <c r="AB56" s="124"/>
      <c r="AC56" s="124"/>
      <c r="AD56" s="8"/>
      <c r="AE56" s="7"/>
      <c r="AF56" s="7"/>
      <c r="AG56" s="7"/>
      <c r="AH56" s="7"/>
      <c r="AI56" s="57">
        <f t="shared" si="3"/>
        <v>0</v>
      </c>
    </row>
    <row r="57" spans="1:35" x14ac:dyDescent="0.3">
      <c r="A57" s="183"/>
      <c r="B57" s="16" t="s">
        <v>33</v>
      </c>
      <c r="C57" s="38">
        <v>1000</v>
      </c>
      <c r="D57" s="64"/>
      <c r="E57" s="57"/>
      <c r="F57" s="38"/>
      <c r="G57" s="38"/>
      <c r="H57" s="57"/>
      <c r="I57" s="38"/>
      <c r="J57" s="38"/>
      <c r="K57" s="64"/>
      <c r="L57" s="32"/>
      <c r="M57" s="64"/>
      <c r="N57" s="38"/>
      <c r="O57" s="38"/>
      <c r="P57" s="64"/>
      <c r="Q57" s="38"/>
      <c r="R57" s="38"/>
      <c r="S57" s="57"/>
      <c r="T57" s="8"/>
      <c r="U57" s="8"/>
      <c r="V57" s="8"/>
      <c r="W57" s="8"/>
      <c r="X57" s="7"/>
      <c r="Y57" s="7"/>
      <c r="Z57" s="57"/>
      <c r="AA57" s="78"/>
      <c r="AB57" s="124"/>
      <c r="AC57" s="124"/>
      <c r="AD57" s="8"/>
      <c r="AE57" s="7">
        <v>425</v>
      </c>
      <c r="AF57" s="1">
        <v>287</v>
      </c>
      <c r="AG57" s="7"/>
      <c r="AH57" s="7"/>
      <c r="AI57" s="57">
        <f t="shared" si="3"/>
        <v>712</v>
      </c>
    </row>
    <row r="58" spans="1:35" x14ac:dyDescent="0.3">
      <c r="A58" s="184"/>
      <c r="B58" s="17" t="s">
        <v>34</v>
      </c>
      <c r="C58" s="38">
        <v>500</v>
      </c>
      <c r="D58" s="38"/>
      <c r="E58" s="57"/>
      <c r="F58" s="38"/>
      <c r="G58" s="64"/>
      <c r="H58" s="57"/>
      <c r="I58" s="38"/>
      <c r="J58" s="38"/>
      <c r="K58" s="38"/>
      <c r="L58" s="57"/>
      <c r="M58" s="38"/>
      <c r="N58" s="38"/>
      <c r="O58" s="38"/>
      <c r="P58" s="38"/>
      <c r="Q58" s="38"/>
      <c r="R58" s="38"/>
      <c r="S58" s="162"/>
      <c r="T58" s="67"/>
      <c r="U58" s="149"/>
      <c r="V58" s="67"/>
      <c r="W58" s="128"/>
      <c r="X58" s="67"/>
      <c r="Y58" s="67"/>
      <c r="Z58" s="57"/>
      <c r="AA58" s="167"/>
      <c r="AB58" s="129"/>
      <c r="AC58" s="168"/>
      <c r="AD58" s="8"/>
      <c r="AE58" s="123"/>
      <c r="AF58" s="123"/>
      <c r="AG58" s="123"/>
      <c r="AH58" s="123"/>
      <c r="AI58" s="57">
        <f t="shared" si="3"/>
        <v>0</v>
      </c>
    </row>
    <row r="59" spans="1:35" x14ac:dyDescent="0.3">
      <c r="A59" s="185" t="s">
        <v>38</v>
      </c>
      <c r="B59" s="185"/>
      <c r="C59" s="60">
        <f>SUM(C46:C58)</f>
        <v>15000</v>
      </c>
      <c r="D59" s="60">
        <f t="shared" ref="D59:AH59" si="5">SUM(D46:D58)</f>
        <v>0</v>
      </c>
      <c r="E59" s="60">
        <f t="shared" si="5"/>
        <v>0</v>
      </c>
      <c r="F59" s="60">
        <f t="shared" si="5"/>
        <v>0</v>
      </c>
      <c r="G59" s="60">
        <f t="shared" si="5"/>
        <v>0</v>
      </c>
      <c r="H59" s="60">
        <f t="shared" si="5"/>
        <v>0</v>
      </c>
      <c r="I59" s="60">
        <f t="shared" si="5"/>
        <v>0</v>
      </c>
      <c r="J59" s="60">
        <f t="shared" si="5"/>
        <v>0</v>
      </c>
      <c r="K59" s="60">
        <f t="shared" si="5"/>
        <v>0</v>
      </c>
      <c r="L59" s="60">
        <f t="shared" si="5"/>
        <v>0</v>
      </c>
      <c r="M59" s="60">
        <f t="shared" si="5"/>
        <v>0</v>
      </c>
      <c r="N59" s="60">
        <f t="shared" si="5"/>
        <v>0</v>
      </c>
      <c r="O59" s="60">
        <f t="shared" si="5"/>
        <v>0</v>
      </c>
      <c r="P59" s="60">
        <f t="shared" si="5"/>
        <v>0</v>
      </c>
      <c r="Q59" s="60">
        <f t="shared" si="5"/>
        <v>0</v>
      </c>
      <c r="R59" s="60">
        <f t="shared" si="5"/>
        <v>0</v>
      </c>
      <c r="S59" s="60">
        <f t="shared" si="5"/>
        <v>0</v>
      </c>
      <c r="T59" s="60">
        <f t="shared" si="5"/>
        <v>0</v>
      </c>
      <c r="U59" s="60">
        <f t="shared" si="5"/>
        <v>0</v>
      </c>
      <c r="V59" s="60">
        <f t="shared" si="5"/>
        <v>0</v>
      </c>
      <c r="W59" s="60">
        <f t="shared" si="5"/>
        <v>0</v>
      </c>
      <c r="X59" s="60">
        <f t="shared" si="5"/>
        <v>0</v>
      </c>
      <c r="Y59" s="60">
        <f t="shared" si="5"/>
        <v>0</v>
      </c>
      <c r="Z59" s="60">
        <f t="shared" si="5"/>
        <v>0</v>
      </c>
      <c r="AA59" s="60">
        <f t="shared" si="5"/>
        <v>0</v>
      </c>
      <c r="AB59" s="60">
        <f t="shared" si="5"/>
        <v>0</v>
      </c>
      <c r="AC59" s="60">
        <f t="shared" si="5"/>
        <v>0</v>
      </c>
      <c r="AD59" s="60">
        <f t="shared" si="5"/>
        <v>0</v>
      </c>
      <c r="AE59" s="60">
        <f t="shared" si="5"/>
        <v>1937</v>
      </c>
      <c r="AF59" s="60"/>
      <c r="AG59" s="60">
        <f t="shared" si="5"/>
        <v>0</v>
      </c>
      <c r="AH59" s="60">
        <f t="shared" si="5"/>
        <v>0</v>
      </c>
      <c r="AI59" s="57">
        <f t="shared" si="3"/>
        <v>1937</v>
      </c>
    </row>
    <row r="60" spans="1:35" ht="21.75" customHeight="1" x14ac:dyDescent="0.3">
      <c r="A60" s="179"/>
      <c r="B60" s="180"/>
      <c r="C60" s="177" t="s">
        <v>61</v>
      </c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73"/>
      <c r="AD60" s="73"/>
      <c r="AE60" s="73"/>
      <c r="AF60" s="73"/>
      <c r="AG60" s="73"/>
      <c r="AH60" s="73"/>
      <c r="AI60" s="80"/>
    </row>
  </sheetData>
  <mergeCells count="17">
    <mergeCell ref="AA4:AC4"/>
    <mergeCell ref="A1:AI1"/>
    <mergeCell ref="A2:AI2"/>
    <mergeCell ref="A39:A43"/>
    <mergeCell ref="C60:O60"/>
    <mergeCell ref="A60:B60"/>
    <mergeCell ref="P60:Q60"/>
    <mergeCell ref="R60:AB60"/>
    <mergeCell ref="A46:A58"/>
    <mergeCell ref="A59:B59"/>
    <mergeCell ref="A45:B45"/>
    <mergeCell ref="A3:T3"/>
    <mergeCell ref="U3:AI3"/>
    <mergeCell ref="B37:C37"/>
    <mergeCell ref="B38:C38"/>
    <mergeCell ref="A21:A38"/>
    <mergeCell ref="A7:A20"/>
  </mergeCells>
  <pageMargins left="0" right="0" top="0.15748031496062992" bottom="0.15748031496062992" header="0.15748031496062992" footer="0.15748031496062992"/>
  <pageSetup paperSize="9" scale="8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92"/>
  <sheetViews>
    <sheetView workbookViewId="0">
      <selection activeCell="N13" sqref="N13"/>
    </sheetView>
  </sheetViews>
  <sheetFormatPr defaultColWidth="9.109375" defaultRowHeight="24" customHeight="1" x14ac:dyDescent="0.3"/>
  <cols>
    <col min="1" max="1" width="3.33203125" style="88" customWidth="1"/>
    <col min="2" max="2" width="4.5546875" style="88" bestFit="1" customWidth="1"/>
    <col min="3" max="3" width="4.33203125" style="88" customWidth="1"/>
    <col min="4" max="4" width="5.33203125" style="40" bestFit="1" customWidth="1"/>
    <col min="5" max="11" width="4.44140625" style="88" bestFit="1" customWidth="1"/>
    <col min="12" max="12" width="3.44140625" style="88" customWidth="1"/>
    <col min="13" max="15" width="4.44140625" style="88" bestFit="1" customWidth="1"/>
    <col min="16" max="16" width="3.44140625" style="88" customWidth="1"/>
    <col min="17" max="17" width="4.44140625" style="88" bestFit="1" customWidth="1"/>
    <col min="18" max="21" width="3.44140625" style="88" customWidth="1"/>
    <col min="22" max="22" width="4" style="88" hidden="1" customWidth="1"/>
    <col min="23" max="23" width="3.44140625" style="88" hidden="1" customWidth="1"/>
    <col min="24" max="24" width="3.5546875" style="88" hidden="1" customWidth="1"/>
    <col min="25" max="33" width="3.44140625" style="88" hidden="1" customWidth="1"/>
    <col min="34" max="34" width="4" style="88" bestFit="1" customWidth="1"/>
    <col min="35" max="38" width="3.44140625" style="88" hidden="1" customWidth="1"/>
    <col min="39" max="40" width="3.44140625" style="88" customWidth="1"/>
    <col min="41" max="41" width="5.44140625" style="88" customWidth="1"/>
    <col min="42" max="42" width="6.6640625" style="88" customWidth="1"/>
    <col min="43" max="43" width="9.109375" style="88"/>
    <col min="45" max="45" width="3.109375" customWidth="1"/>
    <col min="46" max="46" width="4.33203125" customWidth="1"/>
    <col min="47" max="47" width="4" bestFit="1" customWidth="1"/>
    <col min="50" max="50" width="4" bestFit="1" customWidth="1"/>
    <col min="56" max="56" width="4" bestFit="1" customWidth="1"/>
  </cols>
  <sheetData>
    <row r="1" spans="1:42" ht="18" x14ac:dyDescent="0.3">
      <c r="A1" s="211" t="s">
        <v>109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3"/>
    </row>
    <row r="2" spans="1:42" ht="15.75" customHeight="1" x14ac:dyDescent="0.3">
      <c r="A2" s="214" t="s">
        <v>123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</row>
    <row r="3" spans="1:42" ht="6" hidden="1" customHeight="1" x14ac:dyDescent="0.4">
      <c r="A3" s="89"/>
      <c r="B3" s="89"/>
      <c r="C3" s="89"/>
      <c r="D3" s="97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</row>
    <row r="4" spans="1:42" ht="13.5" customHeight="1" x14ac:dyDescent="0.3">
      <c r="A4" s="201" t="s">
        <v>62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3"/>
      <c r="AJ4" s="116"/>
      <c r="AK4" s="116"/>
      <c r="AL4" s="116"/>
      <c r="AM4" s="116"/>
      <c r="AN4" s="116"/>
      <c r="AO4" s="215"/>
      <c r="AP4" s="215"/>
    </row>
    <row r="5" spans="1:42" ht="24.75" customHeight="1" x14ac:dyDescent="0.3">
      <c r="A5" s="196" t="s">
        <v>12</v>
      </c>
      <c r="B5" s="196"/>
      <c r="C5" s="196"/>
      <c r="D5" s="96" t="s">
        <v>63</v>
      </c>
      <c r="E5" s="90">
        <v>4</v>
      </c>
      <c r="F5" s="91">
        <v>7</v>
      </c>
      <c r="G5" s="91">
        <v>11</v>
      </c>
      <c r="H5" s="91">
        <v>18</v>
      </c>
      <c r="I5" s="90">
        <v>19</v>
      </c>
      <c r="J5" s="91">
        <v>21</v>
      </c>
      <c r="K5" s="91">
        <v>29</v>
      </c>
      <c r="L5" s="90">
        <v>30</v>
      </c>
      <c r="M5" s="91">
        <v>31</v>
      </c>
      <c r="N5" s="91"/>
      <c r="O5" s="91"/>
      <c r="P5" s="90"/>
      <c r="Q5" s="91"/>
      <c r="R5" s="91"/>
      <c r="S5" s="91"/>
      <c r="T5" s="90"/>
      <c r="U5" s="91"/>
      <c r="V5" s="91"/>
      <c r="W5" s="91"/>
      <c r="X5" s="90"/>
      <c r="Y5" s="91"/>
      <c r="Z5" s="91"/>
      <c r="AA5" s="91"/>
      <c r="AB5" s="90"/>
      <c r="AC5" s="91"/>
      <c r="AD5" s="91"/>
      <c r="AE5" s="91"/>
      <c r="AF5" s="90"/>
      <c r="AG5" s="91"/>
      <c r="AH5" s="91"/>
      <c r="AI5" s="91"/>
      <c r="AJ5" s="91"/>
      <c r="AK5" s="91"/>
      <c r="AL5" s="91"/>
      <c r="AM5" s="91"/>
      <c r="AN5" s="91"/>
      <c r="AO5" s="96" t="s">
        <v>64</v>
      </c>
      <c r="AP5" s="96" t="s">
        <v>65</v>
      </c>
    </row>
    <row r="6" spans="1:42" ht="14.1" customHeight="1" x14ac:dyDescent="0.3">
      <c r="A6" s="196" t="s">
        <v>9</v>
      </c>
      <c r="B6" s="196"/>
      <c r="C6" s="196"/>
      <c r="D6" s="91">
        <v>0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>
        <f>SUM(E6:AM6)</f>
        <v>0</v>
      </c>
      <c r="AP6" s="94">
        <f>D6-AO6</f>
        <v>0</v>
      </c>
    </row>
    <row r="7" spans="1:42" ht="14.1" customHeight="1" x14ac:dyDescent="0.3">
      <c r="A7" s="196" t="s">
        <v>51</v>
      </c>
      <c r="B7" s="196"/>
      <c r="C7" s="196"/>
      <c r="D7" s="196">
        <v>821</v>
      </c>
      <c r="E7" s="92"/>
      <c r="F7" s="92"/>
      <c r="G7" s="92"/>
      <c r="H7" s="92"/>
      <c r="I7" s="92"/>
      <c r="J7" s="92"/>
      <c r="K7" s="92">
        <f>30</f>
        <v>30</v>
      </c>
      <c r="L7" s="92">
        <f>49+50</f>
        <v>99</v>
      </c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>
        <f>SUM(E7:AN7)</f>
        <v>129</v>
      </c>
      <c r="AP7" s="210">
        <f>+D7-AO7-AO8</f>
        <v>622</v>
      </c>
    </row>
    <row r="8" spans="1:42" ht="14.1" customHeight="1" x14ac:dyDescent="0.3">
      <c r="A8" s="196" t="s">
        <v>66</v>
      </c>
      <c r="B8" s="196"/>
      <c r="C8" s="196"/>
      <c r="D8" s="196"/>
      <c r="E8" s="92"/>
      <c r="F8" s="92"/>
      <c r="G8" s="92"/>
      <c r="H8" s="92"/>
      <c r="I8" s="92"/>
      <c r="J8" s="92"/>
      <c r="K8" s="92"/>
      <c r="L8" s="92"/>
      <c r="M8" s="92">
        <f>50+20</f>
        <v>70</v>
      </c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>
        <f>SUM(E8:AN8)</f>
        <v>70</v>
      </c>
      <c r="AP8" s="210"/>
    </row>
    <row r="9" spans="1:42" ht="14.1" customHeight="1" x14ac:dyDescent="0.3">
      <c r="A9" s="196" t="s">
        <v>67</v>
      </c>
      <c r="B9" s="196"/>
      <c r="C9" s="196"/>
      <c r="D9" s="196">
        <v>151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216">
        <f>SUM(E9:AN11)</f>
        <v>0</v>
      </c>
      <c r="AP9" s="210">
        <f>+D9-AO9</f>
        <v>151</v>
      </c>
    </row>
    <row r="10" spans="1:42" ht="14.1" customHeight="1" x14ac:dyDescent="0.3">
      <c r="A10" s="196" t="s">
        <v>68</v>
      </c>
      <c r="B10" s="196"/>
      <c r="C10" s="196"/>
      <c r="D10" s="196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216"/>
      <c r="AP10" s="210"/>
    </row>
    <row r="11" spans="1:42" ht="14.1" customHeight="1" x14ac:dyDescent="0.3">
      <c r="A11" s="196" t="s">
        <v>69</v>
      </c>
      <c r="B11" s="196"/>
      <c r="C11" s="196"/>
      <c r="D11" s="196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216"/>
      <c r="AP11" s="210"/>
    </row>
    <row r="12" spans="1:42" ht="14.1" customHeight="1" x14ac:dyDescent="0.3">
      <c r="A12" s="196" t="s">
        <v>70</v>
      </c>
      <c r="B12" s="196"/>
      <c r="C12" s="196"/>
      <c r="D12" s="95">
        <v>31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>
        <f>SUM(E12:AN12)</f>
        <v>0</v>
      </c>
      <c r="AP12" s="94">
        <f>+D12-AO12</f>
        <v>31</v>
      </c>
    </row>
    <row r="13" spans="1:42" ht="14.1" customHeight="1" x14ac:dyDescent="0.3">
      <c r="A13" s="196" t="s">
        <v>71</v>
      </c>
      <c r="B13" s="196"/>
      <c r="C13" s="196"/>
      <c r="D13" s="91">
        <v>29</v>
      </c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>
        <f t="shared" ref="AO13:AO23" si="0">SUM(E13:AN13)</f>
        <v>0</v>
      </c>
      <c r="AP13" s="94">
        <f>+D13-AO13</f>
        <v>29</v>
      </c>
    </row>
    <row r="14" spans="1:42" ht="14.1" customHeight="1" x14ac:dyDescent="0.3">
      <c r="A14" s="196" t="s">
        <v>72</v>
      </c>
      <c r="B14" s="196"/>
      <c r="C14" s="196"/>
      <c r="D14" s="91">
        <v>6</v>
      </c>
      <c r="E14" s="92"/>
      <c r="F14" s="92"/>
      <c r="G14" s="92"/>
      <c r="H14" s="103"/>
      <c r="I14" s="105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>
        <f t="shared" si="0"/>
        <v>0</v>
      </c>
      <c r="AP14" s="94">
        <f>+D14-AO14</f>
        <v>6</v>
      </c>
    </row>
    <row r="15" spans="1:42" ht="14.1" customHeight="1" x14ac:dyDescent="0.3">
      <c r="A15" s="208" t="s">
        <v>11</v>
      </c>
      <c r="B15" s="208"/>
      <c r="C15" s="208"/>
      <c r="D15" s="100">
        <v>769</v>
      </c>
      <c r="E15" s="101"/>
      <c r="F15" s="101">
        <v>30</v>
      </c>
      <c r="G15" s="101"/>
      <c r="H15" s="101"/>
      <c r="I15" s="101">
        <f>10+5</f>
        <v>15</v>
      </c>
      <c r="J15" s="101"/>
      <c r="K15" s="101">
        <v>50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92">
        <f t="shared" si="0"/>
        <v>95</v>
      </c>
      <c r="AP15" s="102">
        <f>+D15-AO15</f>
        <v>674</v>
      </c>
    </row>
    <row r="16" spans="1:42" ht="14.1" customHeight="1" x14ac:dyDescent="0.3">
      <c r="A16" s="208" t="s">
        <v>50</v>
      </c>
      <c r="B16" s="208"/>
      <c r="C16" s="208"/>
      <c r="D16" s="208">
        <v>246</v>
      </c>
      <c r="E16" s="101">
        <f>20</f>
        <v>20</v>
      </c>
      <c r="F16" s="101"/>
      <c r="G16" s="101">
        <v>25</v>
      </c>
      <c r="H16" s="101"/>
      <c r="I16" s="101"/>
      <c r="J16" s="101"/>
      <c r="K16" s="101"/>
      <c r="L16" s="101">
        <f>50+15</f>
        <v>65</v>
      </c>
      <c r="M16" s="101">
        <f>15+37</f>
        <v>52</v>
      </c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92">
        <f t="shared" si="0"/>
        <v>162</v>
      </c>
      <c r="AP16" s="209">
        <f>+D16-AO16:AO17</f>
        <v>84</v>
      </c>
    </row>
    <row r="17" spans="1:53" ht="14.1" customHeight="1" x14ac:dyDescent="0.3">
      <c r="A17" s="208" t="s">
        <v>73</v>
      </c>
      <c r="B17" s="208"/>
      <c r="C17" s="208"/>
      <c r="D17" s="208"/>
      <c r="E17" s="101"/>
      <c r="F17" s="101"/>
      <c r="G17" s="101"/>
      <c r="H17" s="101">
        <f>6+10</f>
        <v>16</v>
      </c>
      <c r="I17" s="101"/>
      <c r="J17" s="101"/>
      <c r="K17" s="101"/>
      <c r="L17" s="101">
        <f>6</f>
        <v>6</v>
      </c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92">
        <f t="shared" si="0"/>
        <v>22</v>
      </c>
      <c r="AP17" s="209"/>
    </row>
    <row r="18" spans="1:53" ht="14.1" customHeight="1" x14ac:dyDescent="0.3">
      <c r="A18" s="208" t="s">
        <v>74</v>
      </c>
      <c r="B18" s="208"/>
      <c r="C18" s="208"/>
      <c r="D18" s="208">
        <v>34</v>
      </c>
      <c r="E18" s="101"/>
      <c r="F18" s="101"/>
      <c r="G18" s="101"/>
      <c r="H18" s="101"/>
      <c r="I18" s="101"/>
      <c r="J18" s="101">
        <f>8</f>
        <v>8</v>
      </c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92">
        <f t="shared" si="0"/>
        <v>8</v>
      </c>
      <c r="AP18" s="209">
        <f>+D18-AO18:AO20</f>
        <v>26</v>
      </c>
    </row>
    <row r="19" spans="1:53" ht="14.1" customHeight="1" x14ac:dyDescent="0.3">
      <c r="A19" s="208" t="s">
        <v>75</v>
      </c>
      <c r="B19" s="208"/>
      <c r="C19" s="208"/>
      <c r="D19" s="208"/>
      <c r="E19" s="101"/>
      <c r="F19" s="101"/>
      <c r="G19" s="101"/>
      <c r="H19" s="101"/>
      <c r="I19" s="101"/>
      <c r="J19" s="101">
        <f>15</f>
        <v>15</v>
      </c>
      <c r="K19" s="101"/>
      <c r="L19" s="101">
        <f>8</f>
        <v>8</v>
      </c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92">
        <f t="shared" si="0"/>
        <v>23</v>
      </c>
      <c r="AP19" s="209"/>
    </row>
    <row r="20" spans="1:53" ht="14.1" customHeight="1" x14ac:dyDescent="0.3">
      <c r="A20" s="208" t="s">
        <v>76</v>
      </c>
      <c r="B20" s="208"/>
      <c r="C20" s="208"/>
      <c r="D20" s="208"/>
      <c r="E20" s="101"/>
      <c r="F20" s="101"/>
      <c r="G20" s="101"/>
      <c r="H20" s="101"/>
      <c r="I20" s="101"/>
      <c r="J20" s="101">
        <f>5</f>
        <v>5</v>
      </c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92">
        <f t="shared" si="0"/>
        <v>5</v>
      </c>
      <c r="AP20" s="209"/>
    </row>
    <row r="21" spans="1:53" ht="14.1" customHeight="1" x14ac:dyDescent="0.3">
      <c r="A21" s="208" t="s">
        <v>77</v>
      </c>
      <c r="B21" s="208"/>
      <c r="C21" s="208"/>
      <c r="D21" s="100">
        <v>23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92">
        <f t="shared" si="0"/>
        <v>0</v>
      </c>
      <c r="AP21" s="102">
        <f>+D21-AO21</f>
        <v>23</v>
      </c>
    </row>
    <row r="22" spans="1:53" ht="14.1" customHeight="1" x14ac:dyDescent="0.3">
      <c r="A22" s="208" t="s">
        <v>78</v>
      </c>
      <c r="B22" s="208"/>
      <c r="C22" s="208"/>
      <c r="D22" s="100">
        <v>6</v>
      </c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92">
        <f t="shared" si="0"/>
        <v>0</v>
      </c>
      <c r="AP22" s="102">
        <f>+D22-AO22</f>
        <v>6</v>
      </c>
    </row>
    <row r="23" spans="1:53" ht="14.1" customHeight="1" x14ac:dyDescent="0.3">
      <c r="A23" s="208" t="s">
        <v>79</v>
      </c>
      <c r="B23" s="208"/>
      <c r="C23" s="208"/>
      <c r="D23" s="100">
        <v>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92">
        <f t="shared" si="0"/>
        <v>0</v>
      </c>
      <c r="AP23" s="102">
        <f>-AO23+D23</f>
        <v>0</v>
      </c>
    </row>
    <row r="24" spans="1:53" ht="20.25" customHeight="1" x14ac:dyDescent="0.3">
      <c r="A24" s="196" t="s">
        <v>40</v>
      </c>
      <c r="B24" s="196"/>
      <c r="C24" s="196"/>
      <c r="D24" s="91">
        <f>SUM(D6:D23)</f>
        <v>2116</v>
      </c>
      <c r="E24" s="92">
        <f>SUM(E6:E23)</f>
        <v>20</v>
      </c>
      <c r="F24" s="92">
        <f t="shared" ref="F24:AN24" si="1">SUM(F6:F23)</f>
        <v>30</v>
      </c>
      <c r="G24" s="92">
        <f t="shared" si="1"/>
        <v>25</v>
      </c>
      <c r="H24" s="92">
        <f t="shared" si="1"/>
        <v>16</v>
      </c>
      <c r="I24" s="92">
        <f t="shared" si="1"/>
        <v>15</v>
      </c>
      <c r="J24" s="92">
        <f t="shared" si="1"/>
        <v>28</v>
      </c>
      <c r="K24" s="92">
        <f t="shared" si="1"/>
        <v>80</v>
      </c>
      <c r="L24" s="92">
        <f t="shared" si="1"/>
        <v>178</v>
      </c>
      <c r="M24" s="92">
        <f t="shared" si="1"/>
        <v>122</v>
      </c>
      <c r="N24" s="92">
        <f t="shared" si="1"/>
        <v>0</v>
      </c>
      <c r="O24" s="92">
        <f t="shared" si="1"/>
        <v>0</v>
      </c>
      <c r="P24" s="92">
        <f t="shared" si="1"/>
        <v>0</v>
      </c>
      <c r="Q24" s="92">
        <f t="shared" si="1"/>
        <v>0</v>
      </c>
      <c r="R24" s="92">
        <f t="shared" si="1"/>
        <v>0</v>
      </c>
      <c r="S24" s="92">
        <f t="shared" si="1"/>
        <v>0</v>
      </c>
      <c r="T24" s="92">
        <f t="shared" si="1"/>
        <v>0</v>
      </c>
      <c r="U24" s="92">
        <f t="shared" si="1"/>
        <v>0</v>
      </c>
      <c r="V24" s="92">
        <f t="shared" si="1"/>
        <v>0</v>
      </c>
      <c r="W24" s="92">
        <f t="shared" si="1"/>
        <v>0</v>
      </c>
      <c r="X24" s="92">
        <f t="shared" si="1"/>
        <v>0</v>
      </c>
      <c r="Y24" s="92">
        <f t="shared" si="1"/>
        <v>0</v>
      </c>
      <c r="Z24" s="92">
        <f t="shared" si="1"/>
        <v>0</v>
      </c>
      <c r="AA24" s="92">
        <f t="shared" si="1"/>
        <v>0</v>
      </c>
      <c r="AB24" s="92">
        <f t="shared" si="1"/>
        <v>0</v>
      </c>
      <c r="AC24" s="92">
        <f t="shared" si="1"/>
        <v>0</v>
      </c>
      <c r="AD24" s="92">
        <f t="shared" si="1"/>
        <v>0</v>
      </c>
      <c r="AE24" s="92">
        <f t="shared" si="1"/>
        <v>0</v>
      </c>
      <c r="AF24" s="92">
        <f t="shared" si="1"/>
        <v>0</v>
      </c>
      <c r="AG24" s="92">
        <f t="shared" si="1"/>
        <v>0</v>
      </c>
      <c r="AH24" s="92">
        <f t="shared" si="1"/>
        <v>0</v>
      </c>
      <c r="AI24" s="92">
        <f t="shared" si="1"/>
        <v>0</v>
      </c>
      <c r="AJ24" s="92">
        <f t="shared" si="1"/>
        <v>0</v>
      </c>
      <c r="AK24" s="92">
        <f t="shared" si="1"/>
        <v>0</v>
      </c>
      <c r="AL24" s="92">
        <f t="shared" si="1"/>
        <v>0</v>
      </c>
      <c r="AM24" s="92">
        <f t="shared" si="1"/>
        <v>0</v>
      </c>
      <c r="AN24" s="92">
        <f t="shared" si="1"/>
        <v>0</v>
      </c>
      <c r="AO24" s="103">
        <f>SUM(AO6:AO23)</f>
        <v>514</v>
      </c>
      <c r="AP24" s="94">
        <f t="shared" ref="AP24" si="2">SUM(AP6:AP23)</f>
        <v>1652</v>
      </c>
    </row>
    <row r="25" spans="1:53" ht="15.75" customHeight="1" x14ac:dyDescent="0.3">
      <c r="A25" s="198" t="s">
        <v>80</v>
      </c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</row>
    <row r="26" spans="1:53" ht="16.5" customHeight="1" x14ac:dyDescent="0.3">
      <c r="A26" s="195" t="s">
        <v>81</v>
      </c>
      <c r="B26" s="195"/>
      <c r="C26" s="195"/>
      <c r="D26" s="91">
        <f>0</f>
        <v>0</v>
      </c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03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101">
        <f>SUM(E26:AM26)</f>
        <v>0</v>
      </c>
      <c r="AP26" s="92">
        <f>D26-AO26</f>
        <v>0</v>
      </c>
    </row>
    <row r="27" spans="1:53" ht="16.5" customHeight="1" x14ac:dyDescent="0.3">
      <c r="A27" s="199" t="s">
        <v>82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</row>
    <row r="28" spans="1:53" ht="14.1" customHeight="1" x14ac:dyDescent="0.3">
      <c r="A28" s="195" t="s">
        <v>83</v>
      </c>
      <c r="B28" s="195"/>
      <c r="C28" s="195"/>
      <c r="D28" s="91">
        <v>525</v>
      </c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>
        <f>SUM(E28:AM28)</f>
        <v>0</v>
      </c>
      <c r="AP28" s="92">
        <f t="shared" ref="AP28:AP37" si="3">+D28-AO28</f>
        <v>525</v>
      </c>
    </row>
    <row r="29" spans="1:53" ht="14.1" customHeight="1" x14ac:dyDescent="0.3">
      <c r="A29" s="195" t="s">
        <v>84</v>
      </c>
      <c r="B29" s="195"/>
      <c r="C29" s="195"/>
      <c r="D29" s="91">
        <v>12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>
        <f t="shared" ref="AO29:AO37" si="4">SUM(E29:AM29)</f>
        <v>0</v>
      </c>
      <c r="AP29" s="92">
        <f t="shared" si="3"/>
        <v>12</v>
      </c>
    </row>
    <row r="30" spans="1:53" ht="14.1" customHeight="1" x14ac:dyDescent="0.3">
      <c r="A30" s="195" t="s">
        <v>85</v>
      </c>
      <c r="B30" s="195"/>
      <c r="C30" s="195"/>
      <c r="D30" s="91">
        <v>494</v>
      </c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>
        <f t="shared" si="4"/>
        <v>0</v>
      </c>
      <c r="AP30" s="92">
        <f t="shared" si="3"/>
        <v>494</v>
      </c>
    </row>
    <row r="31" spans="1:53" s="88" customFormat="1" ht="14.1" customHeight="1" x14ac:dyDescent="0.3">
      <c r="A31" s="207" t="s">
        <v>86</v>
      </c>
      <c r="B31" s="207"/>
      <c r="C31" s="207"/>
      <c r="D31" s="91">
        <v>386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>
        <f t="shared" si="4"/>
        <v>0</v>
      </c>
      <c r="AP31" s="92">
        <f t="shared" si="3"/>
        <v>386</v>
      </c>
      <c r="AR31"/>
      <c r="AS31"/>
      <c r="AT31"/>
      <c r="AU31"/>
      <c r="AV31"/>
      <c r="AW31"/>
      <c r="AX31"/>
      <c r="AY31"/>
      <c r="AZ31"/>
      <c r="BA31"/>
    </row>
    <row r="32" spans="1:53" s="88" customFormat="1" ht="14.1" customHeight="1" x14ac:dyDescent="0.3">
      <c r="A32" s="195" t="s">
        <v>87</v>
      </c>
      <c r="B32" s="195"/>
      <c r="C32" s="195"/>
      <c r="D32" s="91">
        <v>460</v>
      </c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>
        <f t="shared" si="4"/>
        <v>0</v>
      </c>
      <c r="AP32" s="92">
        <f t="shared" si="3"/>
        <v>460</v>
      </c>
      <c r="AR32"/>
      <c r="AS32"/>
      <c r="AT32"/>
      <c r="AU32"/>
      <c r="AV32"/>
      <c r="AW32"/>
      <c r="AX32"/>
      <c r="AY32"/>
      <c r="AZ32"/>
      <c r="BA32"/>
    </row>
    <row r="33" spans="1:53" s="88" customFormat="1" ht="14.1" customHeight="1" x14ac:dyDescent="0.3">
      <c r="A33" s="195" t="s">
        <v>88</v>
      </c>
      <c r="B33" s="195"/>
      <c r="C33" s="195"/>
      <c r="D33" s="91">
        <v>6</v>
      </c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>
        <f t="shared" si="4"/>
        <v>0</v>
      </c>
      <c r="AP33" s="92">
        <f t="shared" si="3"/>
        <v>6</v>
      </c>
      <c r="AR33"/>
      <c r="AS33"/>
      <c r="AT33"/>
      <c r="AU33"/>
      <c r="AV33"/>
      <c r="AW33"/>
      <c r="AX33"/>
      <c r="AY33"/>
      <c r="AZ33"/>
      <c r="BA33"/>
    </row>
    <row r="34" spans="1:53" s="88" customFormat="1" ht="14.1" customHeight="1" x14ac:dyDescent="0.3">
      <c r="A34" s="204" t="s">
        <v>111</v>
      </c>
      <c r="B34" s="205"/>
      <c r="C34" s="206"/>
      <c r="D34" s="91">
        <v>0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>
        <f t="shared" si="4"/>
        <v>0</v>
      </c>
      <c r="AP34" s="92">
        <f t="shared" si="3"/>
        <v>0</v>
      </c>
      <c r="AR34"/>
      <c r="AS34"/>
      <c r="AT34"/>
      <c r="AU34"/>
      <c r="AV34"/>
      <c r="AW34"/>
      <c r="AX34"/>
      <c r="AY34"/>
      <c r="AZ34"/>
      <c r="BA34"/>
    </row>
    <row r="35" spans="1:53" s="88" customFormat="1" ht="14.1" customHeight="1" x14ac:dyDescent="0.3">
      <c r="A35" s="204" t="s">
        <v>110</v>
      </c>
      <c r="B35" s="205"/>
      <c r="C35" s="206"/>
      <c r="D35" s="91">
        <v>81</v>
      </c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>
        <f t="shared" si="4"/>
        <v>0</v>
      </c>
      <c r="AP35" s="92">
        <f t="shared" si="3"/>
        <v>81</v>
      </c>
      <c r="AR35"/>
      <c r="AS35"/>
      <c r="AT35"/>
      <c r="AU35"/>
      <c r="AV35"/>
      <c r="AW35"/>
      <c r="AX35"/>
      <c r="AY35"/>
      <c r="AZ35"/>
      <c r="BA35"/>
    </row>
    <row r="36" spans="1:53" s="88" customFormat="1" ht="14.1" customHeight="1" x14ac:dyDescent="0.3">
      <c r="A36" s="204" t="s">
        <v>112</v>
      </c>
      <c r="B36" s="205"/>
      <c r="C36" s="206"/>
      <c r="D36" s="91">
        <v>50</v>
      </c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>
        <f t="shared" si="4"/>
        <v>0</v>
      </c>
      <c r="AP36" s="92">
        <f t="shared" si="3"/>
        <v>50</v>
      </c>
      <c r="AR36"/>
      <c r="AS36"/>
      <c r="AT36"/>
      <c r="AU36"/>
      <c r="AV36"/>
      <c r="AW36"/>
      <c r="AX36"/>
      <c r="AY36"/>
      <c r="AZ36"/>
      <c r="BA36"/>
    </row>
    <row r="37" spans="1:53" s="88" customFormat="1" ht="14.1" customHeight="1" x14ac:dyDescent="0.3">
      <c r="A37" s="204" t="s">
        <v>113</v>
      </c>
      <c r="B37" s="205"/>
      <c r="C37" s="206"/>
      <c r="D37" s="91">
        <v>48</v>
      </c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>
        <f t="shared" si="4"/>
        <v>0</v>
      </c>
      <c r="AP37" s="92">
        <f t="shared" si="3"/>
        <v>48</v>
      </c>
      <c r="AR37"/>
      <c r="AS37"/>
      <c r="AT37"/>
      <c r="AU37"/>
      <c r="AV37"/>
      <c r="AW37"/>
      <c r="AX37"/>
      <c r="AY37"/>
      <c r="AZ37"/>
      <c r="BA37"/>
    </row>
    <row r="38" spans="1:53" s="88" customFormat="1" ht="20.25" customHeight="1" x14ac:dyDescent="0.3">
      <c r="A38" s="196" t="s">
        <v>40</v>
      </c>
      <c r="B38" s="196"/>
      <c r="C38" s="196"/>
      <c r="D38" s="91">
        <f>SUM(D28:D37)</f>
        <v>2062</v>
      </c>
      <c r="E38" s="92">
        <f>+E28+E29+E30+E31+E32+E33+E34+E35+E36+E37</f>
        <v>0</v>
      </c>
      <c r="F38" s="92">
        <f t="shared" ref="F38:AM38" si="5">+F28+F29+F30+F31+F32+F33+F34+F35+F36+F37</f>
        <v>0</v>
      </c>
      <c r="G38" s="92">
        <f t="shared" si="5"/>
        <v>0</v>
      </c>
      <c r="H38" s="92">
        <f t="shared" si="5"/>
        <v>0</v>
      </c>
      <c r="I38" s="92">
        <f t="shared" si="5"/>
        <v>0</v>
      </c>
      <c r="J38" s="92">
        <f t="shared" si="5"/>
        <v>0</v>
      </c>
      <c r="K38" s="92">
        <f t="shared" si="5"/>
        <v>0</v>
      </c>
      <c r="L38" s="92">
        <f t="shared" si="5"/>
        <v>0</v>
      </c>
      <c r="M38" s="92">
        <f t="shared" si="5"/>
        <v>0</v>
      </c>
      <c r="N38" s="92">
        <f t="shared" si="5"/>
        <v>0</v>
      </c>
      <c r="O38" s="92">
        <f t="shared" si="5"/>
        <v>0</v>
      </c>
      <c r="P38" s="92">
        <f t="shared" si="5"/>
        <v>0</v>
      </c>
      <c r="Q38" s="92">
        <f t="shared" si="5"/>
        <v>0</v>
      </c>
      <c r="R38" s="92">
        <f t="shared" si="5"/>
        <v>0</v>
      </c>
      <c r="S38" s="92">
        <f t="shared" si="5"/>
        <v>0</v>
      </c>
      <c r="T38" s="92">
        <f t="shared" si="5"/>
        <v>0</v>
      </c>
      <c r="U38" s="92">
        <f t="shared" si="5"/>
        <v>0</v>
      </c>
      <c r="V38" s="92">
        <f t="shared" si="5"/>
        <v>0</v>
      </c>
      <c r="W38" s="92">
        <f t="shared" si="5"/>
        <v>0</v>
      </c>
      <c r="X38" s="92">
        <f t="shared" si="5"/>
        <v>0</v>
      </c>
      <c r="Y38" s="92">
        <f t="shared" si="5"/>
        <v>0</v>
      </c>
      <c r="Z38" s="92">
        <f t="shared" si="5"/>
        <v>0</v>
      </c>
      <c r="AA38" s="92">
        <f t="shared" si="5"/>
        <v>0</v>
      </c>
      <c r="AB38" s="92">
        <f t="shared" si="5"/>
        <v>0</v>
      </c>
      <c r="AC38" s="92">
        <f t="shared" si="5"/>
        <v>0</v>
      </c>
      <c r="AD38" s="92">
        <f t="shared" si="5"/>
        <v>0</v>
      </c>
      <c r="AE38" s="92">
        <f t="shared" si="5"/>
        <v>0</v>
      </c>
      <c r="AF38" s="92">
        <f t="shared" si="5"/>
        <v>0</v>
      </c>
      <c r="AG38" s="92">
        <f t="shared" si="5"/>
        <v>0</v>
      </c>
      <c r="AH38" s="92">
        <f t="shared" si="5"/>
        <v>0</v>
      </c>
      <c r="AI38" s="92">
        <f t="shared" si="5"/>
        <v>0</v>
      </c>
      <c r="AJ38" s="92">
        <f t="shared" si="5"/>
        <v>0</v>
      </c>
      <c r="AK38" s="92">
        <f t="shared" si="5"/>
        <v>0</v>
      </c>
      <c r="AL38" s="92">
        <f t="shared" si="5"/>
        <v>0</v>
      </c>
      <c r="AM38" s="92">
        <f t="shared" si="5"/>
        <v>0</v>
      </c>
      <c r="AN38" s="92"/>
      <c r="AO38" s="92">
        <f>SUM(E38:AM38)</f>
        <v>0</v>
      </c>
      <c r="AP38" s="92">
        <f t="shared" ref="AP38" si="6">+AP28+AP29+AP30+AP31+AP32+AP33</f>
        <v>1883</v>
      </c>
      <c r="AR38"/>
      <c r="AS38"/>
      <c r="AT38"/>
      <c r="AU38"/>
      <c r="AV38"/>
      <c r="AW38"/>
      <c r="AX38"/>
      <c r="AY38"/>
      <c r="AZ38"/>
      <c r="BA38"/>
    </row>
    <row r="39" spans="1:53" ht="16.5" customHeight="1" x14ac:dyDescent="0.3">
      <c r="A39" s="199" t="s">
        <v>89</v>
      </c>
      <c r="B39" s="199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</row>
    <row r="40" spans="1:53" ht="14.1" customHeight="1" x14ac:dyDescent="0.3">
      <c r="A40" s="195" t="s">
        <v>90</v>
      </c>
      <c r="B40" s="195"/>
      <c r="C40" s="195"/>
      <c r="D40" s="91">
        <v>71</v>
      </c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>
        <f>SUM(E40:AM40)</f>
        <v>0</v>
      </c>
      <c r="AP40" s="93">
        <f>+D40-AO40</f>
        <v>71</v>
      </c>
    </row>
    <row r="41" spans="1:53" ht="14.1" customHeight="1" x14ac:dyDescent="0.3">
      <c r="A41" s="195" t="s">
        <v>91</v>
      </c>
      <c r="B41" s="195"/>
      <c r="C41" s="195"/>
      <c r="D41" s="91">
        <v>43</v>
      </c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>
        <f t="shared" ref="AO41:AO43" si="7">SUM(E41:AM41)</f>
        <v>0</v>
      </c>
      <c r="AP41" s="93">
        <f>+D41-AO41</f>
        <v>43</v>
      </c>
    </row>
    <row r="42" spans="1:53" s="88" customFormat="1" ht="14.1" customHeight="1" x14ac:dyDescent="0.3">
      <c r="A42" s="195" t="s">
        <v>92</v>
      </c>
      <c r="B42" s="195"/>
      <c r="C42" s="195"/>
      <c r="D42" s="91">
        <v>21</v>
      </c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>
        <f t="shared" si="7"/>
        <v>0</v>
      </c>
      <c r="AP42" s="93">
        <f>+D42-AO42</f>
        <v>21</v>
      </c>
      <c r="AR42"/>
      <c r="AS42"/>
      <c r="AT42"/>
      <c r="AU42"/>
      <c r="AV42"/>
      <c r="AW42"/>
      <c r="AX42"/>
      <c r="AY42"/>
      <c r="AZ42"/>
      <c r="BA42"/>
    </row>
    <row r="43" spans="1:53" s="88" customFormat="1" ht="18.75" customHeight="1" x14ac:dyDescent="0.3">
      <c r="A43" s="196" t="s">
        <v>40</v>
      </c>
      <c r="B43" s="196"/>
      <c r="C43" s="196"/>
      <c r="D43" s="91">
        <f>+D40+D41+D42</f>
        <v>135</v>
      </c>
      <c r="E43" s="92">
        <f>SUM(E40:E42)</f>
        <v>0</v>
      </c>
      <c r="F43" s="92">
        <f t="shared" ref="F43:AM43" si="8">SUM(F40:F42)</f>
        <v>0</v>
      </c>
      <c r="G43" s="92">
        <f t="shared" si="8"/>
        <v>0</v>
      </c>
      <c r="H43" s="92">
        <f t="shared" si="8"/>
        <v>0</v>
      </c>
      <c r="I43" s="92">
        <f t="shared" si="8"/>
        <v>0</v>
      </c>
      <c r="J43" s="92">
        <f t="shared" si="8"/>
        <v>0</v>
      </c>
      <c r="K43" s="92">
        <f t="shared" si="8"/>
        <v>0</v>
      </c>
      <c r="L43" s="92">
        <f t="shared" si="8"/>
        <v>0</v>
      </c>
      <c r="M43" s="92">
        <f t="shared" si="8"/>
        <v>0</v>
      </c>
      <c r="N43" s="92">
        <f t="shared" si="8"/>
        <v>0</v>
      </c>
      <c r="O43" s="92">
        <f t="shared" si="8"/>
        <v>0</v>
      </c>
      <c r="P43" s="92">
        <f t="shared" si="8"/>
        <v>0</v>
      </c>
      <c r="Q43" s="92">
        <f t="shared" si="8"/>
        <v>0</v>
      </c>
      <c r="R43" s="92">
        <f t="shared" si="8"/>
        <v>0</v>
      </c>
      <c r="S43" s="92">
        <f t="shared" si="8"/>
        <v>0</v>
      </c>
      <c r="T43" s="92">
        <f t="shared" si="8"/>
        <v>0</v>
      </c>
      <c r="U43" s="92">
        <f t="shared" si="8"/>
        <v>0</v>
      </c>
      <c r="V43" s="92">
        <f t="shared" si="8"/>
        <v>0</v>
      </c>
      <c r="W43" s="92">
        <f t="shared" si="8"/>
        <v>0</v>
      </c>
      <c r="X43" s="92">
        <f t="shared" si="8"/>
        <v>0</v>
      </c>
      <c r="Y43" s="92">
        <f t="shared" si="8"/>
        <v>0</v>
      </c>
      <c r="Z43" s="92">
        <f t="shared" si="8"/>
        <v>0</v>
      </c>
      <c r="AA43" s="92">
        <f t="shared" si="8"/>
        <v>0</v>
      </c>
      <c r="AB43" s="92">
        <f t="shared" si="8"/>
        <v>0</v>
      </c>
      <c r="AC43" s="92">
        <f t="shared" si="8"/>
        <v>0</v>
      </c>
      <c r="AD43" s="92">
        <f t="shared" si="8"/>
        <v>0</v>
      </c>
      <c r="AE43" s="92">
        <f t="shared" si="8"/>
        <v>0</v>
      </c>
      <c r="AF43" s="92">
        <f t="shared" si="8"/>
        <v>0</v>
      </c>
      <c r="AG43" s="92">
        <f t="shared" si="8"/>
        <v>0</v>
      </c>
      <c r="AH43" s="92">
        <f t="shared" si="8"/>
        <v>0</v>
      </c>
      <c r="AI43" s="92">
        <f t="shared" si="8"/>
        <v>0</v>
      </c>
      <c r="AJ43" s="92">
        <f t="shared" si="8"/>
        <v>0</v>
      </c>
      <c r="AK43" s="92">
        <f t="shared" si="8"/>
        <v>0</v>
      </c>
      <c r="AL43" s="92">
        <f t="shared" si="8"/>
        <v>0</v>
      </c>
      <c r="AM43" s="92">
        <f t="shared" si="8"/>
        <v>0</v>
      </c>
      <c r="AN43" s="92"/>
      <c r="AO43" s="93">
        <f t="shared" si="7"/>
        <v>0</v>
      </c>
      <c r="AP43" s="93">
        <f>+D43-AO43</f>
        <v>135</v>
      </c>
      <c r="AR43"/>
      <c r="AS43"/>
      <c r="AT43"/>
      <c r="AU43"/>
      <c r="AV43"/>
      <c r="AW43"/>
      <c r="AX43"/>
      <c r="AY43"/>
      <c r="AZ43"/>
      <c r="BA43"/>
    </row>
    <row r="44" spans="1:53" s="88" customFormat="1" ht="18" customHeight="1" x14ac:dyDescent="0.3">
      <c r="A44" s="197" t="s">
        <v>93</v>
      </c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R44"/>
      <c r="AS44"/>
      <c r="AT44"/>
      <c r="AU44"/>
      <c r="AV44"/>
      <c r="AW44"/>
      <c r="AX44"/>
      <c r="AY44"/>
      <c r="AZ44"/>
      <c r="BA44"/>
    </row>
    <row r="45" spans="1:53" s="88" customFormat="1" ht="14.4" x14ac:dyDescent="0.3">
      <c r="A45" s="198" t="s">
        <v>94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R45"/>
      <c r="AS45"/>
      <c r="AT45"/>
      <c r="AU45"/>
      <c r="AV45"/>
      <c r="AW45"/>
      <c r="AX45"/>
      <c r="AY45"/>
      <c r="AZ45"/>
      <c r="BA45"/>
    </row>
    <row r="46" spans="1:53" s="88" customFormat="1" ht="18" customHeight="1" x14ac:dyDescent="0.3">
      <c r="A46" s="200" t="s">
        <v>95</v>
      </c>
      <c r="B46" s="196" t="s">
        <v>96</v>
      </c>
      <c r="C46" s="196"/>
      <c r="D46" s="91">
        <v>100</v>
      </c>
      <c r="E46" s="98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2"/>
      <c r="AH46" s="92"/>
      <c r="AI46" s="92"/>
      <c r="AJ46" s="92"/>
      <c r="AK46" s="92"/>
      <c r="AL46" s="92"/>
      <c r="AM46" s="92"/>
      <c r="AN46" s="92"/>
      <c r="AO46" s="92">
        <f>SUM(E46:AM46)</f>
        <v>0</v>
      </c>
      <c r="AP46" s="92">
        <f>-AO46+D46</f>
        <v>100</v>
      </c>
      <c r="AR46"/>
      <c r="AS46"/>
      <c r="AT46"/>
      <c r="AU46"/>
      <c r="AV46"/>
      <c r="AW46"/>
      <c r="AX46"/>
      <c r="AY46"/>
      <c r="AZ46"/>
      <c r="BA46"/>
    </row>
    <row r="47" spans="1:53" s="88" customFormat="1" ht="16.5" customHeight="1" x14ac:dyDescent="0.3">
      <c r="A47" s="200"/>
      <c r="B47" s="196" t="s">
        <v>97</v>
      </c>
      <c r="C47" s="196"/>
      <c r="D47" s="91">
        <v>100</v>
      </c>
      <c r="E47" s="98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2"/>
      <c r="AH47" s="92"/>
      <c r="AI47" s="92"/>
      <c r="AJ47" s="92"/>
      <c r="AK47" s="92"/>
      <c r="AL47" s="92"/>
      <c r="AM47" s="92"/>
      <c r="AN47" s="92"/>
      <c r="AO47" s="92">
        <f t="shared" ref="AO47:AO49" si="9">SUM(E47:AM47)</f>
        <v>0</v>
      </c>
      <c r="AP47" s="92">
        <f>-AO47+D47</f>
        <v>100</v>
      </c>
      <c r="AR47"/>
      <c r="AS47"/>
      <c r="AT47"/>
      <c r="AU47"/>
      <c r="AV47"/>
      <c r="AW47"/>
      <c r="AX47"/>
      <c r="AY47"/>
      <c r="AZ47"/>
      <c r="BA47"/>
    </row>
    <row r="48" spans="1:53" s="88" customFormat="1" ht="14.1" customHeight="1" x14ac:dyDescent="0.3">
      <c r="A48" s="91" t="s">
        <v>98</v>
      </c>
      <c r="B48" s="196" t="s">
        <v>99</v>
      </c>
      <c r="C48" s="196"/>
      <c r="D48" s="91">
        <v>25</v>
      </c>
      <c r="E48" s="98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2"/>
      <c r="AH48" s="92"/>
      <c r="AI48" s="92"/>
      <c r="AJ48" s="92"/>
      <c r="AK48" s="92"/>
      <c r="AL48" s="92"/>
      <c r="AM48" s="92"/>
      <c r="AN48" s="92"/>
      <c r="AO48" s="92">
        <f t="shared" si="9"/>
        <v>0</v>
      </c>
      <c r="AP48" s="92">
        <f>-AO48+D48</f>
        <v>25</v>
      </c>
      <c r="AR48"/>
      <c r="AS48"/>
      <c r="AT48"/>
      <c r="AU48"/>
      <c r="AV48"/>
      <c r="AW48"/>
      <c r="AX48"/>
      <c r="AY48"/>
      <c r="AZ48"/>
      <c r="BA48"/>
    </row>
    <row r="49" spans="1:53" s="88" customFormat="1" ht="14.1" customHeight="1" x14ac:dyDescent="0.3">
      <c r="A49" s="91" t="s">
        <v>98</v>
      </c>
      <c r="B49" s="196" t="s">
        <v>100</v>
      </c>
      <c r="C49" s="196"/>
      <c r="D49" s="91">
        <v>25</v>
      </c>
      <c r="E49" s="98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2"/>
      <c r="AH49" s="92"/>
      <c r="AI49" s="92"/>
      <c r="AJ49" s="92"/>
      <c r="AK49" s="92"/>
      <c r="AL49" s="92"/>
      <c r="AM49" s="92"/>
      <c r="AN49" s="92"/>
      <c r="AO49" s="92">
        <f t="shared" si="9"/>
        <v>0</v>
      </c>
      <c r="AP49" s="92">
        <f>-AO49+D49</f>
        <v>25</v>
      </c>
      <c r="AR49"/>
      <c r="AS49"/>
      <c r="AT49"/>
      <c r="AU49"/>
      <c r="AV49"/>
      <c r="AW49"/>
      <c r="AX49"/>
      <c r="AY49"/>
      <c r="AZ49"/>
      <c r="BA49"/>
    </row>
    <row r="50" spans="1:53" s="88" customFormat="1" ht="14.4" x14ac:dyDescent="0.3">
      <c r="A50" s="198" t="s">
        <v>101</v>
      </c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R50"/>
      <c r="AS50"/>
      <c r="AT50"/>
      <c r="AU50"/>
      <c r="AV50"/>
      <c r="AW50"/>
      <c r="AX50"/>
      <c r="AY50"/>
      <c r="AZ50"/>
      <c r="BA50"/>
    </row>
    <row r="51" spans="1:53" s="88" customFormat="1" ht="14.1" customHeight="1" x14ac:dyDescent="0.3">
      <c r="A51" s="196" t="s">
        <v>96</v>
      </c>
      <c r="B51" s="196"/>
      <c r="C51" s="196">
        <v>100</v>
      </c>
      <c r="D51" s="196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>
        <f>SUM(E51:AM51)</f>
        <v>0</v>
      </c>
      <c r="AP51" s="92">
        <f>-AO51+C51</f>
        <v>100</v>
      </c>
      <c r="AR51"/>
      <c r="AS51"/>
      <c r="AT51"/>
      <c r="AU51"/>
      <c r="AV51"/>
      <c r="AW51"/>
      <c r="AX51"/>
      <c r="AY51"/>
      <c r="AZ51"/>
      <c r="BA51"/>
    </row>
    <row r="52" spans="1:53" s="88" customFormat="1" ht="14.1" customHeight="1" x14ac:dyDescent="0.3">
      <c r="A52" s="196" t="s">
        <v>97</v>
      </c>
      <c r="B52" s="196"/>
      <c r="C52" s="196">
        <v>100</v>
      </c>
      <c r="D52" s="196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>
        <f t="shared" ref="AO52:AO54" si="10">SUM(E52:AM52)</f>
        <v>0</v>
      </c>
      <c r="AP52" s="92">
        <f>-AO52+C52</f>
        <v>100</v>
      </c>
      <c r="AR52"/>
      <c r="AS52"/>
      <c r="AT52"/>
      <c r="AU52"/>
      <c r="AV52"/>
      <c r="AW52"/>
      <c r="AX52"/>
      <c r="AY52"/>
      <c r="AZ52"/>
      <c r="BA52"/>
    </row>
    <row r="53" spans="1:53" s="88" customFormat="1" ht="14.1" customHeight="1" x14ac:dyDescent="0.3">
      <c r="A53" s="196" t="s">
        <v>99</v>
      </c>
      <c r="B53" s="196"/>
      <c r="C53" s="196">
        <v>25</v>
      </c>
      <c r="D53" s="196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>
        <f t="shared" si="10"/>
        <v>0</v>
      </c>
      <c r="AP53" s="92">
        <f>-AO53+C53</f>
        <v>25</v>
      </c>
      <c r="AR53"/>
      <c r="AS53"/>
      <c r="AT53"/>
      <c r="AU53"/>
      <c r="AV53"/>
      <c r="AW53"/>
      <c r="AX53"/>
      <c r="AY53"/>
      <c r="AZ53"/>
      <c r="BA53"/>
    </row>
    <row r="54" spans="1:53" s="88" customFormat="1" ht="14.1" customHeight="1" x14ac:dyDescent="0.3">
      <c r="A54" s="196" t="s">
        <v>100</v>
      </c>
      <c r="B54" s="196"/>
      <c r="C54" s="196">
        <v>25</v>
      </c>
      <c r="D54" s="196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>
        <f t="shared" si="10"/>
        <v>0</v>
      </c>
      <c r="AP54" s="92">
        <f>-AO54+C54</f>
        <v>25</v>
      </c>
      <c r="AR54"/>
      <c r="AS54"/>
      <c r="AT54"/>
      <c r="AU54"/>
      <c r="AV54"/>
      <c r="AW54"/>
      <c r="AX54"/>
      <c r="AY54"/>
      <c r="AZ54"/>
      <c r="BA54"/>
    </row>
    <row r="55" spans="1:53" ht="14.4" x14ac:dyDescent="0.3">
      <c r="A55" s="198" t="s">
        <v>102</v>
      </c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</row>
    <row r="56" spans="1:53" ht="14.1" customHeight="1" x14ac:dyDescent="0.3">
      <c r="A56" s="196" t="s">
        <v>103</v>
      </c>
      <c r="B56" s="196"/>
      <c r="C56" s="196"/>
      <c r="D56" s="91">
        <v>97</v>
      </c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2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2">
        <f>SUM(E56:AM56)</f>
        <v>0</v>
      </c>
      <c r="AP56" s="92">
        <f>D56-AO56</f>
        <v>97</v>
      </c>
    </row>
    <row r="57" spans="1:53" ht="14.1" customHeight="1" x14ac:dyDescent="0.3">
      <c r="A57" s="196" t="s">
        <v>104</v>
      </c>
      <c r="B57" s="196"/>
      <c r="C57" s="196"/>
      <c r="D57" s="91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2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2">
        <f t="shared" ref="AO57:AO65" si="11">SUM(E57:AM57)</f>
        <v>0</v>
      </c>
      <c r="AP57" s="92"/>
    </row>
    <row r="58" spans="1:53" ht="14.1" customHeight="1" x14ac:dyDescent="0.3">
      <c r="A58" s="196" t="s">
        <v>105</v>
      </c>
      <c r="B58" s="196"/>
      <c r="C58" s="196"/>
      <c r="D58" s="91">
        <v>42</v>
      </c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2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2">
        <f t="shared" si="11"/>
        <v>0</v>
      </c>
      <c r="AP58" s="92">
        <f>D58-AO58</f>
        <v>42</v>
      </c>
    </row>
    <row r="59" spans="1:53" ht="14.1" customHeight="1" x14ac:dyDescent="0.3">
      <c r="A59" s="196" t="s">
        <v>106</v>
      </c>
      <c r="B59" s="196"/>
      <c r="C59" s="196"/>
      <c r="D59" s="91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2">
        <f t="shared" si="11"/>
        <v>0</v>
      </c>
      <c r="AP59" s="92"/>
    </row>
    <row r="60" spans="1:53" ht="14.1" customHeight="1" x14ac:dyDescent="0.3">
      <c r="A60" s="196" t="s">
        <v>107</v>
      </c>
      <c r="B60" s="196"/>
      <c r="C60" s="196"/>
      <c r="D60" s="91">
        <v>23</v>
      </c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2">
        <f t="shared" si="11"/>
        <v>0</v>
      </c>
      <c r="AP60" s="92">
        <f>+D60-AO60</f>
        <v>23</v>
      </c>
    </row>
    <row r="61" spans="1:53" ht="14.1" customHeight="1" x14ac:dyDescent="0.3">
      <c r="A61" s="196" t="s">
        <v>108</v>
      </c>
      <c r="B61" s="196"/>
      <c r="C61" s="196"/>
      <c r="D61" s="91">
        <v>25</v>
      </c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2">
        <f t="shared" si="11"/>
        <v>0</v>
      </c>
      <c r="AP61" s="92">
        <f>+D61-AO60</f>
        <v>25</v>
      </c>
    </row>
    <row r="62" spans="1:53" ht="14.1" customHeight="1" x14ac:dyDescent="0.3">
      <c r="A62" s="196" t="s">
        <v>114</v>
      </c>
      <c r="B62" s="196"/>
      <c r="C62" s="196"/>
      <c r="D62" s="91">
        <f>10</f>
        <v>10</v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2">
        <f t="shared" si="11"/>
        <v>0</v>
      </c>
      <c r="AP62" s="92">
        <f>+D62-AO62</f>
        <v>10</v>
      </c>
    </row>
    <row r="63" spans="1:53" ht="14.1" customHeight="1" x14ac:dyDescent="0.3">
      <c r="A63" s="196" t="s">
        <v>115</v>
      </c>
      <c r="B63" s="196"/>
      <c r="C63" s="196"/>
      <c r="D63" s="91">
        <f>10</f>
        <v>10</v>
      </c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2">
        <f t="shared" si="11"/>
        <v>0</v>
      </c>
      <c r="AP63" s="92">
        <f>+D63-AO62</f>
        <v>10</v>
      </c>
    </row>
    <row r="64" spans="1:53" ht="14.1" customHeight="1" x14ac:dyDescent="0.3">
      <c r="A64" s="196" t="s">
        <v>116</v>
      </c>
      <c r="B64" s="196"/>
      <c r="C64" s="196"/>
      <c r="D64" s="91">
        <v>5</v>
      </c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2">
        <f t="shared" si="11"/>
        <v>0</v>
      </c>
      <c r="AP64" s="92">
        <f>+D64-AO64</f>
        <v>5</v>
      </c>
    </row>
    <row r="65" spans="1:43" ht="14.1" customHeight="1" x14ac:dyDescent="0.3">
      <c r="A65" s="196" t="s">
        <v>117</v>
      </c>
      <c r="B65" s="196"/>
      <c r="C65" s="196"/>
      <c r="D65" s="91">
        <v>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2">
        <f t="shared" si="11"/>
        <v>0</v>
      </c>
      <c r="AP65" s="92">
        <f>+D65-AO64</f>
        <v>5</v>
      </c>
    </row>
    <row r="66" spans="1:43" ht="24" customHeight="1" x14ac:dyDescent="0.3">
      <c r="AQ66"/>
    </row>
    <row r="67" spans="1:43" ht="24" customHeight="1" x14ac:dyDescent="0.3">
      <c r="AQ67"/>
    </row>
    <row r="68" spans="1:43" ht="24" customHeight="1" x14ac:dyDescent="0.3">
      <c r="AQ68"/>
    </row>
    <row r="69" spans="1:43" ht="24" customHeight="1" x14ac:dyDescent="0.3">
      <c r="AQ69"/>
    </row>
    <row r="70" spans="1:43" ht="24" customHeight="1" x14ac:dyDescent="0.3">
      <c r="AQ70"/>
    </row>
    <row r="71" spans="1:43" ht="24" customHeight="1" x14ac:dyDescent="0.3">
      <c r="AQ71"/>
    </row>
    <row r="72" spans="1:43" ht="24" customHeight="1" x14ac:dyDescent="0.3">
      <c r="AQ72"/>
    </row>
    <row r="73" spans="1:43" ht="24" customHeight="1" x14ac:dyDescent="0.3">
      <c r="AQ73"/>
    </row>
    <row r="74" spans="1:43" ht="24" customHeight="1" x14ac:dyDescent="0.3">
      <c r="AQ74"/>
    </row>
    <row r="75" spans="1:43" ht="24" customHeight="1" x14ac:dyDescent="0.3">
      <c r="AQ75"/>
    </row>
    <row r="76" spans="1:43" ht="24" customHeight="1" x14ac:dyDescent="0.3">
      <c r="AQ76"/>
    </row>
    <row r="77" spans="1:43" ht="24" customHeight="1" x14ac:dyDescent="0.3">
      <c r="AQ77"/>
    </row>
    <row r="78" spans="1:43" ht="24" customHeight="1" x14ac:dyDescent="0.3">
      <c r="AQ78"/>
    </row>
    <row r="79" spans="1:43" ht="24" customHeight="1" x14ac:dyDescent="0.3">
      <c r="AQ79"/>
    </row>
    <row r="80" spans="1:43" ht="24" customHeight="1" x14ac:dyDescent="0.3">
      <c r="AQ80"/>
    </row>
    <row r="81" spans="43:43" ht="24" customHeight="1" x14ac:dyDescent="0.3">
      <c r="AQ81"/>
    </row>
    <row r="82" spans="43:43" ht="24" customHeight="1" x14ac:dyDescent="0.3">
      <c r="AQ82"/>
    </row>
    <row r="83" spans="43:43" ht="24" customHeight="1" x14ac:dyDescent="0.3">
      <c r="AQ83"/>
    </row>
    <row r="84" spans="43:43" ht="24" customHeight="1" x14ac:dyDescent="0.3">
      <c r="AQ84"/>
    </row>
    <row r="85" spans="43:43" ht="24" customHeight="1" x14ac:dyDescent="0.3">
      <c r="AQ85"/>
    </row>
    <row r="86" spans="43:43" ht="24" customHeight="1" x14ac:dyDescent="0.3">
      <c r="AQ86"/>
    </row>
    <row r="87" spans="43:43" ht="24" customHeight="1" x14ac:dyDescent="0.3">
      <c r="AQ87"/>
    </row>
    <row r="88" spans="43:43" ht="24" customHeight="1" x14ac:dyDescent="0.3">
      <c r="AQ88"/>
    </row>
    <row r="89" spans="43:43" ht="24" customHeight="1" x14ac:dyDescent="0.3">
      <c r="AQ89"/>
    </row>
    <row r="90" spans="43:43" ht="24" customHeight="1" x14ac:dyDescent="0.3">
      <c r="AQ90"/>
    </row>
    <row r="91" spans="43:43" ht="24" customHeight="1" x14ac:dyDescent="0.3">
      <c r="AQ91"/>
    </row>
    <row r="92" spans="43:43" ht="24" customHeight="1" x14ac:dyDescent="0.3">
      <c r="AQ92"/>
    </row>
  </sheetData>
  <mergeCells count="79">
    <mergeCell ref="A62:C62"/>
    <mergeCell ref="A63:C63"/>
    <mergeCell ref="A64:C64"/>
    <mergeCell ref="A65:C65"/>
    <mergeCell ref="A1:AP1"/>
    <mergeCell ref="A2:AP2"/>
    <mergeCell ref="AO4:AP4"/>
    <mergeCell ref="A5:C5"/>
    <mergeCell ref="A6:C6"/>
    <mergeCell ref="A7:C7"/>
    <mergeCell ref="D7:D8"/>
    <mergeCell ref="AP7:AP8"/>
    <mergeCell ref="A8:C8"/>
    <mergeCell ref="A9:C9"/>
    <mergeCell ref="D9:D11"/>
    <mergeCell ref="AO9:AO11"/>
    <mergeCell ref="AP9:AP11"/>
    <mergeCell ref="A10:C10"/>
    <mergeCell ref="A11:C11"/>
    <mergeCell ref="A14:C14"/>
    <mergeCell ref="A15:C15"/>
    <mergeCell ref="A16:C16"/>
    <mergeCell ref="D16:D17"/>
    <mergeCell ref="A12:C12"/>
    <mergeCell ref="A13:C13"/>
    <mergeCell ref="AP16:AP17"/>
    <mergeCell ref="A17:C17"/>
    <mergeCell ref="A18:C18"/>
    <mergeCell ref="D18:D20"/>
    <mergeCell ref="AP18:AP20"/>
    <mergeCell ref="A19:C19"/>
    <mergeCell ref="A20:C20"/>
    <mergeCell ref="A24:C24"/>
    <mergeCell ref="A25:AP25"/>
    <mergeCell ref="A26:C26"/>
    <mergeCell ref="A27:AP27"/>
    <mergeCell ref="A21:C21"/>
    <mergeCell ref="A22:C22"/>
    <mergeCell ref="A23:C23"/>
    <mergeCell ref="A36:C36"/>
    <mergeCell ref="A37:C37"/>
    <mergeCell ref="A28:C28"/>
    <mergeCell ref="A29:C29"/>
    <mergeCell ref="A30:C30"/>
    <mergeCell ref="A31:C31"/>
    <mergeCell ref="A32:C32"/>
    <mergeCell ref="A33:C33"/>
    <mergeCell ref="A34:C34"/>
    <mergeCell ref="A35:C35"/>
    <mergeCell ref="A61:C61"/>
    <mergeCell ref="A4:AI4"/>
    <mergeCell ref="A57:C57"/>
    <mergeCell ref="A58:C58"/>
    <mergeCell ref="A59:C59"/>
    <mergeCell ref="A53:B53"/>
    <mergeCell ref="C53:D53"/>
    <mergeCell ref="A54:B54"/>
    <mergeCell ref="C54:D54"/>
    <mergeCell ref="A55:AP55"/>
    <mergeCell ref="A56:C56"/>
    <mergeCell ref="B49:C49"/>
    <mergeCell ref="A50:AP50"/>
    <mergeCell ref="A51:B51"/>
    <mergeCell ref="C51:D51"/>
    <mergeCell ref="A52:B52"/>
    <mergeCell ref="A60:C60"/>
    <mergeCell ref="C52:D52"/>
    <mergeCell ref="A46:A47"/>
    <mergeCell ref="B46:C46"/>
    <mergeCell ref="B47:C47"/>
    <mergeCell ref="B48:C48"/>
    <mergeCell ref="A42:C42"/>
    <mergeCell ref="A43:C43"/>
    <mergeCell ref="A44:AP44"/>
    <mergeCell ref="A45:AP45"/>
    <mergeCell ref="A38:C38"/>
    <mergeCell ref="A39:AP39"/>
    <mergeCell ref="A40:C40"/>
    <mergeCell ref="A41:C41"/>
  </mergeCells>
  <pageMargins left="0.25" right="0.5" top="0.5" bottom="0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"/>
  <sheetViews>
    <sheetView workbookViewId="0">
      <selection activeCell="I14" sqref="I14"/>
    </sheetView>
  </sheetViews>
  <sheetFormatPr defaultRowHeight="14.4" x14ac:dyDescent="0.3"/>
  <sheetData>
    <row r="2" spans="2:7" x14ac:dyDescent="0.3">
      <c r="G2" s="2"/>
    </row>
    <row r="3" spans="2:7" x14ac:dyDescent="0.3">
      <c r="G3" s="2"/>
    </row>
    <row r="4" spans="2:7" x14ac:dyDescent="0.3">
      <c r="B4" s="37"/>
      <c r="G4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- MCB</vt:lpstr>
      <vt:lpstr>Production- RCCB-tinytrip</vt:lpstr>
      <vt:lpstr>MCCB Production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2023-03-28T13:55:16Z</dcterms:modified>
</cp:coreProperties>
</file>