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ustomProperty1.bin" ContentType="application/vnd.openxmlformats-officedocument.spreadsheetml.customProperty"/>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12"/>
  <workbookPr autoCompressPictures="0" defaultThemeVersion="124226"/>
  <mc:AlternateContent xmlns:mc="http://schemas.openxmlformats.org/markup-compatibility/2006">
    <mc:Choice Requires="x15">
      <x15ac:absPath xmlns:x15ac="http://schemas.microsoft.com/office/spreadsheetml/2010/11/ac" url="/Users/michellelee/Dropbox (InsideSherpa)/InsideSherpa team folder/Virtual internship partnerships/Banks and IB's/JPMorgan/IBD/Onboarding/IB Phase 2 content/Task 3/"/>
    </mc:Choice>
  </mc:AlternateContent>
  <xr:revisionPtr revIDLastSave="266" documentId="13_ncr:1_{D497A6B4-1D83-BD47-A084-8E9393B95CA9}" xr6:coauthVersionLast="47" xr6:coauthVersionMax="47" xr10:uidLastSave="{CBFBEEC7-2181-41E5-9173-636A5802DB3F}"/>
  <bookViews>
    <workbookView xWindow="6400" yWindow="1140" windowWidth="27580" windowHeight="14700" tabRatio="884" firstSheet="1" activeTab="3" xr2:uid="{00000000-000D-0000-FFFF-FFFF00000000}"/>
  </bookViews>
  <sheets>
    <sheet name="__FDSCACHE__" sheetId="7" state="veryHidden" r:id="rId1"/>
    <sheet name="Cover sheet" sheetId="9" r:id="rId2"/>
    <sheet name="__FDS_SIDEBAR__" sheetId="25" state="veryHidden" r:id="rId3"/>
    <sheet name="Assumptions" sheetId="12" r:id="rId4"/>
    <sheet name=" Financials" sheetId="45" r:id="rId5"/>
    <sheet name="DCF input" sheetId="31" r:id="rId6"/>
    <sheet name="DCF output" sheetId="40"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s>
  <definedNames>
    <definedName name="__FDS_HYPERLINK_TOGGLE_STATE__" hidden="1">"ON"</definedName>
    <definedName name="__FDS_UNIQUE_RANGE_ID_GENERATOR_COUNTER" hidden="1">1</definedName>
    <definedName name="_bdm._6DE9FD41CF0248559D918CB423239EC7" hidden="1">'[1]Data Arrangement'!$A$1:$IV$65536</definedName>
    <definedName name="_bdm.1CEE895BAA7B41D59F88EC619FDEF041.edm" localSheetId="4" hidden="1">#REF!</definedName>
    <definedName name="_bdm.1CEE895BAA7B41D59F88EC619FDEF041.edm" hidden="1">#REF!</definedName>
    <definedName name="_bdm.228191AD795C44C3B2C1D29851BA6B5A.edm" localSheetId="4" hidden="1">' Financials'!$1:$1048576</definedName>
    <definedName name="_bdm.228191AD795C44C3B2C1D29851BA6B5A.edm" hidden="1">#REF!</definedName>
    <definedName name="_bdm.3D14DB32183C4604A0E4D79FEAD65638.edm" hidden="1">#REF!</definedName>
    <definedName name="_bdm.41e607f308fc422b8d5a5284804a8ff7.edm" hidden="1">#REF!</definedName>
    <definedName name="_bdm.45b361867be14c0dba121ee1c7f48795.edm" localSheetId="6" hidden="1">'DCF output'!$C$5:$T$43</definedName>
    <definedName name="_bdm.5517df198ca9484c9e35b3878cf17a8e.edm" localSheetId="4" hidden="1">' Financials'!#REF!</definedName>
    <definedName name="_bdm.5F91EDFB28E345298D64C1B04C911BD8.edm" hidden="1">Assumptions!$1:$1048576</definedName>
    <definedName name="_bdm.609C5E0B40C34CEC83463B2CED066A56.edm" localSheetId="4" hidden="1">#REF!</definedName>
    <definedName name="_bdm.609C5E0B40C34CEC83463B2CED066A56.edm" hidden="1">#REF!</definedName>
    <definedName name="_bdm.6DE9FD41CF0248559D918CB423239EC7.edm" localSheetId="4" hidden="1">#REF!</definedName>
    <definedName name="_bdm.6DE9FD41CF0248559D918CB423239EC7.edm" hidden="1">#REF!</definedName>
    <definedName name="_bdm.74CEE327218B454AA9BC56D8CEA74141.edm" hidden="1">'DCF input'!$1:$1048576</definedName>
    <definedName name="_bdm.8a6fdb4ee49643ad8ecd6d785b48d69f.edm" localSheetId="6" hidden="1">'DCF output'!$C$5:$T$44</definedName>
    <definedName name="_bdm.a3273f3667cf46cab65880b67bebb0c4.edm" localSheetId="6" hidden="1">'DCF output'!$B$4:$U$44</definedName>
    <definedName name="_bdm.a4ac6fa1a2134a37ad560cac0499cf89.edm" hidden="1">'DCF output'!$1:$1048576</definedName>
    <definedName name="_bdm.A77C3BBF950C4F3C8195B83DEAA7CFBF.edm" hidden="1">#REF!</definedName>
    <definedName name="_bdm.B028FC28E4054953B61282121BB0749D.edm" localSheetId="4" hidden="1">#REF!</definedName>
    <definedName name="_bdm.B028FC28E4054953B61282121BB0749D.edm" hidden="1">#REF!</definedName>
    <definedName name="_bdm.BA7DF401FF66448AB626C492D77D0998.edm" localSheetId="4" hidden="1">#REF!</definedName>
    <definedName name="_bdm.BA7DF401FF66448AB626C492D77D0998.edm" hidden="1">#REF!</definedName>
    <definedName name="_bdm.c517996dc1c34e9a9e03e0d7b68ed7ad.edm" localSheetId="4" hidden="1">' Financials'!#REF!</definedName>
    <definedName name="_bdm.c5f000e80d6041afaf6f162acd101e00.edm" localSheetId="6" hidden="1">'DCF output'!$C$7:$T$43</definedName>
    <definedName name="_bdm.D51DF457840D4146B534F29F484627FC.edm" localSheetId="4" hidden="1">' Financials'!#REF!</definedName>
    <definedName name="_bdm.D537BEABC8504CB086955292FC36C894.edm" localSheetId="4" hidden="1">' Financials'!#REF!</definedName>
    <definedName name="_bdm.D62A5529011B4AA59DA7E2E0D578E7E6.edm" localSheetId="4" hidden="1">#REF!</definedName>
    <definedName name="_bdm.D62A5529011B4AA59DA7E2E0D578E7E6.edm" hidden="1">#REF!</definedName>
    <definedName name="_bdm.e7e432fdd12f4d849a28c987dde91ad5.edm" hidden="1">#REF!</definedName>
    <definedName name="_bdm.ECE3A4A48F9A4CF5BC55AE82B22A40AE.edm" localSheetId="4" hidden="1">' Financials'!#REF!</definedName>
    <definedName name="_bdm.FF6CFCDC65EC4615A9B67519CC6F83BE.edm" localSheetId="5" hidden="1">'DCF input'!$F$7</definedName>
    <definedName name="AVP">#REF!</definedName>
    <definedName name="bar">[2]PSG!$I$4:$N$23</definedName>
    <definedName name="base_case">[3]V!$B$8:$G$19</definedName>
    <definedName name="Basic_NOSH">[4]COCKPIT!$I$45</definedName>
    <definedName name="BC_Disposal">[4]COCKPIT!$D$102</definedName>
    <definedName name="bob_ind_pro">[5]Combined!$B$376:$J$396</definedName>
    <definedName name="bobcat_standalone">[5]Combined!$B$334:$J$343</definedName>
    <definedName name="BRAZIL_CASE" localSheetId="4">#REF!</definedName>
    <definedName name="BRAZIL_CASE">#REF!</definedName>
    <definedName name="broker">[6]Valuation!$L$10:$P$32</definedName>
    <definedName name="buyers">[7]PPS!$C$24:$D$29</definedName>
    <definedName name="buyin_output">[7]PPS!$B$3:$L$21</definedName>
    <definedName name="Call_value">[8]WV!$E$40</definedName>
    <definedName name="CapDA">[4]COCKPIT!$D$81</definedName>
    <definedName name="CapexSens_Base">[7]DCF!$L$159:$R$165</definedName>
    <definedName name="capitalisation">[7]PPS!$I$43:$N$53</definedName>
    <definedName name="captax">[4]LBO!$H$26</definedName>
    <definedName name="CFS">[7]CFS!$B$9:$H$25</definedName>
    <definedName name="choice">[9]Ass!$C$6</definedName>
    <definedName name="circ">Assumptions!$D$7</definedName>
    <definedName name="ClosePrint">[0]!ClosePrint</definedName>
    <definedName name="com">[6]FootballField!$D$10:$F$21</definedName>
    <definedName name="Comparison_page">[10]Comparison!$B$2:$U$31</definedName>
    <definedName name="con">[6]Contribution!$K$4:$R$21</definedName>
    <definedName name="Consult_Sales_EBITDA">[5]Consultancy!$B$121:$H$128</definedName>
    <definedName name="Consult_WACC_TV">[5]Consultancy!$B$111:$H$118</definedName>
    <definedName name="contribution">[7]PPS!$C$132:$F$143</definedName>
    <definedName name="credit">[7]LBO!$V$482:$AD$501</definedName>
    <definedName name="Current_Price">[4]COCKPIT!$I$33</definedName>
    <definedName name="d_1">[8]WV!$E$37</definedName>
    <definedName name="d_2">[8]WV!$E$38</definedName>
    <definedName name="Days">[4]COCKPIT!$J$16</definedName>
    <definedName name="DC_trans_date">'[4]Blue Corning Cluster_COCKPIT'!$E$10</definedName>
    <definedName name="DCF">'DCF input'!$D$22:$T$67</definedName>
    <definedName name="DCF_1">'DCF input'!$F$74:$I$77</definedName>
    <definedName name="DCF_2">'DCF input'!$E$94:$J$99</definedName>
    <definedName name="DCF_Date">[4]COCKPIT!$D$72</definedName>
    <definedName name="DCF_Stubb">[4]COCKPIT!$D$74</definedName>
    <definedName name="DCFoutput">'DCF output'!$C$7:$T$44</definedName>
    <definedName name="DealDate">[11]DEALSheet!$F$11</definedName>
    <definedName name="Defence_Sales_EBITDA">'[5]Defence Systems'!$B$121:$H$128</definedName>
    <definedName name="Defence_WACC_TV">'[5]Defence Systems'!$B$111:$H$118</definedName>
    <definedName name="Diluted_NOSH">[4]COCKPIT!$I$49</definedName>
    <definedName name="DML_Multiple_Sensitivity">[5]DCF!$B$126:$H$133</definedName>
    <definedName name="DML_WACC_TV">[5]DCF!$B$136:$H$143</definedName>
    <definedName name="EBITA_Hist">[7]PPS!$D$161:$X$161,[7]PPS!$D$164:$X$164</definedName>
    <definedName name="ebitda">[6]EBIT_SPLIT!$B$6:$P$9,[6]EBIT_SPLIT!$B$48:$P$55,[6]EBIT_SPLIT!$B$68:$P$75,[6]EBIT_SPLIT!$B$88:$P$95,[6]EBIT_SPLIT!$B$108:$P$115,[6]EBIT_SPLIT!$B$128:$P$136,[6]EBIT_SPLIT!$B$139:$P$147</definedName>
    <definedName name="edin">'[12]Clubs 1'!$A$1:$N$142</definedName>
    <definedName name="eurster">[13]Ved_DealSheet!$F$24</definedName>
    <definedName name="ev.Calculation">-4105</definedName>
    <definedName name="ev.Initialized">FALSE</definedName>
    <definedName name="Exchange_rate">[14]Input!$D$137:$N$154</definedName>
    <definedName name="f">{#N/A,#N/A,FALSE,"Summary";#N/A,#N/A,FALSE,"Returns";#N/A,#N/A,FALSE,"Fees";#N/A,#N/A,FALSE,"Opening BS";#N/A,#N/A,FALSE,"EMO";#N/A,#N/A,FALSE,"BS";#N/A,#N/A,FALSE,"IS";#N/A,#N/A,FALSE,"CFS";#N/A,#N/A,FALSE,"Int. Rates";#N/A,#N/A,FALSE,"Int. Cost";#N/A,#N/A,FALSE,"Debt";#N/A,#N/A,FALSE,"Ratios";#N/A,#N/A,FALSE,"Returns Detail";#N/A,#N/A,FALSE,"DCF"}</definedName>
    <definedName name="fasdffsd">{#N/A,#N/A,FALSE,"Bestfoods";#N/A,#N/A,FALSE,"Campbell";#N/A,#N/A,FALSE,"ConAgra";#N/A,#N/A,FALSE,"Healthy Choice";#N/A,#N/A,FALSE,"Int'l Home Foods";#N/A,#N/A,FALSE,"General Mills";#N/A,#N/A,FALSE,"Heinz";#N/A,#N/A,FALSE,"Kellogg";#N/A,#N/A,FALSE,"Kraft";#N/A,#N/A,FALSE,"Nabisco";#N/A,#N/A,FALSE,"Quaker Oats";#N/A,#N/A,FALSE,"Sara Lee";#N/A,#N/A,FALSE,"print summary"}</definedName>
    <definedName name="FCF_Summ">[7]PPS!$C$168:$Q$200</definedName>
    <definedName name="fdfds">{#N/A,#N/A,FALSE,"Bestfoods";#N/A,#N/A,FALSE,"Campbell";#N/A,#N/A,FALSE,"ConAgra";#N/A,#N/A,FALSE,"Healthy Choice";#N/A,#N/A,FALSE,"Int'l Home Foods";#N/A,#N/A,FALSE,"General Mills";#N/A,#N/A,FALSE,"Heinz";#N/A,#N/A,FALSE,"Kellogg";#N/A,#N/A,FALSE,"Kraft";#N/A,#N/A,FALSE,"Nabisco";#N/A,#N/A,FALSE,"Quaker Oats";#N/A,#N/A,FALSE,"Sara Lee";#N/A,#N/A,FALSE,"print summary"}</definedName>
    <definedName name="fdfg">{"quarterly",#N/A,FALSE,"Income Statement";#N/A,#N/A,FALSE,"print segment";#N/A,#N/A,FALSE,"Balance Sheet";#N/A,#N/A,FALSE,"Annl Inc";#N/A,#N/A,FALSE,"Cash Flow"}</definedName>
    <definedName name="fdv">{"quarterly",#N/A,FALSE,"Income Statement";#N/A,#N/A,FALSE,"print segment";#N/A,#N/A,FALSE,"Balance Sheet";#N/A,#N/A,FALSE,"Annl Inc";#N/A,#N/A,FALSE,"Cash Flow"}</definedName>
    <definedName name="financials">[14]Financials!$B$8:$FC$847</definedName>
    <definedName name="Five_IRR_EBITA">[7]PPS!$AA$60:$AG$68</definedName>
    <definedName name="Five_MM">[7]PPS!$AA$74:$AG$82</definedName>
    <definedName name="foot">[6]FootballField!$K$10:$M$27</definedName>
    <definedName name="FV">[4]COCKPIT!$I$61</definedName>
    <definedName name="FV_MarginSens_Base">[7]DCF!$D$149:$J$155</definedName>
    <definedName name="FX">[14]Input!$H$1</definedName>
    <definedName name="FX_CASE_1" localSheetId="4">#REF!</definedName>
    <definedName name="FX_CASE_1">#REF!</definedName>
    <definedName name="FX_CASE_2" localSheetId="4">#REF!</definedName>
    <definedName name="FX_CASE_2">#REF!</definedName>
    <definedName name="FX_TOGGLE">[15]Toggles!$I$2</definedName>
    <definedName name="FXCurrencies">[15]Toggles!$H$3:$J$11</definedName>
    <definedName name="G_G1">[16]Operational!$U$7:$W$33</definedName>
    <definedName name="G_G2">[16]Operational!$X$7:$Z$33</definedName>
    <definedName name="G_G3">[16]Operational!$AA$7:$AC$33</definedName>
    <definedName name="GW">'[17]PF_B+W+A_IS&amp;CFS'!$R$1</definedName>
    <definedName name="Hays_exchange_ratio">[13]Hays_Financials_Cal!$M$2</definedName>
    <definedName name="Hays_Financials">[13]Hays_PPS!$B$17:$J$33</definedName>
    <definedName name="Hays_Graph">[13]Shr_Graphs!$B$8:$C$530,[13]Shr_Graphs!$F$8:$F$530</definedName>
    <definedName name="Hays_Trading">[13]Hays_PPS!$B$4:$I$15</definedName>
    <definedName name="HLLL">[0]!HLLL</definedName>
    <definedName name="hn.DZ_MultByFXRates">[18]DropZone!$B$2:$I$118,[18]DropZone!$B$120:$I$132,[18]DropZone!$B$134:$I$136,[18]DropZone!$B$138:$I$146</definedName>
    <definedName name="hn.ExtDb">FALSE</definedName>
    <definedName name="hn.ModelType">"DEAL"</definedName>
    <definedName name="hn.ModelVersion">1</definedName>
    <definedName name="hn.NoUpload">0</definedName>
    <definedName name="IHG_2YR_SP">'[19]Share price performance'!$B$10:$C$536</definedName>
    <definedName name="IHG_5YR_SP">'[19]Share price performance'!$F$10:$G$1318</definedName>
    <definedName name="indigo_standalone">[5]Combined!$B$355:$J$364</definedName>
    <definedName name="infl">[9]Ass!$C$3</definedName>
    <definedName name="IPO_AG_trans_date">'[4]Agriculture Cluster_COCKPIT'!$E$11</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CAGR">"c6159"</definedName>
    <definedName name="IQ_ACCT_RECV_10YR_ANN_GROWTH" hidden="1">"c1924"</definedName>
    <definedName name="IQ_ACCT_RECV_1YR_ANN_GROWTH" hidden="1">"c1919"</definedName>
    <definedName name="IQ_ACCT_RECV_2YR_ANN_CAGR">"c6155"</definedName>
    <definedName name="IQ_ACCT_RECV_2YR_ANN_GROWTH" hidden="1">"c1920"</definedName>
    <definedName name="IQ_ACCT_RECV_3YR_ANN_CAGR">"c6156"</definedName>
    <definedName name="IQ_ACCT_RECV_3YR_ANN_GROWTH" hidden="1">"c1921"</definedName>
    <definedName name="IQ_ACCT_RECV_5YR_ANN_CAGR">"c6157"</definedName>
    <definedName name="IQ_ACCT_RECV_5YR_ANN_GROWTH" hidden="1">"c1922"</definedName>
    <definedName name="IQ_ACCT_RECV_7YR_ANN_CAGR">"c6158"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"c6195"</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CAGR">"c6035"</definedName>
    <definedName name="IQ_ALLOWANCE_10YR_ANN_GROWTH" hidden="1">"c18"</definedName>
    <definedName name="IQ_ALLOWANCE_1YR_ANN_GROWTH" hidden="1">"c19"</definedName>
    <definedName name="IQ_ALLOWANCE_2YR_ANN_CAGR">"c6036"</definedName>
    <definedName name="IQ_ALLOWANCE_2YR_ANN_GROWTH" hidden="1">"c20"</definedName>
    <definedName name="IQ_ALLOWANCE_3YR_ANN_CAGR">"c6037"</definedName>
    <definedName name="IQ_ALLOWANCE_3YR_ANN_GROWTH" hidden="1">"c21"</definedName>
    <definedName name="IQ_ALLOWANCE_5YR_ANN_CAGR">"c6038"</definedName>
    <definedName name="IQ_ALLOWANCE_5YR_ANN_GROWTH" hidden="1">"c22"</definedName>
    <definedName name="IQ_ALLOWANCE_7YR_ANN_CAGR">"c6039"</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"c6196"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"c6197"</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"c6199"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BROKER_REC_NO_REUT">"c5315"</definedName>
    <definedName name="IQ_AVG_BROKER_REC_REUT">"c3630"</definedName>
    <definedName name="IQ_AVG_DAILY_VOL" hidden="1">"c65"</definedName>
    <definedName name="IQ_AVG_EMPLOYEES">"c6019"</definedName>
    <definedName name="IQ_AVG_INDUSTRY_REC">"c4455"</definedName>
    <definedName name="IQ_AVG_INT_BEAR_LIAB" hidden="1">"c66"</definedName>
    <definedName name="IQ_AVG_INT_BEAR_LIAB_10YR_ANN_CAGR">"c6040"</definedName>
    <definedName name="IQ_AVG_INT_BEAR_LIAB_10YR_ANN_GROWTH" hidden="1">"c67"</definedName>
    <definedName name="IQ_AVG_INT_BEAR_LIAB_1YR_ANN_GROWTH" hidden="1">"c68"</definedName>
    <definedName name="IQ_AVG_INT_BEAR_LIAB_2YR_ANN_CAGR">"c6041"</definedName>
    <definedName name="IQ_AVG_INT_BEAR_LIAB_2YR_ANN_GROWTH" hidden="1">"c69"</definedName>
    <definedName name="IQ_AVG_INT_BEAR_LIAB_3YR_ANN_CAGR">"c6042"</definedName>
    <definedName name="IQ_AVG_INT_BEAR_LIAB_3YR_ANN_GROWTH" hidden="1">"c70"</definedName>
    <definedName name="IQ_AVG_INT_BEAR_LIAB_5YR_ANN_CAGR">"c6043"</definedName>
    <definedName name="IQ_AVG_INT_BEAR_LIAB_5YR_ANN_GROWTH" hidden="1">"c71"</definedName>
    <definedName name="IQ_AVG_INT_BEAR_LIAB_7YR_ANN_CAGR">"c6044"</definedName>
    <definedName name="IQ_AVG_INT_BEAR_LIAB_7YR_ANN_GROWTH" hidden="1">"c72"</definedName>
    <definedName name="IQ_AVG_INT_EARN_ASSETS" hidden="1">"c73"</definedName>
    <definedName name="IQ_AVG_INT_EARN_ASSETS_10YR_ANN_CAGR">"c6045"</definedName>
    <definedName name="IQ_AVG_INT_EARN_ASSETS_10YR_ANN_GROWTH" hidden="1">"c74"</definedName>
    <definedName name="IQ_AVG_INT_EARN_ASSETS_1YR_ANN_GROWTH" hidden="1">"c75"</definedName>
    <definedName name="IQ_AVG_INT_EARN_ASSETS_2YR_ANN_CAGR">"c6046"</definedName>
    <definedName name="IQ_AVG_INT_EARN_ASSETS_2YR_ANN_GROWTH" hidden="1">"c76"</definedName>
    <definedName name="IQ_AVG_INT_EARN_ASSETS_3YR_ANN_CAGR">"c6047"</definedName>
    <definedName name="IQ_AVG_INT_EARN_ASSETS_3YR_ANN_GROWTH" hidden="1">"c77"</definedName>
    <definedName name="IQ_AVG_INT_EARN_ASSETS_5YR_ANN_CAGR">"c6048"</definedName>
    <definedName name="IQ_AVG_INT_EARN_ASSETS_5YR_ANN_GROWTH" hidden="1">"c78"</definedName>
    <definedName name="IQ_AVG_INT_EARN_ASSETS_7YR_ANN_CAGR">"c6049"</definedName>
    <definedName name="IQ_AVG_INT_EARN_ASSETS_7YR_ANN_GROWTH" hidden="1">"c79"</definedName>
    <definedName name="IQ_AVG_MKTCAP" hidden="1">"c80"</definedName>
    <definedName name="IQ_AVG_PRICE" hidden="1">"c81"</definedName>
    <definedName name="IQ_AVG_SHAREOUTSTANDING" hidden="1">"c83"</definedName>
    <definedName name="IQ_AVG_TEMP_EMPLOYEES">"c6020"</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ROK_COMMISSION" hidden="1">"c3514"</definedName>
    <definedName name="IQ_BUILDINGS" hidden="1">"c99"</definedName>
    <definedName name="IQ_BUS_SEG_ASSETS">"c4067"</definedName>
    <definedName name="IQ_BUS_SEG_ASSETS_ABS">"c4089"</definedName>
    <definedName name="IQ_BUS_SEG_ASSETS_TOTAL">"c4112"</definedName>
    <definedName name="IQ_BUS_SEG_CAPEX">"c4079"</definedName>
    <definedName name="IQ_BUS_SEG_CAPEX_ABS">"c4101"</definedName>
    <definedName name="IQ_BUS_SEG_CAPEX_TOTAL">"c4116"</definedName>
    <definedName name="IQ_BUS_SEG_DA">"c4078"</definedName>
    <definedName name="IQ_BUS_SEG_DA_ABS">"c4100"</definedName>
    <definedName name="IQ_BUS_SEG_DA_TOTAL">"c4115"</definedName>
    <definedName name="IQ_BUS_SEG_EARNINGS_OP">"c4063"</definedName>
    <definedName name="IQ_BUS_SEG_EARNINGS_OP_ABS">"c4085"</definedName>
    <definedName name="IQ_BUS_SEG_EARNINGS_OP_TOTAL">"c4108"</definedName>
    <definedName name="IQ_BUS_SEG_EBT">"c4064"</definedName>
    <definedName name="IQ_BUS_SEG_EBT_ABS">"c4086"</definedName>
    <definedName name="IQ_BUS_SEG_EBT_TOTAL">"c4110"</definedName>
    <definedName name="IQ_BUS_SEG_GP">"c4066"</definedName>
    <definedName name="IQ_BUS_SEG_GP_ABS">"c4088"</definedName>
    <definedName name="IQ_BUS_SEG_GP_TOTAL">"c4109"</definedName>
    <definedName name="IQ_BUS_SEG_INC_TAX">"c4077"</definedName>
    <definedName name="IQ_BUS_SEG_INC_TAX_ABS">"c4099"</definedName>
    <definedName name="IQ_BUS_SEG_INC_TAX_TOTAL">"c4114"</definedName>
    <definedName name="IQ_BUS_SEG_INTEREST_EXP">"c4076"</definedName>
    <definedName name="IQ_BUS_SEG_INTEREST_EXP_ABS">"c4098"</definedName>
    <definedName name="IQ_BUS_SEG_INTEREST_EXP_TOTAL">"c4113"</definedName>
    <definedName name="IQ_BUS_SEG_NAME">"c5482"</definedName>
    <definedName name="IQ_BUS_SEG_NAME_ABS">"c5483"</definedName>
    <definedName name="IQ_BUS_SEG_NI">"c4065"</definedName>
    <definedName name="IQ_BUS_SEG_NI_ABS">"c4087"</definedName>
    <definedName name="IQ_BUS_SEG_NI_TOTAL">"c4111"</definedName>
    <definedName name="IQ_BUS_SEG_OPER_INC">"c4062"</definedName>
    <definedName name="IQ_BUS_SEG_OPER_INC_ABS">"c4084"</definedName>
    <definedName name="IQ_BUS_SEG_OPER_INC_TOTAL">"c4107"</definedName>
    <definedName name="IQ_BUS_SEG_REV">"c4068"</definedName>
    <definedName name="IQ_BUS_SEG_REV_ABS">"c4090"</definedName>
    <definedName name="IQ_BUS_SEG_REV_TOTAL">"c4106"</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CAGR">"c6050"</definedName>
    <definedName name="IQ_CAPEX_10YR_ANN_GROWTH" hidden="1">"c104"</definedName>
    <definedName name="IQ_CAPEX_1YR_ANN_GROWTH" hidden="1">"c105"</definedName>
    <definedName name="IQ_CAPEX_2YR_ANN_CAGR">"c6051"</definedName>
    <definedName name="IQ_CAPEX_2YR_ANN_GROWTH" hidden="1">"c106"</definedName>
    <definedName name="IQ_CAPEX_3YR_ANN_CAGR">"c6052"</definedName>
    <definedName name="IQ_CAPEX_3YR_ANN_GROWTH" hidden="1">"c107"</definedName>
    <definedName name="IQ_CAPEX_5YR_ANN_CAGR">"c6053"</definedName>
    <definedName name="IQ_CAPEX_5YR_ANN_GROWTH" hidden="1">"c108"</definedName>
    <definedName name="IQ_CAPEX_7YR_ANN_CAGR">"c6054"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FLOW_ACT_OR_EST">"c4154"</definedName>
    <definedName name="IQ_CASH_INTEREST" hidden="1">"c120"</definedName>
    <definedName name="IQ_CASH_INVEST" hidden="1">"c121"</definedName>
    <definedName name="IQ_CASH_OPER" hidden="1">"c122"</definedName>
    <definedName name="IQ_CASH_OPER_ACT_OR_EST">"c4164"</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DS_ASK">"c6027"</definedName>
    <definedName name="IQ_CDS_BID">"c6026"</definedName>
    <definedName name="IQ_CDS_CURRENCY">"c6031"</definedName>
    <definedName name="IQ_CDS_EVAL_DATE">"c6029"</definedName>
    <definedName name="IQ_CDS_MID">"c6028"</definedName>
    <definedName name="IQ_CDS_NAME">"c6034"</definedName>
    <definedName name="IQ_CDS_TERM">"c6030"</definedName>
    <definedName name="IQ_CDS_TYPE">"c6025"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"c6055"</definedName>
    <definedName name="IQ_CFO_10YR_ANN_GROWTH" hidden="1">"c126"</definedName>
    <definedName name="IQ_CFO_1YR_ANN_GROWTH" hidden="1">"c127"</definedName>
    <definedName name="IQ_CFO_2YR_ANN_CAGR">"c6056"</definedName>
    <definedName name="IQ_CFO_2YR_ANN_GROWTH" hidden="1">"c128"</definedName>
    <definedName name="IQ_CFO_3YR_ANN_CAGR">"c6057"</definedName>
    <definedName name="IQ_CFO_3YR_ANN_GROWTH" hidden="1">"c129"</definedName>
    <definedName name="IQ_CFO_5YR_ANN_CAGR">"c6058"</definedName>
    <definedName name="IQ_CFO_5YR_ANN_GROWTH" hidden="1">"c130"</definedName>
    <definedName name="IQ_CFO_7YR_ANN_CAGR">"c6059"</definedName>
    <definedName name="IQ_CFO_7YR_ANN_GROWTH" hidden="1">"c131"</definedName>
    <definedName name="IQ_CFO_CURRENT_LIAB" hidden="1">"c132"</definedName>
    <definedName name="IQ_CFPS_ACT_OR_EST">"c2217"</definedName>
    <definedName name="IQ_CFPS_EST">"c1667"</definedName>
    <definedName name="IQ_CFPS_HIGH_EST">"c1669"</definedName>
    <definedName name="IQ_CFPS_LOW_EST">"c1670"</definedName>
    <definedName name="IQ_CFPS_MEDIAN_EST">"c1668"</definedName>
    <definedName name="IQ_CFPS_NUM_EST">"c1671"</definedName>
    <definedName name="IQ_CFPS_STDDEV_EST">"c1672"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"c6201"</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ABLE_END_OS">"c5809"</definedName>
    <definedName name="IQ_CLASSA_OPTIONS_EXERCISED" hidden="1">"c2681"</definedName>
    <definedName name="IQ_CLASSA_OPTIONS_GRANTED" hidden="1">"c2680"</definedName>
    <definedName name="IQ_CLASSA_OPTIONS_STRIKE_PRICE_BEG_OS">"c5810"</definedName>
    <definedName name="IQ_CLASSA_OPTIONS_STRIKE_PRICE_CANCELLED">"c5812"</definedName>
    <definedName name="IQ_CLASSA_OPTIONS_STRIKE_PRICE_EXERCISABLE">"c5813"</definedName>
    <definedName name="IQ_CLASSA_OPTIONS_STRIKE_PRICE_EXERCISED">"c5811"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"c6060"</definedName>
    <definedName name="IQ_COMMON_EQUITY_10YR_ANN_GROWTH" hidden="1">"c191"</definedName>
    <definedName name="IQ_COMMON_EQUITY_1YR_ANN_GROWTH" hidden="1">"c192"</definedName>
    <definedName name="IQ_COMMON_EQUITY_2YR_ANN_CAGR">"c6061"</definedName>
    <definedName name="IQ_COMMON_EQUITY_2YR_ANN_GROWTH" hidden="1">"c193"</definedName>
    <definedName name="IQ_COMMON_EQUITY_3YR_ANN_CAGR">"c6062"</definedName>
    <definedName name="IQ_COMMON_EQUITY_3YR_ANN_GROWTH" hidden="1">"c194"</definedName>
    <definedName name="IQ_COMMON_EQUITY_5YR_ANN_CAGR">"c6063"</definedName>
    <definedName name="IQ_COMMON_EQUITY_5YR_ANN_GROWTH" hidden="1">"c195"</definedName>
    <definedName name="IQ_COMMON_EQUITY_7YR_ANN_CAGR">"c6064"</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"c6203"</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"c6204"</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"c6205"</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"c6283"</definedName>
    <definedName name="IQ_CURRENT_PORT_DEBT_REIT" hidden="1">"c1570"</definedName>
    <definedName name="IQ_CURRENT_PORT_DEBT_UTI" hidden="1">"c1571"</definedName>
    <definedName name="IQ_CURRENT_PORT_FHLB_DEBT">"c5657"</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"c6206"</definedName>
    <definedName name="IQ_DA_CF_REIT" hidden="1">"c254"</definedName>
    <definedName name="IQ_DA_CF_UTI" hidden="1">"c255"</definedName>
    <definedName name="IQ_DA_EBITDA">"c5528"</definedName>
    <definedName name="IQ_DA_FIN" hidden="1">"c256"</definedName>
    <definedName name="IQ_DA_INS" hidden="1">"c257"</definedName>
    <definedName name="IQ_DA_RE">"c6207"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"c6208"</definedName>
    <definedName name="IQ_DA_SUPPL_CF_REIT" hidden="1">"c266"</definedName>
    <definedName name="IQ_DA_SUPPL_CF_UTI" hidden="1">"c267"</definedName>
    <definedName name="IQ_DA_SUPPL_FIN" hidden="1">"c268"</definedName>
    <definedName name="IQ_DA_SUPPL_INS" hidden="1">"c269"</definedName>
    <definedName name="IQ_DA_SUPPL_RE">"c6209"</definedName>
    <definedName name="IQ_DA_SUPPL_REIT" hidden="1">"c270"</definedName>
    <definedName name="IQ_DA_SUPPL_UTI" hidden="1">"c271"</definedName>
    <definedName name="IQ_DA_UTI" hidden="1">"c272"</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"c6210"</definedName>
    <definedName name="IQ_DEF_CHARGES_LT_REIT" hidden="1">"c297"</definedName>
    <definedName name="IQ_DEF_CHARGES_LT_UTI" hidden="1">"c298"</definedName>
    <definedName name="IQ_DEF_CHARGES_RE">"c6211"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OSITS_INTEREST_SECURITIES">"c5509"</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ACT_OR_EST">"c4278"</definedName>
    <definedName name="IQ_DISTRIBUTABLE_CASH_PAYOUT" hidden="1">"c3005"</definedName>
    <definedName name="IQ_DISTRIBUTABLE_CASH_SHARE" hidden="1">"c3003"</definedName>
    <definedName name="IQ_DISTRIBUTABLE_CASH_SHARE_ACT_OR_EST">"c4286"</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OC_CLAUSE">"c6032"</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"c6065"</definedName>
    <definedName name="IQ_DPS_10YR_ANN_GROWTH" hidden="1">"c337"</definedName>
    <definedName name="IQ_DPS_1YR_ANN_GROWTH" hidden="1">"c338"</definedName>
    <definedName name="IQ_DPS_2YR_ANN_CAGR">"c6066"</definedName>
    <definedName name="IQ_DPS_2YR_ANN_GROWTH" hidden="1">"c339"</definedName>
    <definedName name="IQ_DPS_3YR_ANN_CAGR">"c6067"</definedName>
    <definedName name="IQ_DPS_3YR_ANN_GROWTH" hidden="1">"c340"</definedName>
    <definedName name="IQ_DPS_5YR_ANN_CAGR">"c6068"</definedName>
    <definedName name="IQ_DPS_5YR_ANN_GROWTH" hidden="1">"c341"</definedName>
    <definedName name="IQ_DPS_7YR_ANN_CAGR">"c6069"</definedName>
    <definedName name="IQ_DPS_7YR_ANN_GROWTH" hidden="1">"c342"</definedName>
    <definedName name="IQ_DPS_ACT_OR_EST">"c2218"</definedName>
    <definedName name="IQ_DPS_EST">"c1674"</definedName>
    <definedName name="IQ_DPS_HIGH_EST">"c1676"</definedName>
    <definedName name="IQ_DPS_LOW_EST">"c1677"</definedName>
    <definedName name="IQ_DPS_MEDIAN_EST">"c1675"</definedName>
    <definedName name="IQ_DPS_NUM_EST">"c1678"</definedName>
    <definedName name="IQ_DPS_STDDEV_EST">"c1679"</definedName>
    <definedName name="IQ_DURATION" hidden="1">"c2181"</definedName>
    <definedName name="IQ_EARNING_ASSET_YIELD" hidden="1">"c343"</definedName>
    <definedName name="IQ_EARNING_CO" hidden="1">"c344"</definedName>
    <definedName name="IQ_EARNING_CO_10YR_ANN_CAGR">"c6070"</definedName>
    <definedName name="IQ_EARNING_CO_10YR_ANN_GROWTH" hidden="1">"c345"</definedName>
    <definedName name="IQ_EARNING_CO_1YR_ANN_GROWTH" hidden="1">"c346"</definedName>
    <definedName name="IQ_EARNING_CO_2YR_ANN_CAGR">"c6071"</definedName>
    <definedName name="IQ_EARNING_CO_2YR_ANN_GROWTH" hidden="1">"c347"</definedName>
    <definedName name="IQ_EARNING_CO_3YR_ANN_CAGR">"c6072"</definedName>
    <definedName name="IQ_EARNING_CO_3YR_ANN_GROWTH" hidden="1">"c348"</definedName>
    <definedName name="IQ_EARNING_CO_5YR_ANN_CAGR">"c6073"</definedName>
    <definedName name="IQ_EARNING_CO_5YR_ANN_GROWTH" hidden="1">"c349"</definedName>
    <definedName name="IQ_EARNING_CO_7YR_ANN_CAGR">"c6074"</definedName>
    <definedName name="IQ_EARNING_CO_7YR_ANN_GROWTH" hidden="1">"c350"</definedName>
    <definedName name="IQ_EARNING_CO_MARGIN" hidden="1">"c351"</definedName>
    <definedName name="IQ_EARNINGS_ANNOUNCE_DATE">"c1649"</definedName>
    <definedName name="IQ_EARNINGS_ANNOUNCE_DATE_REUT">"c5314"</definedName>
    <definedName name="IQ_EBIT" hidden="1">"c352"</definedName>
    <definedName name="IQ_EBIT_10YR_ANN_CAGR">"c6075"</definedName>
    <definedName name="IQ_EBIT_10YR_ANN_GROWTH" hidden="1">"c353"</definedName>
    <definedName name="IQ_EBIT_1YR_ANN_GROWTH" hidden="1">"c354"</definedName>
    <definedName name="IQ_EBIT_2YR_ANN_CAGR">"c6076"</definedName>
    <definedName name="IQ_EBIT_2YR_ANN_GROWTH" hidden="1">"c355"</definedName>
    <definedName name="IQ_EBIT_3YR_ANN_CAGR">"c6077"</definedName>
    <definedName name="IQ_EBIT_3YR_ANN_GROWTH" hidden="1">"c356"</definedName>
    <definedName name="IQ_EBIT_5YR_ANN_CAGR">"c6078"</definedName>
    <definedName name="IQ_EBIT_5YR_ANN_GROWTH" hidden="1">"c357"</definedName>
    <definedName name="IQ_EBIT_7YR_ANN_CAGR">"c6079"</definedName>
    <definedName name="IQ_EBIT_7YR_ANN_GROWTH" hidden="1">"c358"</definedName>
    <definedName name="IQ_EBIT_ACT_OR_EST">"c2219"</definedName>
    <definedName name="IQ_EBIT_EQ_INC" hidden="1">"c3498"</definedName>
    <definedName name="IQ_EBIT_EQ_INC_EXCL_SBC" hidden="1">"c3502"</definedName>
    <definedName name="IQ_EBIT_EST">"c1681"</definedName>
    <definedName name="IQ_EBIT_EXCL_SBC" hidden="1">"c3082"</definedName>
    <definedName name="IQ_EBIT_GW_ACT_OR_EST">"c4306"</definedName>
    <definedName name="IQ_EBIT_HIGH_EST">"c1683"</definedName>
    <definedName name="IQ_EBIT_INT" hidden="1">"c360"</definedName>
    <definedName name="IQ_EBIT_LOW_EST">"c1684"</definedName>
    <definedName name="IQ_EBIT_MARGIN" hidden="1">"c359"</definedName>
    <definedName name="IQ_EBIT_MEDIAN_EST">"c1682"</definedName>
    <definedName name="IQ_EBIT_NUM_EST">"c1685"</definedName>
    <definedName name="IQ_EBIT_OVER_IE" hidden="1">"c1369"</definedName>
    <definedName name="IQ_EBIT_SBC_ACT_OR_EST">"c4316"</definedName>
    <definedName name="IQ_EBIT_SBC_GW_ACT_OR_EST">"c4320"</definedName>
    <definedName name="IQ_EBIT_STDDEV_EST">"c1686"</definedName>
    <definedName name="IQ_EBITA" hidden="1">"c1910"</definedName>
    <definedName name="IQ_EBITA_10YR_ANN_CAGR">"c6184"</definedName>
    <definedName name="IQ_EBITA_10YR_ANN_GROWTH" hidden="1">"c1954"</definedName>
    <definedName name="IQ_EBITA_1YR_ANN_GROWTH" hidden="1">"c1949"</definedName>
    <definedName name="IQ_EBITA_2YR_ANN_CAGR">"c6180"</definedName>
    <definedName name="IQ_EBITA_2YR_ANN_GROWTH" hidden="1">"c1950"</definedName>
    <definedName name="IQ_EBITA_3YR_ANN_CAGR">"c6181"</definedName>
    <definedName name="IQ_EBITA_3YR_ANN_GROWTH" hidden="1">"c1951"</definedName>
    <definedName name="IQ_EBITA_5YR_ANN_CAGR">"c6182"</definedName>
    <definedName name="IQ_EBITA_5YR_ANN_GROWTH" hidden="1">"c1952"</definedName>
    <definedName name="IQ_EBITA_7YR_ANN_CAGR">"c6183"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"c6080"</definedName>
    <definedName name="IQ_EBITDA_10YR_ANN_GROWTH" hidden="1">"c362"</definedName>
    <definedName name="IQ_EBITDA_1YR_ANN_GROWTH" hidden="1">"c363"</definedName>
    <definedName name="IQ_EBITDA_2YR_ANN_CAGR">"c6081"</definedName>
    <definedName name="IQ_EBITDA_2YR_ANN_GROWTH" hidden="1">"c364"</definedName>
    <definedName name="IQ_EBITDA_3YR_ANN_CAGR">"c6082"</definedName>
    <definedName name="IQ_EBITDA_3YR_ANN_GROWTH" hidden="1">"c365"</definedName>
    <definedName name="IQ_EBITDA_5YR_ANN_CAGR">"c6083"</definedName>
    <definedName name="IQ_EBITDA_5YR_ANN_GROWTH" hidden="1">"c366"</definedName>
    <definedName name="IQ_EBITDA_7YR_ANN_CAGR">"c6084"</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REUT">"c3640"</definedName>
    <definedName name="IQ_EBITDA_EXCL_SBC" hidden="1">"c3081"</definedName>
    <definedName name="IQ_EBITDA_HIGH_EST" hidden="1">"c370"</definedName>
    <definedName name="IQ_EBITDA_HIGH_EST_REUT">"c3642"</definedName>
    <definedName name="IQ_EBITDA_INT" hidden="1">"c373"</definedName>
    <definedName name="IQ_EBITDA_LOW_EST" hidden="1">"c371"</definedName>
    <definedName name="IQ_EBITDA_LOW_EST_REUT">"c3643"</definedName>
    <definedName name="IQ_EBITDA_MARGIN" hidden="1">"c372"</definedName>
    <definedName name="IQ_EBITDA_MEDIAN_EST" hidden="1">"c1663"</definedName>
    <definedName name="IQ_EBITDA_MEDIAN_EST_REUT">"c3641"</definedName>
    <definedName name="IQ_EBITDA_NUM_EST" hidden="1">"c374"</definedName>
    <definedName name="IQ_EBITDA_NUM_EST_REUT">"c3644"</definedName>
    <definedName name="IQ_EBITDA_OVER_TOTAL_IE" hidden="1">"c1371"</definedName>
    <definedName name="IQ_EBITDA_SBC_ACT_OR_EST">"c4337"</definedName>
    <definedName name="IQ_EBITDA_STDDEV_EST" hidden="1">"c375"</definedName>
    <definedName name="IQ_EBITDA_STDDEV_EST_REUT">"c3645"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"c6214"</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"c6215"</definedName>
    <definedName name="IQ_EBT_REIT" hidden="1">"c389"</definedName>
    <definedName name="IQ_EBT_SBC_ACT_OR_EST">"c4350"</definedName>
    <definedName name="IQ_EBT_SBC_GW_ACT_OR_EST">"c4354"</definedName>
    <definedName name="IQ_EBT_UTI" hidden="1">"c390"</definedName>
    <definedName name="IQ_ECS_AUTHORIZED_SHARES">"c5583"</definedName>
    <definedName name="IQ_ECS_AUTHORIZED_SHARES_ABS">"c5597"</definedName>
    <definedName name="IQ_ECS_CONVERT_FACTOR">"c5581"</definedName>
    <definedName name="IQ_ECS_CONVERT_FACTOR_ABS">"c5595"</definedName>
    <definedName name="IQ_ECS_CONVERT_INTO">"c5580"</definedName>
    <definedName name="IQ_ECS_CONVERT_INTO_ABS">"c5594"</definedName>
    <definedName name="IQ_ECS_CONVERT_TYPE">"c5579"</definedName>
    <definedName name="IQ_ECS_CONVERT_TYPE_ABS">"c5593"</definedName>
    <definedName name="IQ_ECS_INACTIVE_DATE">"c5576"</definedName>
    <definedName name="IQ_ECS_INACTIVE_DATE_ABS">"c5590"</definedName>
    <definedName name="IQ_ECS_NAME">"c5571"</definedName>
    <definedName name="IQ_ECS_NAME_ABS">"c5585"</definedName>
    <definedName name="IQ_ECS_NUM_SHAREHOLDERS">"c5584"</definedName>
    <definedName name="IQ_ECS_NUM_SHAREHOLDERS_ABS">"c5598"</definedName>
    <definedName name="IQ_ECS_PAR_VALUE">"c5577"</definedName>
    <definedName name="IQ_ECS_PAR_VALUE_ABS">"c5591"</definedName>
    <definedName name="IQ_ECS_PAR_VALUE_CURRENCY">"c5578"</definedName>
    <definedName name="IQ_ECS_PAR_VALUE_CURRENCY_ABS">"c5592"</definedName>
    <definedName name="IQ_ECS_SHARES_OUT_BS_DATE">"c5572"</definedName>
    <definedName name="IQ_ECS_SHARES_OUT_BS_DATE_ABS">"c5586"</definedName>
    <definedName name="IQ_ECS_SHARES_OUT_FILING_DATE">"c5573"</definedName>
    <definedName name="IQ_ECS_SHARES_OUT_FILING_DATE_ABS">"c5587"</definedName>
    <definedName name="IQ_ECS_START_DATE">"c5575"</definedName>
    <definedName name="IQ_ECS_START_DATE_ABS">"c5589"</definedName>
    <definedName name="IQ_ECS_TYPE">"c5574"</definedName>
    <definedName name="IQ_ECS_TYPE_ABS">"c5588"</definedName>
    <definedName name="IQ_ECS_VOTING">"c5582"</definedName>
    <definedName name="IQ_ECS_VOTING_ABS">"c5596"</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CAGR">"c6085"</definedName>
    <definedName name="IQ_EPS_10YR_ANN_GROWTH" hidden="1">"c393"</definedName>
    <definedName name="IQ_EPS_1YR_ANN_GROWTH" hidden="1">"c394"</definedName>
    <definedName name="IQ_EPS_2YR_ANN_CAGR">"c6086"</definedName>
    <definedName name="IQ_EPS_2YR_ANN_GROWTH" hidden="1">"c395"</definedName>
    <definedName name="IQ_EPS_3YR_ANN_CAGR">"c6087"</definedName>
    <definedName name="IQ_EPS_3YR_ANN_GROWTH" hidden="1">"c396"</definedName>
    <definedName name="IQ_EPS_5YR_ANN_CAGR">"c6088"</definedName>
    <definedName name="IQ_EPS_5YR_ANN_GROWTH" hidden="1">"c397"</definedName>
    <definedName name="IQ_EPS_7YR_ANN_CAGR">"c6089"</definedName>
    <definedName name="IQ_EPS_7YR_ANN_GROWTH" hidden="1">"c398"</definedName>
    <definedName name="IQ_EPS_ACT_OR_EST">"c2213"</definedName>
    <definedName name="IQ_EPS_EST" hidden="1">"c399"</definedName>
    <definedName name="IQ_EPS_EST_REUT">"c5453"</definedName>
    <definedName name="IQ_EPS_GW_ACT_OR_EST">"c2223"</definedName>
    <definedName name="IQ_EPS_GW_EST">"c1737"</definedName>
    <definedName name="IQ_EPS_GW_EST_REUT">"c5389"</definedName>
    <definedName name="IQ_EPS_GW_HIGH_EST">"c1739"</definedName>
    <definedName name="IQ_EPS_GW_HIGH_EST_REUT">"c5391"</definedName>
    <definedName name="IQ_EPS_GW_LOW_EST">"c1740"</definedName>
    <definedName name="IQ_EPS_GW_LOW_EST_REUT">"c5392"</definedName>
    <definedName name="IQ_EPS_GW_MEDIAN_EST">"c1738"</definedName>
    <definedName name="IQ_EPS_GW_MEDIAN_EST_REUT">"c5390"</definedName>
    <definedName name="IQ_EPS_GW_NUM_EST">"c1741"</definedName>
    <definedName name="IQ_EPS_GW_NUM_EST_REUT">"c5393"</definedName>
    <definedName name="IQ_EPS_GW_STDDEV_EST">"c1742"</definedName>
    <definedName name="IQ_EPS_GW_STDDEV_EST_REUT">"c5394"</definedName>
    <definedName name="IQ_EPS_HIGH_EST" hidden="1">"c400"</definedName>
    <definedName name="IQ_EPS_HIGH_EST_REUT">"c5454"</definedName>
    <definedName name="IQ_EPS_LOW_EST" hidden="1">"c401"</definedName>
    <definedName name="IQ_EPS_LOW_EST_REUT">"c5455"</definedName>
    <definedName name="IQ_EPS_MEDIAN_EST" hidden="1">"c1661"</definedName>
    <definedName name="IQ_EPS_MEDIAN_EST_REUT">"c5456"</definedName>
    <definedName name="IQ_EPS_NORM" hidden="1">"c1902"</definedName>
    <definedName name="IQ_EPS_NORM_EST">"c2226"</definedName>
    <definedName name="IQ_EPS_NORM_EST_REUT">"c5326"</definedName>
    <definedName name="IQ_EPS_NORM_HIGH_EST">"c2228"</definedName>
    <definedName name="IQ_EPS_NORM_HIGH_EST_REUT">"c5328"</definedName>
    <definedName name="IQ_EPS_NORM_LOW_EST">"c2229"</definedName>
    <definedName name="IQ_EPS_NORM_LOW_EST_REUT">"c5329"</definedName>
    <definedName name="IQ_EPS_NORM_MEDIAN_EST">"c2227"</definedName>
    <definedName name="IQ_EPS_NORM_MEDIAN_EST_REUT">"c5327"</definedName>
    <definedName name="IQ_EPS_NORM_NUM_EST">"c2230"</definedName>
    <definedName name="IQ_EPS_NORM_NUM_EST_REUT">"c5330"</definedName>
    <definedName name="IQ_EPS_NORM_STDDEV_EST">"c2231"</definedName>
    <definedName name="IQ_EPS_NORM_STDDEV_EST_REUT">"c5331"</definedName>
    <definedName name="IQ_EPS_NUM_EST" hidden="1">"c402"</definedName>
    <definedName name="IQ_EPS_NUM_EST_REUT">"c5451"</definedName>
    <definedName name="IQ_EPS_REPORT_ACT_OR_EST">"c2224"</definedName>
    <definedName name="IQ_EPS_REPORTED_EST">"c1744"</definedName>
    <definedName name="IQ_EPS_REPORTED_EST_REUT">"c5396"</definedName>
    <definedName name="IQ_EPS_REPORTED_HIGH_EST">"c1746"</definedName>
    <definedName name="IQ_EPS_REPORTED_HIGH_EST_REUT">"c5398"</definedName>
    <definedName name="IQ_EPS_REPORTED_LOW_EST">"c1747"</definedName>
    <definedName name="IQ_EPS_REPORTED_LOW_EST_REUT">"c5399"</definedName>
    <definedName name="IQ_EPS_REPORTED_MEDIAN_EST">"c1745"</definedName>
    <definedName name="IQ_EPS_REPORTED_MEDIAN_EST_REUT">"c5397"</definedName>
    <definedName name="IQ_EPS_REPORTED_NUM_EST">"c1748"</definedName>
    <definedName name="IQ_EPS_REPORTED_NUM_EST_REUT">"c5400"</definedName>
    <definedName name="IQ_EPS_REPORTED_STDDEV_EST">"c1749"</definedName>
    <definedName name="IQ_EPS_REPORTED_STDDEV_EST_REUT">"c5401"</definedName>
    <definedName name="IQ_EPS_SBC_ACT_OR_EST">"c4376"</definedName>
    <definedName name="IQ_EPS_SBC_GW_ACT_OR_EST">"c4380"</definedName>
    <definedName name="IQ_EPS_STDDEV_EST" hidden="1">"c403"</definedName>
    <definedName name="IQ_EPS_STDDEV_EST_REUT">"c5452"</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CFPS">"c1673"</definedName>
    <definedName name="IQ_EST_ACT_DPS">"c1680"</definedName>
    <definedName name="IQ_EST_ACT_EBIT">"c1687"</definedName>
    <definedName name="IQ_EST_ACT_EBITDA">"c1664"</definedName>
    <definedName name="IQ_EST_ACT_EPS">"c1648"</definedName>
    <definedName name="IQ_EST_ACT_EPS_GW">"c1743"</definedName>
    <definedName name="IQ_EST_ACT_EPS_GW_REUT">"c5395"</definedName>
    <definedName name="IQ_EST_ACT_EPS_NORM">"c2232"</definedName>
    <definedName name="IQ_EST_ACT_EPS_NORM_REUT">"c5332"</definedName>
    <definedName name="IQ_EST_ACT_EPS_REPORTED">"c1750"</definedName>
    <definedName name="IQ_EST_ACT_EPS_REPORTED_REUT">"c5402"</definedName>
    <definedName name="IQ_EST_ACT_FFO">"c1666"</definedName>
    <definedName name="IQ_EST_ACT_NAV">"c1757"</definedName>
    <definedName name="IQ_EST_ACT_NI">"c1722"</definedName>
    <definedName name="IQ_EST_ACT_NI_GW">"c1729"</definedName>
    <definedName name="IQ_EST_ACT_NI_REPORTED">"c1736"</definedName>
    <definedName name="IQ_EST_ACT_OPER_INC">"c1694"</definedName>
    <definedName name="IQ_EST_ACT_PRETAX_GW_INC">"c1708"</definedName>
    <definedName name="IQ_EST_ACT_PRETAX_INC">"c1701"</definedName>
    <definedName name="IQ_EST_ACT_PRETAX_REPORT_INC">"c1715"</definedName>
    <definedName name="IQ_EST_ACT_REV">"c2113"</definedName>
    <definedName name="IQ_EST_CFPS_DIFF">"c1871"</definedName>
    <definedName name="IQ_EST_CFPS_GROWTH_1YR">"c1774"</definedName>
    <definedName name="IQ_EST_CFPS_GROWTH_2YR">"c1775"</definedName>
    <definedName name="IQ_EST_CFPS_GROWTH_Q_1YR">"c1776"</definedName>
    <definedName name="IQ_EST_CFPS_SEQ_GROWTH_Q">"c1777"</definedName>
    <definedName name="IQ_EST_CFPS_SURPRISE_PERCENT">"c1872"</definedName>
    <definedName name="IQ_EST_CURRENCY" hidden="1">"c2140"</definedName>
    <definedName name="IQ_EST_CURRENCY_REUT">"c5437"</definedName>
    <definedName name="IQ_EST_DATE" hidden="1">"c1634"</definedName>
    <definedName name="IQ_EST_DATE_REUT">"c5438"</definedName>
    <definedName name="IQ_EST_DPS_DIFF">"c1873"</definedName>
    <definedName name="IQ_EST_DPS_GROWTH_1YR">"c1778"</definedName>
    <definedName name="IQ_EST_DPS_GROWTH_2YR">"c1779"</definedName>
    <definedName name="IQ_EST_DPS_GROWTH_Q_1YR">"c1780"</definedName>
    <definedName name="IQ_EST_DPS_SEQ_GROWTH_Q">"c1781"</definedName>
    <definedName name="IQ_EST_DPS_SURPRISE_PERCENT">"c1874"</definedName>
    <definedName name="IQ_EST_EBIT_DIFF">"c1875"</definedName>
    <definedName name="IQ_EST_EBIT_SURPRISE_PERCENT">"c1876"</definedName>
    <definedName name="IQ_EST_EBITDA_DIFF">"c1867"</definedName>
    <definedName name="IQ_EST_EBITDA_GROWTH_1YR">"c1766"</definedName>
    <definedName name="IQ_EST_EBITDA_GROWTH_2YR">"c1767"</definedName>
    <definedName name="IQ_EST_EBITDA_GROWTH_Q_1YR">"c1768"</definedName>
    <definedName name="IQ_EST_EBITDA_SEQ_GROWTH_Q">"c1769"</definedName>
    <definedName name="IQ_EST_EBITDA_SURPRISE_PERCENT">"c1868"</definedName>
    <definedName name="IQ_EST_EPS_DIFF">"c1864"</definedName>
    <definedName name="IQ_EST_EPS_GROWTH_1YR" hidden="1">"c1636"</definedName>
    <definedName name="IQ_EST_EPS_GROWTH_1YR_REUT">"c3646"</definedName>
    <definedName name="IQ_EST_EPS_GROWTH_2YR">"c1637"</definedName>
    <definedName name="IQ_EST_EPS_GROWTH_5YR" hidden="1">"c1655"</definedName>
    <definedName name="IQ_EST_EPS_GROWTH_5YR_HIGH">"c1657"</definedName>
    <definedName name="IQ_EST_EPS_GROWTH_5YR_LOW">"c1658"</definedName>
    <definedName name="IQ_EST_EPS_GROWTH_5YR_MEDIAN">"c1656"</definedName>
    <definedName name="IQ_EST_EPS_GROWTH_5YR_NUM">"c1659"</definedName>
    <definedName name="IQ_EST_EPS_GROWTH_5YR_REUT">"c3633"</definedName>
    <definedName name="IQ_EST_EPS_GROWTH_5YR_STDDEV">"c1660"</definedName>
    <definedName name="IQ_EST_EPS_GROWTH_Q_1YR" hidden="1">"c1641"</definedName>
    <definedName name="IQ_EST_EPS_GROWTH_Q_1YR_REUT">"c5410"</definedName>
    <definedName name="IQ_EST_EPS_GW_DIFF">"c1891"</definedName>
    <definedName name="IQ_EST_EPS_GW_DIFF_REUT">"c5429"</definedName>
    <definedName name="IQ_EST_EPS_GW_SURPRISE_PERCENT">"c1892"</definedName>
    <definedName name="IQ_EST_EPS_GW_SURPRISE_PERCENT_REUT">"c5430"</definedName>
    <definedName name="IQ_EST_EPS_NORM_DIFF">"c2247"</definedName>
    <definedName name="IQ_EST_EPS_NORM_DIFF_REUT">"c5411"</definedName>
    <definedName name="IQ_EST_EPS_NORM_SURPRISE_PERCENT">"c2248"</definedName>
    <definedName name="IQ_EST_EPS_NORM_SURPRISE_PERCENT_REUT">"c5412"</definedName>
    <definedName name="IQ_EST_EPS_REPORT_DIFF">"c1893"</definedName>
    <definedName name="IQ_EST_EPS_REPORT_DIFF_REUT">"c5431"</definedName>
    <definedName name="IQ_EST_EPS_REPORT_SURPRISE_PERCENT">"c1894"</definedName>
    <definedName name="IQ_EST_EPS_REPORT_SURPRISE_PERCENT_REUT">"c5432"</definedName>
    <definedName name="IQ_EST_EPS_SEQ_GROWTH_Q">"c1764"</definedName>
    <definedName name="IQ_EST_EPS_SURPRISE_PERCENT">"c1635"</definedName>
    <definedName name="IQ_EST_FFO_DIFF">"c1869"</definedName>
    <definedName name="IQ_EST_FFO_GROWTH_1YR">"c1770"</definedName>
    <definedName name="IQ_EST_FFO_GROWTH_2YR">"c1771"</definedName>
    <definedName name="IQ_EST_FFO_GROWTH_Q_1YR">"c1772"</definedName>
    <definedName name="IQ_EST_FFO_SEQ_GROWTH_Q">"c1773"</definedName>
    <definedName name="IQ_EST_FFO_SURPRISE_PERCENT">"c1870"</definedName>
    <definedName name="IQ_EST_NAV_DIFF">"c1895"</definedName>
    <definedName name="IQ_EST_NAV_SURPRISE_PERCENT">"c1896"</definedName>
    <definedName name="IQ_EST_NI_DIFF">"c1885"</definedName>
    <definedName name="IQ_EST_NI_GW_DIFF">"c1887"</definedName>
    <definedName name="IQ_EST_NI_GW_SURPRISE_PERCENT">"c1888"</definedName>
    <definedName name="IQ_EST_NI_REPORT_DIFF">"c1889"</definedName>
    <definedName name="IQ_EST_NI_REPORT_SURPRISE_PERCENT">"c1890"</definedName>
    <definedName name="IQ_EST_NI_SURPRISE_PERCENT">"c1886"</definedName>
    <definedName name="IQ_EST_NUM_BUY">"c1759"</definedName>
    <definedName name="IQ_EST_NUM_HOLD">"c1761"</definedName>
    <definedName name="IQ_EST_NUM_NO_OPINION">"c1758"</definedName>
    <definedName name="IQ_EST_NUM_OUTPERFORM">"c1760"</definedName>
    <definedName name="IQ_EST_NUM_SELL">"c1763"</definedName>
    <definedName name="IQ_EST_NUM_UNDERPERFORM">"c1762"</definedName>
    <definedName name="IQ_EST_OPER_INC_DIFF">"c1877"</definedName>
    <definedName name="IQ_EST_OPER_INC_SURPRISE_PERCENT">"c1878"</definedName>
    <definedName name="IQ_EST_PRE_TAX_DIFF">"c1879"</definedName>
    <definedName name="IQ_EST_PRE_TAX_GW_DIFF">"c1881"</definedName>
    <definedName name="IQ_EST_PRE_TAX_GW_SURPRISE_PERCENT">"c1882"</definedName>
    <definedName name="IQ_EST_PRE_TAX_REPORT_DIFF">"c1883"</definedName>
    <definedName name="IQ_EST_PRE_TAX_REPORT_SURPRISE_PERCENT">"c1884"</definedName>
    <definedName name="IQ_EST_PRE_TAX_SURPRISE_PERCENT">"c1880"</definedName>
    <definedName name="IQ_EST_REV_DIFF">"c1865"</definedName>
    <definedName name="IQ_EST_REV_GROWTH_1YR">"c1638"</definedName>
    <definedName name="IQ_EST_REV_GROWTH_2YR">"c1639"</definedName>
    <definedName name="IQ_EST_REV_GROWTH_Q_1YR">"c1640"</definedName>
    <definedName name="IQ_EST_REV_SEQ_GROWTH_Q">"c1765"</definedName>
    <definedName name="IQ_EST_REV_SURPRISE_PERCENT">"c1866"</definedName>
    <definedName name="IQ_EST_VENDOR">"c5564"</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CISE_TAXES_EXCL_SALES">"c5515"</definedName>
    <definedName name="IQ_EXCISE_TAXES_INCL_SALES">"c5514"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"c6216"</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ACT_OR_EST">"c2216"</definedName>
    <definedName name="IQ_FFO_ADJ_ACT_OR_EST">"c4435"</definedName>
    <definedName name="IQ_FFO_EST">"c418"</definedName>
    <definedName name="IQ_FFO_HIGH_EST">"c419"</definedName>
    <definedName name="IQ_FFO_LOW_EST">"c420"</definedName>
    <definedName name="IQ_FFO_MEDIAN_EST">"c1665"</definedName>
    <definedName name="IQ_FFO_NUM_EST">"c421"</definedName>
    <definedName name="IQ_FFO_PAYOUT_RATIO" hidden="1">"c3492"</definedName>
    <definedName name="IQ_FFO_SHARE_ACT_OR_EST">"c4446"</definedName>
    <definedName name="IQ_FFO_STDDEV_EST">"c422"</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URRENT_PORT_DEBT_TOTAL">"c5524"</definedName>
    <definedName name="IQ_FIN_DIV_CURRENT_PORT_LEASES_TOTAL">"c5523"</definedName>
    <definedName name="IQ_FIN_DIV_DEBT_CURRENT" hidden="1">"c429"</definedName>
    <definedName name="IQ_FIN_DIV_DEBT_LT" hidden="1">"c430"</definedName>
    <definedName name="IQ_FIN_DIV_DEBT_LT_TOTAL">"c5526"</definedName>
    <definedName name="IQ_FIN_DIV_DEBT_TOTAL">"c5656"</definedName>
    <definedName name="IQ_FIN_DIV_EXP" hidden="1">"c431"</definedName>
    <definedName name="IQ_FIN_DIV_INT_EXP" hidden="1">"c432"</definedName>
    <definedName name="IQ_FIN_DIV_LEASES_LT_TOTAL">"c5525"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"c5655"</definedName>
    <definedName name="IQ_FIN_DIV_NOTES_PAY_TOTAL">"c5522"</definedName>
    <definedName name="IQ_FIN_DIV_REV" hidden="1">"c437"</definedName>
    <definedName name="IQ_FIN_DIV_ST_DEBT_TOTAL">"c5527"</definedName>
    <definedName name="IQ_FINANCING_CASH" hidden="1">"c1405"</definedName>
    <definedName name="IQ_FINANCING_CASH_SUPPL" hidden="1">"c1406"</definedName>
    <definedName name="IQ_FINANCING_OBLIG_CURRENT">"c6190"</definedName>
    <definedName name="IQ_FINANCING_OBLIG_NON_CURRENT">"c6191"</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AP_IS">"c6194"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"c6219"</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EO_SEG_ASSETS">"c4069"</definedName>
    <definedName name="IQ_GEO_SEG_ASSETS_ABS">"c4091"</definedName>
    <definedName name="IQ_GEO_SEG_ASSETS_TOTAL">"c4123"</definedName>
    <definedName name="IQ_GEO_SEG_CAPEX">"c4083"</definedName>
    <definedName name="IQ_GEO_SEG_CAPEX_ABS">"c4105"</definedName>
    <definedName name="IQ_GEO_SEG_CAPEX_TOTAL">"c4127"</definedName>
    <definedName name="IQ_GEO_SEG_DA">"c4082"</definedName>
    <definedName name="IQ_GEO_SEG_DA_ABS">"c4104"</definedName>
    <definedName name="IQ_GEO_SEG_DA_TOTAL">"c4126"</definedName>
    <definedName name="IQ_GEO_SEG_EARNINGS_OP">"c4073"</definedName>
    <definedName name="IQ_GEO_SEG_EARNINGS_OP_ABS">"c4095"</definedName>
    <definedName name="IQ_GEO_SEG_EARNINGS_OP_TOTAL">"c4119"</definedName>
    <definedName name="IQ_GEO_SEG_EBT">"c4072"</definedName>
    <definedName name="IQ_GEO_SEG_EBT_ABS">"c4094"</definedName>
    <definedName name="IQ_GEO_SEG_EBT_TOTAL">"c4121"</definedName>
    <definedName name="IQ_GEO_SEG_GP">"c4070"</definedName>
    <definedName name="IQ_GEO_SEG_GP_ABS">"c4092"</definedName>
    <definedName name="IQ_GEO_SEG_GP_TOTAL">"c4120"</definedName>
    <definedName name="IQ_GEO_SEG_INC_TAX">"c4081"</definedName>
    <definedName name="IQ_GEO_SEG_INC_TAX_ABS">"c4103"</definedName>
    <definedName name="IQ_GEO_SEG_INC_TAX_TOTAL">"c4125"</definedName>
    <definedName name="IQ_GEO_SEG_INTEREST_EXP">"c4080"</definedName>
    <definedName name="IQ_GEO_SEG_INTEREST_EXP_ABS">"c4102"</definedName>
    <definedName name="IQ_GEO_SEG_INTEREST_EXP_TOTAL">"c4124"</definedName>
    <definedName name="IQ_GEO_SEG_NAME">"c5484"</definedName>
    <definedName name="IQ_GEO_SEG_NAME_ABS">"c5485"</definedName>
    <definedName name="IQ_GEO_SEG_NI">"c4071"</definedName>
    <definedName name="IQ_GEO_SEG_NI_ABS">"c4093"</definedName>
    <definedName name="IQ_GEO_SEG_NI_TOTAL">"c4122"</definedName>
    <definedName name="IQ_GEO_SEG_OPER_INC">"c4075"</definedName>
    <definedName name="IQ_GEO_SEG_OPER_INC_ABS">"c4097"</definedName>
    <definedName name="IQ_GEO_SEG_OPER_INC_TOTAL">"c4118"</definedName>
    <definedName name="IQ_GEO_SEG_REV">"c4074"</definedName>
    <definedName name="IQ_GEO_SEG_REV_ABS">"c4096"</definedName>
    <definedName name="IQ_GEO_SEG_REV_TOTAL">"c4117"</definedName>
    <definedName name="IQ_GOODWILL_NET" hidden="1">"c1380"</definedName>
    <definedName name="IQ_GP" hidden="1">"c511"</definedName>
    <definedName name="IQ_GP_10YR_ANN_CAGR">"c6090"</definedName>
    <definedName name="IQ_GP_10YR_ANN_GROWTH" hidden="1">"c512"</definedName>
    <definedName name="IQ_GP_1YR_ANN_GROWTH" hidden="1">"c513"</definedName>
    <definedName name="IQ_GP_2YR_ANN_CAGR">"c6091"</definedName>
    <definedName name="IQ_GP_2YR_ANN_GROWTH" hidden="1">"c514"</definedName>
    <definedName name="IQ_GP_3YR_ANN_CAGR">"c6092"</definedName>
    <definedName name="IQ_GP_3YR_ANN_GROWTH" hidden="1">"c515"</definedName>
    <definedName name="IQ_GP_5YR_ANN_CAGR">"c6093"</definedName>
    <definedName name="IQ_GP_5YR_ANN_GROWTH" hidden="1">"c516"</definedName>
    <definedName name="IQ_GP_7YR_ANN_CAGR">"c6094"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"c6095"</definedName>
    <definedName name="IQ_GROSS_LOANS_10YR_ANN_GROWTH" hidden="1">"c522"</definedName>
    <definedName name="IQ_GROSS_LOANS_1YR_ANN_GROWTH" hidden="1">"c523"</definedName>
    <definedName name="IQ_GROSS_LOANS_2YR_ANN_CAGR">"c6096"</definedName>
    <definedName name="IQ_GROSS_LOANS_2YR_ANN_GROWTH" hidden="1">"c524"</definedName>
    <definedName name="IQ_GROSS_LOANS_3YR_ANN_CAGR">"c6097"</definedName>
    <definedName name="IQ_GROSS_LOANS_3YR_ANN_GROWTH" hidden="1">"c525"</definedName>
    <definedName name="IQ_GROSS_LOANS_5YR_ANN_CAGR">"c6098"</definedName>
    <definedName name="IQ_GROSS_LOANS_5YR_ANN_GROWTH" hidden="1">"c526"</definedName>
    <definedName name="IQ_GROSS_LOANS_7YR_ANN_CAGR">"c6099"</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"c6280"</definedName>
    <definedName name="IQ_GW_INTAN_AMORT_REIT" hidden="1">"c1480"</definedName>
    <definedName name="IQ_GW_INTAN_AMORT_UTI" hidden="1">"c1481"</definedName>
    <definedName name="IQ_HC_ADMISSIONS">"c5953"</definedName>
    <definedName name="IQ_HC_ADMISSIONS_GROWTH">"c5997"</definedName>
    <definedName name="IQ_HC_ADMISSIONS_MANAGED_CARE">"c5956"</definedName>
    <definedName name="IQ_HC_ADMISSIONS_MEDICAID">"c5955"</definedName>
    <definedName name="IQ_HC_ADMISSIONS_MEDICARE">"c5954"</definedName>
    <definedName name="IQ_HC_ADMISSIONS_OTHER">"c5957"</definedName>
    <definedName name="IQ_HC_ADMISSIONS_SF">"c6006"</definedName>
    <definedName name="IQ_HC_ALFS">"c5952"</definedName>
    <definedName name="IQ_HC_AVG_BEDS_SVC">"c5951"</definedName>
    <definedName name="IQ_HC_AVG_DAILY_CENSUS">"c5965"</definedName>
    <definedName name="IQ_HC_AVG_LICENSED_BEDS">"c5949"</definedName>
    <definedName name="IQ_HC_AVG_LICENSED_BEDS_SF">"c6004"</definedName>
    <definedName name="IQ_HC_AVG_STAY">"c5966"</definedName>
    <definedName name="IQ_HC_AVG_STAY_SF">"c6016"</definedName>
    <definedName name="IQ_HC_BEDS_SVC">"c5950"</definedName>
    <definedName name="IQ_HC_DAYS_REV_OUT">"c5993"</definedName>
    <definedName name="IQ_HC_EQUIV_ADMISSIONS_GROWTH">"c5998"</definedName>
    <definedName name="IQ_HC_EQUIVALENT_ADMISSIONS">"c5958"</definedName>
    <definedName name="IQ_HC_EQUIVALENT_ADMISSIONS_SF">"c6007"</definedName>
    <definedName name="IQ_HC_ER_VISITS">"c5964"</definedName>
    <definedName name="IQ_HC_ER_VISITS_SF">"c6017"</definedName>
    <definedName name="IQ_HC_GROSS_INPATIENT_REV">"c5987"</definedName>
    <definedName name="IQ_HC_GROSS_OUTPATIENT_REV">"c5988"</definedName>
    <definedName name="IQ_HC_GROSS_PATIENT_REV">"c5989"</definedName>
    <definedName name="IQ_HC_HOSP_FACILITIES_CONSOL">"c5945"</definedName>
    <definedName name="IQ_HC_HOSP_FACILITIES_CONSOL_SF">"c6000"</definedName>
    <definedName name="IQ_HC_HOSP_FACILITIES_NON_CONSOL">"c5946"</definedName>
    <definedName name="IQ_HC_HOSP_FACILITIES_NON_CONSOL_SF">"c6001"</definedName>
    <definedName name="IQ_HC_HOSP_FACILITIES_TOTAL">"c5947"</definedName>
    <definedName name="IQ_HC_HOSP_FACILITIES_TOTAL_SF">"c6002"</definedName>
    <definedName name="IQ_HC_INPATIENT_PROCEDURES">"c5961"</definedName>
    <definedName name="IQ_HC_INPATIENT_PROCEDURES_SF">"c6011"</definedName>
    <definedName name="IQ_HC_INPATIENT_REV_PER_ADMISSION">"c5994"</definedName>
    <definedName name="IQ_HC_INTPATIENT_SVCS_PCT_REV">"c5975"</definedName>
    <definedName name="IQ_HC_INTPATIENT_SVCS_PCT_REV_SF">"c6015"</definedName>
    <definedName name="IQ_HC_LICENSED_BEDS">"c5948"</definedName>
    <definedName name="IQ_HC_LICENSED_BEDS_SF">"c6003"</definedName>
    <definedName name="IQ_HC_MANAGED_CARE_PCT_ADMISSIONS">"c5982"</definedName>
    <definedName name="IQ_HC_MANAGED_CARE_PCT_REV">"c5978"</definedName>
    <definedName name="IQ_HC_MEDICAID_PCT_ADMISSIONS">"c5981"</definedName>
    <definedName name="IQ_HC_MEDICAID_PCT_REV">"c5977"</definedName>
    <definedName name="IQ_HC_MEDICARE_PCT_ADMISSIONS">"c5980"</definedName>
    <definedName name="IQ_HC_MEDICARE_PCT_REV">"c5976"</definedName>
    <definedName name="IQ_HC_NET_INPATIENT_REV">"c5984"</definedName>
    <definedName name="IQ_HC_NET_OUTPATIENT_REV">"c5985"</definedName>
    <definedName name="IQ_HC_NET_PATIENT_REV">"c5986"</definedName>
    <definedName name="IQ_HC_NET_PATIENT_REV_SF">"c6005"</definedName>
    <definedName name="IQ_HC_OCC_RATE">"c5967"</definedName>
    <definedName name="IQ_HC_OCC_RATE_LICENSED_BEDS">"c5968"</definedName>
    <definedName name="IQ_HC_OCC_RATE_SF">"c6009"</definedName>
    <definedName name="IQ_HC_OPEX_SUPPLIES">"c5990"</definedName>
    <definedName name="IQ_HC_OTHER_OPEX_PCT_REV">"c5973"</definedName>
    <definedName name="IQ_HC_OUTPATIENT_PROCEDURES">"c5962"</definedName>
    <definedName name="IQ_HC_OUTPATIENT_PROCEDURES_SF">"c6012"</definedName>
    <definedName name="IQ_HC_OUTPATIENT_REV_PER_ADMISSION">"c5995"</definedName>
    <definedName name="IQ_HC_OUTPATIENT_SVCS_PCT_REV">"c5974"</definedName>
    <definedName name="IQ_HC_OUTPATIENT_SVCS_PCT_REV_SF">"c6014"</definedName>
    <definedName name="IQ_HC_PATIENT_DAYS">"c5960"</definedName>
    <definedName name="IQ_HC_PATIENT_DAYS_SF">"c6010"</definedName>
    <definedName name="IQ_HC_PROF_GEN_LIAB_CLAIM_PAID">"c5991"</definedName>
    <definedName name="IQ_HC_PROF_GEN_LIAB_EXP_BENEFIT">"c5992"</definedName>
    <definedName name="IQ_HC_PROVISION_DOUBTFUL_PCT_REV">"c5972"</definedName>
    <definedName name="IQ_HC_REV_GROWTH">"c5996"</definedName>
    <definedName name="IQ_HC_REV_PER_EQUIV_ADMISSION">"c5959"</definedName>
    <definedName name="IQ_HC_REV_PER_EQUIV_ADMISSION_SF">"c6008"</definedName>
    <definedName name="IQ_HC_REV_PER_EQUIV_ADMISSIONS_GROWTH">"c5999"</definedName>
    <definedName name="IQ_HC_REV_PER_PATIENT_DAY">"c5969"</definedName>
    <definedName name="IQ_HC_REV_PER_PATIENT_DAY_SF">"c6018"</definedName>
    <definedName name="IQ_HC_SALARIES_PCT_REV">"c5970"</definedName>
    <definedName name="IQ_HC_SUPPLIES_PCT_REV">"c5971"</definedName>
    <definedName name="IQ_HC_TOTAL_PROCEDURES">"c5963"</definedName>
    <definedName name="IQ_HC_TOTAL_PROCEDURES_SF">"c6013"</definedName>
    <definedName name="IQ_HC_UNINSURED_PCT_ADMISSIONS">"c5983"</definedName>
    <definedName name="IQ_HC_UNINSURED_PCT_REV">"c5979"</definedName>
    <definedName name="IQ_HIGH_TARGET_PRICE" hidden="1">"c1651"</definedName>
    <definedName name="IQ_HIGH_TARGET_PRICE_REUT">"c5317"</definedName>
    <definedName name="IQ_HIGHPRICE" hidden="1">"c545"</definedName>
    <definedName name="IQ_HOME_AVG_LOAN_SIZE">"c5911"</definedName>
    <definedName name="IQ_HOME_BACKLOG">"c5844"</definedName>
    <definedName name="IQ_HOME_BACKLOG_AVG_JV">"c5848"</definedName>
    <definedName name="IQ_HOME_BACKLOG_AVG_JV_GROWTH">"c5928"</definedName>
    <definedName name="IQ_HOME_BACKLOG_AVG_JV_INC">"c5851"</definedName>
    <definedName name="IQ_HOME_BACKLOG_AVG_JV_INC_GROWTH">"c5931"</definedName>
    <definedName name="IQ_HOME_BACKLOG_AVG_PRICE">"c5845"</definedName>
    <definedName name="IQ_HOME_BACKLOG_AVG_PRICE_GROWTH">"c5925"</definedName>
    <definedName name="IQ_HOME_BACKLOG_GROWTH">"c5924"</definedName>
    <definedName name="IQ_HOME_BACKLOG_JV">"c5847"</definedName>
    <definedName name="IQ_HOME_BACKLOG_JV_GROWTH">"c5927"</definedName>
    <definedName name="IQ_HOME_BACKLOG_JV_INC">"c5850"</definedName>
    <definedName name="IQ_HOME_BACKLOG_JV_INC_GROWTH">"c5930"</definedName>
    <definedName name="IQ_HOME_BACKLOG_VALUE">"c5846"</definedName>
    <definedName name="IQ_HOME_BACKLOG_VALUE_GROWTH">"c5926"</definedName>
    <definedName name="IQ_HOME_BACKLOG_VALUE_JV">"c5849"</definedName>
    <definedName name="IQ_HOME_BACKLOG_VALUE_JV_GROWTH">"c5929"</definedName>
    <definedName name="IQ_HOME_BACKLOG_VALUE_JV_INC">"c5852"</definedName>
    <definedName name="IQ_HOME_BACKLOG_VALUE_JV_INC_GROWTH">"c5932"</definedName>
    <definedName name="IQ_HOME_COMMUNITIES_ACTIVE">"c5862"</definedName>
    <definedName name="IQ_HOME_COMMUNITIES_ACTIVE_GROWTH">"c5942"</definedName>
    <definedName name="IQ_HOME_COMMUNITIES_ACTIVE_JV">"c5863"</definedName>
    <definedName name="IQ_HOME_COMMUNITIES_ACTIVE_JV_GROWTH">"c5943"</definedName>
    <definedName name="IQ_HOME_COMMUNITIES_ACTIVE_JV_INC">"c5864"</definedName>
    <definedName name="IQ_HOME_COMMUNITIES_ACTIVE_JV_INC_GROWTH">"c5944"</definedName>
    <definedName name="IQ_HOME_COST_CONSTRUCTION_SVCS">"c5882"</definedName>
    <definedName name="IQ_HOME_COST_ELIMINATIONS_OTHER">"c5883"</definedName>
    <definedName name="IQ_HOME_COST_FINANCIAL_SVCS">"c5881"</definedName>
    <definedName name="IQ_HOME_COST_HOUSING">"c5877"</definedName>
    <definedName name="IQ_HOME_COST_LAND_LOT">"c5878"</definedName>
    <definedName name="IQ_HOME_COST_OTHER_HOMEBUILDING">"c5879"</definedName>
    <definedName name="IQ_HOME_COST_TOTAL">"c5884"</definedName>
    <definedName name="IQ_HOME_COST_TOTAL_HOMEBUILDING">"c5880"</definedName>
    <definedName name="IQ_HOME_DELIVERED">"c5835"</definedName>
    <definedName name="IQ_HOME_DELIVERED_AVG_PRICE">"c5836"</definedName>
    <definedName name="IQ_HOME_DELIVERED_AVG_PRICE_GROWTH">"c5916"</definedName>
    <definedName name="IQ_HOME_DELIVERED_AVG_PRICE_JV">"c5839"</definedName>
    <definedName name="IQ_HOME_DELIVERED_AVG_PRICE_JV_GROWTH">"c5919"</definedName>
    <definedName name="IQ_HOME_DELIVERED_AVG_PRICE_JV_INC">"c5842"</definedName>
    <definedName name="IQ_HOME_DELIVERED_AVG_PRICE_JV_INC_GROWTH">"c5922"</definedName>
    <definedName name="IQ_HOME_DELIVERED_GROWTH">"c5915"</definedName>
    <definedName name="IQ_HOME_DELIVERED_JV">"c5838"</definedName>
    <definedName name="IQ_HOME_DELIVERED_JV_GROWTH">"c5918"</definedName>
    <definedName name="IQ_HOME_DELIVERED_JV_INC">"c5841"</definedName>
    <definedName name="IQ_HOME_DELIVERED_JV_INC_GROWTH">"c5921"</definedName>
    <definedName name="IQ_HOME_DELIVERED_VALUE">"c5837"</definedName>
    <definedName name="IQ_HOME_DELIVERED_VALUE_GROWTH">"c5917"</definedName>
    <definedName name="IQ_HOME_DELIVERED_VALUE_JV">"c5840"</definedName>
    <definedName name="IQ_HOME_DELIVERED_VALUE_JV_GROWTH">"c5920"</definedName>
    <definedName name="IQ_HOME_DELIVERED_VALUE_JV_INC">"c5843"</definedName>
    <definedName name="IQ_HOME_DELIVERED_VALUE_JV_INC_GROWTH">"c5923"</definedName>
    <definedName name="IQ_HOME_FINISHED_HOMES_CIP">"c5865"</definedName>
    <definedName name="IQ_HOME_FIRSTLIEN_MORT_ORIGINATED">"c5905"</definedName>
    <definedName name="IQ_HOME_FIRSTLIEN_MORT_ORIGINATED_VOL">"c5908"</definedName>
    <definedName name="IQ_HOME_HUC">"c5822"</definedName>
    <definedName name="IQ_HOME_HUC_JV">"c5823"</definedName>
    <definedName name="IQ_HOME_HUC_JV_INC">"c5824"</definedName>
    <definedName name="IQ_HOME_INV_NOT_OWNED">"c5868"</definedName>
    <definedName name="IQ_HOME_LAND_DEVELOPMENT">"c5866"</definedName>
    <definedName name="IQ_HOME_LAND_FUTURE_DEVELOPMENT">"c5867"</definedName>
    <definedName name="IQ_HOME_LOAN_APPLICATIONS">"c5910"</definedName>
    <definedName name="IQ_HOME_LOANS_SOLD_COUNT">"c5912"</definedName>
    <definedName name="IQ_HOME_LOANS_SOLD_VALUE">"c5913"</definedName>
    <definedName name="IQ_HOME_LOTS_CONTROLLED">"c5831"</definedName>
    <definedName name="IQ_HOME_LOTS_FINISHED">"c5827"</definedName>
    <definedName name="IQ_HOME_LOTS_HELD_SALE">"c5830"</definedName>
    <definedName name="IQ_HOME_LOTS_JV">"c5833"</definedName>
    <definedName name="IQ_HOME_LOTS_JV_INC">"c5834"</definedName>
    <definedName name="IQ_HOME_LOTS_OTHER">"c5832"</definedName>
    <definedName name="IQ_HOME_LOTS_OWNED">"c5828"</definedName>
    <definedName name="IQ_HOME_LOTS_UNDER_DEVELOPMENT">"c5826"</definedName>
    <definedName name="IQ_HOME_LOTS_UNDER_OPTION">"c5829"</definedName>
    <definedName name="IQ_HOME_LOTS_UNDEVELOPED">"c5825"</definedName>
    <definedName name="IQ_HOME_MORT_CAPTURE_RATE">"c5906"</definedName>
    <definedName name="IQ_HOME_MORT_ORIGINATED">"c5907"</definedName>
    <definedName name="IQ_HOME_OBLIGATIONS_INV_NOT_OWNED">"c5914"</definedName>
    <definedName name="IQ_HOME_ORDERS">"c5853"</definedName>
    <definedName name="IQ_HOME_ORDERS_AVG_PRICE">"c5854"</definedName>
    <definedName name="IQ_HOME_ORDERS_AVG_PRICE_GROWTH">"c5934"</definedName>
    <definedName name="IQ_HOME_ORDERS_AVG_PRICE_JV">"c5857"</definedName>
    <definedName name="IQ_HOME_ORDERS_AVG_PRICE_JV_GROWTH">"c5937"</definedName>
    <definedName name="IQ_HOME_ORDERS_AVG_PRICE_JV_INC">"c5860"</definedName>
    <definedName name="IQ_HOME_ORDERS_AVG_PRICE_JV_INC_GROWTH">"c5940"</definedName>
    <definedName name="IQ_HOME_ORDERS_GROWTH">"c5933"</definedName>
    <definedName name="IQ_HOME_ORDERS_JV">"c5856"</definedName>
    <definedName name="IQ_HOME_ORDERS_JV_GROWTH">"c5936"</definedName>
    <definedName name="IQ_HOME_ORDERS_JV_INC">"c5859"</definedName>
    <definedName name="IQ_HOME_ORDERS_JV_INC_GROWTH">"c5939"</definedName>
    <definedName name="IQ_HOME_ORDERS_VALUE">"c5855"</definedName>
    <definedName name="IQ_HOME_ORDERS_VALUE_GROWTH">"c5935"</definedName>
    <definedName name="IQ_HOME_ORDERS_VALUE_JV">"c5858"</definedName>
    <definedName name="IQ_HOME_ORDERS_VALUE_JV_GROWTH">"c5938"</definedName>
    <definedName name="IQ_HOME_ORDERS_VALUE_JV_INC">"c5861"</definedName>
    <definedName name="IQ_HOME_ORDERS_VALUE_JV_INC_GROWTH">"c5941"</definedName>
    <definedName name="IQ_HOME_ORIGINATION_TOTAL">"c5909"</definedName>
    <definedName name="IQ_HOME_PRETAX_INC_CONSTRUCTION_SVCS">"c5890"</definedName>
    <definedName name="IQ_HOME_PRETAX_INC_ELIMINATIONS_OTHER">"c5891"</definedName>
    <definedName name="IQ_HOME_PRETAX_INC_FINANCIAL_SVCS">"c5889"</definedName>
    <definedName name="IQ_HOME_PRETAX_INC_HOUSING">"c5885"</definedName>
    <definedName name="IQ_HOME_PRETAX_INC_LAND_LOT">"c5886"</definedName>
    <definedName name="IQ_HOME_PRETAX_INC_OTHER_HOMEBUILDING">"c5887"</definedName>
    <definedName name="IQ_HOME_PRETAX_INC_TOTAL">"c5892"</definedName>
    <definedName name="IQ_HOME_PRETAX_INC_TOTAL_HOMEBUILDING">"c5888"</definedName>
    <definedName name="IQ_HOME_PURCH_OBLIGATION_1YR">"c5898"</definedName>
    <definedName name="IQ_HOME_PURCH_OBLIGATION_2YR">"c5899"</definedName>
    <definedName name="IQ_HOME_PURCH_OBLIGATION_3YR">"c5900"</definedName>
    <definedName name="IQ_HOME_PURCH_OBLIGATION_4YR">"c5901"</definedName>
    <definedName name="IQ_HOME_PURCH_OBLIGATION_5YR">"c5902"</definedName>
    <definedName name="IQ_HOME_PURCH_OBLIGATION_AFTER5">"c5903"</definedName>
    <definedName name="IQ_HOME_PURCH_OBLIGATION_TOTAL">"c5904"</definedName>
    <definedName name="IQ_HOME_REV_CONSTRUCTION_SERVICES">"c5874"</definedName>
    <definedName name="IQ_HOME_REV_ELIMINATIONS_OTHER">"c5875"</definedName>
    <definedName name="IQ_HOME_REV_FINANCIAL_SERVICES">"c5873"</definedName>
    <definedName name="IQ_HOME_REV_HOUSING">"c5872"</definedName>
    <definedName name="IQ_HOME_REV_LAND_LOT">"c5870"</definedName>
    <definedName name="IQ_HOME_REV_OTHER_HOMEBUILDING">"c5871"</definedName>
    <definedName name="IQ_HOME_REV_TOTAL">"c5876"</definedName>
    <definedName name="IQ_HOME_TOTAL_INV">"c5869"</definedName>
    <definedName name="IQ_HOME_WARRANTY_RES_BEG">"c5893"</definedName>
    <definedName name="IQ_HOME_WARRANTY_RES_END">"c5897"</definedName>
    <definedName name="IQ_HOME_WARRANTY_RES_ISS">"c5894"</definedName>
    <definedName name="IQ_HOME_WARRANTY_RES_OTHER">"c5896"</definedName>
    <definedName name="IQ_HOME_WARRANTY_RES_PAY">"c5895"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DUSTRY" hidden="1">"c3601"</definedName>
    <definedName name="IQ_INDUSTRY_GROUP" hidden="1">"c3602"</definedName>
    <definedName name="IQ_INDUSTRY_SECTOR" hidden="1">"c3603"</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"c6223"</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"c6224"</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"c6225"</definedName>
    <definedName name="IQ_INT_INC_REIT" hidden="1">"c597"</definedName>
    <definedName name="IQ_INT_INC_TOTAL" hidden="1">"c598"</definedName>
    <definedName name="IQ_INT_INC_UTI" hidden="1">"c599"</definedName>
    <definedName name="IQ_INT_INV_INC" hidden="1">"c600"</definedName>
    <definedName name="IQ_INT_INV_INC_RE">"c6226"</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CAGR">"c6164"</definedName>
    <definedName name="IQ_INV_10YR_ANN_GROWTH" hidden="1">"c1930"</definedName>
    <definedName name="IQ_INV_1YR_ANN_GROWTH" hidden="1">"c1925"</definedName>
    <definedName name="IQ_INV_2YR_ANN_CAGR">"c6160"</definedName>
    <definedName name="IQ_INV_2YR_ANN_GROWTH" hidden="1">"c1926"</definedName>
    <definedName name="IQ_INV_3YR_ANN_CAGR">"c6161"</definedName>
    <definedName name="IQ_INV_3YR_ANN_GROWTH" hidden="1">"c1927"</definedName>
    <definedName name="IQ_INV_5YR_ANN_CAGR">"c6162"</definedName>
    <definedName name="IQ_INV_5YR_ANN_GROWTH" hidden="1">"c1928"</definedName>
    <definedName name="IQ_INV_7YR_ANN_CAGR">"c6163"</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"c6227"</definedName>
    <definedName name="IQ_INVEST_LOANS_CF_REIT" hidden="1">"c633"</definedName>
    <definedName name="IQ_INVEST_LOANS_CF_UTI" hidden="1">"c634"</definedName>
    <definedName name="IQ_INVEST_MUNI_SECURITY">"c5512"</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"c6228"</definedName>
    <definedName name="IQ_INVEST_SECURITY_CF_REIT" hidden="1">"c642"</definedName>
    <definedName name="IQ_INVEST_SECURITY_CF_UTI" hidden="1">"c643"</definedName>
    <definedName name="IQ_INVEST_SECURITY_SUPPL">"c5511"</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"c6229"</definedName>
    <definedName name="IQ_LEGAL_SETTLE_REIT" hidden="1">"c652"</definedName>
    <definedName name="IQ_LEGAL_SETTLE_UTI" hidden="1">"c653"</definedName>
    <definedName name="IQ_LEVERAGE_RATIO" hidden="1">"c654"</definedName>
    <definedName name="IQ_LEVERED_FCF" hidden="1">"c1907"</definedName>
    <definedName name="IQ_LFCF_10YR_ANN_CAGR">"c6174"</definedName>
    <definedName name="IQ_LFCF_10YR_ANN_GROWTH" hidden="1">"c1942"</definedName>
    <definedName name="IQ_LFCF_1YR_ANN_GROWTH" hidden="1">"c1937"</definedName>
    <definedName name="IQ_LFCF_2YR_ANN_CAGR">"c6170"</definedName>
    <definedName name="IQ_LFCF_2YR_ANN_GROWTH" hidden="1">"c1938"</definedName>
    <definedName name="IQ_LFCF_3YR_ANN_CAGR">"c6171"</definedName>
    <definedName name="IQ_LFCF_3YR_ANN_GROWTH" hidden="1">"c1939"</definedName>
    <definedName name="IQ_LFCF_5YR_ANN_CAGR">"c6172"</definedName>
    <definedName name="IQ_LFCF_5YR_ANN_GROWTH" hidden="1">"c1940"</definedName>
    <definedName name="IQ_LFCF_7YR_ANN_CAGR">"c6173"</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"c6230"</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_TARGET_PRICE_REUT">"c5318"</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"c6231"</definedName>
    <definedName name="IQ_LT_DEBT_ISSUED_REIT" hidden="1">"c686"</definedName>
    <definedName name="IQ_LT_DEBT_ISSUED_UTI" hidden="1">"c687"</definedName>
    <definedName name="IQ_LT_DEBT_RE">"c6232"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"c6233"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"c6234"</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CAPEX_ACT_OR_EST">"c4458"</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DIAN_TARGET_PRICE" hidden="1">"c1650"</definedName>
    <definedName name="IQ_MEDIAN_TARGET_PRICE_REUT">"c5316"</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"c6236"</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REUT">"c4048"</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AV_ACT_OR_EST">"c2225"</definedName>
    <definedName name="IQ_NAV_EST">"c1751"</definedName>
    <definedName name="IQ_NAV_HIGH_EST">"c1753"</definedName>
    <definedName name="IQ_NAV_LOW_EST">"c1754"</definedName>
    <definedName name="IQ_NAV_MEDIAN_EST">"c1752"</definedName>
    <definedName name="IQ_NAV_NUM_EST">"c1755"</definedName>
    <definedName name="IQ_NAV_STDDEV_EST">"c1756"</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"c6238"</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CAGR">"c6100"</definedName>
    <definedName name="IQ_NET_INT_INC_10YR_ANN_GROWTH" hidden="1">"c758"</definedName>
    <definedName name="IQ_NET_INT_INC_1YR_ANN_GROWTH" hidden="1">"c759"</definedName>
    <definedName name="IQ_NET_INT_INC_2YR_ANN_CAGR">"c6101"</definedName>
    <definedName name="IQ_NET_INT_INC_2YR_ANN_GROWTH" hidden="1">"c760"</definedName>
    <definedName name="IQ_NET_INT_INC_3YR_ANN_CAGR">"c6102"</definedName>
    <definedName name="IQ_NET_INT_INC_3YR_ANN_GROWTH" hidden="1">"c761"</definedName>
    <definedName name="IQ_NET_INT_INC_5YR_ANN_CAGR">"c6103"</definedName>
    <definedName name="IQ_NET_INT_INC_5YR_ANN_GROWTH" hidden="1">"c762"</definedName>
    <definedName name="IQ_NET_INT_INC_7YR_ANN_CAGR">"c6104"</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CAGR">"c6105"</definedName>
    <definedName name="IQ_NET_LOANS_10YR_ANN_GROWTH" hidden="1">"c773"</definedName>
    <definedName name="IQ_NET_LOANS_1YR_ANN_GROWTH" hidden="1">"c774"</definedName>
    <definedName name="IQ_NET_LOANS_2YR_ANN_CAGR">"c6106"</definedName>
    <definedName name="IQ_NET_LOANS_2YR_ANN_GROWTH" hidden="1">"c775"</definedName>
    <definedName name="IQ_NET_LOANS_3YR_ANN_CAGR">"c6107"</definedName>
    <definedName name="IQ_NET_LOANS_3YR_ANN_GROWTH" hidden="1">"c776"</definedName>
    <definedName name="IQ_NET_LOANS_5YR_ANN_CAGR">"c6108"</definedName>
    <definedName name="IQ_NET_LOANS_5YR_ANN_GROWTH" hidden="1">"c777"</definedName>
    <definedName name="IQ_NET_LOANS_7YR_ANN_CAGR">"c6109"</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CAGR">"c6110"</definedName>
    <definedName name="IQ_NI_10YR_ANN_GROWTH" hidden="1">"c782"</definedName>
    <definedName name="IQ_NI_1YR_ANN_GROWTH" hidden="1">"c783"</definedName>
    <definedName name="IQ_NI_2YR_ANN_CAGR">"c6111"</definedName>
    <definedName name="IQ_NI_2YR_ANN_GROWTH" hidden="1">"c784"</definedName>
    <definedName name="IQ_NI_3YR_ANN_CAGR">"c6112"</definedName>
    <definedName name="IQ_NI_3YR_ANN_GROWTH" hidden="1">"c785"</definedName>
    <definedName name="IQ_NI_5YR_ANN_CAGR">"c6113"</definedName>
    <definedName name="IQ_NI_5YR_ANN_GROWTH" hidden="1">"c786"</definedName>
    <definedName name="IQ_NI_7YR_ANN_CAGR">"c6114"</definedName>
    <definedName name="IQ_NI_7YR_ANN_GROWTH" hidden="1">"c787"</definedName>
    <definedName name="IQ_NI_ACT_OR_EST">"c2222"</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"c1716"</definedName>
    <definedName name="IQ_NI_GW_EST">"c1723"</definedName>
    <definedName name="IQ_NI_GW_HIGH_EST">"c1725"</definedName>
    <definedName name="IQ_NI_GW_LOW_EST">"c1726"</definedName>
    <definedName name="IQ_NI_GW_MEDIAN_EST">"c1724"</definedName>
    <definedName name="IQ_NI_GW_NUM_EST">"c1727"</definedName>
    <definedName name="IQ_NI_GW_STDDEV_EST">"c1728"</definedName>
    <definedName name="IQ_NI_HIGH_EST">"c1718"</definedName>
    <definedName name="IQ_NI_LOW_EST">"c1719"</definedName>
    <definedName name="IQ_NI_MARGIN" hidden="1">"c794"</definedName>
    <definedName name="IQ_NI_MEDIAN_EST">"c1717"</definedName>
    <definedName name="IQ_NI_NORM" hidden="1">"c1901"</definedName>
    <definedName name="IQ_NI_NORM_10YR_ANN_CAGR">"c6189"</definedName>
    <definedName name="IQ_NI_NORM_10YR_ANN_GROWTH" hidden="1">"c1960"</definedName>
    <definedName name="IQ_NI_NORM_1YR_ANN_GROWTH" hidden="1">"c1955"</definedName>
    <definedName name="IQ_NI_NORM_2YR_ANN_CAGR">"c6185"</definedName>
    <definedName name="IQ_NI_NORM_2YR_ANN_GROWTH" hidden="1">"c1956"</definedName>
    <definedName name="IQ_NI_NORM_3YR_ANN_CAGR">"c6186"</definedName>
    <definedName name="IQ_NI_NORM_3YR_ANN_GROWTH" hidden="1">"c1957"</definedName>
    <definedName name="IQ_NI_NORM_5YR_ANN_CAGR">"c6187"</definedName>
    <definedName name="IQ_NI_NORM_5YR_ANN_GROWTH" hidden="1">"c1958"</definedName>
    <definedName name="IQ_NI_NORM_7YR_ANN_CAGR">"c6188"</definedName>
    <definedName name="IQ_NI_NORM_7YR_ANN_GROWTH" hidden="1">"c1959"</definedName>
    <definedName name="IQ_NI_NORM_MARGIN" hidden="1">"c1964"</definedName>
    <definedName name="IQ_NI_NUM_EST">"c1720"</definedName>
    <definedName name="IQ_NI_REPORTED_EST">"c1730"</definedName>
    <definedName name="IQ_NI_REPORTED_HIGH_EST">"c1732"</definedName>
    <definedName name="IQ_NI_REPORTED_LOW_EST">"c1733"</definedName>
    <definedName name="IQ_NI_REPORTED_MEDIAN_EST">"c1731"</definedName>
    <definedName name="IQ_NI_REPORTED_NUM_EST">"c1734"</definedName>
    <definedName name="IQ_NI_REPORTED_STDDEV_EST">"c1735"</definedName>
    <definedName name="IQ_NI_SBC_ACT_OR_EST">"c4474"</definedName>
    <definedName name="IQ_NI_SBC_GW_ACT_OR_EST">"c4478"</definedName>
    <definedName name="IQ_NI_SFAS" hidden="1">"c795"</definedName>
    <definedName name="IQ_NI_STDDEV_EST">"c1721"</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CAGR">"c6115"</definedName>
    <definedName name="IQ_NON_INT_INC_10YR_ANN_GROWTH" hidden="1">"c803"</definedName>
    <definedName name="IQ_NON_INT_INC_1YR_ANN_GROWTH" hidden="1">"c804"</definedName>
    <definedName name="IQ_NON_INT_INC_2YR_ANN_CAGR">"c6116"</definedName>
    <definedName name="IQ_NON_INT_INC_2YR_ANN_GROWTH" hidden="1">"c805"</definedName>
    <definedName name="IQ_NON_INT_INC_3YR_ANN_CAGR">"c6117"</definedName>
    <definedName name="IQ_NON_INT_INC_3YR_ANN_GROWTH" hidden="1">"c806"</definedName>
    <definedName name="IQ_NON_INT_INC_5YR_ANN_CAGR">"c6118"</definedName>
    <definedName name="IQ_NON_INT_INC_5YR_ANN_GROWTH" hidden="1">"c807"</definedName>
    <definedName name="IQ_NON_INT_INC_7YR_ANN_CAGR">"c6119"</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"c6120"</definedName>
    <definedName name="IQ_NON_PERF_ASSETS_10YR_ANN_GROWTH" hidden="1">"c811"</definedName>
    <definedName name="IQ_NON_PERF_ASSETS_1YR_ANN_GROWTH" hidden="1">"c812"</definedName>
    <definedName name="IQ_NON_PERF_ASSETS_2YR_ANN_CAGR">"c6121"</definedName>
    <definedName name="IQ_NON_PERF_ASSETS_2YR_ANN_GROWTH" hidden="1">"c813"</definedName>
    <definedName name="IQ_NON_PERF_ASSETS_3YR_ANN_CAGR">"c6122"</definedName>
    <definedName name="IQ_NON_PERF_ASSETS_3YR_ANN_GROWTH" hidden="1">"c814"</definedName>
    <definedName name="IQ_NON_PERF_ASSETS_5YR_ANN_CAGR">"c6123"</definedName>
    <definedName name="IQ_NON_PERF_ASSETS_5YR_ANN_GROWTH" hidden="1">"c815"</definedName>
    <definedName name="IQ_NON_PERF_ASSETS_7YR_ANN_CAGR">"c6124"</definedName>
    <definedName name="IQ_NON_PERF_ASSETS_7YR_ANN_GROWTH" hidden="1">"c816"</definedName>
    <definedName name="IQ_NON_PERF_ASSETS_TOTAL_ASSETS" hidden="1">"c817"</definedName>
    <definedName name="IQ_NON_PERF_LOANS_10YR_ANN_CAGR">"c6125"</definedName>
    <definedName name="IQ_NON_PERF_LOANS_10YR_ANN_GROWTH" hidden="1">"c818"</definedName>
    <definedName name="IQ_NON_PERF_LOANS_1YR_ANN_GROWTH" hidden="1">"c819"</definedName>
    <definedName name="IQ_NON_PERF_LOANS_2YR_ANN_CAGR">"c6126"</definedName>
    <definedName name="IQ_NON_PERF_LOANS_2YR_ANN_GROWTH" hidden="1">"c820"</definedName>
    <definedName name="IQ_NON_PERF_LOANS_3YR_ANN_CAGR">"c6127"</definedName>
    <definedName name="IQ_NON_PERF_LOANS_3YR_ANN_GROWTH" hidden="1">"c821"</definedName>
    <definedName name="IQ_NON_PERF_LOANS_5YR_ANN_CAGR">"c6128"</definedName>
    <definedName name="IQ_NON_PERF_LOANS_5YR_ANN_GROWTH" hidden="1">"c822"</definedName>
    <definedName name="IQ_NON_PERF_LOANS_7YR_ANN_CAGR">"c6129"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_EPS_ACT_OR_EST">"c2249"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CAGR">"c6130"</definedName>
    <definedName name="IQ_NPPE_10YR_ANN_GROWTH" hidden="1">"c830"</definedName>
    <definedName name="IQ_NPPE_1YR_ANN_GROWTH" hidden="1">"c831"</definedName>
    <definedName name="IQ_NPPE_2YR_ANN_CAGR">"c6131"</definedName>
    <definedName name="IQ_NPPE_2YR_ANN_GROWTH" hidden="1">"c832"</definedName>
    <definedName name="IQ_NPPE_3YR_ANN_CAGR">"c6132"</definedName>
    <definedName name="IQ_NPPE_3YR_ANN_GROWTH" hidden="1">"c833"</definedName>
    <definedName name="IQ_NPPE_5YR_ANN_CAGR">"c6133"</definedName>
    <definedName name="IQ_NPPE_5YR_ANN_GROWTH" hidden="1">"c834"</definedName>
    <definedName name="IQ_NPPE_7YR_ANN_CAGR">"c6134"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AVG_DAILY_SALES_VOL_EQ_INC_GAS">"c5797"</definedName>
    <definedName name="IQ_OG_AVG_DAILY_SALES_VOL_EQ_INC_NGL">"c5798"</definedName>
    <definedName name="IQ_OG_AVG_DAILY_SALES_VOL_EQ_INC_OIL">"c5796"</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ACRE_GROSS_EQ_INC">"c5802"</definedName>
    <definedName name="IQ_OG_DEVELOPED_ACRE_NET_EQ_INC">"c5803"</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"c5799"</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ALES_VOL_EQ_INC_GAS">"c5794"</definedName>
    <definedName name="IQ_OG_SALES_VOL_EQ_INC_NGL">"c5795"</definedName>
    <definedName name="IQ_OG_SALES_VOL_EQ_INC_OIL">"c5793"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ACRE_GROSS_EQ_INC">"c5800"</definedName>
    <definedName name="IQ_OG_UNDEVELOPED_ACRE_NET_EQ_INC">"c5801"</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"c5774"</definedName>
    <definedName name="IQ_OPEB_ACT_NEXT_DOM">"c5772"</definedName>
    <definedName name="IQ_OPEB_ACT_NEXT_FOREIGN">"c5773"</definedName>
    <definedName name="IQ_OPEB_AMT_RECOG_NEXT">"c5783"</definedName>
    <definedName name="IQ_OPEB_AMT_RECOG_NEXT_DOM">"c5781"</definedName>
    <definedName name="IQ_OPEB_AMT_RECOG_NEXT_FOREIGN">"c5782"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"c5759"</definedName>
    <definedName name="IQ_OPEB_CI_ACT_DOM">"c5757"</definedName>
    <definedName name="IQ_OPEB_CI_ACT_FOREIGN">"c5758"</definedName>
    <definedName name="IQ_OPEB_CI_NET_AMT_RECOG">"c5771"</definedName>
    <definedName name="IQ_OPEB_CI_NET_AMT_RECOG_DOM">"c5769"</definedName>
    <definedName name="IQ_OPEB_CI_NET_AMT_RECOG_FOREIGN">"c5770"</definedName>
    <definedName name="IQ_OPEB_CI_OTHER_MISC_ADJ">"c5768"</definedName>
    <definedName name="IQ_OPEB_CI_OTHER_MISC_ADJ_DOM">"c5766"</definedName>
    <definedName name="IQ_OPEB_CI_OTHER_MISC_ADJ_FOREIGN">"c5767"</definedName>
    <definedName name="IQ_OPEB_CI_PRIOR_SERVICE">"c5762"</definedName>
    <definedName name="IQ_OPEB_CI_PRIOR_SERVICE_DOM">"c5760"</definedName>
    <definedName name="IQ_OPEB_CI_PRIOR_SERVICE_FOREIGN">"c5761"</definedName>
    <definedName name="IQ_OPEB_CI_TRANSITION">"c5765"</definedName>
    <definedName name="IQ_OPEB_CI_TRANSITION_DOM">"c5763"</definedName>
    <definedName name="IQ_OPEB_CI_TRANSITION_FOREIGN">"c5764"</definedName>
    <definedName name="IQ_OPEB_CL">"c5789"</definedName>
    <definedName name="IQ_OPEB_CL_DOM">"c5787"</definedName>
    <definedName name="IQ_OPEB_CL_FOREIGN">"c5788"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"c5786"</definedName>
    <definedName name="IQ_OPEB_LT_ASSETS_DOM">"c5784"</definedName>
    <definedName name="IQ_OPEB_LT_ASSETS_FOREIGN">"c5785"</definedName>
    <definedName name="IQ_OPEB_LT_LIAB">"c5792"</definedName>
    <definedName name="IQ_OPEB_LT_LIAB_DOM">"c5790"</definedName>
    <definedName name="IQ_OPEB_LT_LIAB_FOREIGN">"c5791"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"c5777"</definedName>
    <definedName name="IQ_OPEB_PRIOR_SERVICE_NEXT_DOM">"c5775"</definedName>
    <definedName name="IQ_OPEB_PRIOR_SERVICE_NEXT_FOREIGN">"c5776"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"c5780"</definedName>
    <definedName name="IQ_OPEB_TRANSITION_NEXT_DOM">"c5778"</definedName>
    <definedName name="IQ_OPEB_TRANSITION_NEXT_FOREIGN">"c5779"</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ACT_OR_EST">"c2220"</definedName>
    <definedName name="IQ_OPER_INC_BR" hidden="1">"c850"</definedName>
    <definedName name="IQ_OPER_INC_EST">"c1688"</definedName>
    <definedName name="IQ_OPER_INC_FIN" hidden="1">"c851"</definedName>
    <definedName name="IQ_OPER_INC_HIGH_EST">"c1690"</definedName>
    <definedName name="IQ_OPER_INC_INS" hidden="1">"c852"</definedName>
    <definedName name="IQ_OPER_INC_LOW_EST">"c1691"</definedName>
    <definedName name="IQ_OPER_INC_MARGIN" hidden="1">"c1448"</definedName>
    <definedName name="IQ_OPER_INC_MEDIAN_EST">"c1689"</definedName>
    <definedName name="IQ_OPER_INC_NUM_EST">"c1692"</definedName>
    <definedName name="IQ_OPER_INC_RE">"c6240"</definedName>
    <definedName name="IQ_OPER_INC_REIT" hidden="1">"c853"</definedName>
    <definedName name="IQ_OPER_INC_STDDEV_EST">"c1693"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"c5804"</definedName>
    <definedName name="IQ_OPTIONS_EXERCISED" hidden="1">"c2116"</definedName>
    <definedName name="IQ_OPTIONS_GRANTED" hidden="1">"c2673"</definedName>
    <definedName name="IQ_OPTIONS_ISSUED" hidden="1">"c857"</definedName>
    <definedName name="IQ_OPTIONS_STRIKE_PRICE_BEG_OS">"c5805"</definedName>
    <definedName name="IQ_OPTIONS_STRIKE_PRICE_CANCELLED">"c5807"</definedName>
    <definedName name="IQ_OPTIONS_STRIKE_PRICE_EXERCISABLE">"c5808"</definedName>
    <definedName name="IQ_OPTIONS_STRIKE_PRICE_EXERCISED">"c5806"</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MORT">"c5563"</definedName>
    <definedName name="IQ_OTHER_AMORT_BNK">"c5565"</definedName>
    <definedName name="IQ_OTHER_AMORT_BR">"c5566"</definedName>
    <definedName name="IQ_OTHER_AMORT_FIN">"c5567"</definedName>
    <definedName name="IQ_OTHER_AMORT_INS">"c5568"</definedName>
    <definedName name="IQ_OTHER_AMORT_RE">"c6287"</definedName>
    <definedName name="IQ_OTHER_AMORT_REIT">"c5569"</definedName>
    <definedName name="IQ_OTHER_AMORT_UTI">"c5570"</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"c6241"</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"C6021"</definedName>
    <definedName name="IQ_OTHER_CL_SUPPL_RE">"c6243"</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"c6244"</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"c6246"</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"c6247"</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"c6250"</definedName>
    <definedName name="IQ_OTHER_LIAB_LT_REIT" hidden="1">"c940"</definedName>
    <definedName name="IQ_OTHER_LIAB_LT_UTI" hidden="1">"c941"</definedName>
    <definedName name="IQ_OTHER_LIAB_RE">"c6251"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"c6252"</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"c6254"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"c5814"</definedName>
    <definedName name="IQ_OTHER_OPTIONS_EXERCISED" hidden="1">"c2688"</definedName>
    <definedName name="IQ_OTHER_OPTIONS_GRANTED" hidden="1">"c2687"</definedName>
    <definedName name="IQ_OTHER_OPTIONS_STRIKE_PRICE_BEG_OS">"c5815"</definedName>
    <definedName name="IQ_OTHER_OPTIONS_STRIKE_PRICE_CANCELLED">"c5817"</definedName>
    <definedName name="IQ_OTHER_OPTIONS_STRIKE_PRICE_EXERCISABLE">"c5818"</definedName>
    <definedName name="IQ_OTHER_OPTIONS_STRIKE_PRICE_EXERCISED">"c5816"</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"c6281"</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REUT">"c4049"</definedName>
    <definedName name="IQ_PE_NORMALIZED" hidden="1">"c2207"</definedName>
    <definedName name="IQ_PE_RATIO" hidden="1">"c1610"</definedName>
    <definedName name="IQ_PEG_FWD">"c1863"</definedName>
    <definedName name="IQ_PEG_FWD_REUT">"c4052"</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"c5738"</definedName>
    <definedName name="IQ_PENSION_ACT_NEXT_DOM">"c5736"</definedName>
    <definedName name="IQ_PENSION_ACT_NEXT_FOREIGN">"c5737"</definedName>
    <definedName name="IQ_PENSION_AMT_RECOG_NEXT_DOM">"c5745"</definedName>
    <definedName name="IQ_PENSION_AMT_RECOG_NEXT_FOREIGN">"c5746"</definedName>
    <definedName name="IQ_PENSION_AMT_RECOG_PERIOD">"c5747"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"c5723"</definedName>
    <definedName name="IQ_PENSION_CI_ACT_DOM">"c5721"</definedName>
    <definedName name="IQ_PENSION_CI_ACT_FOREIGN">"c5722"</definedName>
    <definedName name="IQ_PENSION_CI_NET_AMT_RECOG">"c5735"</definedName>
    <definedName name="IQ_PENSION_CI_NET_AMT_RECOG_DOM">"c5733"</definedName>
    <definedName name="IQ_PENSION_CI_NET_AMT_RECOG_FOREIGN">"c5734"</definedName>
    <definedName name="IQ_PENSION_CI_OTHER_MISC_ADJ">"c5732"</definedName>
    <definedName name="IQ_PENSION_CI_OTHER_MISC_ADJ_DOM">"c5730"</definedName>
    <definedName name="IQ_PENSION_CI_OTHER_MISC_ADJ_FOREIGN">"c5731"</definedName>
    <definedName name="IQ_PENSION_CI_PRIOR_SERVICE">"c5726"</definedName>
    <definedName name="IQ_PENSION_CI_PRIOR_SERVICE_DOM">"c5724"</definedName>
    <definedName name="IQ_PENSION_CI_PRIOR_SERVICE_FOREIGN">"c5725"</definedName>
    <definedName name="IQ_PENSION_CI_TRANSITION">"c5729"</definedName>
    <definedName name="IQ_PENSION_CI_TRANSITION_DOM">"c5727"</definedName>
    <definedName name="IQ_PENSION_CI_TRANSITION_FOREIGN">"c5728"</definedName>
    <definedName name="IQ_PENSION_CL">"c5753"</definedName>
    <definedName name="IQ_PENSION_CL_DOM">"c5751"</definedName>
    <definedName name="IQ_PENSION_CL_FOREIGN">"c5752"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"c5750"</definedName>
    <definedName name="IQ_PENSION_LT_ASSETS_DOM">"c5748"</definedName>
    <definedName name="IQ_PENSION_LT_ASSETS_FOREIGN">"c5749"</definedName>
    <definedName name="IQ_PENSION_LT_LIAB">"c5756"</definedName>
    <definedName name="IQ_PENSION_LT_LIAB_DOM">"c5754"</definedName>
    <definedName name="IQ_PENSION_LT_LIAB_FOREIGN">"c5755"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"c5741"</definedName>
    <definedName name="IQ_PENSION_PRIOR_SERVICE_NEXT_DOM">"c5739"</definedName>
    <definedName name="IQ_PENSION_PRIOR_SERVICE_NEXT_FOREIGN">"c5740"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"c5744"</definedName>
    <definedName name="IQ_PENSION_TRANSITION_NEXT_DOM">"c5742"</definedName>
    <definedName name="IQ_PENSION_TRANSITION_NEXT_FOREIGN">"c5743"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"c1852"</definedName>
    <definedName name="IQ_PERCENT_CHANGE_EST_5YR_GROWTH_RATE_18MONTHS">"c1853"</definedName>
    <definedName name="IQ_PERCENT_CHANGE_EST_5YR_GROWTH_RATE_3MONTHS">"c1849"</definedName>
    <definedName name="IQ_PERCENT_CHANGE_EST_5YR_GROWTH_RATE_6MONTHS">"c1850"</definedName>
    <definedName name="IQ_PERCENT_CHANGE_EST_5YR_GROWTH_RATE_9MONTHS">"c1851"</definedName>
    <definedName name="IQ_PERCENT_CHANGE_EST_5YR_GROWTH_RATE_DAY">"c1846"</definedName>
    <definedName name="IQ_PERCENT_CHANGE_EST_5YR_GROWTH_RATE_MONTH">"c1848"</definedName>
    <definedName name="IQ_PERCENT_CHANGE_EST_5YR_GROWTH_RATE_WEEK">"c1847"</definedName>
    <definedName name="IQ_PERCENT_CHANGE_EST_CFPS_12MONTHS">"c1812"</definedName>
    <definedName name="IQ_PERCENT_CHANGE_EST_CFPS_18MONTHS">"c1813"</definedName>
    <definedName name="IQ_PERCENT_CHANGE_EST_CFPS_3MONTHS">"c1809"</definedName>
    <definedName name="IQ_PERCENT_CHANGE_EST_CFPS_6MONTHS">"c1810"</definedName>
    <definedName name="IQ_PERCENT_CHANGE_EST_CFPS_9MONTHS">"c1811"</definedName>
    <definedName name="IQ_PERCENT_CHANGE_EST_CFPS_DAY">"c1806"</definedName>
    <definedName name="IQ_PERCENT_CHANGE_EST_CFPS_MONTH">"c1808"</definedName>
    <definedName name="IQ_PERCENT_CHANGE_EST_CFPS_WEEK">"c1807"</definedName>
    <definedName name="IQ_PERCENT_CHANGE_EST_DPS_12MONTHS">"c1820"</definedName>
    <definedName name="IQ_PERCENT_CHANGE_EST_DPS_18MONTHS">"c1821"</definedName>
    <definedName name="IQ_PERCENT_CHANGE_EST_DPS_3MONTHS">"c1817"</definedName>
    <definedName name="IQ_PERCENT_CHANGE_EST_DPS_6MONTHS">"c1818"</definedName>
    <definedName name="IQ_PERCENT_CHANGE_EST_DPS_9MONTHS">"c1819"</definedName>
    <definedName name="IQ_PERCENT_CHANGE_EST_DPS_DAY">"c1814"</definedName>
    <definedName name="IQ_PERCENT_CHANGE_EST_DPS_MONTH">"c1816"</definedName>
    <definedName name="IQ_PERCENT_CHANGE_EST_DPS_WEEK">"c1815"</definedName>
    <definedName name="IQ_PERCENT_CHANGE_EST_EBITDA_12MONTHS">"c1804"</definedName>
    <definedName name="IQ_PERCENT_CHANGE_EST_EBITDA_18MONTHS">"c1805"</definedName>
    <definedName name="IQ_PERCENT_CHANGE_EST_EBITDA_3MONTHS">"c1801"</definedName>
    <definedName name="IQ_PERCENT_CHANGE_EST_EBITDA_6MONTHS">"c1802"</definedName>
    <definedName name="IQ_PERCENT_CHANGE_EST_EBITDA_9MONTHS">"c1803"</definedName>
    <definedName name="IQ_PERCENT_CHANGE_EST_EBITDA_DAY">"c1798"</definedName>
    <definedName name="IQ_PERCENT_CHANGE_EST_EBITDA_MONTH">"c1800"</definedName>
    <definedName name="IQ_PERCENT_CHANGE_EST_EBITDA_WEEK">"c1799"</definedName>
    <definedName name="IQ_PERCENT_CHANGE_EST_EPS_12MONTHS">"c1788"</definedName>
    <definedName name="IQ_PERCENT_CHANGE_EST_EPS_18MONTHS">"c1789"</definedName>
    <definedName name="IQ_PERCENT_CHANGE_EST_EPS_3MONTHS">"c1785"</definedName>
    <definedName name="IQ_PERCENT_CHANGE_EST_EPS_6MONTHS">"c1786"</definedName>
    <definedName name="IQ_PERCENT_CHANGE_EST_EPS_9MONTHS">"c1787"</definedName>
    <definedName name="IQ_PERCENT_CHANGE_EST_EPS_DAY">"c1782"</definedName>
    <definedName name="IQ_PERCENT_CHANGE_EST_EPS_MONTH">"c1784"</definedName>
    <definedName name="IQ_PERCENT_CHANGE_EST_EPS_WEEK">"c1783"</definedName>
    <definedName name="IQ_PERCENT_CHANGE_EST_FFO_12MONTHS">"c1828"</definedName>
    <definedName name="IQ_PERCENT_CHANGE_EST_FFO_18MONTHS">"c1829"</definedName>
    <definedName name="IQ_PERCENT_CHANGE_EST_FFO_3MONTHS">"c1825"</definedName>
    <definedName name="IQ_PERCENT_CHANGE_EST_FFO_6MONTHS">"c1826"</definedName>
    <definedName name="IQ_PERCENT_CHANGE_EST_FFO_9MONTHS">"c1827"</definedName>
    <definedName name="IQ_PERCENT_CHANGE_EST_FFO_DAY">"c1822"</definedName>
    <definedName name="IQ_PERCENT_CHANGE_EST_FFO_MONTH">"c1824"</definedName>
    <definedName name="IQ_PERCENT_CHANGE_EST_FFO_WEEK">"c1823"</definedName>
    <definedName name="IQ_PERCENT_CHANGE_EST_PRICE_TARGET_12MONTHS">"c1844"</definedName>
    <definedName name="IQ_PERCENT_CHANGE_EST_PRICE_TARGET_18MONTHS">"c1845"</definedName>
    <definedName name="IQ_PERCENT_CHANGE_EST_PRICE_TARGET_3MONTHS">"c1841"</definedName>
    <definedName name="IQ_PERCENT_CHANGE_EST_PRICE_TARGET_6MONTHS">"c1842"</definedName>
    <definedName name="IQ_PERCENT_CHANGE_EST_PRICE_TARGET_9MONTHS">"c1843"</definedName>
    <definedName name="IQ_PERCENT_CHANGE_EST_PRICE_TARGET_DAY">"c1838"</definedName>
    <definedName name="IQ_PERCENT_CHANGE_EST_PRICE_TARGET_MONTH">"c1840"</definedName>
    <definedName name="IQ_PERCENT_CHANGE_EST_PRICE_TARGET_WEEK">"c1839"</definedName>
    <definedName name="IQ_PERCENT_CHANGE_EST_RECO_12MONTHS">"c1836"</definedName>
    <definedName name="IQ_PERCENT_CHANGE_EST_RECO_18MONTHS">"c1837"</definedName>
    <definedName name="IQ_PERCENT_CHANGE_EST_RECO_3MONTHS">"c1833"</definedName>
    <definedName name="IQ_PERCENT_CHANGE_EST_RECO_6MONTHS">"c1834"</definedName>
    <definedName name="IQ_PERCENT_CHANGE_EST_RECO_9MONTHS">"c1835"</definedName>
    <definedName name="IQ_PERCENT_CHANGE_EST_RECO_DAY">"c1830"</definedName>
    <definedName name="IQ_PERCENT_CHANGE_EST_RECO_MONTH">"c1832"</definedName>
    <definedName name="IQ_PERCENT_CHANGE_EST_RECO_WEEK">"c1831"</definedName>
    <definedName name="IQ_PERCENT_CHANGE_EST_REV_12MONTHS">"c1796"</definedName>
    <definedName name="IQ_PERCENT_CHANGE_EST_REV_18MONTHS">"c1797"</definedName>
    <definedName name="IQ_PERCENT_CHANGE_EST_REV_3MONTHS">"c1793"</definedName>
    <definedName name="IQ_PERCENT_CHANGE_EST_REV_6MONTHS">"c1794"</definedName>
    <definedName name="IQ_PERCENT_CHANGE_EST_REV_9MONTHS">"c1795"</definedName>
    <definedName name="IQ_PERCENT_CHANGE_EST_REV_DAY">"c1790"</definedName>
    <definedName name="IQ_PERCENT_CHANGE_EST_REV_MONTH">"c1792"</definedName>
    <definedName name="IQ_PERCENT_CHANGE_EST_REV_WEEK">"c1791"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"c1855"</definedName>
    <definedName name="IQ_PRE_OPEN_COST" hidden="1">"c1040"</definedName>
    <definedName name="IQ_PRE_TAX_ACT_OR_EST">"c2221"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"c6262"</definedName>
    <definedName name="IQ_PREF_OTHER_REIT" hidden="1">"c1058"</definedName>
    <definedName name="IQ_PREF_OTHER_UTI">"C6022"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"c6263"</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"c1702"</definedName>
    <definedName name="IQ_PRETAX_GW_INC_HIGH_EST">"c1704"</definedName>
    <definedName name="IQ_PRETAX_GW_INC_LOW_EST">"c1705"</definedName>
    <definedName name="IQ_PRETAX_GW_INC_MEDIAN_EST">"c1703"</definedName>
    <definedName name="IQ_PRETAX_GW_INC_NUM_EST">"c1706"</definedName>
    <definedName name="IQ_PRETAX_GW_INC_STDDEV_EST">"c1707"</definedName>
    <definedName name="IQ_PRETAX_INC_EST">"c1695"</definedName>
    <definedName name="IQ_PRETAX_INC_HIGH_EST">"c1697"</definedName>
    <definedName name="IQ_PRETAX_INC_LOW_EST">"c1698"</definedName>
    <definedName name="IQ_PRETAX_INC_MEDIAN_EST">"c1696"</definedName>
    <definedName name="IQ_PRETAX_INC_NUM_EST">"c1699"</definedName>
    <definedName name="IQ_PRETAX_INC_STDDEV_EST">"c1700"</definedName>
    <definedName name="IQ_PRETAX_REPORT_INC_EST">"c1709"</definedName>
    <definedName name="IQ_PRETAX_REPORT_INC_HIGH_EST">"c1711"</definedName>
    <definedName name="IQ_PRETAX_REPORT_INC_LOW_EST">"c1712"</definedName>
    <definedName name="IQ_PRETAX_REPORT_INC_MEDIAN_EST">"c1710"</definedName>
    <definedName name="IQ_PRETAX_REPORT_INC_NUM_EST">"c1713"</definedName>
    <definedName name="IQ_PRETAX_REPORT_INC_STDDEV_EST">"c1714"</definedName>
    <definedName name="IQ_PRICE_CFPS_FWD">"c2237"</definedName>
    <definedName name="IQ_PRICE_OVER_BVPS" hidden="1">"c1412"</definedName>
    <definedName name="IQ_PRICE_OVER_LTM_EPS" hidden="1">"c1413"</definedName>
    <definedName name="IQ_PRICE_TARGET" hidden="1">"c82"</definedName>
    <definedName name="IQ_PRICE_TARGET_REUT">"c3631"</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CAGR">"c6135"</definedName>
    <definedName name="IQ_PROVISION_10YR_ANN_GROWTH" hidden="1">"c1077"</definedName>
    <definedName name="IQ_PROVISION_1YR_ANN_GROWTH" hidden="1">"c1078"</definedName>
    <definedName name="IQ_PROVISION_2YR_ANN_CAGR">"c6136"</definedName>
    <definedName name="IQ_PROVISION_2YR_ANN_GROWTH" hidden="1">"c1079"</definedName>
    <definedName name="IQ_PROVISION_3YR_ANN_CAGR">"c6137"</definedName>
    <definedName name="IQ_PROVISION_3YR_ANN_GROWTH" hidden="1">"c1080"</definedName>
    <definedName name="IQ_PROVISION_5YR_ANN_CAGR">"c6138"</definedName>
    <definedName name="IQ_PROVISION_5YR_ANN_GROWTH" hidden="1">"c1081"</definedName>
    <definedName name="IQ_PROVISION_7YR_ANN_CAGR">"c6139"</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CURRING_PROFIT_ACT_OR_EST">"c4507"</definedName>
    <definedName name="IQ_RECURRING_PROFIT_SHARE_ACT_OR_EST">"c4508"</definedName>
    <definedName name="IQ_REDEEM_PREF_STOCK" hidden="1">"c1417"</definedName>
    <definedName name="IQ_REF_ENTITY">"c6033"</definedName>
    <definedName name="IQ_REF_ENTITY_CIQID">"c6024"</definedName>
    <definedName name="IQ_REF_ENTITY_TICKER">"c6023"</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"c6192"</definedName>
    <definedName name="IQ_RESTRICTED_CASH_TOTAL">"c6193"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"c6264"</definedName>
    <definedName name="IQ_RESTRUCTURE_REIT" hidden="1">"c1110"</definedName>
    <definedName name="IQ_RESTRUCTURE_UTI" hidden="1">"c1111"</definedName>
    <definedName name="IQ_RESTRUCTURED_LOANS" hidden="1">"c1112"</definedName>
    <definedName name="IQ_RETAIL_ACQUIRED_FRANCHISE_STORES" hidden="1">"c2895"</definedName>
    <definedName name="IQ_RETAIL_ACQUIRED_OWNED_STORES" hidden="1">"c2903"</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STDDEV_EST_REUT">"c3639"</definedName>
    <definedName name="IQ_REV_UTI" hidden="1">"c1125"</definedName>
    <definedName name="IQ_REVENUE" hidden="1">"c1422"</definedName>
    <definedName name="IQ_REVENUE_ACT_OR_EST" hidden="1">"c2214"</definedName>
    <definedName name="IQ_REVENUE_EST" hidden="1">"c1126"</definedName>
    <definedName name="IQ_REVENUE_EST_REUT">"c3634"</definedName>
    <definedName name="IQ_REVENUE_HIGH_EST" hidden="1">"c1127"</definedName>
    <definedName name="IQ_REVENUE_HIGH_EST_REUT">"c3636"</definedName>
    <definedName name="IQ_REVENUE_LOW_EST" hidden="1">"c1128"</definedName>
    <definedName name="IQ_REVENUE_LOW_EST_REUT">"c3637"</definedName>
    <definedName name="IQ_REVENUE_MEDIAN_EST" hidden="1">"c1662"</definedName>
    <definedName name="IQ_REVENUE_MEDIAN_EST_REUT">"c3635"</definedName>
    <definedName name="IQ_REVENUE_NUM_EST" hidden="1">"c1129"</definedName>
    <definedName name="IQ_REVENUE_NUM_EST_REUT">"c3638"</definedName>
    <definedName name="IQ_REVISION_DATE_" hidden="1">39406.4446296296</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_PURCHASED_RESELL">"c5513"</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"c6265"</definedName>
    <definedName name="IQ_SGA_REIT" hidden="1">"c1161"</definedName>
    <definedName name="IQ_SGA_SUPPL" hidden="1">"c1162"</definedName>
    <definedName name="IQ_SGA_UTI" hidden="1">"c1163"</definedName>
    <definedName name="IQ_SHAREOUTSTANDING" hidden="1">"c1347"</definedName>
    <definedName name="IQ_SHARES_PURCHASED_AVERAGE_PRICE">"c5821"</definedName>
    <definedName name="IQ_SHARES_PURCHASED_QUARTER">"c5820"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"c6266"</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"c6267"</definedName>
    <definedName name="IQ_ST_DEBT_ISSUED_REIT" hidden="1">"c1186"</definedName>
    <definedName name="IQ_ST_DEBT_ISSUED_UTI" hidden="1">"c1187"</definedName>
    <definedName name="IQ_ST_DEBT_PCT" hidden="1">"c2539"</definedName>
    <definedName name="IQ_ST_DEBT_RE">"c6268"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"c6269"</definedName>
    <definedName name="IQ_ST_DEBT_REPAID_REIT" hidden="1">"c1194"</definedName>
    <definedName name="IQ_ST_DEBT_REPAID_UTI" hidden="1">"c1195"</definedName>
    <definedName name="IQ_ST_DEBT_UTI" hidden="1">"c1196"</definedName>
    <definedName name="IQ_ST_FHLB_DEBT">"c5658"</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NUM_REUT">"c5319"</definedName>
    <definedName name="IQ_TARGET_PRICE_STDDEV" hidden="1">"c1654"</definedName>
    <definedName name="IQ_TARGET_PRICE_STDDEV_REUT">"c5320"</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BV" hidden="1">"c1906"</definedName>
    <definedName name="IQ_TBV_10YR_ANN_CAGR">"c6169"</definedName>
    <definedName name="IQ_TBV_10YR_ANN_GROWTH" hidden="1">"c1936"</definedName>
    <definedName name="IQ_TBV_1YR_ANN_GROWTH" hidden="1">"c1931"</definedName>
    <definedName name="IQ_TBV_2YR_ANN_CAGR">"c6165"</definedName>
    <definedName name="IQ_TBV_2YR_ANN_GROWTH" hidden="1">"c1932"</definedName>
    <definedName name="IQ_TBV_3YR_ANN_CAGR">"c6166"</definedName>
    <definedName name="IQ_TBV_3YR_ANN_GROWTH" hidden="1">"c1933"</definedName>
    <definedName name="IQ_TBV_5YR_ANN_CAGR">"c6167"</definedName>
    <definedName name="IQ_TBV_5YR_ANN_GROWTH" hidden="1">"c1934"</definedName>
    <definedName name="IQ_TBV_7YR_ANN_CAGR">"c6168"</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"c2238"</definedName>
    <definedName name="IQ_TEV_EBITDA" hidden="1">"c1222"</definedName>
    <definedName name="IQ_TEV_EBITDA_AVG" hidden="1">"c1223"</definedName>
    <definedName name="IQ_TEV_EBITDA_FWD" hidden="1">"c1224"</definedName>
    <definedName name="IQ_TEV_EBITDA_FWD_REUT">"c4050"</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REUT">"c4051"</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"c6270"</definedName>
    <definedName name="IQ_TOTAL_AR_REIT" hidden="1">"c1232"</definedName>
    <definedName name="IQ_TOTAL_AR_UTI" hidden="1">"c1233"</definedName>
    <definedName name="IQ_TOTAL_ASSETS" hidden="1">"c1234"</definedName>
    <definedName name="IQ_TOTAL_ASSETS_10YR_ANN_CAGR">"c6140"</definedName>
    <definedName name="IQ_TOTAL_ASSETS_10YR_ANN_GROWTH" hidden="1">"c1235"</definedName>
    <definedName name="IQ_TOTAL_ASSETS_1YR_ANN_GROWTH" hidden="1">"c1236"</definedName>
    <definedName name="IQ_TOTAL_ASSETS_2YR_ANN_CAGR">"c6141"</definedName>
    <definedName name="IQ_TOTAL_ASSETS_2YR_ANN_GROWTH" hidden="1">"c1237"</definedName>
    <definedName name="IQ_TOTAL_ASSETS_3YR_ANN_CAGR">"c6142"</definedName>
    <definedName name="IQ_TOTAL_ASSETS_3YR_ANN_GROWTH" hidden="1">"c1238"</definedName>
    <definedName name="IQ_TOTAL_ASSETS_5YR_ANN_CAGR">"c6143"</definedName>
    <definedName name="IQ_TOTAL_ASSETS_5YR_ANN_GROWTH" hidden="1">"c1239"</definedName>
    <definedName name="IQ_TOTAL_ASSETS_7YR_ANN_CAGR">"c6144"</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"c6271"</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"c6272"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CAGR">"c6145"</definedName>
    <definedName name="IQ_TOTAL_EQUITY_10YR_ANN_GROWTH" hidden="1">"c1268"</definedName>
    <definedName name="IQ_TOTAL_EQUITY_1YR_ANN_GROWTH" hidden="1">"c1269"</definedName>
    <definedName name="IQ_TOTAL_EQUITY_2YR_ANN_CAGR">"c6146"</definedName>
    <definedName name="IQ_TOTAL_EQUITY_2YR_ANN_GROWTH" hidden="1">"c1270"</definedName>
    <definedName name="IQ_TOTAL_EQUITY_3YR_ANN_CAGR">"c6147"</definedName>
    <definedName name="IQ_TOTAL_EQUITY_3YR_ANN_GROWTH" hidden="1">"c1271"</definedName>
    <definedName name="IQ_TOTAL_EQUITY_5YR_ANN_CAGR">"c6148"</definedName>
    <definedName name="IQ_TOTAL_EQUITY_5YR_ANN_GROWTH" hidden="1">"c1272"</definedName>
    <definedName name="IQ_TOTAL_EQUITY_7YR_ANN_CAGR">"c6149"</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"c6273"</definedName>
    <definedName name="IQ_TOTAL_LIAB_REIT" hidden="1">"c1282"</definedName>
    <definedName name="IQ_TOTAL_LIAB_SHAREHOLD" hidden="1">"c1435"</definedName>
    <definedName name="IQ_TOTAL_LIAB_TOTAL_ASSETS" hidden="1">"c1283"</definedName>
    <definedName name="IQ_TOTAL_LOANS">"c5653"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"c5819"</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CAGR">"c6150"</definedName>
    <definedName name="IQ_TOTAL_REV_10YR_ANN_GROWTH" hidden="1">"c1295"</definedName>
    <definedName name="IQ_TOTAL_REV_1YR_ANN_GROWTH" hidden="1">"c1296"</definedName>
    <definedName name="IQ_TOTAL_REV_2YR_ANN_CAGR">"c6151"</definedName>
    <definedName name="IQ_TOTAL_REV_2YR_ANN_GROWTH" hidden="1">"c1297"</definedName>
    <definedName name="IQ_TOTAL_REV_3YR_ANN_CAGR">"c6152"</definedName>
    <definedName name="IQ_TOTAL_REV_3YR_ANN_GROWTH" hidden="1">"c1298"</definedName>
    <definedName name="IQ_TOTAL_REV_5YR_ANN_CAGR">"c6153"</definedName>
    <definedName name="IQ_TOTAL_REV_5YR_ANN_GROWTH" hidden="1">"c1299"</definedName>
    <definedName name="IQ_TOTAL_REV_7YR_ANN_CAGR">"c6154"</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"c6275"</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UNUSUAL_BNK">"c5516"</definedName>
    <definedName name="IQ_TOTAL_UNUSUAL_BR">"c5517"</definedName>
    <definedName name="IQ_TOTAL_UNUSUAL_FIN">"c5518"</definedName>
    <definedName name="IQ_TOTAL_UNUSUAL_INS">"c5519"</definedName>
    <definedName name="IQ_TOTAL_UNUSUAL_RE">"c6286"</definedName>
    <definedName name="IQ_TOTAL_UNUSUAL_REIT">"c5520"</definedName>
    <definedName name="IQ_TOTAL_UNUSUAL_UTI">"c5521"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"c6276"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CAGR">"c6179"</definedName>
    <definedName name="IQ_UFCF_10YR_ANN_GROWTH" hidden="1">"c1948"</definedName>
    <definedName name="IQ_UFCF_1YR_ANN_GROWTH" hidden="1">"c1943"</definedName>
    <definedName name="IQ_UFCF_2YR_ANN_CAGR">"c6175"</definedName>
    <definedName name="IQ_UFCF_2YR_ANN_GROWTH" hidden="1">"c1944"</definedName>
    <definedName name="IQ_UFCF_3YR_ANN_CAGR">"c6176"</definedName>
    <definedName name="IQ_UFCF_3YR_ANN_GROWTH" hidden="1">"c1945"</definedName>
    <definedName name="IQ_UFCF_5YR_ANN_CAGR">"c6177"</definedName>
    <definedName name="IQ_UFCF_5YR_ANN_GROWTH" hidden="1">"c1946"</definedName>
    <definedName name="IQ_UFCF_7YR_ANN_CAGR">"c6178"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"c6277"</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ING_CAP" hidden="1">"c3494"</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 name="IRR_fiveyear">[7]PPS!$R$24:$X$32</definedName>
    <definedName name="IRR_threeyear">[7]PPS!$R$8:$X$16</definedName>
    <definedName name="IsColHidden">FALSE</definedName>
    <definedName name="IsLTMColHidden">FALSE</definedName>
    <definedName name="jj">{#N/A,#N/A,FALSE,"Bestfoods";#N/A,#N/A,FALSE,"Campbell";#N/A,#N/A,FALSE,"ConAgra";#N/A,#N/A,FALSE,"Healthy Choice";#N/A,#N/A,FALSE,"Int'l Home Foods";#N/A,#N/A,FALSE,"General Mills";#N/A,#N/A,FALSE,"Heinz";#N/A,#N/A,FALSE,"Kellogg";#N/A,#N/A,FALSE,"Kraft";#N/A,#N/A,FALSE,"Nabisco";#N/A,#N/A,FALSE,"Quaker Oats";#N/A,#N/A,FALSE,"Sara Lee";#N/A,#N/A,FALSE,"print summary"}</definedName>
    <definedName name="K">[8]WV!$E$32</definedName>
    <definedName name="Laidlaw_AVP">[13]Hays_Consolidated_AVP!$C$2:$K$39</definedName>
    <definedName name="last12">'[6]Buy-in_1y'!$K$2:$K$8</definedName>
    <definedName name="last6">'[6]Buy-in_6mo'!$K$2:$K$8</definedName>
    <definedName name="laura1">'[6]Buy-in_1y'!$A$2:$C$132</definedName>
    <definedName name="LBO">#REF!,#REF!,#REF!</definedName>
    <definedName name="LBO_1">#REF!</definedName>
    <definedName name="LBO_2">#REF!</definedName>
    <definedName name="LBO_3">#REF!</definedName>
    <definedName name="LBO_4">#REF!</definedName>
    <definedName name="LBO_5">#REF!</definedName>
    <definedName name="LBO_6">#REF!</definedName>
    <definedName name="LBO_7">#REF!</definedName>
    <definedName name="LBO_8">#REF!</definedName>
    <definedName name="Length">'[20]DCF I (In)'!$G$105</definedName>
    <definedName name="LIBOR">#REF!</definedName>
    <definedName name="LTIP">'[7]NOSH—Mar 05'!$B$26:$F$33</definedName>
    <definedName name="man">{#N/A,#N/A,FALSE,"Bestfoods";#N/A,#N/A,FALSE,"Campbell";#N/A,#N/A,FALSE,"ConAgra";#N/A,#N/A,FALSE,"Healthy Choice";#N/A,#N/A,FALSE,"Int'l Home Foods";#N/A,#N/A,FALSE,"General Mills";#N/A,#N/A,FALSE,"Heinz";#N/A,#N/A,FALSE,"Kellogg";#N/A,#N/A,FALSE,"Kraft";#N/A,#N/A,FALSE,"Nabisco";#N/A,#N/A,FALSE,"Quaker Oats";#N/A,#N/A,FALSE,"Sara Lee";#N/A,#N/A,FALSE,"print summary"}</definedName>
    <definedName name="Management_Share">[4]COCKPIT!$E$312</definedName>
    <definedName name="Management_Share_Out">[4]COCKPIT!$F$320</definedName>
    <definedName name="mans">{"quarterly",#N/A,FALSE,"Income Statement";#N/A,#N/A,FALSE,"print segment";#N/A,#N/A,FALSE,"Balance Sheet";#N/A,#N/A,FALSE,"Annl Inc";#N/A,#N/A,FALSE,"Cash Flow"}</definedName>
    <definedName name="MarginSens_Base">[7]DCF!$E$159:$K$166</definedName>
    <definedName name="Market">[14]Input!$B$8:$AE$131</definedName>
    <definedName name="me">"Button 5"</definedName>
    <definedName name="MEXICO_CASE" localSheetId="4">#REF!</definedName>
    <definedName name="MEXICO_CASE">#REF!</definedName>
    <definedName name="Month">'[21]Validation &amp; Graph Calcs'!$A$4:$A$15</definedName>
    <definedName name="mtr">[13]Hays_DealSheet!$L$22</definedName>
    <definedName name="mult">[6]FootballField!$B$34:$O$37</definedName>
    <definedName name="Multiples">[5]SOTP!$I$7:$M$14</definedName>
    <definedName name="n">{#N/A,#N/A,FALSE,"Summary";#N/A,#N/A,FALSE,"Returns";#N/A,#N/A,FALSE,"IS";#N/A,#N/A,FALSE,"CFS";#N/A,#N/A,FALSE,"Opening BS";#N/A,#N/A,FALSE,"BS";#N/A,#N/A,FALSE,"Int. Rates";#N/A,#N/A,FALSE,"Int. Cost";#N/A,#N/A,FALSE,"Fees";#N/A,#N/A,FALSE,"Ratios";#N/A,#N/A,FALSE,"DCF"}</definedName>
    <definedName name="No">{#N/A,#N/A,FALSE,"Summary";#N/A,#N/A,FALSE,"Returns";#N/A,#N/A,FALSE,"IS";#N/A,#N/A,FALSE,"CFS";#N/A,#N/A,FALSE,"Opening BS";#N/A,#N/A,FALSE,"BS";#N/A,#N/A,FALSE,"Int. Rates";#N/A,#N/A,FALSE,"Int. Cost";#N/A,#N/A,FALSE,"Fees";#N/A,#N/A,FALSE,"Ratios";#N/A,#N/A,FALSE,"DCF"}</definedName>
    <definedName name="NOSH">[4]COCKPIT!$I$54</definedName>
    <definedName name="o">[4]LBO!$G$353</definedName>
    <definedName name="Offer_Price">[4]COCKPIT!$I$38</definedName>
    <definedName name="ok">'[22]Error Check'!$C$71</definedName>
    <definedName name="oneyr">'[6]2yr &amp; 1yr share price'!$AB$10:$AG$272</definedName>
    <definedName name="Operating_profit_plus_D_A">[7]CFS!$B$9:$H$21</definedName>
    <definedName name="Options">'[7]NOSH—Mar 05'!$G$7:$L$35</definedName>
    <definedName name="Partner_Share">[4]COCKPIT!$D$88</definedName>
    <definedName name="Partner_Share_Out">[4]COCKPIT!$F$88</definedName>
    <definedName name="PE_bands">[7]PE_Bands!$L$14:$S$1693</definedName>
    <definedName name="PEER_SP">'[19]Share price performance'!$Q$10:$W$274</definedName>
    <definedName name="PEER_SP_GROWTH">'[19]Share price performance'!$Y$10:$AC$17</definedName>
    <definedName name="Pension_Adjusts">[7]Pension!$H$7:$M$16</definedName>
    <definedName name="Pension_Assumpt">[7]Pension!$B$24:$E$34</definedName>
    <definedName name="Pension_Cashcost">[7]Pension!$J$37:$L$39</definedName>
    <definedName name="Pension_Charges">[7]Pension!$B$40:$C$50</definedName>
    <definedName name="Pension_Liabs">[7]Pension!$B$7:$D$19</definedName>
    <definedName name="pensions">[7]Assumptions!$AC$3</definedName>
    <definedName name="Percent">[4]COCKPIT!$I$16</definedName>
    <definedName name="Perp">[4]COCKPIT!$D$80</definedName>
    <definedName name="PF_Financials">[13]PF_PPS!$B$11:$J$24</definedName>
    <definedName name="PF_Trading">[13]PF_PPS!$B$4:$G$9</definedName>
    <definedName name="print">{"toc",#N/A,TRUE,"TOC";"summary",#N/A,TRUE,"Summary";"credit_stats",#N/A,TRUE,"South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_xlnm.Print_Area" localSheetId="4">' Financials'!$B$2:$W$78</definedName>
    <definedName name="_xlnm.Print_Area" localSheetId="3">Assumptions!$B$2:$L$25</definedName>
    <definedName name="_xlnm.Print_Area" localSheetId="1">'Cover sheet'!$B$2:$U$44</definedName>
    <definedName name="_xlnm.Print_Area" localSheetId="5">'DCF input'!$B$2:$U$128</definedName>
    <definedName name="Project_Summary">[5]LBO!$O$26:$U$34</definedName>
    <definedName name="Pul_USD_fins">[7]PPS!$C$88:$G$97</definedName>
    <definedName name="R_EV">[16]Valuation!$A$3:$E$21</definedName>
    <definedName name="R_EV_adj">[16]Valuation!$A$22:$B$32</definedName>
    <definedName name="R_F">[16]F!$M$10:$O$28</definedName>
    <definedName name="R_F2">[16]F!$D$10:$F$26</definedName>
    <definedName name="R_G1">[16]Operational!$A$7:$C$33</definedName>
    <definedName name="R_G2">[16]Operational!$D$7:$F$33</definedName>
    <definedName name="R_G3">[16]Operational!$G$7:$I$33</definedName>
    <definedName name="R_key_drivers">[16]Valuation!$N$44:$R$52</definedName>
    <definedName name="R_npv">[16]NPV!$G$47:$AF$47</definedName>
    <definedName name="range">'[6]Buy-in_6mo'!$H$2:$H$8</definedName>
    <definedName name="range_1">#REF!</definedName>
    <definedName name="range_16" localSheetId="4">#REF!</definedName>
    <definedName name="range_16">#REF!</definedName>
    <definedName name="range_17" localSheetId="4">#REF!</definedName>
    <definedName name="range_17">#REF!</definedName>
    <definedName name="range_18" localSheetId="4">#REF!</definedName>
    <definedName name="range_18">#REF!</definedName>
    <definedName name="range_2">#REF!</definedName>
    <definedName name="range_FF">#REF!</definedName>
    <definedName name="Range_Financials" localSheetId="4">' Financials'!#REF!</definedName>
    <definedName name="Range_Financials">#REF!</definedName>
    <definedName name="rate">[8]WV!$E$34</definedName>
    <definedName name="Recap_scenario">{"cap_structure",#N/A,FALSE,"Graph-Mkt Cap";"price",#N/A,FALSE,"Graph-Price";"ebit",#N/A,FALSE,"Graph-EBITDA";"ebitda",#N/A,FALSE,"Graph-EBITDA"}</definedName>
    <definedName name="refin">[7]DealSheet!$E$36</definedName>
    <definedName name="Relative_Mkt_Cap">[13]Hays_VED_MV!$B$8:$B$529,[13]Hays_VED_MV!$C$8:$C$529,[13]Hays_VED_MV!$F$8:$F$529</definedName>
    <definedName name="Relative_valuation">[16]Relative!$A$4:$O$33</definedName>
    <definedName name="RNG">[23]Edinburgh!$AA$10:$AM$109</definedName>
    <definedName name="roll_forward">[7]DealSheet!$F$14</definedName>
    <definedName name="s">[8]WV!$E$30</definedName>
    <definedName name="S_G1">[16]Operational!$K$7:$M$33</definedName>
    <definedName name="S_G2">[16]Operational!$N$7:$P$33</definedName>
    <definedName name="S_G3">[16]Operational!$Q$7:$S$33</definedName>
    <definedName name="S_U">#REF!</definedName>
    <definedName name="S1_BUYBACK_CASE" localSheetId="4">#REF!</definedName>
    <definedName name="S1_BUYBACK_CASE">#REF!</definedName>
    <definedName name="S1_CRSO_CASE" localSheetId="4">#REF!</definedName>
    <definedName name="S1_CRSO_CASE">#REF!</definedName>
    <definedName name="S1_EQUITY_RAISE_METHOD" localSheetId="4">#REF!</definedName>
    <definedName name="S1_EQUITY_RAISE_METHOD">#REF!</definedName>
    <definedName name="S1_RATINGS_CASE" localSheetId="4">#REF!</definedName>
    <definedName name="S1_RATINGS_CASE">#REF!</definedName>
    <definedName name="S1_WINECO_CASE" localSheetId="4">#REF!</definedName>
    <definedName name="S1_WINECO_CASE">#REF!</definedName>
    <definedName name="S2_BUYBACK_CASE" localSheetId="4">#REF!</definedName>
    <definedName name="S2_BUYBACK_CASE">#REF!</definedName>
    <definedName name="S2_EQUITY_RAISE_METHOD" localSheetId="4">#REF!</definedName>
    <definedName name="S2_EQUITY_RAISE_METHOD">#REF!</definedName>
    <definedName name="S2_RATINGS_CASE" localSheetId="4">#REF!</definedName>
    <definedName name="S2_RATINGS_CASE">#REF!</definedName>
    <definedName name="S3_EQUITY_RAISE_METHOD" localSheetId="4">#REF!</definedName>
    <definedName name="S3_EQUITY_RAISE_METHOD">#REF!</definedName>
    <definedName name="SAB_FINS_CASE" localSheetId="4">#REF!</definedName>
    <definedName name="SAB_FINS_CASE">#REF!</definedName>
    <definedName name="SAB_SP" localSheetId="4">#REF!</definedName>
    <definedName name="SAB_SP">#REF!</definedName>
    <definedName name="SandU">[7]LBO!$BP$49:$BU$67</definedName>
    <definedName name="SAPBEXrevision">18</definedName>
    <definedName name="SAPBEXsysID">"BWG"</definedName>
    <definedName name="SAPBEXwbID">"3LG2HDNOMZXXPT5GCGTKWGJ0B"</definedName>
    <definedName name="SC_Disposal">[4]COCKPIT!$D$104</definedName>
    <definedName name="SC_Disposals">[4]COCKPIT!$D$104</definedName>
    <definedName name="SC_trans_date">'[4]Specialty Chem Cluster_COCKPIT'!$E$10</definedName>
    <definedName name="scenario">[22]Scenarios!$H$6</definedName>
    <definedName name="ScenarioSwitch">'[20]DCF I (In)'!$Q$99</definedName>
    <definedName name="sellers">[7]PPS!$C$31:$D$36</definedName>
    <definedName name="sencount">1</definedName>
    <definedName name="Sensitivity_tables">[5]LBO!$B$302:$H$333</definedName>
    <definedName name="SGRF_Share">[4]COCKPIT!$D$87</definedName>
    <definedName name="SGRF_Share_Out">[4]COCKPIT!$F$87</definedName>
    <definedName name="SHAD">[23]Dundee!$Z$10:$AL$111</definedName>
    <definedName name="share_box">[7]PPS!$I$25:$K$31</definedName>
    <definedName name="Ship_Sales_EBITDA">[5]Ships!$B$121:$H$128</definedName>
    <definedName name="Ship_WACC_TV">[5]Ships!$B$111:$H$118</definedName>
    <definedName name="SO_trans_date">'[4]Stdalone Other Cluster_COCKPIT'!$E$10</definedName>
    <definedName name="solver_cvg">0.0001</definedName>
    <definedName name="solver_drv">1</definedName>
    <definedName name="solver_est">1</definedName>
    <definedName name="solver_itr">100</definedName>
    <definedName name="solver_lin">2</definedName>
    <definedName name="solver_neg">2</definedName>
    <definedName name="solver_num">2</definedName>
    <definedName name="solver_nwt">1</definedName>
    <definedName name="solver_pre">0.1</definedName>
    <definedName name="solver_rel1">2</definedName>
    <definedName name="solver_rel2">2</definedName>
    <definedName name="solver_rhs1">7</definedName>
    <definedName name="solver_rhs2">7</definedName>
    <definedName name="solver_scl">2</definedName>
    <definedName name="solver_sho">2</definedName>
    <definedName name="solver_tim">100</definedName>
    <definedName name="solver_tol">0.1</definedName>
    <definedName name="solver_typ">3</definedName>
    <definedName name="solver_val">7</definedName>
    <definedName name="SOP1_S">[3]V!$K$8:$K$19</definedName>
    <definedName name="SOP2_S">[3]V!$K$19:$K$24</definedName>
    <definedName name="sopval">'[6]sop valuation'!$C$2:$M$13</definedName>
    <definedName name="SOTP">[5]SOTP!$B$7:$G$19</definedName>
    <definedName name="Sources_Uses">[4]COCKPIT!$C$127:$M$147</definedName>
    <definedName name="sp">'[6]Buy-in_1y'!$D$8:$E$269</definedName>
    <definedName name="SP_Disposal">[4]COCKPIT!$D$105</definedName>
    <definedName name="SP_Disposals">[4]COCKPIT!$D$105</definedName>
    <definedName name="SP_trans_date">'[4]Specialty Plast Cluster_COCKPIT'!$E$10</definedName>
    <definedName name="sssssss">'[24]DCF I (In)'!$I$119</definedName>
    <definedName name="sssssssssssssssssssssssssssssss">'[24]DCF I (In)'!$A$117</definedName>
    <definedName name="Stand_Disposal">[4]COCKPIT!$D$103</definedName>
    <definedName name="Stub">[25]Combined!$H$9</definedName>
    <definedName name="stub_period">'[22]Inc Statement'!$I$9</definedName>
    <definedName name="stubb1">[5]LBO!$E$26</definedName>
    <definedName name="Sub_Sales_EBITDA">[5]Submarine!$B$121:$H$128</definedName>
    <definedName name="Sub_WACC_TV">[5]Submarine!$B$111:$H$118</definedName>
    <definedName name="sum">[6]Contribution!$B$4:$J$29</definedName>
    <definedName name="summ_DCFfins">[7]PPS!$C$102:$Q$127</definedName>
    <definedName name="summ_fins">[7]PPS!$C$41:$G$69</definedName>
    <definedName name="Summary_financials">[5]LBO!$B$255:$P$298</definedName>
    <definedName name="Sunil">[4]LBO!$A$1</definedName>
    <definedName name="sweep">[5]Debt!$D$27</definedName>
    <definedName name="SwitchDiscount">'[20]DCF I (In)'!$A$125</definedName>
    <definedName name="SwitchExit">'[20]DCF I (In)'!$I$119</definedName>
    <definedName name="SwitchListed">'[20]DCF I (In)'!$A$117</definedName>
    <definedName name="SYNERGIES_CASE" localSheetId="4">#REF!</definedName>
    <definedName name="SYNERGIES_CASE">#REF!</definedName>
    <definedName name="Synergies_Table_2">'[5]Babcock synergies'!$C$38:$J$44</definedName>
    <definedName name="synergy">[7]PPS!$C$149:$F$156</definedName>
    <definedName name="Synergy_Sensitivity">'[5]Babcock synergies'!$C$36:$J$44</definedName>
    <definedName name="t">[8]WV!$E$31</definedName>
    <definedName name="Table_20">[4]LBO!$R$360:$Z$370</definedName>
    <definedName name="Table_21">[4]LBO!$B$315:$T$351</definedName>
    <definedName name="Table_22">[4]LBO!$B$78:$R$100</definedName>
    <definedName name="Table_23">[4]COCKPIT!$B$152:$D$161</definedName>
    <definedName name="Table_24">[4]COCKPIT!$K$152:$N$161</definedName>
    <definedName name="table1">'[6]Buy-in_1y'!$I$38:$K$41</definedName>
    <definedName name="table2">'[6]Buy-in_6mo'!$I$38:$K$41</definedName>
    <definedName name="takeout">[6]TAKEOUT_ANALYSIS!$B$4:$M$29</definedName>
    <definedName name="Targ_IRR_3year">[7]LBO!$AT$64:$AZ$70</definedName>
    <definedName name="Tax_rate">[13]Hays_DealSheet!$L$22</definedName>
    <definedName name="Temp1">{"quarterly",#N/A,FALSE,"Income Statement";#N/A,#N/A,FALSE,"print segment";#N/A,#N/A,FALSE,"Balance Sheet";#N/A,#N/A,FALSE,"Annl Inc";#N/A,#N/A,FALSE,"Cash Flow"}</definedName>
    <definedName name="Three_IRR_EBITA">[7]PPS!$R$60:$X$68</definedName>
    <definedName name="Three_MM">[7]PPS!$R$74:$X$82</definedName>
    <definedName name="Trans_Date">[4]COCKPIT!$I$13</definedName>
    <definedName name="TVandWACC_FV">[7]DCF!$M$102:$Q$106</definedName>
    <definedName name="TVandWACC_ImpliedMultiples">[7]DCF!$AN$111:$AT$117</definedName>
    <definedName name="TVandWACC_OfferPrice">[7]DCF!$AN$100:$AT$106</definedName>
    <definedName name="twoyr">'[6]2yr &amp; 1yr share price'!$K$10:$P$532</definedName>
    <definedName name="update">'[22]Error Check'!$I$71</definedName>
    <definedName name="Upside_case_EV">[3]V!$B$16:$G$27</definedName>
    <definedName name="v">[8]WV!$E$33</definedName>
    <definedName name="val">[3]F!$B$8:$B$30,[3]F!$M$9,[3]F!$M$9:$O$30</definedName>
    <definedName name="Val_data">[3]F!$D$10:$F$25</definedName>
    <definedName name="val_mult">[3]F!$B$34:$O$36</definedName>
    <definedName name="Valuation">[5]Valuation!$B$7:$G$12</definedName>
    <definedName name="Various_Nosh">'[7]NOSH—Mar 05'!$Q$7:$W$12</definedName>
    <definedName name="Ved_exchange_rate">[13]Ved_Financials_Cal!$M$2</definedName>
    <definedName name="Ved_exchange_ratio">[13]Ved_Financials_Cal!$M$2</definedName>
    <definedName name="Ved_Financials">[13]Ved_PPS!$B$18:$J$34</definedName>
    <definedName name="Ved_Trading">[13]Ved_PPS!$B$4:$I$16</definedName>
    <definedName name="Vedior_exchange_rate">[13]Ved_Financials_Cal!$M$2</definedName>
    <definedName name="Vedior_Graph">[13]Shr_Graphs!$J$8:$K$530,[13]Shr_Graphs!$N$8:$N$530</definedName>
    <definedName name="WACC">[5]DCF!$E$10</definedName>
    <definedName name="WACC_calculation">[10]Summary!$G$5:$K$25</definedName>
    <definedName name="WACC1">'[5]VT DCF'!$E$10</definedName>
    <definedName name="Wil_USD_fins">[7]PPS!$C$74:$G$83</definedName>
    <definedName name="wrn.Accounts._.and._.Assumptions.">{"S&amp;U",#N/A,FALSE,"s&amp;u";"financing",#N/A,FALSE,"Input";"financing2",#N/A,FALSE,"Input";"Balance Sheet",#N/A,FALSE,"BS";"P&amp;L",#N/A,FALSE,"P&amp;L";"Cashflow",#N/A,FALSE,"CF"}</definedName>
    <definedName name="wrn.ALL.">{#N/A,#N/A,FALSE,"DCF";#N/A,#N/A,FALSE,"WACC";#N/A,#N/A,FALSE,"Sales_EBIT";#N/A,#N/A,FALSE,"Capex_Depreciation";#N/A,#N/A,FALSE,"WC";#N/A,#N/A,FALSE,"Interest";#N/A,#N/A,FALSE,"Assumptions"}</definedName>
    <definedName name="wrn.Complete._.Report.">{"A",#N/A,FALSE,"Scenario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leteReport.">{"A",#N/A,FALSE,"Scenario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venants.">{"Covenants",#N/A,FALSE,"Covs";"quarterly covenants",#N/A,FALSE,"Covs";"quarterly projections",#N/A,FALSE,"Covs"}</definedName>
    <definedName name="wrn.dcf.">{"mgmt forecast",#N/A,FALSE,"Mgmt Forecast";"dcf table",#N/A,FALSE,"Mgmt Forecast";"sensitivity",#N/A,FALSE,"Mgmt Forecast";"table inputs",#N/A,FALSE,"Mgmt Forecast";"calculations",#N/A,FALSE,"Mgmt Forecast"}</definedName>
    <definedName name="wrn.DCFEpervier.">{#N/A,#N/A,FALSE,"Inc. Statement-DCF";#N/A,#N/A,FALSE,"Assumptions";#N/A,#N/A,FALSE,"Inputs - Sales (KFF)";#N/A,#N/A,FALSE,"Inputs - Margins %";#N/A,#N/A,FALSE,"Inputs - Units";#N/A,#N/A,FALSE,"Output - Prices";#N/A,#N/A,FALSE,"Outputs - Margins (KFF)";#N/A,#N/A,FALSE,"Outputs - Costs";#N/A,#N/A,FALSE,"Outputs - Costs % ";#N/A,#N/A,FALSE,"Output - Units % Inc.";#N/A,#N/A,FALSE,"Output - Sales % Inc";#N/A,#N/A,FALSE,"Output - Prices % Inc.";#N/A,#N/A,FALSE,"WACC"}</definedName>
    <definedName name="wrn.Earnings._.Model.">{#N/A,#N/A,FALSE,"Product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forecast.">{#N/A,#N/A,FALSE,"model"}</definedName>
    <definedName name="wrn.forecast2">{#N/A,#N/A,FALSE,"model"}</definedName>
    <definedName name="wrn.forecastassumptions.">{#N/A,#N/A,FALSE,"model"}</definedName>
    <definedName name="wrn.forecastassumptions2">{#N/A,#N/A,FALSE,"model"}</definedName>
    <definedName name="wrn.forecastROIC.">{#N/A,#N/A,FALSE,"model"}</definedName>
    <definedName name="wrn.forecastROIC2">{#N/A,#N/A,FALSE,"model"}</definedName>
    <definedName name="wrn.Full.">{"front",#N/A,FALSE,"Cover";"S&amp;U",#N/A,FALSE,"s&amp;u";"financing",#N/A,FALSE,"Input";"financing2",#N/A,FALSE,"Input";"Ratios",#N/A,FALSE,"Ratios";"P&amp;L",#N/A,FALSE,"P&amp;L";"Cashflow",#N/A,FALSE,"CF";"Balance Sheet",#N/A,FALSE,"BS";"Exit Cap",#N/A,FALSE,"Rets";"Returns",#N/A,FALSE,"Rets";"Covenants",#N/A,FALSE,"Covs";"input1",#N/A,FALSE,"Input";"input2",#N/A,FALSE,"Input";"input3",#N/A,FALSE,"Input";"graph",#N/A,FALSE,"Graphs"}</definedName>
    <definedName name="wrn.Full._.Print.">{#N/A,#N/A,FALSE,"Summary";#N/A,#N/A,FALSE,"Returns";#N/A,#N/A,FALSE,"Fees";#N/A,#N/A,FALSE,"Opening BS";#N/A,#N/A,FALSE,"EMO";#N/A,#N/A,FALSE,"BS";#N/A,#N/A,FALSE,"IS";#N/A,#N/A,FALSE,"CFS";#N/A,#N/A,FALSE,"Int. Rates";#N/A,#N/A,FALSE,"Int. Cost";#N/A,#N/A,FALSE,"Debt";#N/A,#N/A,FALSE,"Ratios";#N/A,#N/A,FALSE,"Returns Detail";#N/A,#N/A,FALSE,"DCF"}</definedName>
    <definedName name="wrn.handout.">{"quarterly",#N/A,FALSE,"Income Statement New CPB";"annual",#N/A,FALSE,"Income Statement New CPB";"cash flow",#N/A,FALSE,"Cash Flow";"balance",#N/A,FALSE,"Balance Sheet";"seg",#N/A,FALSE,"New Segment Breakout"}</definedName>
    <definedName name="wrn.history.">{#N/A,#N/A,FALSE,"model"}</definedName>
    <definedName name="wrn.history2">{#N/A,#N/A,FALSE,"model"}</definedName>
    <definedName name="wrn.histROIC.">{#N/A,#N/A,FALSE,"model"}</definedName>
    <definedName name="wrn.histROIC2">{#N/A,#N/A,FALSE,"model"}</definedName>
    <definedName name="wrn.market._.share.">{#N/A,#N/A,FALSE,"Bestfoods";#N/A,#N/A,FALSE,"Campbell";#N/A,#N/A,FALSE,"ConAgra";#N/A,#N/A,FALSE,"Healthy Choice";#N/A,#N/A,FALSE,"Int'l Home Foods";#N/A,#N/A,FALSE,"General Mills";#N/A,#N/A,FALSE,"Heinz";#N/A,#N/A,FALSE,"Kellogg";#N/A,#N/A,FALSE,"Kraft";#N/A,#N/A,FALSE,"Nabisco";#N/A,#N/A,FALSE,"Quaker Oats";#N/A,#N/A,FALSE,"Sara Lee";#N/A,#N/A,FALSE,"print summary"}</definedName>
    <definedName name="wrn.PRINT.">{#N/A,#N/A,FALSE,"Summary";#N/A,#N/A,FALSE,"Returns";#N/A,#N/A,FALSE,"IS";#N/A,#N/A,FALSE,"CFS";#N/A,#N/A,FALSE,"Opening BS";#N/A,#N/A,FALSE,"BS";#N/A,#N/A,FALSE,"Int. Rates";#N/A,#N/A,FALSE,"Int. Cost";#N/A,#N/A,FALSE,"Fees";#N/A,#N/A,FALSE,"Ratios";#N/A,#N/A,FALSE,"DCF"}</definedName>
    <definedName name="wrn.print._.graphs.">{"cap_structure",#N/A,FALSE,"Graph-Mkt Cap";"price",#N/A,FALSE,"Graph-Price";"ebit",#N/A,FALSE,"Graph-EBITDA";"ebitda",#N/A,FALSE,"Graph-EBITDA"}</definedName>
    <definedName name="wrn.print._.raw._.data._.entry.">{"inputs raw data",#N/A,TRUE,"INPUT"}</definedName>
    <definedName name="wrn.print._.summary._.sheets.">{"summary1",#N/A,TRUE,"Comps";"summary2",#N/A,TRUE,"Comps";"summary3",#N/A,TRUE,"Comps"}</definedName>
    <definedName name="wrn.Print_model.">{"toc",#N/A,TRUE,"TOC";"summary",#N/A,TRUE,"Summary";"credit_stats",#N/A,TRUE,"South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Short._.Print.">{#N/A,#N/A,FALSE,"Summary";#N/A,#N/A,FALSE,"Returns";#N/A,#N/A,FALSE,"Opening BS";#N/A,#N/A,FALSE,"EMO";#N/A,#N/A,FALSE,"BS";#N/A,#N/A,FALSE,"IS";#N/A,#N/A,FALSE,"Metalworking IS";#N/A,#N/A,FALSE,"CFS";#N/A,#N/A,FALSE,"Ratios"}</definedName>
    <definedName name="wrn.Summary.">{"front",#N/A,TRUE,"Cover";"P&amp;L",#N/A,TRUE,"P&amp;L";"Balance Sheet",#N/A,TRUE,"BS";"Cashflow",#N/A,TRUE,"CF";"Exit Cap",#N/A,TRUE,"Rets";"Returns",#N/A,TRUE,"Rets";"S&amp;U",#N/A,TRUE,"s&amp;u"}</definedName>
    <definedName name="wrn1.history">{#N/A,#N/A,FALSE,"model"}</definedName>
    <definedName name="wrn3.histroic">{#N/A,#N/A,FALSE,"model"}</definedName>
    <definedName name="WSMI_Sales_EBITDA">[5]WSMI!$C$123:$H$128</definedName>
    <definedName name="WSMI_WACC_TV">[5]WSMI!$C$113:$H$118</definedName>
    <definedName name="wvu.inputs._.raw._.data.">{TRUE,TRUE,-1.25,-15.5,604.5,369,FALSE,FALSE,TRUE,TRUE,0,1,83,1,38,4,5,4,TRUE,TRUE,3,TRUE,1,TRUE,75,"Swvu.inputs._.raw._.data.","ACwvu.inputs._.raw._.data.",#N/A,FALSE,FALSE,0.5,0.5,0.5,0.5,2,"&amp;F","&amp;A&amp;RPage &amp;P",FALSE,FALSE,FALSE,FALSE,1,60,#N/A,#N/A,"=R1C61:R53C89","=C1:C5",#N/A,#N/A,FALSE,FALSE,FALSE,1,600,600,FALSE,FALSE,TRUE,TRUE,TRUE}</definedName>
    <definedName name="wvu.summary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xstr">'[6]xstrata as %'!$G$8:$J$874</definedName>
    <definedName name="xx">{#N/A,#N/A,FALSE,"Product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year_days">[4]COCKPIT!$X$13</definedName>
    <definedName name="year2">'[6]Share price_2years'!$L$7:$Q$531</definedName>
    <definedName name="ZZZ">{"AR",#N/A,FALSE,"ASMGTSUM";"INV",#N/A,FALSE,"ASMGTSUM";"HCCOMP",#N/A,FALSE,"ASMGTSUM";"cap.depr",#N/A,FALSE,"ASMGTSUM"}</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1" i="31" l="1"/>
  <c r="K61" i="31"/>
  <c r="L61" i="31"/>
  <c r="M61" i="31"/>
  <c r="N61" i="31"/>
  <c r="O61" i="31"/>
  <c r="P61" i="31"/>
  <c r="Q61" i="31"/>
  <c r="R61" i="31"/>
  <c r="S61" i="31"/>
  <c r="I61" i="31"/>
  <c r="G58" i="31"/>
  <c r="H58" i="31"/>
  <c r="I58" i="31"/>
  <c r="J58" i="31"/>
  <c r="K58" i="31"/>
  <c r="L58" i="31"/>
  <c r="M58" i="31"/>
  <c r="N58" i="31"/>
  <c r="O58" i="31"/>
  <c r="P58" i="31"/>
  <c r="Q58" i="31"/>
  <c r="R58" i="31"/>
  <c r="S58" i="31"/>
  <c r="F58" i="31"/>
  <c r="G55" i="31"/>
  <c r="H55" i="31"/>
  <c r="I55" i="31"/>
  <c r="J55" i="31"/>
  <c r="K55" i="31"/>
  <c r="L55" i="31"/>
  <c r="M55" i="31"/>
  <c r="N55" i="31"/>
  <c r="O55" i="31"/>
  <c r="P55" i="31"/>
  <c r="Q55" i="31"/>
  <c r="R55" i="31"/>
  <c r="S55" i="31"/>
  <c r="F55" i="31"/>
  <c r="G52" i="31"/>
  <c r="H52" i="31"/>
  <c r="I52" i="31"/>
  <c r="J52" i="31"/>
  <c r="K52" i="31"/>
  <c r="L52" i="31"/>
  <c r="M52" i="31"/>
  <c r="N52" i="31"/>
  <c r="O52" i="31"/>
  <c r="P52" i="31"/>
  <c r="Q52" i="31"/>
  <c r="R52" i="31"/>
  <c r="S52" i="31"/>
  <c r="F52" i="31"/>
  <c r="G48" i="31"/>
  <c r="H48" i="31"/>
  <c r="I48" i="31"/>
  <c r="J48" i="31"/>
  <c r="K48" i="31"/>
  <c r="L48" i="31"/>
  <c r="M48" i="31"/>
  <c r="N48" i="31"/>
  <c r="O48" i="31"/>
  <c r="P48" i="31"/>
  <c r="Q48" i="31"/>
  <c r="R48" i="31"/>
  <c r="S48" i="31"/>
  <c r="F48" i="31"/>
  <c r="R38" i="45"/>
  <c r="S38" i="45"/>
  <c r="T38" i="45"/>
  <c r="U38" i="45"/>
  <c r="V38" i="45"/>
  <c r="G44" i="45"/>
  <c r="F44" i="45"/>
  <c r="L44" i="45"/>
  <c r="J40" i="31"/>
  <c r="K40" i="31"/>
  <c r="L40" i="31"/>
  <c r="M40" i="31"/>
  <c r="N40" i="31"/>
  <c r="O40" i="31"/>
  <c r="P40" i="31"/>
  <c r="Q40" i="31"/>
  <c r="R40" i="31"/>
  <c r="S40" i="31"/>
  <c r="I40" i="31"/>
  <c r="G35" i="31"/>
  <c r="H35" i="31"/>
  <c r="I35" i="31"/>
  <c r="J35" i="31"/>
  <c r="K35" i="31"/>
  <c r="L35" i="31"/>
  <c r="M35" i="31"/>
  <c r="N35" i="31"/>
  <c r="O35" i="31"/>
  <c r="P35" i="31"/>
  <c r="Q35" i="31"/>
  <c r="R35" i="31"/>
  <c r="S35" i="31"/>
  <c r="F35" i="31"/>
  <c r="G31" i="31"/>
  <c r="H31" i="31"/>
  <c r="I31" i="31"/>
  <c r="J31" i="31"/>
  <c r="K31" i="31"/>
  <c r="L31" i="31"/>
  <c r="M31" i="31"/>
  <c r="N31" i="31"/>
  <c r="O31" i="31"/>
  <c r="P31" i="31"/>
  <c r="Q31" i="31"/>
  <c r="R31" i="31"/>
  <c r="S31" i="31"/>
  <c r="F31" i="31"/>
  <c r="G27" i="31"/>
  <c r="H27" i="31"/>
  <c r="I27" i="31"/>
  <c r="J27" i="31"/>
  <c r="K27" i="31"/>
  <c r="L27" i="31"/>
  <c r="M27" i="31"/>
  <c r="N27" i="31"/>
  <c r="O27" i="31"/>
  <c r="P27" i="31"/>
  <c r="Q27" i="31"/>
  <c r="R27" i="31"/>
  <c r="S27" i="31"/>
  <c r="F27" i="31"/>
  <c r="G24" i="31"/>
  <c r="H24" i="31"/>
  <c r="I24" i="31"/>
  <c r="J24" i="31"/>
  <c r="K24" i="31"/>
  <c r="L24" i="31"/>
  <c r="M24" i="31"/>
  <c r="F24" i="31"/>
  <c r="R18" i="45"/>
  <c r="S18" i="45"/>
  <c r="T18" i="45"/>
  <c r="U18" i="45"/>
  <c r="V18" i="45"/>
  <c r="Q18" i="45"/>
  <c r="R14" i="45"/>
  <c r="S14" i="45"/>
  <c r="T14" i="45"/>
  <c r="U14" i="45"/>
  <c r="V14" i="45"/>
  <c r="Q14" i="45"/>
  <c r="G23" i="45"/>
  <c r="H23" i="45"/>
  <c r="I23" i="45"/>
  <c r="J23" i="45"/>
  <c r="K23" i="45"/>
  <c r="L23" i="45"/>
  <c r="M23" i="45"/>
  <c r="N23" i="45"/>
  <c r="O23" i="45"/>
  <c r="P23" i="45"/>
  <c r="F23" i="45"/>
  <c r="G16" i="45"/>
  <c r="H16" i="45"/>
  <c r="I16" i="45"/>
  <c r="J16" i="45"/>
  <c r="K16" i="45"/>
  <c r="F16" i="45"/>
  <c r="M16" i="45"/>
  <c r="N16" i="45"/>
  <c r="O16" i="45"/>
  <c r="P16" i="45"/>
  <c r="L16" i="45"/>
  <c r="M12" i="45"/>
  <c r="N12" i="45"/>
  <c r="O12" i="45"/>
  <c r="P12" i="45"/>
  <c r="L12" i="45"/>
  <c r="R12" i="45"/>
  <c r="S12" i="45" s="1"/>
  <c r="T12" i="45" s="1"/>
  <c r="U12" i="45" s="1"/>
  <c r="V12" i="45" s="1"/>
  <c r="H12" i="45"/>
  <c r="I12" i="45"/>
  <c r="J12" i="45"/>
  <c r="K12" i="45"/>
  <c r="G12" i="45"/>
  <c r="K31" i="45"/>
  <c r="J31" i="45"/>
  <c r="I31" i="45"/>
  <c r="H31" i="45"/>
  <c r="G31" i="45"/>
  <c r="F31" i="45"/>
  <c r="K30" i="45"/>
  <c r="J30" i="45"/>
  <c r="I30" i="45"/>
  <c r="H30" i="45"/>
  <c r="G30" i="45"/>
  <c r="F30" i="45"/>
  <c r="D111" i="31" l="1"/>
  <c r="D22" i="31"/>
  <c r="G74" i="45" l="1"/>
  <c r="H74" i="45"/>
  <c r="I74" i="45"/>
  <c r="J74" i="45"/>
  <c r="K74" i="45"/>
  <c r="G76" i="45"/>
  <c r="H76" i="45"/>
  <c r="I76" i="45"/>
  <c r="J76" i="45"/>
  <c r="K76" i="45"/>
  <c r="Q76" i="45"/>
  <c r="F74" i="45"/>
  <c r="F76" i="45"/>
  <c r="R52" i="45"/>
  <c r="O76" i="45"/>
  <c r="P76" i="45"/>
  <c r="L52" i="45"/>
  <c r="M74" i="45"/>
  <c r="N74" i="45"/>
  <c r="K53" i="45"/>
  <c r="J53" i="45"/>
  <c r="I53" i="45"/>
  <c r="H53" i="45"/>
  <c r="G53" i="45"/>
  <c r="F53" i="45"/>
  <c r="K52" i="45"/>
  <c r="J52" i="45"/>
  <c r="I52" i="45"/>
  <c r="H52" i="45"/>
  <c r="G52" i="45"/>
  <c r="F52" i="45"/>
  <c r="K49" i="45"/>
  <c r="J49" i="45"/>
  <c r="I49" i="45"/>
  <c r="H49" i="45"/>
  <c r="G49" i="45"/>
  <c r="F49" i="45"/>
  <c r="K48" i="45"/>
  <c r="J48" i="45"/>
  <c r="I48" i="45"/>
  <c r="H48" i="45"/>
  <c r="G48" i="45"/>
  <c r="F48" i="45"/>
  <c r="G125" i="31" l="1"/>
  <c r="F125" i="31"/>
  <c r="H124" i="31"/>
  <c r="G124" i="31"/>
  <c r="F124" i="31"/>
  <c r="N24" i="40"/>
  <c r="N76" i="45"/>
  <c r="R76" i="45"/>
  <c r="P74" i="45"/>
  <c r="L74" i="45"/>
  <c r="P52" i="45"/>
  <c r="M76" i="45"/>
  <c r="S52" i="45"/>
  <c r="O74" i="45"/>
  <c r="L76" i="45"/>
  <c r="H125" i="31"/>
  <c r="P48" i="45"/>
  <c r="N48" i="45"/>
  <c r="O52" i="45"/>
  <c r="O48" i="45"/>
  <c r="Q52" i="45"/>
  <c r="M52" i="45"/>
  <c r="N52" i="45"/>
  <c r="L48" i="45"/>
  <c r="M48" i="45"/>
  <c r="N125" i="31" l="1"/>
  <c r="J124" i="31"/>
  <c r="I125" i="31"/>
  <c r="N26" i="40"/>
  <c r="N124" i="31"/>
  <c r="M24" i="40"/>
  <c r="S125" i="31"/>
  <c r="K125" i="31"/>
  <c r="O125" i="31"/>
  <c r="I124" i="31"/>
  <c r="S76" i="45"/>
  <c r="Q125" i="31" l="1"/>
  <c r="R125" i="31"/>
  <c r="P125" i="31"/>
  <c r="Q24" i="40"/>
  <c r="K24" i="40"/>
  <c r="J26" i="40"/>
  <c r="O24" i="40"/>
  <c r="S24" i="40"/>
  <c r="L125" i="31"/>
  <c r="L24" i="40"/>
  <c r="K26" i="40"/>
  <c r="K124" i="31"/>
  <c r="O26" i="40"/>
  <c r="O124" i="31"/>
  <c r="L26" i="40"/>
  <c r="L124" i="31"/>
  <c r="M125" i="31"/>
  <c r="J125" i="31"/>
  <c r="J24" i="40"/>
  <c r="T52" i="45"/>
  <c r="T76" i="45"/>
  <c r="P24" i="40" l="1"/>
  <c r="R24" i="40"/>
  <c r="M124" i="31"/>
  <c r="M26" i="40"/>
  <c r="U76" i="45"/>
  <c r="U52" i="45"/>
  <c r="P124" i="31" l="1"/>
  <c r="P26" i="40"/>
  <c r="V52" i="45"/>
  <c r="V76" i="45"/>
  <c r="Q26" i="40" l="1"/>
  <c r="Q124" i="31"/>
  <c r="R26" i="40" l="1"/>
  <c r="R124" i="31"/>
  <c r="S26" i="40" l="1"/>
  <c r="S124" i="31"/>
  <c r="G41" i="45" l="1"/>
  <c r="H41" i="45"/>
  <c r="I41" i="45"/>
  <c r="J41" i="45"/>
  <c r="K41" i="45"/>
  <c r="F41" i="45"/>
  <c r="K70" i="45" l="1"/>
  <c r="J70" i="45"/>
  <c r="I70" i="45"/>
  <c r="H70" i="45"/>
  <c r="G70" i="45"/>
  <c r="F70" i="45"/>
  <c r="K69" i="45"/>
  <c r="J69" i="45"/>
  <c r="I69" i="45"/>
  <c r="H69" i="45"/>
  <c r="G69" i="45"/>
  <c r="F69" i="45"/>
  <c r="K66" i="45"/>
  <c r="J66" i="45"/>
  <c r="I66" i="45"/>
  <c r="H66" i="45"/>
  <c r="G66" i="45"/>
  <c r="F66" i="45"/>
  <c r="K60" i="45"/>
  <c r="J60" i="45"/>
  <c r="I60" i="45"/>
  <c r="H60" i="45"/>
  <c r="G60" i="45"/>
  <c r="F60" i="45"/>
  <c r="F61" i="45" s="1"/>
  <c r="K58" i="45"/>
  <c r="J58" i="45"/>
  <c r="I58" i="45"/>
  <c r="H58" i="45"/>
  <c r="G58" i="45"/>
  <c r="F58" i="45"/>
  <c r="F56" i="45"/>
  <c r="M44" i="45"/>
  <c r="K72" i="45"/>
  <c r="K73" i="45" s="1"/>
  <c r="J45" i="45"/>
  <c r="I72" i="45"/>
  <c r="I73" i="45" s="1"/>
  <c r="G72" i="45"/>
  <c r="G73" i="45" s="1"/>
  <c r="F72" i="45"/>
  <c r="F73" i="45" s="1"/>
  <c r="K40" i="45"/>
  <c r="J40" i="45"/>
  <c r="I40" i="45"/>
  <c r="H40" i="45"/>
  <c r="G40" i="45"/>
  <c r="F40" i="45"/>
  <c r="K39" i="45"/>
  <c r="J39" i="45"/>
  <c r="I39" i="45"/>
  <c r="H39" i="45"/>
  <c r="G39" i="45"/>
  <c r="F39" i="45"/>
  <c r="K25" i="45"/>
  <c r="J25" i="45"/>
  <c r="I25" i="45"/>
  <c r="H25" i="45"/>
  <c r="G25" i="45"/>
  <c r="F25" i="45"/>
  <c r="K24" i="45"/>
  <c r="J24" i="45"/>
  <c r="I24" i="45"/>
  <c r="H24" i="45"/>
  <c r="G24" i="45"/>
  <c r="F24" i="45"/>
  <c r="K21" i="45"/>
  <c r="I21" i="45"/>
  <c r="H21" i="45"/>
  <c r="G21" i="45"/>
  <c r="K15" i="45"/>
  <c r="J15" i="45"/>
  <c r="I15" i="45"/>
  <c r="H15" i="45"/>
  <c r="G15" i="45"/>
  <c r="F15" i="45"/>
  <c r="G9" i="45"/>
  <c r="H9" i="45" s="1"/>
  <c r="K63" i="45" l="1"/>
  <c r="K65" i="45" s="1"/>
  <c r="H67" i="45"/>
  <c r="H59" i="45"/>
  <c r="H77" i="45"/>
  <c r="H75" i="45"/>
  <c r="I75" i="45"/>
  <c r="I77" i="45"/>
  <c r="F59" i="45"/>
  <c r="F75" i="45"/>
  <c r="F77" i="45"/>
  <c r="J75" i="45"/>
  <c r="J77" i="45"/>
  <c r="G20" i="45"/>
  <c r="G77" i="45"/>
  <c r="G75" i="45"/>
  <c r="K75" i="45"/>
  <c r="K77" i="45"/>
  <c r="K20" i="45"/>
  <c r="G67" i="45"/>
  <c r="J67" i="45"/>
  <c r="I71" i="45"/>
  <c r="I62" i="45"/>
  <c r="G71" i="45"/>
  <c r="I44" i="45"/>
  <c r="H20" i="45"/>
  <c r="H44" i="45"/>
  <c r="H45" i="45"/>
  <c r="K59" i="45"/>
  <c r="H61" i="45"/>
  <c r="H71" i="45"/>
  <c r="H19" i="45"/>
  <c r="I45" i="45"/>
  <c r="I61" i="45"/>
  <c r="K67" i="45"/>
  <c r="I19" i="45"/>
  <c r="J44" i="45"/>
  <c r="I59" i="45"/>
  <c r="H62" i="45"/>
  <c r="K68" i="45"/>
  <c r="G68" i="45"/>
  <c r="J71" i="45"/>
  <c r="J68" i="45"/>
  <c r="M39" i="45"/>
  <c r="M70" i="45"/>
  <c r="N70" i="45"/>
  <c r="N39" i="45"/>
  <c r="L39" i="45"/>
  <c r="L70" i="45"/>
  <c r="J19" i="45"/>
  <c r="J21" i="45"/>
  <c r="J20" i="45"/>
  <c r="K19" i="45"/>
  <c r="H63" i="45"/>
  <c r="H68" i="45"/>
  <c r="F68" i="45"/>
  <c r="G59" i="45"/>
  <c r="H56" i="45"/>
  <c r="I9" i="45"/>
  <c r="F21" i="45"/>
  <c r="F20" i="45"/>
  <c r="F19" i="45"/>
  <c r="F62" i="45"/>
  <c r="H72" i="45"/>
  <c r="H73" i="45" s="1"/>
  <c r="J61" i="45"/>
  <c r="J63" i="45"/>
  <c r="J62" i="45"/>
  <c r="K61" i="45"/>
  <c r="F45" i="45"/>
  <c r="N44" i="45"/>
  <c r="N72" i="45"/>
  <c r="G56" i="45"/>
  <c r="I20" i="45"/>
  <c r="G62" i="45"/>
  <c r="G61" i="45"/>
  <c r="I68" i="45"/>
  <c r="I67" i="45"/>
  <c r="K62" i="45"/>
  <c r="G63" i="45"/>
  <c r="K71" i="45"/>
  <c r="J72" i="45"/>
  <c r="J73" i="45" s="1"/>
  <c r="G19" i="45"/>
  <c r="R45" i="45"/>
  <c r="I63" i="45"/>
  <c r="F63" i="45"/>
  <c r="F67" i="45"/>
  <c r="K45" i="45"/>
  <c r="K44" i="45"/>
  <c r="J59" i="45"/>
  <c r="F71" i="45"/>
  <c r="G45" i="45"/>
  <c r="L72" i="45"/>
  <c r="M72" i="45"/>
  <c r="P30" i="45" l="1"/>
  <c r="O30" i="45"/>
  <c r="L31" i="45"/>
  <c r="L30" i="45"/>
  <c r="N30" i="45"/>
  <c r="M30" i="45"/>
  <c r="K64" i="45"/>
  <c r="L53" i="45"/>
  <c r="L49" i="45"/>
  <c r="L40" i="45"/>
  <c r="F65" i="45"/>
  <c r="F64" i="45"/>
  <c r="I64" i="45"/>
  <c r="I65" i="45"/>
  <c r="S45" i="45"/>
  <c r="G64" i="45"/>
  <c r="G65" i="45"/>
  <c r="J64" i="45"/>
  <c r="J65" i="45"/>
  <c r="I56" i="45"/>
  <c r="F22" i="31" s="1"/>
  <c r="J9" i="45"/>
  <c r="H65" i="45"/>
  <c r="H64" i="45"/>
  <c r="L58" i="45"/>
  <c r="L45" i="45"/>
  <c r="L71" i="45" l="1"/>
  <c r="L77" i="45"/>
  <c r="L75" i="45"/>
  <c r="L73" i="45"/>
  <c r="L59" i="45"/>
  <c r="K9" i="45"/>
  <c r="J56" i="45"/>
  <c r="G22" i="31" s="1"/>
  <c r="T45" i="45"/>
  <c r="L15" i="45" l="1"/>
  <c r="L69" i="45"/>
  <c r="L41" i="45"/>
  <c r="L60" i="45"/>
  <c r="U45" i="45"/>
  <c r="K56" i="45"/>
  <c r="H22" i="31" s="1"/>
  <c r="L9" i="45"/>
  <c r="L19" i="45"/>
  <c r="L21" i="45"/>
  <c r="L20" i="45"/>
  <c r="L66" i="45" l="1"/>
  <c r="L63" i="45" s="1"/>
  <c r="L25" i="45"/>
  <c r="L24" i="45"/>
  <c r="L62" i="45"/>
  <c r="L61" i="45"/>
  <c r="M20" i="45"/>
  <c r="M19" i="45"/>
  <c r="M9" i="45"/>
  <c r="L56" i="45"/>
  <c r="I22" i="31" s="1"/>
  <c r="V45" i="45"/>
  <c r="G104" i="31" l="1"/>
  <c r="M105" i="31"/>
  <c r="N105" i="31"/>
  <c r="O105" i="31"/>
  <c r="P105" i="31"/>
  <c r="Q105" i="31"/>
  <c r="M106" i="31"/>
  <c r="N106" i="31"/>
  <c r="O106" i="31"/>
  <c r="P106" i="31"/>
  <c r="Q106" i="31"/>
  <c r="M107" i="31"/>
  <c r="N107" i="31"/>
  <c r="O107" i="31"/>
  <c r="P107" i="31"/>
  <c r="Q107" i="31"/>
  <c r="M108" i="31"/>
  <c r="N108" i="31"/>
  <c r="O108" i="31"/>
  <c r="P108" i="31"/>
  <c r="Q108" i="31"/>
  <c r="N104" i="31"/>
  <c r="O104" i="31"/>
  <c r="P104" i="31"/>
  <c r="Q104" i="31"/>
  <c r="M104" i="31"/>
  <c r="F105" i="31"/>
  <c r="G105" i="31"/>
  <c r="H105" i="31"/>
  <c r="I105" i="31"/>
  <c r="J105" i="31"/>
  <c r="F106" i="31"/>
  <c r="G106" i="31"/>
  <c r="H106" i="31"/>
  <c r="I106" i="31"/>
  <c r="J106" i="31"/>
  <c r="F107" i="31"/>
  <c r="G107" i="31"/>
  <c r="H107" i="31"/>
  <c r="I107" i="31"/>
  <c r="J107" i="31"/>
  <c r="F108" i="31"/>
  <c r="G108" i="31"/>
  <c r="H108" i="31"/>
  <c r="I108" i="31"/>
  <c r="J108" i="31"/>
  <c r="H104" i="31"/>
  <c r="I104" i="31"/>
  <c r="J104" i="31"/>
  <c r="F104" i="31"/>
  <c r="L65" i="45"/>
  <c r="I46" i="31"/>
  <c r="L64" i="45"/>
  <c r="L67" i="45"/>
  <c r="L68" i="45"/>
  <c r="N20" i="45"/>
  <c r="M56" i="45"/>
  <c r="J22" i="31" s="1"/>
  <c r="N9" i="45"/>
  <c r="N19" i="45"/>
  <c r="N56" i="45" l="1"/>
  <c r="K22" i="31" s="1"/>
  <c r="O9" i="45"/>
  <c r="O56" i="45" l="1"/>
  <c r="L22" i="31" s="1"/>
  <c r="P9" i="45"/>
  <c r="P56" i="45" l="1"/>
  <c r="M22" i="31" s="1"/>
  <c r="Q9" i="45"/>
  <c r="Q56" i="45" l="1"/>
  <c r="N22" i="31" s="1"/>
  <c r="R9" i="45"/>
  <c r="R56" i="45" l="1"/>
  <c r="O22" i="31" s="1"/>
  <c r="S9" i="45"/>
  <c r="S56" i="45" l="1"/>
  <c r="P22" i="31" s="1"/>
  <c r="T9" i="45"/>
  <c r="U9" i="45" l="1"/>
  <c r="T56" i="45"/>
  <c r="Q22" i="31" s="1"/>
  <c r="U56" i="45" l="1"/>
  <c r="R22" i="31" s="1"/>
  <c r="V9" i="45"/>
  <c r="V56" i="45" s="1"/>
  <c r="S22" i="31" s="1"/>
  <c r="J7" i="40" l="1"/>
  <c r="K7" i="40" s="1"/>
  <c r="L7" i="40" s="1"/>
  <c r="M7" i="40" s="1"/>
  <c r="N7" i="40" s="1"/>
  <c r="O7" i="40" s="1"/>
  <c r="P7" i="40" s="1"/>
  <c r="Q7" i="40" s="1"/>
  <c r="R7" i="40" s="1"/>
  <c r="S7" i="40" s="1"/>
  <c r="J29" i="40" l="1"/>
  <c r="G111" i="31" l="1"/>
  <c r="G112" i="31" l="1"/>
  <c r="H59" i="31" l="1"/>
  <c r="H56" i="31"/>
  <c r="H28" i="31"/>
  <c r="H112" i="31"/>
  <c r="H113" i="31" s="1"/>
  <c r="H53" i="31"/>
  <c r="H49" i="31"/>
  <c r="H122" i="31"/>
  <c r="G123" i="31"/>
  <c r="H111" i="31"/>
  <c r="I8" i="40"/>
  <c r="H32" i="31" l="1"/>
  <c r="H50" i="31"/>
  <c r="H121" i="31"/>
  <c r="H33" i="31"/>
  <c r="H114" i="31"/>
  <c r="H115" i="31" s="1"/>
  <c r="H123" i="31"/>
  <c r="I111" i="31"/>
  <c r="H116" i="31"/>
  <c r="H117" i="31" s="1"/>
  <c r="H36" i="31"/>
  <c r="J8" i="40"/>
  <c r="J111" i="31" l="1"/>
  <c r="K8" i="40"/>
  <c r="K111" i="31" l="1"/>
  <c r="L8" i="40"/>
  <c r="L111" i="31" l="1"/>
  <c r="M8" i="40"/>
  <c r="M111" i="31" l="1"/>
  <c r="N8" i="40"/>
  <c r="N111" i="31" l="1"/>
  <c r="O8" i="40"/>
  <c r="O111" i="31" l="1"/>
  <c r="P8" i="40"/>
  <c r="P111" i="31" l="1"/>
  <c r="Q8" i="40"/>
  <c r="Q111" i="31" l="1"/>
  <c r="R8" i="40"/>
  <c r="S8" i="40" l="1"/>
  <c r="S111" i="31"/>
  <c r="R111" i="31"/>
  <c r="E97" i="31" l="1"/>
  <c r="E96" i="31" s="1"/>
  <c r="K20" i="40"/>
  <c r="L20" i="40"/>
  <c r="K29" i="40"/>
  <c r="H29" i="31"/>
  <c r="F112" i="31"/>
  <c r="F7" i="31"/>
  <c r="E106" i="31"/>
  <c r="E107" i="31" s="1"/>
  <c r="E108" i="31" s="1"/>
  <c r="O103" i="31"/>
  <c r="N103" i="31" s="1"/>
  <c r="M103" i="31" s="1"/>
  <c r="H103" i="31"/>
  <c r="I103" i="31" s="1"/>
  <c r="J103" i="31" s="1"/>
  <c r="P37" i="40" s="1"/>
  <c r="H94" i="31"/>
  <c r="I94" i="31" s="1"/>
  <c r="J94" i="31" s="1"/>
  <c r="N78" i="31"/>
  <c r="H78" i="31"/>
  <c r="F40" i="40" s="1"/>
  <c r="O94" i="31"/>
  <c r="N94" i="31" s="1"/>
  <c r="M94" i="31" s="1"/>
  <c r="P88" i="31"/>
  <c r="M88" i="31"/>
  <c r="L106" i="31" s="1"/>
  <c r="L107" i="31" s="1"/>
  <c r="L108" i="31" s="1"/>
  <c r="K40" i="40" l="1"/>
  <c r="L97" i="31"/>
  <c r="L98" i="31" s="1"/>
  <c r="L99" i="31" s="1"/>
  <c r="E105" i="31"/>
  <c r="E104" i="31" s="1"/>
  <c r="E98" i="31"/>
  <c r="G122" i="31"/>
  <c r="F33" i="31"/>
  <c r="F8" i="31"/>
  <c r="S17" i="31"/>
  <c r="S18" i="31" s="1"/>
  <c r="J119" i="31"/>
  <c r="J20" i="40"/>
  <c r="P103" i="31"/>
  <c r="Q103" i="31" s="1"/>
  <c r="P94" i="31"/>
  <c r="Q94" i="31" s="1"/>
  <c r="I119" i="31"/>
  <c r="L119" i="31"/>
  <c r="K119" i="31"/>
  <c r="K39" i="40"/>
  <c r="E95" i="31"/>
  <c r="K38" i="40" s="1"/>
  <c r="N37" i="40"/>
  <c r="L105" i="31"/>
  <c r="L104" i="31" s="1"/>
  <c r="O37" i="40"/>
  <c r="G94" i="31"/>
  <c r="F94" i="31" s="1"/>
  <c r="G103" i="31"/>
  <c r="G29" i="31"/>
  <c r="F122" i="31"/>
  <c r="I122" i="31"/>
  <c r="C35" i="40" l="1"/>
  <c r="L96" i="31"/>
  <c r="L95" i="31" s="1"/>
  <c r="F56" i="31"/>
  <c r="F59" i="31"/>
  <c r="G59" i="31"/>
  <c r="G56" i="31"/>
  <c r="F49" i="31"/>
  <c r="F113" i="31"/>
  <c r="F28" i="31"/>
  <c r="G28" i="31"/>
  <c r="G49" i="31"/>
  <c r="E99" i="31"/>
  <c r="K42" i="40" s="1"/>
  <c r="K41" i="40"/>
  <c r="H25" i="31"/>
  <c r="G113" i="31"/>
  <c r="G53" i="31"/>
  <c r="G25" i="31"/>
  <c r="G121" i="31"/>
  <c r="J123" i="31"/>
  <c r="F119" i="31"/>
  <c r="G119" i="31"/>
  <c r="F123" i="31"/>
  <c r="F53" i="31"/>
  <c r="F114" i="31"/>
  <c r="F115" i="31" s="1"/>
  <c r="F116" i="31"/>
  <c r="F117" i="31" s="1"/>
  <c r="F50" i="31"/>
  <c r="I123" i="31"/>
  <c r="F103" i="31"/>
  <c r="L37" i="40" s="1"/>
  <c r="M37" i="40"/>
  <c r="F121" i="31"/>
  <c r="F32" i="31"/>
  <c r="L29" i="40"/>
  <c r="K123" i="31" l="1"/>
  <c r="K23" i="40"/>
  <c r="G116" i="31"/>
  <c r="G117" i="31" s="1"/>
  <c r="G32" i="31"/>
  <c r="G114" i="31"/>
  <c r="G115" i="31" s="1"/>
  <c r="G50" i="31"/>
  <c r="G33" i="31"/>
  <c r="J21" i="40"/>
  <c r="J122" i="31"/>
  <c r="K122" i="31"/>
  <c r="K21" i="40"/>
  <c r="J23" i="40"/>
  <c r="H119" i="31"/>
  <c r="F36" i="31"/>
  <c r="N119" i="31"/>
  <c r="N20" i="40"/>
  <c r="F118" i="31"/>
  <c r="M119" i="31"/>
  <c r="M20" i="40"/>
  <c r="O40" i="40"/>
  <c r="L39" i="40"/>
  <c r="P40" i="40"/>
  <c r="N42" i="40"/>
  <c r="M39" i="40"/>
  <c r="O42" i="40"/>
  <c r="N38" i="40"/>
  <c r="O38" i="40"/>
  <c r="L42" i="40"/>
  <c r="P39" i="40"/>
  <c r="N41" i="40"/>
  <c r="M42" i="40"/>
  <c r="M38" i="40"/>
  <c r="O41" i="40"/>
  <c r="L41" i="40"/>
  <c r="P42" i="40"/>
  <c r="P38" i="40"/>
  <c r="N40" i="40"/>
  <c r="M41" i="40"/>
  <c r="O39" i="40"/>
  <c r="P41" i="40"/>
  <c r="L40" i="40"/>
  <c r="N39" i="40"/>
  <c r="L38" i="40"/>
  <c r="M40" i="40"/>
  <c r="F111" i="31"/>
  <c r="M29" i="40"/>
  <c r="G36" i="31" l="1"/>
  <c r="G118" i="31"/>
  <c r="G37" i="31"/>
  <c r="H37" i="31"/>
  <c r="H118" i="31"/>
  <c r="O119" i="31"/>
  <c r="O20" i="40"/>
  <c r="H17" i="31"/>
  <c r="H18" i="31" s="1"/>
  <c r="D24" i="12"/>
  <c r="G17" i="31"/>
  <c r="G18" i="31" s="1"/>
  <c r="N29" i="40"/>
  <c r="I56" i="31" l="1"/>
  <c r="I59" i="31"/>
  <c r="I53" i="31"/>
  <c r="H120" i="31"/>
  <c r="H127" i="31" s="1"/>
  <c r="I25" i="31"/>
  <c r="I9" i="40"/>
  <c r="I49" i="31"/>
  <c r="I11" i="40"/>
  <c r="F120" i="31"/>
  <c r="F127" i="31" s="1"/>
  <c r="P119" i="31"/>
  <c r="P20" i="40"/>
  <c r="I17" i="31"/>
  <c r="I18" i="31" s="1"/>
  <c r="J11" i="40"/>
  <c r="I14" i="40"/>
  <c r="I66" i="31"/>
  <c r="O29" i="40"/>
  <c r="G120" i="31" l="1"/>
  <c r="G127" i="31" s="1"/>
  <c r="J56" i="31"/>
  <c r="J59" i="31"/>
  <c r="J25" i="31"/>
  <c r="I15" i="40"/>
  <c r="J49" i="31"/>
  <c r="I29" i="31"/>
  <c r="I112" i="31"/>
  <c r="I113" i="31" s="1"/>
  <c r="J9" i="40"/>
  <c r="J53" i="31"/>
  <c r="I17" i="40"/>
  <c r="I18" i="40" s="1"/>
  <c r="I28" i="31"/>
  <c r="I121" i="31"/>
  <c r="I114" i="31"/>
  <c r="I115" i="31" s="1"/>
  <c r="Q119" i="31"/>
  <c r="Q20" i="40"/>
  <c r="I12" i="40"/>
  <c r="J121" i="31"/>
  <c r="J28" i="31"/>
  <c r="J112" i="31"/>
  <c r="J113" i="31" s="1"/>
  <c r="J29" i="31"/>
  <c r="J17" i="31"/>
  <c r="J18" i="31" s="1"/>
  <c r="K11" i="40"/>
  <c r="K13" i="40" s="1"/>
  <c r="I50" i="31"/>
  <c r="I33" i="31"/>
  <c r="I32" i="31"/>
  <c r="J13" i="40"/>
  <c r="J66" i="31"/>
  <c r="I67" i="31"/>
  <c r="P29" i="40"/>
  <c r="I116" i="31" l="1"/>
  <c r="I117" i="31" s="1"/>
  <c r="I39" i="31"/>
  <c r="I42" i="31" s="1"/>
  <c r="J22" i="40"/>
  <c r="J27" i="40"/>
  <c r="J25" i="40"/>
  <c r="K59" i="31"/>
  <c r="K56" i="31"/>
  <c r="K53" i="31"/>
  <c r="S119" i="31"/>
  <c r="S20" i="40"/>
  <c r="J10" i="40"/>
  <c r="J12" i="40"/>
  <c r="K29" i="31"/>
  <c r="J14" i="40"/>
  <c r="K49" i="31"/>
  <c r="K25" i="31"/>
  <c r="K112" i="31"/>
  <c r="K113" i="31" s="1"/>
  <c r="K9" i="40"/>
  <c r="R119" i="31"/>
  <c r="R20" i="40"/>
  <c r="I36" i="31"/>
  <c r="I37" i="31"/>
  <c r="K17" i="31"/>
  <c r="K18" i="31" s="1"/>
  <c r="J33" i="31"/>
  <c r="J50" i="31"/>
  <c r="J46" i="31"/>
  <c r="J114" i="31" s="1"/>
  <c r="J115" i="31" s="1"/>
  <c r="J32" i="31"/>
  <c r="K28" i="31"/>
  <c r="K14" i="40"/>
  <c r="K16" i="40" s="1"/>
  <c r="J67" i="31"/>
  <c r="K66" i="31"/>
  <c r="Q29" i="40"/>
  <c r="J15" i="40" l="1"/>
  <c r="J16" i="40"/>
  <c r="I44" i="31"/>
  <c r="I43" i="31"/>
  <c r="K10" i="40"/>
  <c r="K27" i="40"/>
  <c r="K25" i="40"/>
  <c r="J17" i="40"/>
  <c r="K116" i="31"/>
  <c r="K117" i="31" s="1"/>
  <c r="K121" i="31"/>
  <c r="K22" i="40"/>
  <c r="K12" i="40"/>
  <c r="J30" i="40"/>
  <c r="J37" i="31"/>
  <c r="J116" i="31"/>
  <c r="J117" i="31" s="1"/>
  <c r="I118" i="31"/>
  <c r="L17" i="31"/>
  <c r="L18" i="31" s="1"/>
  <c r="J39" i="31"/>
  <c r="J118" i="31" s="1"/>
  <c r="J36" i="31"/>
  <c r="K17" i="40"/>
  <c r="K15" i="40"/>
  <c r="K33" i="31"/>
  <c r="K50" i="31"/>
  <c r="K32" i="31"/>
  <c r="K46" i="31"/>
  <c r="K114" i="31" s="1"/>
  <c r="K115" i="31" s="1"/>
  <c r="L66" i="31"/>
  <c r="K67" i="31"/>
  <c r="K30" i="40" s="1"/>
  <c r="R29" i="40"/>
  <c r="J18" i="40" l="1"/>
  <c r="K19" i="40"/>
  <c r="K28" i="40" s="1"/>
  <c r="I120" i="31"/>
  <c r="I127" i="31" s="1"/>
  <c r="I63" i="31"/>
  <c r="I64" i="31" s="1"/>
  <c r="K39" i="31"/>
  <c r="K42" i="31" s="1"/>
  <c r="K36" i="31"/>
  <c r="K37" i="31"/>
  <c r="J19" i="40"/>
  <c r="J28" i="40" s="1"/>
  <c r="K18" i="40"/>
  <c r="M17" i="31"/>
  <c r="M18" i="31" s="1"/>
  <c r="J42" i="31"/>
  <c r="M66" i="31"/>
  <c r="L67" i="31"/>
  <c r="L30" i="40" s="1"/>
  <c r="S29" i="40"/>
  <c r="J31" i="40" l="1"/>
  <c r="K120" i="31"/>
  <c r="K127" i="31" s="1"/>
  <c r="K118" i="31"/>
  <c r="K31" i="40"/>
  <c r="K43" i="31"/>
  <c r="K63" i="31"/>
  <c r="K64" i="31" s="1"/>
  <c r="J44" i="31"/>
  <c r="J120" i="31"/>
  <c r="J127" i="31" s="1"/>
  <c r="K44" i="31"/>
  <c r="N17" i="31"/>
  <c r="N18" i="31" s="1"/>
  <c r="J43" i="31"/>
  <c r="N66" i="31"/>
  <c r="M67" i="31"/>
  <c r="M30" i="40" s="1"/>
  <c r="J63" i="31" l="1"/>
  <c r="J64" i="31" s="1"/>
  <c r="O17" i="31"/>
  <c r="O18" i="31" s="1"/>
  <c r="O66" i="31"/>
  <c r="N67" i="31"/>
  <c r="N30" i="40" s="1"/>
  <c r="P17" i="31" l="1"/>
  <c r="P18" i="31" s="1"/>
  <c r="O67" i="31"/>
  <c r="O30" i="40" s="1"/>
  <c r="P66" i="31"/>
  <c r="Q17" i="31" l="1"/>
  <c r="Q18" i="31" s="1"/>
  <c r="Q66" i="31"/>
  <c r="P67" i="31"/>
  <c r="P30" i="40" s="1"/>
  <c r="R17" i="31" l="1"/>
  <c r="R18" i="31" s="1"/>
  <c r="Q67" i="31"/>
  <c r="Q30" i="40" s="1"/>
  <c r="R66" i="31"/>
  <c r="S66" i="31" s="1"/>
  <c r="S67" i="31" s="1"/>
  <c r="S30" i="40" s="1"/>
  <c r="R67" i="31" l="1"/>
  <c r="R30" i="40" s="1"/>
  <c r="O44" i="45" l="1"/>
  <c r="O72" i="45"/>
  <c r="P44" i="45" l="1"/>
  <c r="P72" i="45"/>
  <c r="O19" i="45" l="1"/>
  <c r="P19" i="45"/>
  <c r="O20" i="45" l="1"/>
  <c r="P20" i="45"/>
  <c r="O39" i="45"/>
  <c r="P39" i="45"/>
  <c r="O70" i="45"/>
  <c r="P70" i="45"/>
  <c r="R70" i="45" l="1"/>
  <c r="S70" i="45"/>
  <c r="T70" i="45"/>
  <c r="U70" i="45"/>
  <c r="V70" i="45"/>
  <c r="L122" i="31" l="1"/>
  <c r="L21" i="40"/>
  <c r="O21" i="40"/>
  <c r="Q122" i="31"/>
  <c r="M21" i="40" l="1"/>
  <c r="M122" i="31"/>
  <c r="R21" i="40"/>
  <c r="R122" i="31"/>
  <c r="S122" i="31"/>
  <c r="S21" i="40"/>
  <c r="O122" i="31"/>
  <c r="Q21" i="40"/>
  <c r="P122" i="31"/>
  <c r="P21" i="40"/>
  <c r="N122" i="31" l="1"/>
  <c r="N21" i="40"/>
  <c r="M49" i="31" l="1"/>
  <c r="M11" i="40"/>
  <c r="L33" i="31"/>
  <c r="M32" i="31"/>
  <c r="M23" i="40"/>
  <c r="M56" i="31"/>
  <c r="M59" i="31"/>
  <c r="M9" i="40"/>
  <c r="M25" i="40" s="1"/>
  <c r="M53" i="31" l="1"/>
  <c r="M123" i="31"/>
  <c r="M22" i="40"/>
  <c r="M121" i="31"/>
  <c r="M112" i="31"/>
  <c r="M113" i="31" s="1"/>
  <c r="M27" i="40"/>
  <c r="L28" i="31"/>
  <c r="M14" i="40"/>
  <c r="M17" i="40" s="1"/>
  <c r="N23" i="40"/>
  <c r="M50" i="31"/>
  <c r="N123" i="31"/>
  <c r="M12" i="40"/>
  <c r="M28" i="31"/>
  <c r="L116" i="31"/>
  <c r="L117" i="31" s="1"/>
  <c r="L46" i="31"/>
  <c r="L114" i="31" s="1"/>
  <c r="L115" i="31" s="1"/>
  <c r="M46" i="31"/>
  <c r="M114" i="31" s="1"/>
  <c r="M115" i="31" s="1"/>
  <c r="M33" i="31"/>
  <c r="M25" i="31"/>
  <c r="L9" i="40"/>
  <c r="L59" i="31"/>
  <c r="L123" i="31"/>
  <c r="L23" i="40"/>
  <c r="L49" i="31"/>
  <c r="L32" i="31"/>
  <c r="L25" i="31"/>
  <c r="L56" i="31"/>
  <c r="L121" i="31"/>
  <c r="L14" i="40"/>
  <c r="M29" i="31"/>
  <c r="L112" i="31"/>
  <c r="L113" i="31" s="1"/>
  <c r="L11" i="40"/>
  <c r="L53" i="31"/>
  <c r="L50" i="31"/>
  <c r="L29" i="31"/>
  <c r="L37" i="31" l="1"/>
  <c r="M37" i="31"/>
  <c r="M16" i="40"/>
  <c r="M15" i="40"/>
  <c r="M116" i="31"/>
  <c r="M117" i="31" s="1"/>
  <c r="M39" i="31"/>
  <c r="M118" i="31" s="1"/>
  <c r="M36" i="31"/>
  <c r="L36" i="31"/>
  <c r="L39" i="31"/>
  <c r="L118" i="31" s="1"/>
  <c r="M18" i="40"/>
  <c r="M19" i="40"/>
  <c r="L12" i="40"/>
  <c r="L13" i="40"/>
  <c r="L17" i="40"/>
  <c r="M13" i="40"/>
  <c r="L10" i="40"/>
  <c r="L22" i="40"/>
  <c r="L25" i="40"/>
  <c r="L27" i="40"/>
  <c r="M10" i="40"/>
  <c r="L15" i="40"/>
  <c r="L16" i="40"/>
  <c r="M28" i="40" l="1"/>
  <c r="M31" i="40" s="1"/>
  <c r="M42" i="31"/>
  <c r="L42" i="31"/>
  <c r="L18" i="40"/>
  <c r="L19" i="40"/>
  <c r="L28" i="40" l="1"/>
  <c r="L31" i="40" s="1"/>
  <c r="M44" i="31"/>
  <c r="L63" i="31"/>
  <c r="L64" i="31" s="1"/>
  <c r="M43" i="31"/>
  <c r="M63" i="31"/>
  <c r="M64" i="31" s="1"/>
  <c r="M120" i="31"/>
  <c r="M127" i="31" s="1"/>
  <c r="L44" i="31"/>
  <c r="L43" i="31"/>
  <c r="L120" i="31"/>
  <c r="L127" i="31" s="1"/>
  <c r="O123" i="31" l="1"/>
  <c r="O23" i="40"/>
  <c r="P123" i="31" l="1"/>
  <c r="P23" i="40"/>
  <c r="Q123" i="31" l="1"/>
  <c r="Q23" i="40"/>
  <c r="R23" i="40" l="1"/>
  <c r="R123" i="31"/>
  <c r="S123" i="31" l="1"/>
  <c r="S23" i="40"/>
  <c r="S112" i="31"/>
  <c r="T70" i="31"/>
  <c r="N76" i="31" s="1"/>
  <c r="S11" i="40"/>
  <c r="S121" i="31" l="1"/>
  <c r="S33" i="31"/>
  <c r="S46" i="31"/>
  <c r="S114" i="31" s="1"/>
  <c r="S115" i="31" s="1"/>
  <c r="S50" i="31"/>
  <c r="S14" i="40"/>
  <c r="S16" i="40" l="1"/>
  <c r="S17" i="40"/>
  <c r="S116" i="31"/>
  <c r="S39" i="31"/>
  <c r="S118" i="31" s="1"/>
  <c r="S42" i="31" l="1"/>
  <c r="S19" i="40"/>
  <c r="S28" i="40" s="1"/>
  <c r="T28" i="40" l="1"/>
  <c r="T31" i="40" s="1"/>
  <c r="F38" i="40" s="1"/>
  <c r="S31" i="40"/>
  <c r="S120" i="31"/>
  <c r="S127" i="31" s="1"/>
  <c r="S63" i="31"/>
  <c r="S64" i="31" s="1"/>
  <c r="N11" i="40"/>
  <c r="T69" i="31" l="1"/>
  <c r="H76" i="31" s="1"/>
  <c r="N13" i="40"/>
  <c r="Q112" i="31"/>
  <c r="Q11" i="40"/>
  <c r="N29" i="31"/>
  <c r="N112" i="31"/>
  <c r="R29" i="31" l="1"/>
  <c r="R112" i="31"/>
  <c r="S29" i="31"/>
  <c r="R11" i="40"/>
  <c r="O11" i="40" l="1"/>
  <c r="O29" i="31"/>
  <c r="O112" i="31"/>
  <c r="R13" i="40"/>
  <c r="S13" i="40"/>
  <c r="P11" i="40"/>
  <c r="P29" i="31"/>
  <c r="P112" i="31"/>
  <c r="Q29" i="31"/>
  <c r="P13" i="40" l="1"/>
  <c r="Q13" i="40"/>
  <c r="O13" i="40"/>
  <c r="Q33" i="31" l="1"/>
  <c r="Q46" i="31"/>
  <c r="Q114" i="31" s="1"/>
  <c r="Q115" i="31" s="1"/>
  <c r="Q14" i="40" l="1"/>
  <c r="Q121" i="31"/>
  <c r="Q50" i="31"/>
  <c r="O46" i="31"/>
  <c r="O114" i="31" s="1"/>
  <c r="O115" i="31" s="1"/>
  <c r="O121" i="31"/>
  <c r="O33" i="31"/>
  <c r="O14" i="40"/>
  <c r="O50" i="31"/>
  <c r="Q116" i="31"/>
  <c r="Q39" i="31"/>
  <c r="Q118" i="31" s="1"/>
  <c r="N46" i="31"/>
  <c r="N114" i="31" s="1"/>
  <c r="N115" i="31" s="1"/>
  <c r="N50" i="31"/>
  <c r="N33" i="31"/>
  <c r="N121" i="31"/>
  <c r="N14" i="40"/>
  <c r="Q16" i="40" l="1"/>
  <c r="Q17" i="40"/>
  <c r="R33" i="31"/>
  <c r="R46" i="31"/>
  <c r="R114" i="31" s="1"/>
  <c r="R115" i="31" s="1"/>
  <c r="R121" i="31"/>
  <c r="R50" i="31"/>
  <c r="R14" i="40"/>
  <c r="O116" i="31"/>
  <c r="O39" i="31"/>
  <c r="O118" i="31" s="1"/>
  <c r="O37" i="31"/>
  <c r="O17" i="40"/>
  <c r="O16" i="40"/>
  <c r="N39" i="31"/>
  <c r="N118" i="31" s="1"/>
  <c r="N37" i="31"/>
  <c r="N116" i="31"/>
  <c r="Q19" i="40"/>
  <c r="Q28" i="40" s="1"/>
  <c r="Q31" i="40" s="1"/>
  <c r="P33" i="31"/>
  <c r="P46" i="31"/>
  <c r="P114" i="31" s="1"/>
  <c r="P115" i="31" s="1"/>
  <c r="P121" i="31"/>
  <c r="P14" i="40"/>
  <c r="P50" i="31"/>
  <c r="N17" i="40"/>
  <c r="N16" i="40"/>
  <c r="Q42" i="31"/>
  <c r="R17" i="40" l="1"/>
  <c r="R16" i="40"/>
  <c r="R39" i="31"/>
  <c r="R118" i="31" s="1"/>
  <c r="R116" i="31"/>
  <c r="S37" i="31"/>
  <c r="R37" i="31"/>
  <c r="O19" i="40"/>
  <c r="O28" i="40" s="1"/>
  <c r="O31" i="40" s="1"/>
  <c r="P39" i="31"/>
  <c r="P118" i="31" s="1"/>
  <c r="P116" i="31"/>
  <c r="P37" i="31"/>
  <c r="Q37" i="31"/>
  <c r="Q63" i="31"/>
  <c r="Q64" i="31" s="1"/>
  <c r="Q120" i="31"/>
  <c r="Q127" i="31" s="1"/>
  <c r="O42" i="31"/>
  <c r="N19" i="40"/>
  <c r="N28" i="40" s="1"/>
  <c r="N31" i="40" s="1"/>
  <c r="P17" i="40"/>
  <c r="P16" i="40"/>
  <c r="N42" i="31"/>
  <c r="R42" i="31" l="1"/>
  <c r="R19" i="40"/>
  <c r="R28" i="40" s="1"/>
  <c r="R31" i="40" s="1"/>
  <c r="O44" i="31"/>
  <c r="O63" i="31"/>
  <c r="O64" i="31" s="1"/>
  <c r="O120" i="31"/>
  <c r="O127" i="31" s="1"/>
  <c r="P42" i="31"/>
  <c r="N44" i="31"/>
  <c r="N63" i="31"/>
  <c r="N64" i="31" s="1"/>
  <c r="N120" i="31"/>
  <c r="N127" i="31" s="1"/>
  <c r="P19" i="40"/>
  <c r="P28" i="40" s="1"/>
  <c r="P31" i="40" s="1"/>
  <c r="F37" i="40" l="1"/>
  <c r="F39" i="40" s="1"/>
  <c r="G37" i="40" s="1"/>
  <c r="R120" i="31"/>
  <c r="R127" i="31" s="1"/>
  <c r="R63" i="31"/>
  <c r="R64" i="31" s="1"/>
  <c r="R44" i="31"/>
  <c r="S44" i="31"/>
  <c r="P44" i="31"/>
  <c r="P63" i="31"/>
  <c r="P64" i="31" s="1"/>
  <c r="P120" i="31"/>
  <c r="P127" i="31" s="1"/>
  <c r="Q44" i="31"/>
  <c r="N75" i="31" l="1"/>
  <c r="N77" i="31" s="1"/>
  <c r="H75" i="31"/>
  <c r="H77" i="31" s="1"/>
  <c r="I76" i="31" s="1"/>
  <c r="F41" i="40"/>
  <c r="F42" i="40" s="1"/>
  <c r="F43" i="40" s="1"/>
  <c r="G38" i="40"/>
  <c r="G39" i="40"/>
  <c r="E94" i="31" l="1"/>
  <c r="H79" i="31"/>
  <c r="H80" i="31" s="1"/>
  <c r="I75" i="31"/>
  <c r="L94" i="31"/>
  <c r="N79" i="31"/>
  <c r="N80" i="31" s="1"/>
  <c r="O76" i="31"/>
  <c r="O75" i="31"/>
  <c r="I77" i="31" l="1"/>
  <c r="O77" i="31"/>
  <c r="N81" i="31"/>
  <c r="L103" i="31"/>
  <c r="E103" i="31"/>
  <c r="H81" i="31"/>
  <c r="M15" i="45"/>
  <c r="M21" i="45"/>
  <c r="M24" i="45"/>
  <c r="M25" i="45"/>
  <c r="M31" i="45"/>
  <c r="M40" i="45"/>
  <c r="M41" i="45"/>
  <c r="M45" i="45"/>
  <c r="M49" i="45"/>
  <c r="M53" i="45"/>
  <c r="M58" i="45"/>
  <c r="M59" i="45"/>
  <c r="M60" i="45"/>
  <c r="M61" i="45"/>
  <c r="M62" i="45"/>
  <c r="M66" i="45"/>
  <c r="M63" i="45" s="1"/>
  <c r="M67" i="45"/>
  <c r="M68" i="45"/>
  <c r="M69" i="45"/>
  <c r="M71" i="45"/>
  <c r="M73" i="45"/>
  <c r="M75" i="45"/>
  <c r="M77" i="45"/>
  <c r="M64" i="45" l="1"/>
  <c r="M65" i="45"/>
  <c r="N15" i="45"/>
  <c r="N21" i="45"/>
  <c r="N24" i="45"/>
  <c r="N25" i="45"/>
  <c r="N31" i="45"/>
  <c r="N40" i="45"/>
  <c r="N41" i="45"/>
  <c r="N45" i="45"/>
  <c r="N49" i="45"/>
  <c r="N53" i="45"/>
  <c r="N58" i="45"/>
  <c r="N59" i="45"/>
  <c r="N60" i="45"/>
  <c r="N61" i="45"/>
  <c r="N62" i="45"/>
  <c r="N66" i="45"/>
  <c r="N63" i="45" s="1"/>
  <c r="N67" i="45"/>
  <c r="N68" i="45"/>
  <c r="N69" i="45"/>
  <c r="N71" i="45"/>
  <c r="N73" i="45"/>
  <c r="N75" i="45"/>
  <c r="N77" i="45"/>
  <c r="N64" i="45" l="1"/>
  <c r="N65" i="45"/>
  <c r="O15" i="45"/>
  <c r="O21" i="45"/>
  <c r="O24" i="45"/>
  <c r="O25" i="45"/>
  <c r="O31" i="45"/>
  <c r="O40" i="45"/>
  <c r="O41" i="45"/>
  <c r="O45" i="45"/>
  <c r="O49" i="45"/>
  <c r="O53" i="45"/>
  <c r="O58" i="45"/>
  <c r="O59" i="45"/>
  <c r="O60" i="45"/>
  <c r="O61" i="45"/>
  <c r="O62" i="45"/>
  <c r="O66" i="45"/>
  <c r="O63" i="45" s="1"/>
  <c r="O67" i="45"/>
  <c r="O68" i="45"/>
  <c r="O69" i="45"/>
  <c r="O71" i="45"/>
  <c r="O73" i="45"/>
  <c r="O75" i="45"/>
  <c r="O77" i="45"/>
  <c r="O64" i="45" l="1"/>
  <c r="O65" i="45"/>
  <c r="Q11" i="45"/>
  <c r="N24" i="31" s="1"/>
  <c r="R11" i="45"/>
  <c r="O24" i="31" s="1"/>
  <c r="S11" i="45"/>
  <c r="P24" i="31" s="1"/>
  <c r="T11" i="45"/>
  <c r="Q24" i="31" s="1"/>
  <c r="U11" i="45"/>
  <c r="R24" i="31" s="1"/>
  <c r="V11" i="45"/>
  <c r="S24" i="31" s="1"/>
  <c r="P21" i="45"/>
  <c r="Q21" i="45"/>
  <c r="R21" i="45"/>
  <c r="S21" i="45"/>
  <c r="T21" i="45"/>
  <c r="U21" i="45"/>
  <c r="V21" i="45"/>
  <c r="P24" i="45"/>
  <c r="P25" i="45"/>
  <c r="P31" i="45"/>
  <c r="P40" i="45"/>
  <c r="R40" i="45"/>
  <c r="S40" i="45"/>
  <c r="T40" i="45"/>
  <c r="U40" i="45"/>
  <c r="V40" i="45"/>
  <c r="P41" i="45"/>
  <c r="Q44" i="45"/>
  <c r="R44" i="45"/>
  <c r="S44" i="45"/>
  <c r="T44" i="45"/>
  <c r="U44" i="45"/>
  <c r="V44" i="45"/>
  <c r="P45" i="45"/>
  <c r="P49" i="45"/>
  <c r="P53" i="45"/>
  <c r="Q53" i="45"/>
  <c r="R53" i="45"/>
  <c r="S53" i="45"/>
  <c r="T53" i="45"/>
  <c r="U53" i="45"/>
  <c r="V53" i="45"/>
  <c r="P58" i="45"/>
  <c r="Q58" i="45"/>
  <c r="R58" i="45"/>
  <c r="S58" i="45"/>
  <c r="T58" i="45"/>
  <c r="U58" i="45"/>
  <c r="V58" i="45"/>
  <c r="P59" i="45"/>
  <c r="Q59" i="45"/>
  <c r="R59" i="45"/>
  <c r="S59" i="45"/>
  <c r="T59" i="45"/>
  <c r="U59" i="45"/>
  <c r="V59" i="45"/>
  <c r="P60" i="45"/>
  <c r="P61" i="45"/>
  <c r="P62" i="45"/>
  <c r="P66" i="45"/>
  <c r="P63" i="45" s="1"/>
  <c r="P67" i="45"/>
  <c r="P68" i="45"/>
  <c r="P69" i="45"/>
  <c r="P71" i="45"/>
  <c r="R71" i="45"/>
  <c r="S71" i="45"/>
  <c r="T71" i="45"/>
  <c r="U71" i="45"/>
  <c r="V71" i="45"/>
  <c r="Q72" i="45"/>
  <c r="R72" i="45"/>
  <c r="S72" i="45"/>
  <c r="T72" i="45"/>
  <c r="U72" i="45"/>
  <c r="V72" i="45"/>
  <c r="P73" i="45"/>
  <c r="Q73" i="45"/>
  <c r="R73" i="45"/>
  <c r="S73" i="45"/>
  <c r="T73" i="45"/>
  <c r="U73" i="45"/>
  <c r="V73" i="45"/>
  <c r="P75" i="45"/>
  <c r="P77" i="45"/>
  <c r="Q77" i="45"/>
  <c r="R77" i="45"/>
  <c r="S77" i="45"/>
  <c r="T77" i="45"/>
  <c r="U77" i="45"/>
  <c r="V77" i="45"/>
  <c r="S59" i="31" l="1"/>
  <c r="S9" i="40"/>
  <c r="S49" i="31"/>
  <c r="S56" i="31"/>
  <c r="S25" i="31"/>
  <c r="S53" i="31"/>
  <c r="S28" i="31"/>
  <c r="S113" i="31"/>
  <c r="S32" i="31"/>
  <c r="S36" i="31"/>
  <c r="S117" i="31"/>
  <c r="S43" i="31"/>
  <c r="R59" i="31"/>
  <c r="R9" i="40"/>
  <c r="R56" i="31"/>
  <c r="R25" i="31"/>
  <c r="R49" i="31"/>
  <c r="R53" i="31"/>
  <c r="R28" i="31"/>
  <c r="R113" i="31"/>
  <c r="R32" i="31"/>
  <c r="R36" i="31"/>
  <c r="R117" i="31"/>
  <c r="R43" i="31"/>
  <c r="Q56" i="31"/>
  <c r="Q25" i="31"/>
  <c r="Q49" i="31"/>
  <c r="Q9" i="40"/>
  <c r="Q59" i="31"/>
  <c r="Q53" i="31"/>
  <c r="Q28" i="31"/>
  <c r="Q113" i="31"/>
  <c r="Q32" i="31"/>
  <c r="Q36" i="31"/>
  <c r="Q117" i="31"/>
  <c r="Q43" i="31"/>
  <c r="P56" i="31"/>
  <c r="P25" i="31"/>
  <c r="P49" i="31"/>
  <c r="P59" i="31"/>
  <c r="P9" i="40"/>
  <c r="P53" i="31"/>
  <c r="P28" i="31"/>
  <c r="P113" i="31"/>
  <c r="P32" i="31"/>
  <c r="P36" i="31"/>
  <c r="P117" i="31"/>
  <c r="P43" i="31"/>
  <c r="O56" i="31"/>
  <c r="O53" i="31"/>
  <c r="O59" i="31"/>
  <c r="O9" i="40"/>
  <c r="O49" i="31"/>
  <c r="O25" i="31"/>
  <c r="O28" i="31"/>
  <c r="O113" i="31"/>
  <c r="O32" i="31"/>
  <c r="O36" i="31"/>
  <c r="O117" i="31"/>
  <c r="O43" i="31"/>
  <c r="N25" i="31"/>
  <c r="N59" i="31"/>
  <c r="N53" i="31"/>
  <c r="N9" i="40"/>
  <c r="N56" i="31"/>
  <c r="N49" i="31"/>
  <c r="N28" i="31"/>
  <c r="N113" i="31"/>
  <c r="N32" i="31"/>
  <c r="N36" i="31"/>
  <c r="N117" i="31"/>
  <c r="N43" i="31"/>
  <c r="P64" i="45"/>
  <c r="P65" i="45"/>
  <c r="P15" i="45"/>
  <c r="Q16" i="45"/>
  <c r="Q23" i="45"/>
  <c r="Q24" i="45"/>
  <c r="Q25" i="45"/>
  <c r="Q60" i="45"/>
  <c r="Q61" i="45"/>
  <c r="Q62" i="45"/>
  <c r="Q66" i="45"/>
  <c r="Q63" i="45" s="1"/>
  <c r="Q67" i="45"/>
  <c r="Q68" i="45"/>
  <c r="Q69" i="45"/>
  <c r="N22" i="40" l="1"/>
  <c r="N27" i="40"/>
  <c r="N10" i="40"/>
  <c r="N25" i="40"/>
  <c r="N12" i="40"/>
  <c r="N15" i="40"/>
  <c r="N18" i="40"/>
  <c r="O10" i="40"/>
  <c r="O25" i="40"/>
  <c r="O22" i="40"/>
  <c r="O27" i="40"/>
  <c r="O12" i="40"/>
  <c r="O15" i="40"/>
  <c r="O18" i="40"/>
  <c r="P25" i="40"/>
  <c r="P10" i="40"/>
  <c r="P27" i="40"/>
  <c r="P22" i="40"/>
  <c r="P12" i="40"/>
  <c r="P15" i="40"/>
  <c r="P18" i="40"/>
  <c r="Q25" i="40"/>
  <c r="Q10" i="40"/>
  <c r="Q22" i="40"/>
  <c r="Q27" i="40"/>
  <c r="Q12" i="40"/>
  <c r="Q15" i="40"/>
  <c r="Q18" i="40"/>
  <c r="R22" i="40"/>
  <c r="R25" i="40"/>
  <c r="R10" i="40"/>
  <c r="R27" i="40"/>
  <c r="R12" i="40"/>
  <c r="R15" i="40"/>
  <c r="R18" i="40"/>
  <c r="S27" i="40"/>
  <c r="S22" i="40"/>
  <c r="S25" i="40"/>
  <c r="S10" i="40"/>
  <c r="S12" i="40"/>
  <c r="S15" i="40"/>
  <c r="S18" i="40"/>
  <c r="Q64" i="45"/>
  <c r="R16" i="45"/>
  <c r="S16" i="45"/>
  <c r="T16" i="45"/>
  <c r="U16" i="45"/>
  <c r="V16" i="45"/>
  <c r="R23" i="45"/>
  <c r="S23" i="45"/>
  <c r="T23" i="45"/>
  <c r="U23" i="45"/>
  <c r="V23" i="45"/>
  <c r="R24" i="45"/>
  <c r="S24" i="45"/>
  <c r="T24" i="45"/>
  <c r="U24" i="45"/>
  <c r="V24" i="45"/>
  <c r="R25" i="45"/>
  <c r="S25" i="45"/>
  <c r="T25" i="45"/>
  <c r="U25" i="45"/>
  <c r="V25" i="45"/>
  <c r="R41" i="45"/>
  <c r="S41" i="45"/>
  <c r="T41" i="45"/>
  <c r="U41" i="45"/>
  <c r="V41" i="45"/>
  <c r="R60" i="45"/>
  <c r="S60" i="45"/>
  <c r="T60" i="45"/>
  <c r="U60" i="45"/>
  <c r="V60" i="45"/>
  <c r="R61" i="45"/>
  <c r="S61" i="45"/>
  <c r="T61" i="45"/>
  <c r="U61" i="45"/>
  <c r="V61" i="45"/>
  <c r="R62" i="45"/>
  <c r="S62" i="45"/>
  <c r="T62" i="45"/>
  <c r="U62" i="45"/>
  <c r="V62" i="45"/>
  <c r="R66" i="45"/>
  <c r="R63" i="45" s="1"/>
  <c r="S66" i="45"/>
  <c r="S63" i="45" s="1"/>
  <c r="T66" i="45"/>
  <c r="T63" i="45" s="1"/>
  <c r="U66" i="45"/>
  <c r="U63" i="45" s="1"/>
  <c r="V66" i="45"/>
  <c r="V63" i="45" s="1"/>
  <c r="R67" i="45"/>
  <c r="S67" i="45"/>
  <c r="T67" i="45"/>
  <c r="U67" i="45"/>
  <c r="V67" i="45"/>
  <c r="R68" i="45"/>
  <c r="S68" i="45"/>
  <c r="T68" i="45"/>
  <c r="U68" i="45"/>
  <c r="V68" i="45"/>
  <c r="R69" i="45"/>
  <c r="S69" i="45"/>
  <c r="T69" i="45"/>
  <c r="U69" i="45"/>
  <c r="V69" i="45"/>
  <c r="V64" i="45" l="1"/>
  <c r="V65" i="45"/>
  <c r="U64" i="45"/>
  <c r="U65" i="45"/>
  <c r="T64" i="45"/>
  <c r="T65" i="45"/>
  <c r="S64" i="45"/>
  <c r="S65" i="45"/>
  <c r="R64" i="45"/>
  <c r="R65" i="45"/>
  <c r="Q38" i="45"/>
  <c r="Q40" i="45"/>
  <c r="Q41" i="45"/>
  <c r="Q70" i="45"/>
  <c r="Q65" i="45" s="1"/>
  <c r="Q71" i="45"/>
  <c r="Q47" i="45"/>
  <c r="Q49" i="45"/>
  <c r="Q74" i="45"/>
  <c r="Q75" i="45"/>
  <c r="R47" i="45"/>
  <c r="S47" i="45"/>
  <c r="T47" i="45"/>
  <c r="U47" i="45"/>
  <c r="V47" i="45"/>
  <c r="R49" i="45"/>
  <c r="S49" i="45"/>
  <c r="T49" i="45"/>
  <c r="U49" i="45"/>
  <c r="V49" i="45"/>
  <c r="R74" i="45"/>
  <c r="S74" i="45"/>
  <c r="T74" i="45"/>
  <c r="U74" i="45"/>
  <c r="V74" i="45"/>
  <c r="R75" i="45"/>
  <c r="S75" i="45"/>
  <c r="T75" i="45"/>
  <c r="U75" i="45"/>
  <c r="V75" i="4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JPMorgan Chase &amp; Co.</author>
  </authors>
  <commentList>
    <comment ref="A1" authorId="0" shapeId="0" xr:uid="{00000000-0006-0000-0000-000001000000}">
      <text>
        <r>
          <rPr>
            <b/>
            <sz val="9"/>
            <color indexed="81"/>
            <rFont val="Tahoma"/>
            <family val="2"/>
          </rPr>
          <t>&lt;?xml version="1.0" encoding="utf-8"?&gt;&lt;Schema xmlns:xsi="http://www.w3.org/2001/XMLSchema-instance" xmlns:xsd="http://www.w3.org/2001/XMLSchema" Version="1"&gt;&lt;FQL&gt;&lt;Q&gt;HFD-GB^JULIAN(FG_PRICE(43488,43853).DATES)&lt;/Q&gt;&lt;R&gt;260&lt;/R&gt;&lt;C&gt;1&lt;/C&gt;&lt;D xsi:type="xsd:int"&gt;43488&lt;/D&gt;&lt;D xsi:type="xsd:int"&gt;43489&lt;/D&gt;&lt;D xsi:type="xsd:int"&gt;43490&lt;/D&gt;&lt;D xsi:type="xsd:int"&gt;43493&lt;/D&gt;&lt;D xsi:type="xsd:int"&gt;43494&lt;/D&gt;&lt;D xsi:type="xsd:int"&gt;43495&lt;/D&gt;&lt;D xsi:type="xsd:int"&gt;43496&lt;/D&gt;&lt;D xsi:type="xsd:int"&gt;43497&lt;/D&gt;&lt;D xsi:type="xsd:int"&gt;43500&lt;/D&gt;&lt;D xsi:type="xsd:int"&gt;43501&lt;/D&gt;&lt;D xsi:type="xsd:int"&gt;43502&lt;/D&gt;&lt;D xsi:type="xsd:int"&gt;43503&lt;/D&gt;&lt;D xsi:type="xsd:int"&gt;43504&lt;/D&gt;&lt;D xsi:type="xsd:int"&gt;43507&lt;/D&gt;&lt;D xsi:type="xsd:int"&gt;43508&lt;/D&gt;&lt;D xsi:type="xsd:int"&gt;43509&lt;/D&gt;&lt;D xsi:type="xsd:int"&gt;43510&lt;/D&gt;&lt;D xsi:type="xsd:int"&gt;43511&lt;/D&gt;&lt;D xsi:type="xsd:int"&gt;43514&lt;/D&gt;&lt;D xsi:type="xsd:int"&gt;43515&lt;/D&gt;&lt;D xsi:type="xsd:int"&gt;43516&lt;/D&gt;&lt;D xsi:type="xsd:int"&gt;43517&lt;/D&gt;&lt;D xsi:type="xsd:int"&gt;43518&lt;/D&gt;&lt;D xsi:type="xsd:int"&gt;43521&lt;/D&gt;&lt;D xsi:type="xsd:int"&gt;43522&lt;/D&gt;&lt;D xsi:type="xsd:int"&gt;43523&lt;/D&gt;&lt;D xsi:type="xsd:int"&gt;43524&lt;/D&gt;&lt;D xsi:type="xsd:int"&gt;43525&lt;/D&gt;&lt;D xsi:type="xsd:int"&gt;43528&lt;/D&gt;&lt;D xsi:type="xsd:int"&gt;43529&lt;/D&gt;&lt;D xsi:type="xsd:int"&gt;43530&lt;/D&gt;&lt;D xsi:type="xsd:int"&gt;43531&lt;/D&gt;&lt;D xsi:type="xsd:int"&gt;43532&lt;/D&gt;&lt;D xsi:type="xsd:int"&gt;43535&lt;/D&gt;&lt;D xsi:type="xsd:int"&gt;43536&lt;/D&gt;&lt;D xsi:type="xsd:int"&gt;43537&lt;/D&gt;&lt;D xsi:type="xsd:int"&gt;43538&lt;/D&gt;&lt;D xsi:type="xsd:int"&gt;43539&lt;/D&gt;&lt;D xsi:type="xsd:int"&gt;43542&lt;/D&gt;&lt;D xsi:type="xsd:int"&gt;43543&lt;/D&gt;&lt;D xsi:type="xsd:int"&gt;43544&lt;/D&gt;&lt;D xsi:type="xsd:int"&gt;43545&lt;/D&gt;&lt;D xsi:type="xsd:int"&gt;43546&lt;/D&gt;&lt;D xsi:type="xsd:int"&gt;43549&lt;/D&gt;&lt;D xsi:type="xsd:int"&gt;43550&lt;/D&gt;&lt;D xsi:type="xsd:int"&gt;43551&lt;/D&gt;&lt;D xsi:type="xsd:int"&gt;43552&lt;/D&gt;&lt;D xsi:type="xsd:int"&gt;43553&lt;/D&gt;&lt;D xsi:type="xsd:int"&gt;43556&lt;/D&gt;&lt;D xsi:type="xsd:int"&gt;43557&lt;/D&gt;&lt;D xsi:type="xsd:int"&gt;43558&lt;/D&gt;&lt;D xsi:type="xsd:int"&gt;43559&lt;/D&gt;&lt;D xsi:type="xsd:int"&gt;43560&lt;/D&gt;&lt;D xsi:type="xsd:int"&gt;43563&lt;/D&gt;&lt;D xsi:type="xsd:int"&gt;43564&lt;/D&gt;&lt;D xsi:type="xsd:int"&gt;43565&lt;/D&gt;&lt;D xsi:type="xsd:int"&gt;43566&lt;/D&gt;&lt;D xsi:type="xsd:int"&gt;43567&lt;/D&gt;&lt;D xsi:type="xsd:int"&gt;43570&lt;/D&gt;&lt;D xsi:type="xsd:int"&gt;43571&lt;/D&gt;&lt;D xsi:type="xsd:int"&gt;43572&lt;/D&gt;&lt;D xsi:type="xsd:int"&gt;43573&lt;/D&gt;&lt;D xsi:type="xsd:int"&gt;43574&lt;/D&gt;&lt;D xsi:type="xsd:int"&gt;43577&lt;/D&gt;&lt;D xsi:type="xsd:int"&gt;43578&lt;/D&gt;&lt;D xsi:type="xsd:int"&gt;43579&lt;/D&gt;&lt;D xsi:type="xsd:int"&gt;43580&lt;/D&gt;&lt;D xsi:type="xsd:int"&gt;43581&lt;/D&gt;&lt;D xsi:type="xsd:int"&gt;43584&lt;/D&gt;&lt;D xsi:type="xsd:int"&gt;43585&lt;/D&gt;&lt;D xsi:type="xsd:int"&gt;43586&lt;/D&gt;&lt;D xsi:type="xsd:int"&gt;43587&lt;/D&gt;&lt;D xsi:type="xsd:int"&gt;43588&lt;/D&gt;&lt;D xsi:type="xsd:int"&gt;43591&lt;/D&gt;&lt;D xsi:type="xsd:int"&gt;43592&lt;/D&gt;&lt;D xsi:type="xsd:int"&gt;43593&lt;/D&gt;&lt;D xsi:type="xsd:int"&gt;43594&lt;/D&gt;&lt;D xsi:type="xsd:int"&gt;43595&lt;/D&gt;&lt;D xsi:type="xsd:int"&gt;43598&lt;/D&gt;&lt;D xsi:type="xsd:int"&gt;43599&lt;/D&gt;&lt;D xsi:type="xsd:int"&gt;43600&lt;/D&gt;&lt;D xsi:type="xsd:int"&gt;43601&lt;/D&gt;&lt;D xsi:type="xsd:int"&gt;43602&lt;/D&gt;&lt;D xsi:type="xsd:int"&gt;43605&lt;/D&gt;&lt;D xsi:type="xsd:int"&gt;43606&lt;/D&gt;&lt;D xsi:type="xsd:int"&gt;43607&lt;/D&gt;&lt;D xsi:type="xsd:int"&gt;43608&lt;/D&gt;&lt;D xsi:type="xsd:int"&gt;43609&lt;/D&gt;&lt;D xsi:type="xsd:int"&gt;43612&lt;/D&gt;&lt;D xsi:type="xsd:int"&gt;43613&lt;/D&gt;&lt;D xsi:type="xsd:int"&gt;43614&lt;/D&gt;&lt;D xsi:type="xsd:int"&gt;43615&lt;/D&gt;&lt;D xsi:type="xsd:int"&gt;43616&lt;/D&gt;&lt;D xsi:type="xsd:int"&gt;43619&lt;/D&gt;&lt;D xsi:type="xsd:int"&gt;43620&lt;/D&gt;&lt;D xsi:type="xsd:int"&gt;43621&lt;/D&gt;&lt;D xsi:type="xsd:int"&gt;43622&lt;/D&gt;&lt;D xsi:type="xsd:int"&gt;43623&lt;/D&gt;&lt;D xsi:type="xsd:int"&gt;43626&lt;/D&gt;&lt;D xsi:type="xsd:int"&gt;43627&lt;/D&gt;&lt;D xsi:type="xsd:int"&gt;43628&lt;/D&gt;&lt;D xsi:type="xsd:int"&gt;43629&lt;/D&gt;&lt;D xsi:type="xsd:int"&gt;43630&lt;/D&gt;&lt;D xsi:type="xsd:int"&gt;43633&lt;/D&gt;&lt;D xsi:type="xsd:int"&gt;43634&lt;/D&gt;&lt;D xsi:type="xsd:int"&gt;43635&lt;/D&gt;&lt;D xsi:type="xsd:int"&gt;43636&lt;/D&gt;&lt;D xsi:type="xsd:int"&gt;43637&lt;/D&gt;&lt;D xsi:type="xsd:int"&gt;43640&lt;/D&gt;&lt;D xsi:type="xsd:int"&gt;43641&lt;/D&gt;&lt;D xsi:type="xsd:int"&gt;43642&lt;/D&gt;&lt;D xsi:type="xsd:int"&gt;43643&lt;/D&gt;&lt;D xsi:type="xsd:int"&gt;43644&lt;/D&gt;&lt;D xsi:type="xsd:int"&gt;43647&lt;/D&gt;&lt;D xsi:type="xsd:int"&gt;43648&lt;/D&gt;&lt;D xsi:type="xsd:int"&gt;43649&lt;/D&gt;&lt;D xsi:type="xsd:int"&gt;43650&lt;/D&gt;&lt;D xsi:type="xsd:int"&gt;43651&lt;/D&gt;&lt;D xsi:type="xsd:int"&gt;43654&lt;/D&gt;&lt;D xsi:type="xsd:int"&gt;43655&lt;/D&gt;&lt;D xsi:type="xsd:int"&gt;43656&lt;/D&gt;&lt;D xsi:type="xsd:int"&gt;43657&lt;/D&gt;&lt;D xsi:type="xsd:int"&gt;43658&lt;/D&gt;&lt;D xsi:type="xsd:int"&gt;43661&lt;/D&gt;&lt;D xsi:type="xsd:int"&gt;43662&lt;/D&gt;&lt;D xsi:type="xsd:int"&gt;43663&lt;/D&gt;&lt;D xsi:type="xsd:int"&gt;43664&lt;/D&gt;&lt;D xsi:type="xsd:int"&gt;43665&lt;/D&gt;&lt;D xsi:type="xsd:int"&gt;43668&lt;/D&gt;&lt;D xsi:type="xsd:int"&gt;43669&lt;/D&gt;&lt;D xsi:type="xsd:int"&gt;43670&lt;/D&gt;&lt;D xsi:type="xsd:int"&gt;43671&lt;/D&gt;&lt;D xsi:type="xsd:int"&gt;43672&lt;/D&gt;&lt;D xsi:type="xsd:int"&gt;43675&lt;/D&gt;&lt;D xsi:type="xsd:int"&gt;43676&lt;/D&gt;&lt;D xsi:type="xsd:int"&gt;43677&lt;/D&gt;&lt;D xsi:type="xsd:int"&gt;43678&lt;/D&gt;&lt;D xsi:type="xsd:int"&gt;43679&lt;/D&gt;&lt;D xsi:type="xsd:int"&gt;43682&lt;/D&gt;&lt;D xsi:type="xsd:int"&gt;43683&lt;/D&gt;&lt;D xsi:type="xsd:int"&gt;43684&lt;/D&gt;&lt;D xsi:type="xsd:int"&gt;43685&lt;/D&gt;&lt;D xsi:type="xsd:int"&gt;43686&lt;/D&gt;&lt;D xsi:type="xsd:int"&gt;43689&lt;/D&gt;&lt;D xsi:type="xsd:int"&gt;43690&lt;/D&gt;&lt;D xsi:type="xsd:int"&gt;43691&lt;/D&gt;&lt;D xsi:type="xsd:int"&gt;43692&lt;/D&gt;&lt;D xsi:type="xsd:int"&gt;43693&lt;/D&gt;&lt;D xsi:type="xsd:int"&gt;43696&lt;/D&gt;&lt;D xsi:type="xsd:int"&gt;43697&lt;/D&gt;&lt;D xsi:type="xsd:int"&gt;43698&lt;/D&gt;&lt;D xsi:type="xsd:int"&gt;43699&lt;/D&gt;&lt;D xsi:type="xsd:int"&gt;43700&lt;/D&gt;&lt;D xsi:type="xsd:int"&gt;43703&lt;/D&gt;&lt;D xsi:type="xsd:int"&gt;43704&lt;/D&gt;&lt;D xsi:type="xsd:int"&gt;43705&lt;/D&gt;&lt;D xsi:type="xsd:int"&gt;43706&lt;/D&gt;&lt;D xsi:type="xsd:int"&gt;43707&lt;/D&gt;&lt;D xsi:type="xsd:int"&gt;43710&lt;/D&gt;&lt;D xsi:type="xsd:int"&gt;43711&lt;/D&gt;&lt;D xsi:type="xsd:int"&gt;43712&lt;/D&gt;&lt;D xsi:type="xsd:int"&gt;43713&lt;/D&gt;&lt;D xsi:type="xsd:int"&gt;43714&lt;/D&gt;&lt;D xsi:type="xsd:int"&gt;43717&lt;/D&gt;&lt;D xsi:type="xsd:int"&gt;43718&lt;/D&gt;&lt;D xsi:type="xsd:int"&gt;43719&lt;/D&gt;&lt;D xsi:type="xsd:int"&gt;43720&lt;/D&gt;&lt;D xsi:type="xsd:int"&gt;43721&lt;/D&gt;&lt;D xsi:type="xsd:int"&gt;43724&lt;/D&gt;&lt;D xsi:type="xsd:int"&gt;43725&lt;/D&gt;&lt;D xsi:type="xsd:int"&gt;43726&lt;/D&gt;&lt;D xsi:type="xsd:int"&gt;43727&lt;/D&gt;&lt;D xsi:type="xsd:int"&gt;43728&lt;/D&gt;&lt;D xsi:type="xsd:int"&gt;43731&lt;/D&gt;&lt;D xsi:type="xsd:int"&gt;43732&lt;/D&gt;&lt;D xsi:type="xsd:int"&gt;43733&lt;/D&gt;&lt;D xsi:type="xsd:int"&gt;43734&lt;/D&gt;&lt;D xsi:type="xsd:int"&gt;43735&lt;/D&gt;&lt;D xsi:type="xsd:int"&gt;43738&lt;/D&gt;&lt;D xsi:type="xsd:int"&gt;43739&lt;/D&gt;&lt;D xsi:type="xsd:int"&gt;43740&lt;/D&gt;&lt;D xsi:type="xsd:int"&gt;43741&lt;/D&gt;&lt;D xsi:type="xsd:int"&gt;43742&lt;/D&gt;&lt;D xsi:type="xsd:int"&gt;43745&lt;/D&gt;&lt;D xsi:type="xsd:int"&gt;43746&lt;/D&gt;&lt;D xsi:type="xsd:int"&gt;43747&lt;/D&gt;&lt;D xsi:type="xsd:int"&gt;43748&lt;/D&gt;&lt;D xsi:type="xsd:int"&gt;43749&lt;/D&gt;&lt;D xsi:type="xsd:int"&gt;43752&lt;/D&gt;&lt;D xsi:type="xsd:int"&gt;43753&lt;/D&gt;&lt;D xsi:type="xsd:int"&gt;43754&lt;/D&gt;&lt;D xsi:type="xsd:int"&gt;43755&lt;/D&gt;&lt;D xsi:type="xsd:int"&gt;43756&lt;/D&gt;&lt;D xsi:type="xsd:int"&gt;43759&lt;/D&gt;&lt;D xsi:type="xsd:int"&gt;43760&lt;/D&gt;&lt;D xsi:type="xsd:int"&gt;43761&lt;/D&gt;&lt;D xsi:type="xsd:int"&gt;43762&lt;/D&gt;&lt;D xsi:type="xsd:int"&gt;43763&lt;/D&gt;&lt;D xsi:type="xsd:int"&gt;43766&lt;/D&gt;&lt;D xsi:type="xsd:int"&gt;43767&lt;/D&gt;&lt;D xsi:type="xsd:int"&gt;43768&lt;/D&gt;&lt;D xsi:type="xsd:int"&gt;43769&lt;/D&gt;&lt;D xsi:type="xsd:int"&gt;43770&lt;/D&gt;&lt;D xsi:type="xsd:int"&gt;43773&lt;/D&gt;&lt;D xsi:type="xsd:int"&gt;43774&lt;/D&gt;&lt;D xsi:type="xsd:int"&gt;43775&lt;/D&gt;&lt;D xsi:type="xsd:int"&gt;43776&lt;/D&gt;&lt;D xsi:type="xsd:int"&gt;43777&lt;/D&gt;&lt;D xsi:type="xsd:int"&gt;43780&lt;/D&gt;&lt;D xsi:type="xsd:int"&gt;43781&lt;/D&gt;&lt;D xsi:type="xsd:int"&gt;43782&lt;/D&gt;&lt;D xsi:type="xsd:int"&gt;43783&lt;/D&gt;&lt;D xsi:type="xsd:int"&gt;43784&lt;/D&gt;&lt;D xsi:type="xsd:int"&gt;43787&lt;/D&gt;&lt;D xsi:type="xsd:int"&gt;43788&lt;/D&gt;&lt;D xsi:type="xsd:int"&gt;43789&lt;/D&gt;&lt;D xsi:type="xsd:int"&gt;43790&lt;/D&gt;&lt;D xsi:type="xsd:int"&gt;43791&lt;/D&gt;&lt;D xsi:type="xsd:int"&gt;43794&lt;/D&gt;&lt;D xsi:type="xsd:int"&gt;43795&lt;/D&gt;&lt;D xsi:type="xsd:int"&gt;43796&lt;/D&gt;&lt;D xsi:type="xsd:int"&gt;43797&lt;/D&gt;&lt;D xsi:type="xsd:int"&gt;43798&lt;/D&gt;&lt;D xsi:type="xsd:int"&gt;43801&lt;/D&gt;&lt;D xsi:type="xsd:int"&gt;43802&lt;/D&gt;&lt;D xsi:type="xsd:int"&gt;43803&lt;/D&gt;&lt;D xsi:type="xsd:int"&gt;43804&lt;/D&gt;&lt;D xsi:type="xsd:int"&gt;43805&lt;/D&gt;&lt;D xsi:type="xsd:int"&gt;43808&lt;/D&gt;&lt;D xsi:type="xsd:int"&gt;43809&lt;/D&gt;&lt;D xsi:type="xsd:int"&gt;43810&lt;/D&gt;&lt;D xsi:type="xsd:int"&gt;43811&lt;/D&gt;&lt;D xsi:type="xsd:int"&gt;43812&lt;/D&gt;&lt;D xsi:type="xsd:int"&gt;43815&lt;/D&gt;&lt;D xsi:type="xsd:int"&gt;43816&lt;/D&gt;&lt;D xsi:type="xsd:int"&gt;43817&lt;/D&gt;&lt;D xsi:type="xsd:int"&gt;43818&lt;/D&gt;&lt;D xsi:type="xsd:int"&gt;43819&lt;/D&gt;&lt;D xsi:type="xsd:int"&gt;43822&lt;/D&gt;&lt;D xsi:type="xsd:int"&gt;43823&lt;/D&gt;&lt;D xsi:type="xsd:int"&gt;43825&lt;/D&gt;&lt;D xsi:type="xsd:int"&gt;43826&lt;/D&gt;&lt;D xsi:type="xsd:int"&gt;43829&lt;/D&gt;&lt;D xsi:type="xsd:int"&gt;43830&lt;/D&gt;&lt;D xsi:type="xsd:int"&gt;43832&lt;/D&gt;&lt;D xsi:type="xsd:int"&gt;43833&lt;/D&gt;&lt;D xsi:type="xsd:int"&gt;43836&lt;/D&gt;&lt;D xsi:type="xsd:int"&gt;43837&lt;/D&gt;&lt;D xsi:type="xsd:int"&gt;43838&lt;/D&gt;&lt;D xsi:type="xsd:int"&gt;43839&lt;/D&gt;&lt;D xsi:type="xsd:int"&gt;43840&lt;/D&gt;&lt;D xsi:type="xsd:int"&gt;43843&lt;/D&gt;&lt;D xsi:type="xsd:int"&gt;43844&lt;/D&gt;&lt;D xsi:type="xsd:int"&gt;43845&lt;/D&gt;&lt;D xsi:type="xsd:int"&gt;43846&lt;/D&gt;&lt;D xsi:type="xsd:int"&gt;43847&lt;/D&gt;&lt;D xsi:type="xsd:int"&gt;43850&lt;/D&gt;&lt;D xsi:type="xsd:int"&gt;43851&lt;/D&gt;&lt;D xsi:type="xsd:int"&gt;43852&lt;/D&gt;&lt;D xsi:type="xsd:int"&gt;43853&lt;/D&gt;&lt;/FQL&gt;&lt;FQL&gt;&lt;Q&gt;HFD-GB^MIN(XP_PRICE_VWAP(-6AM,43853))&lt;/Q&gt;&lt;R&gt;1&lt;/R&gt;&lt;C&gt;1&lt;/C&gt;&lt;D xsi:type="xsd:double"&gt;1.4523777&lt;/D&gt;&lt;/FQL&gt;&lt;FQL&gt;&lt;Q&gt;HFD-GB^FG_PRICE(01/23/2020)&lt;/Q&gt;&lt;R&gt;1&lt;/R&gt;&lt;C&gt;1&lt;/C&gt;&lt;D xsi:type="xsd:double"&gt;1.6389999&lt;/D&gt;&lt;/FQL&gt;&lt;FQL&gt;&lt;Q&gt;HFD-GB^FE_ESTIMATE(EBIT,MED,ANNUAL_ROLL,+2,43853,,,'CURRENCY=ESTCUR,,,')&lt;/Q&gt;&lt;R&gt;1&lt;/R&gt;&lt;C&gt;1&lt;/C&gt;&lt;D xsi:type="xsd:double"&gt;52.46267&lt;/D&gt;&lt;/FQL&gt;&lt;FQL&gt;&lt;Q&gt;HFD-GB^FE_ESTIMATE(CAPEX,MED,ANNUAL_ROLL,+2,43853,,,'CURRENCY=ESTCUR,,,')&lt;/Q&gt;&lt;R&gt;1&lt;/R&gt;&lt;C&gt;1&lt;/C&gt;&lt;D xsi:type="xsd:double"&gt;40&lt;/D&gt;&lt;/FQL&gt;&lt;FQL&gt;&lt;Q&gt;HFD-GB^MIN(XP_PRICE_VWAP(-12AM,43853))&lt;/Q&gt;&lt;R&gt;1&lt;/R&gt;&lt;C&gt;1&lt;/C&gt;&lt;D xsi:type="xsd:double"&gt;1.4523777&lt;/D&gt;&lt;/FQL&gt;&lt;FQL&gt;&lt;Q&gt;HFD-GB^FE_ESTIMATE(SALES,MED,ANNUAL_ROLL,+1,43853,,,'CURRENCY=ESTCUR,,,')&lt;/Q&gt;&lt;R&gt;1&lt;/R&gt;&lt;C&gt;1&lt;/C&gt;&lt;D xsi:type="xsd:double"&gt;1140&lt;/D&gt;&lt;/FQL&gt;&lt;FQL&gt;&lt;Q&gt;HFD-GB^FE_ESTIMATE(EBIT,MED,ANNUAL_ROLL,+3,43853,,,'CURRENCY=ESTCUR,,,')&lt;/Q&gt;&lt;R&gt;1&lt;/R&gt;&lt;C&gt;1&lt;/C&gt;&lt;D xsi:type="xsd:double"&gt;55&lt;/D&gt;&lt;/FQL&gt;&lt;FQL&gt;&lt;Q&gt;HFD-GB^FE_ESTIMATE(CAPEX,MED,ANNUAL_ROLL,+3,43853,,,'CURRENCY=ESTCUR,,,')&lt;/Q&gt;&lt;R&gt;1&lt;/R&gt;&lt;C&gt;1&lt;/C&gt;&lt;D xsi:type="xsd:double"&gt;40&lt;/D&gt;&lt;/FQL&gt;&lt;FQL&gt;&lt;Q&gt;HFD-GB^P_PRICE_HIGH(43488,43853,,,,"PRICE","CLOSE")&lt;/Q&gt;&lt;R&gt;1&lt;/R&gt;&lt;C&gt;1&lt;/C&gt;&lt;D xsi:type="xsd:double"&gt;2.586&lt;/D&gt;&lt;/FQL&gt;&lt;FQL&gt;&lt;Q&gt;HFD-GB^FE_ESTIMATE(SALES,MED,ANNUAL_ROLL,+2,43853,,,'CURRENCY=ESTCUR,,,')&lt;/Q&gt;&lt;R&gt;1&lt;/R&gt;&lt;C&gt;1&lt;/C&gt;&lt;D xsi:type="xsd:double"&gt;1154&lt;/D&gt;&lt;/FQL&gt;&lt;FQL&gt;&lt;Q&gt;HFD-GB^FE_ESTIMATE(NET_INC,MED,ANNUAL_ROLL,+1,43853,,,'CURRENCY=ESTCUR,,,')&lt;/Q&gt;&lt;R&gt;1&lt;/R&gt;&lt;C&gt;1&lt;/C&gt;&lt;D xsi:type="xsd:double"&gt;43.4&lt;/D&gt;&lt;/FQL&gt;&lt;FQL&gt;&lt;Q&gt;HFD-GB^P_PRICE(43853)&lt;/Q&gt;&lt;R&gt;1&lt;/R&gt;&lt;C&gt;1&lt;/C&gt;&lt;D xsi:type="xsd:double"&gt;1.6389999&lt;/D&gt;&lt;/FQL&gt;&lt;FQL&gt;&lt;Q&gt;HFD-GB^WAVG(XP_VOLUME(43761,43853,D),XP_PRICE_VWAP(43761,43853,D))&lt;/Q&gt;&lt;R&gt;1&lt;/R&gt;&lt;C&gt;1&lt;/C&gt;&lt;D xsi:type="xsd:double"&gt;1.61869650576464&lt;/D&gt;&lt;/FQL&gt;&lt;FQL&gt;&lt;Q&gt;HFD-GB^MAX(XP_PRICE_VWAP(-1AM,43853))&lt;/Q&gt;&lt;R&gt;1&lt;/R&gt;&lt;C&gt;1&lt;/C&gt;&lt;D xsi:type="xsd:double"&gt;1.7375548&lt;/D&gt;&lt;/FQL&gt;&lt;FQL&gt;&lt;Q&gt;HFD-GB^FE_ESTIMATE(SALES,MED,ANNUAL_ROLL,+3,43853,,,'CURRENCY=ESTCUR,,,')&lt;/Q&gt;&lt;R&gt;1&lt;/R&gt;&lt;C&gt;1&lt;/C&gt;&lt;D xsi:type="xsd:double"&gt;1167.85&lt;/D&gt;&lt;/FQL&gt;&lt;FQL&gt;&lt;Q&gt;HFD-GB^FE_ESTIMATE(NET_INC,MED,ANNUAL_ROLL,+2,43853,,,'CURRENCY=ESTCUR,,,')&lt;/Q&gt;&lt;R&gt;1&lt;/R&gt;&lt;C&gt;1&lt;/C&gt;&lt;D xsi:type="xsd:double"&gt;40.3&lt;/D&gt;&lt;/FQL&gt;&lt;FQL&gt;&lt;Q&gt;HFD-GB^P_PRICE_LOW(43488,43853,,,,"PRICE","CLOSE")&lt;/Q&gt;&lt;R&gt;1&lt;/R&gt;&lt;C&gt;1&lt;/C&gt;&lt;D xsi:type="xsd:double"&gt;1.42&lt;/D&gt;&lt;/FQL&gt;&lt;FQL&gt;&lt;Q&gt;HFD-GB^FE_ESTIMATE(EBITDA,MED,ANNUAL_ROLL,+2,43853,,,'CURRENCY=ESTCUR,,,')&lt;/Q&gt;&lt;R&gt;1&lt;/R&gt;&lt;C&gt;1&lt;/C&gt;&lt;D xsi:type="xsd:double"&gt;88.3&lt;/D&gt;&lt;/FQL&gt;&lt;FQL&gt;&lt;Q&gt;HFD-GB^FG_PRICE(43488,43853)&lt;/Q&gt;&lt;R&gt;260&lt;/R&gt;&lt;C&gt;1&lt;/C&gt;&lt;D xsi:type="xsd:double"&gt;2.432&lt;/D&gt;&lt;D xsi:type="xsd:double"&gt;2.38&lt;/D&gt;&lt;D xsi:type="xsd:double"&gt;2.396&lt;/D&gt;&lt;D xsi:type="xsd:double"&gt;2.358&lt;/D&gt;&lt;D xsi:type="xsd:double"&gt;2.366&lt;/D&gt;&lt;D xsi:type="xsd:double"&gt;2.332&lt;/D&gt;&lt;D xsi:type="xsd:double"&gt;2.316&lt;/D&gt;&lt;D xsi:type="xsd:double"&gt;2.326&lt;/D&gt;&lt;D xsi:type="xsd:double"&gt;2.32&lt;/D&gt;&lt;D xsi:type="xsd:double"&gt;2.29&lt;/D&gt;&lt;D xsi:type="xsd:double"&gt;2.29&lt;/D&gt;&lt;D xsi:type="xsd:double"&gt;2.288&lt;/D&gt;&lt;D xsi:type="xsd:double"&gt;2.286&lt;/D&gt;&lt;D xsi:type="xsd:double"&gt;2.326&lt;/D&gt;&lt;D xsi:type="xsd:double"&gt;2.376&lt;/D&gt;&lt;D xsi:type="xsd:double"&gt;2.416&lt;/D&gt;&lt;D xsi:type="xsd:double"&gt;2.416&lt;/D&gt;&lt;D xsi:type="xsd:double"&gt;2.442&lt;/D&gt;&lt;D xsi:type="xsd:double"&gt;2.448&lt;/D&gt;&lt;D xsi:type="xsd:double"&gt;2.416&lt;/D&gt;&lt;D xsi:type="xsd:double"&gt;2.396&lt;/D&gt;&lt;D xsi:type="xsd:double"&gt;2.348&lt;/D&gt;&lt;D xsi:type="xsd:double"&gt;2.342&lt;/D&gt;&lt;D xsi:type="xsd:double"&gt;2.356&lt;/D&gt;&lt;D xsi:type="xsd:double"&gt;2.404&lt;/D&gt;&lt;D xsi:type="xsd:double"&gt;2.38&lt;/D&gt;&lt;D xsi:type="xsd:double"&gt;2.366&lt;/D&gt;&lt;D xsi:type="xsd:double"&gt;2.47&lt;/D&gt;&lt;D xsi:type="xsd:double"&gt;2.46&lt;/D&gt;&lt;D xsi:type="xsd:double"&gt;2.476&lt;/D&gt;&lt;D xsi:type="xsd:double"&gt;2.478&lt;/D&gt;&lt;D xsi:type="xsd:double"&gt;2.43&lt;/D&gt;&lt;D xsi:type="xsd:double"&gt;2.38&lt;/D&gt;&lt;D xsi:type="xsd:double"&gt;2.356&lt;/D&gt;&lt;D xsi:type="xsd:double"&gt;2.402&lt;/D&gt;&lt;D xsi:type="xsd:double"&gt;2.45&lt;/D&gt;&lt;D xsi:type="xsd:double"&gt;2.486&lt;/D&gt;&lt;D xsi:type="xsd:double"&gt;2.468&lt;/D&gt;&lt;D xsi:type="xsd:double"&gt;2.464&lt;/D&gt;&lt;D xsi:type="xsd:double"&gt;2.586&lt;/D&gt;&lt;D xsi:type="xsd:double"&gt;2.456&lt;/D&gt;&lt;D xsi:type="xsd:double"&gt;2.45&lt;/D&gt;&lt;D xsi:type="xsd:double"&gt;2.418&lt;/D&gt;&lt;D xsi:type="xsd:double"&gt;2.338&lt;/D&gt;&lt;D xsi:type="xsd:double"&gt;2.326&lt;/D&gt;&lt;D xsi:type="xsd:double"&gt;2.324&lt;/D&gt;&lt;D xsi:type="xsd:double"&gt;2.32&lt;/D&gt;&lt;D xsi:type="xsd:double"&gt;2.32&lt;/D&gt;&lt;D xsi:type="xsd:double"&gt;2.354&lt;/D&gt;&lt;D xsi:type="xsd:double"&gt;2.416&lt;/D&gt;&lt;D xsi:type="xsd:double"&gt;2.388&lt;/D&gt;&lt;D xsi:type="xsd:double"&gt;2.366&lt;/D&gt;&lt;D xsi:type="xsd:double"&gt;2.388&lt;/D&gt;&lt;D xsi:type="xsd:double"&gt;2.356&lt;/D&gt;&lt;D xsi:type="xsd:double"&gt;2.344&lt;/D&gt;&lt;D xsi:type="xsd:double"&gt;2.322&lt;/D&gt;&lt;D xsi:type="xsd:double"&gt;2.3600001&lt;/D&gt;&lt;D xsi:type="xsd:double"&gt;2.3600001&lt;/D&gt;&lt;D xsi:type="xsd:double"&gt;2.3600001&lt;/D&gt;&lt;D xsi:type="xsd:double"&gt;2.3600001&lt;/D&gt;&lt;D xsi:type="xsd:double"&gt;2.4&lt;/D&gt;&lt;D xsi:type="xsd:double"&gt;2.422&lt;/D&gt;&lt;D xsi:type="xsd:double"&gt;2.422&lt;/D&gt;&lt;D xsi:type="xsd:double"&gt;2.422&lt;/D&gt;&lt;D xsi:type="xsd:double"&gt;2.414&lt;/D&gt;&lt;D xsi:type="xsd:double"&gt;2.4&lt;/D&gt;&lt;D xsi:type="xsd:double"&gt;2.394&lt;/D&gt;&lt;D xsi:type="xsd:double"&gt;2.376&lt;/D&gt;&lt;D xsi:type="xsd:double"&gt;2.348&lt;/D&gt;&lt;D xsi:type="xsd:double"&gt;2.336&lt;/D&gt;&lt;D xsi:type="xsd:double"&gt;2.414&lt;/D&gt;&lt;D xsi:type="xsd:double"&gt;2.378&lt;/D&gt;&lt;D xsi:type="xsd:double"&gt;2.394&lt;/D&gt;&lt;D xsi:type="xsd:double"&gt;2.394&lt;/D&gt;&lt;D xsi:type="xsd:double"&gt;2.424&lt;/D&gt;&lt;D xsi:type="xsd:double"&gt;2.406&lt;/D&gt;&lt;D xsi:type="xsd:double"&gt;2.4&lt;/D&gt;&lt;D xsi:type="xsd:double"&gt;2.394&lt;/D&gt;&lt;D xsi:type="xsd:double"&gt;2.3899999&lt;/D&gt;&lt;D xsi:type="xsd:double"&gt;2.386&lt;/D&gt;&lt;D xsi:type="xsd:double"&gt;2.404&lt;/D&gt;&lt;D xsi:type="xsd:double"&gt;2.414&lt;/D&gt;&lt;D xsi:type="xsd:double"&gt;2.402&lt;/D&gt;&lt;D xsi:type="xsd:double"&gt;2.3899999&lt;/D&gt;&lt;D xsi:type="xsd:double"&gt;2.3899999&lt;/D&gt;&lt;D xsi:type="xsd:double"&gt;2.3600001&lt;/D&gt;&lt;D xsi:type="xsd:double"&gt;2.356&lt;/D&gt;&lt;D xsi:type="xsd:double"&gt;2.32&lt;/D&gt;&lt;D xsi:type="xsd:double"&gt;2.32&lt;/D&gt;&lt;D xsi:type="xsd:double"&gt;2.28&lt;/D&gt;&lt;D xsi:type="xsd:double"&gt;2.246&lt;/D&gt;&lt;D xsi:type="xsd:double"&gt;2.26&lt;/D&gt;&lt;D xsi:type="xsd:double"&gt;2.252&lt;/D&gt;&lt;D xsi:type="xsd:double"&gt;2.23&lt;/D&gt;&lt;D xsi:type="xsd:double"&gt;2.2680001&lt;/D&gt;&lt;D xsi:type="xsd:double"&gt;2.264&lt;/D&gt;&lt;D xsi:type="xsd:double"&gt;2.2680001&lt;/D&gt;&lt;D xsi:type="xsd:double"&gt;2.272&lt;/D&gt;&lt;D xsi:type="xsd:double"&gt;2.324&lt;/D&gt;&lt;D xsi:type="xsd:double"&gt;2.356&lt;/D&gt;&lt;D xsi:type="xsd:double"&gt;2.324&lt;/D&gt;&lt;D xsi:type="xsd:double"&gt;2.344&lt;/D&gt;&lt;D xsi:type="xsd:double"&gt;2.318&lt;/D&gt;&lt;D xsi:type="xsd:double"&gt;2.306&lt;/D&gt;&lt;D xsi:type="xsd:double"&gt;2.302&lt;/D&gt;&lt;D xsi:type="xsd:double"&gt;2.27&lt;/D&gt;&lt;D xsi:type="xsd:double"&gt;2.242&lt;/D&gt;&lt;D xsi:type="xsd:double"&gt;2.25&lt;/D&gt;&lt;D xsi:type="xsd:double"&gt;2.2220001&lt;/D&gt;&lt;D xsi:type="xsd:double"&gt;2.212&lt;/D&gt;&lt;D xsi:type="xsd:double"&gt;2.212&lt;/D&gt;&lt;D xsi:type="xsd:double"&gt;2.18&lt;/D&gt;&lt;D xsi:type="xsd:double"&gt;2.246&lt;/D&gt;&lt;D xsi:type="xsd:double"&gt;2.25&lt;/D&gt;&lt;D xsi:type="xsd:double"&gt;2.23&lt;/D&gt;&lt;D xsi:type="xsd:double"&gt;2.2&lt;/D&gt;&lt;D xsi:type="xsd:double"&gt;2.206&lt;/D&gt;&lt;D xsi:type="xsd:double"&gt;2.206&lt;/D&gt;&lt;D xsi:type="xsd:double"&gt;2.2319999&lt;/D&gt;&lt;D xsi:type="xsd:double"&gt;2.186&lt;/D&gt;&lt;D xsi:type="xsd:double"&gt;2.17&lt;/D&gt;&lt;D xsi:type="xsd:double"&gt;2.174&lt;/D&gt;&lt;D xsi:type="xsd:double"&gt;2.17&lt;/D&gt;&lt;D xsi:type="xsd:double"&gt;2.166&lt;/D&gt;&lt;D xsi:type="xsd:double"&gt;2.166&lt;/D&gt;&lt;D xsi:type="xsd:double"&gt;2.164&lt;/D&gt;&lt;D xsi:type="xsd:double"&gt;2.158&lt;/D&gt;&lt;D xsi:type="xsd:double"&gt;2.144&lt;/D&gt;&lt;D xsi:type="xsd:double"&gt;2.14&lt;/D&gt;&lt;D xsi:type="xsd:double"&gt;2.128&lt;/D&gt;&lt;D xsi:type="xsd:double"&gt;2.134&lt;/D&gt;&lt;D xsi:type="xsd:double"&gt;2.052&lt;/D&gt;&lt;D xsi:type="xsd:double"&gt;2.05&lt;/D&gt;&lt;D xsi:type="xsd:double"&gt;2.046&lt;/D&gt;&lt;D xsi:type="xsd:double"&gt;1.964&lt;/D&gt;&lt;D xsi:type="xsd:double"&gt;1.9200001&lt;/D&gt;&lt;D xsi:type="xsd:double"&gt;1.846&lt;/D&gt;&lt;D xsi:type="xsd:double"&gt;1.814&lt;/D&gt;&lt;D xsi:type="xsd:double"&gt;1.7609999&lt;/D&gt;&lt;D xsi:type="xsd:double"&gt;1.7739999&lt;/D&gt;&lt;D xsi:type="xsd:double"&gt;1.76&lt;/D&gt;&lt;D xsi:type="xsd:double"&gt;1.786&lt;/D&gt;&lt;D xsi:type="xsd:double"&gt;1.77&lt;/D&gt;&lt;D xsi:type="xsd:double"&gt;1.77&lt;/D&gt;&lt;D xsi:type="xsd:double"&gt;1.745&lt;/D&gt;&lt;D xsi:type="xsd:double"&gt;1.733&lt;/D&gt;&lt;D xsi:type="xsd:double"&gt;1.673&lt;/D&gt;&lt;D xsi:type="xsd:double"&gt;1.677&lt;/D&gt;&lt;D xsi:type="xsd:double"&gt;1.71&lt;/D&gt;&lt;D xsi:type="xsd:double"&gt;1.7390001&lt;/D&gt;&lt;D xsi:type="xsd:double"&gt;1.7390001&lt;/D&gt;&lt;D xsi:type="xsd:double"&gt;1.76&lt;/D&gt;&lt;D xsi:type="xsd:double"&gt;1.757&lt;/D&gt;&lt;D xsi:type="xsd:double"&gt;1.757&lt;/D&gt;&lt;D xsi:type="xsd:double"&gt;1.7850001&lt;/D&gt;&lt;D xsi:type="xsd:double"&gt;1.7950001&lt;/D&gt;&lt;D xsi:type="xsd:double"&gt;1.7950001&lt;/D&gt;&lt;D xsi:type="xsd:double"&gt;1.809&lt;/D&gt;&lt;D xsi:type="xsd:double"&gt;1.8740001&lt;/D&gt;&lt;D xsi:type="xsd:double"&gt;1.723&lt;/D&gt;&lt;D xsi:type="xsd:double"&gt;1.6930001&lt;/D&gt;&lt;D xsi:type="xsd:double"&gt;1.656&lt;/D&gt;&lt;D xsi:type="xsd:double"&gt;1.744&lt;/D&gt;&lt;D xsi:type="xsd:double"&gt;1.7030001&lt;/D&gt;&lt;D xsi:type="xsd:double"&gt;1.7360001&lt;/D&gt;&lt;D xsi:type="xsd:double"&gt;1.706&lt;/D&gt;&lt;D xsi:type="xsd:double"&gt;1.7030001&lt;/D&gt;&lt;D xsi:type="xsd:double"&gt;1.73&lt;/D&gt;&lt;D xsi:type="xsd:double"&gt;1.75&lt;/D&gt;&lt;D xsi:type="xsd:double"&gt;1.72&lt;/D&gt;&lt;D xsi:type="xsd:double"&gt;1.699&lt;/D&gt;&lt;D xsi:type="xsd:double"&gt;1.669&lt;/D&gt;&lt;D xsi:type="xsd:double"&gt;1.71&lt;/D&gt;&lt;D xsi:type="xsd:double"&gt;1.732&lt;/D&gt;&lt;D xsi:type="xsd:double"&gt;1.75&lt;/D&gt;&lt;D xsi:type="xsd:double"&gt;1.747&lt;/D&gt;&lt;D xsi:type="xsd:double"&gt;1.7409999&lt;/D&gt;&lt;D xsi:type="xsd:double"&gt;1.744&lt;/D&gt;&lt;D xsi:type="xsd:double"&gt;1.702&lt;/D&gt;&lt;D xsi:type="xsd:double"&gt;1.702&lt;/D&gt;&lt;D xsi:type="xsd:double"&gt;1.7179999&lt;/D&gt;&lt;D xsi:type="xsd:double"&gt;1.69&lt;/D&gt;&lt;D xsi:type="xsd:double"&gt;1.6489999&lt;/D&gt;&lt;D xsi:type="xsd:double"&gt;1.63&lt;/D&gt;&lt;D xsi:type="xsd:double"&gt;1.622&lt;/D&gt;&lt;D xsi:type="xsd:double"&gt;1.612&lt;/D&gt;&lt;D xsi:type="xsd:double"&gt;1.584&lt;/D&gt;&lt;D xsi:type="xsd:double"&gt;1.6570001&lt;/D&gt;&lt;D xsi:type="xsd:double"&gt;1.627&lt;/D&gt;&lt;D xsi:type="xsd:double"&gt;1.658&lt;/D&gt;&lt;D xsi:type="xsd:double"&gt;1.658&lt;/D&gt;&lt;D xsi:type="xsd:double"&gt;1.654&lt;/D&gt;&lt;D xsi:type="xsd:double"&gt;1.71&lt;/D&gt;&lt;D xsi:type="xsd:double"&gt;1.737&lt;/D&gt;&lt;D xsi:type="xsd:double"&gt;1.75&lt;/D&gt;&lt;D xsi:type="xsd:double"&gt;1.77&lt;/D&gt;&lt;D xsi:type="xsd:double"&gt;1.735&lt;/D&gt;&lt;D xsi:type="xsd:double"&gt;1.6919999&lt;/D&gt;&lt;D xsi:type="xsd:double"&gt;1.691&lt;/D&gt;&lt;D xsi:type="xsd:double"&gt;1.671&lt;/D&gt;&lt;D xsi:type="xsd:double"&gt;1.6&lt;/D&gt;&lt;D xsi:type="xsd:double"&gt;1.584&lt;/D&gt;&lt;D xsi:type="xsd:double"&gt;1.536&lt;/D&gt;&lt;D xsi:type="xsd:double"&gt;1.519&lt;/D&gt;&lt;D xsi:type="xsd:double"&gt;1.54&lt;/D&gt;&lt;D xsi:type="xsd:double"&gt;1.525&lt;/D&gt;&lt;D xsi:type="xsd:double"&gt;1.56&lt;/D&gt;&lt;D xsi:type="xsd:double"&gt;1.65&lt;/D&gt;&lt;D xsi:type="xsd:double"&gt;1.6949999&lt;/D&gt;&lt;D xsi:type="xsd:double"&gt;1.6259999&lt;/D&gt;&lt;D xsi:type="xsd:double"&gt;1.627&lt;/D&gt;&lt;D xsi:type="xsd:double"&gt;1.622&lt;/D&gt;&lt;D xsi:type="xsd:double"&gt;1.646&lt;/D&gt;&lt;D xsi:type="xsd:double"&gt;1.65&lt;/D&gt;&lt;D xsi:type="xsd:double"&gt;1.627&lt;/D&gt;&lt;D xsi:type="xsd:double"&gt;1.583&lt;/D&gt;&lt;D xsi:type="xsd:double"&gt;1.584&lt;/D&gt;&lt;D xsi:type="xsd:double"&gt;1.6&lt;/D&gt;&lt;D xsi:type="xsd:double"&gt;1.623&lt;/D&gt;&lt;D xsi:type="xsd:double"&gt;1.575&lt;/D&gt;&lt;D xsi:type="xsd:double"&gt;1.61&lt;/D&gt;&lt;D xsi:type="xsd:double"&gt;1.6489999&lt;/D&gt;&lt;D xsi:type="xsd:double"&gt;1.606&lt;/D&gt;&lt;D xsi:type="xsd:double"&gt;1.6370001&lt;/D&gt;&lt;D xsi:type="xsd:double"&gt;1.599&lt;/D&gt;&lt;D xsi:type="xsd:double"&gt;1.64&lt;/D&gt;&lt;D xsi:type="xsd:double"&gt;1.6&lt;/D&gt;&lt;D xsi:type="xsd:double"&gt;1.635&lt;/D&gt;&lt;D xsi:type="xsd:double"&gt;1.605&lt;/D&gt;&lt;D xsi:type="xsd:double"&gt;1.61&lt;/D&gt;&lt;D xsi:type="xsd:double"&gt;1.64&lt;/D&gt;&lt;D xsi:type="xsd:double"&gt;1.664&lt;/D&gt;&lt;D xsi:type="xsd:double"&gt;1.74&lt;/D&gt;&lt;D xsi:type="xsd:double"&gt;1.7720001&lt;/D&gt;&lt;D xsi:type="xsd:double"&gt;1.7590001&lt;/D&gt;&lt;D xsi:type="xsd:double"&gt;1.713&lt;/D&gt;&lt;D xsi:type="xsd:double"&gt;1.745&lt;/D&gt;&lt;D xsi:type="xsd:double"&gt;1.788&lt;/D&gt;&lt;D xsi:type="xsd:double"&gt;1.745&lt;/D&gt;&lt;D xsi:type="xsd:double"&gt;1.727&lt;/D&gt;&lt;D xsi:type="xsd:double"&gt;1.727&lt;/D&gt;&lt;D xsi:type="xsd:double"&gt;1.744&lt;/D&gt;&lt;D xsi:type="xsd:double"&gt;1.714&lt;/D&gt;&lt;D xsi:type="xsd:double"&gt;1.6930001&lt;/D&gt;&lt;D xsi:type="xsd:double"&gt;1.7030001&lt;/D&gt;&lt;D xsi:type="xsd:double"&gt;1.678&lt;/D&gt;&lt;D xsi:type="xsd:double"&gt;1.623&lt;/D&gt;&lt;D xsi:type="xsd:double"&gt;1.599&lt;/D&gt;&lt;D xsi:type="xsd:double"&gt;1.5799999&lt;/D&gt;&lt;D xsi:type="xsd:double"&gt;1.541&lt;/D&gt;&lt;D xsi:type="xsd:double"&gt;1.42&lt;/D&gt;&lt;D xsi:type="xsd:double"&gt;1.46&lt;/D&gt;&lt;D xsi:type="xsd:double"&gt;1.46&lt;/D&gt;&lt;D xsi:type="xsd:double"&gt;1.455&lt;/D&gt;&lt;D xsi:type="xsd:double"&gt;1.5350001&lt;/D&gt;&lt;D xsi:type="xsd:double"&gt;1.52&lt;/D&gt;&lt;D xsi:type="xsd:double"&gt;1.606&lt;/D&gt;&lt;D xsi:type="xsd:double"&gt;1.584&lt;/D&gt;&lt;D xsi:type="xsd:double"&gt;1.621&lt;/D&gt;&lt;D xsi:type="xsd:double"&gt;1.6389999&lt;/D&gt;&lt;/FQL&gt;&lt;FQL&gt;&lt;Q&gt;HFD-GB^MIN(XP_PRICE_VWAP(-1AM,43853))&lt;/Q&gt;&lt;R&gt;1&lt;/R&gt;&lt;C&gt;1&lt;/C&gt;&lt;D xsi:type="xsd:double"&gt;1.4523777&lt;/D&gt;&lt;/FQL&gt;&lt;FQL&gt;&lt;Q&gt;HFD-GB^FE_ESTIMATE(NET_INC,MED,ANNUAL_ROLL,+3,43853,,,'CURRENCY=ESTCUR,,,')&lt;/Q&gt;&lt;R&gt;1&lt;/R&gt;&lt;C&gt;1&lt;/C&gt;&lt;D xsi:type="xsd:double"&gt;41.5&lt;/D&gt;&lt;/FQL&gt;&lt;FQL&gt;&lt;Q&gt;HFD-GB^FE_ESTIMATE(PTX_INC,MED,ANNUAL_ROLL,+1,43853,,,'CURRENCY=ESTCUR,,,')&lt;/Q&gt;&lt;R&gt;1&lt;/R&gt;&lt;C&gt;1&lt;/C&gt;&lt;D xsi:type="xsd:double"&gt;52.5&lt;/D&gt;&lt;/FQL&gt;&lt;FQL&gt;&lt;Q&gt;HFD-GB^MAX(XP_PRICE_VWAP(-12AM,43853))&lt;/Q&gt;&lt;R&gt;1&lt;/R&gt;&lt;C&gt;1&lt;/C&gt;&lt;D xsi:type="xsd:double"&gt;2.549892&lt;/D&gt;&lt;/FQL&gt;&lt;FQL&gt;&lt;Q&gt;HFD-GB^FE_ESTIMATE(PTX_INC,MED,ANNUAL_ROLL,+2,43853,,,'CURRENCY=ESTCUR,,,')&lt;/Q&gt;&lt;R&gt;1&lt;/R&gt;&lt;C&gt;1&lt;/C&gt;&lt;D xsi:type="xsd:double"&gt;48.42266&lt;/D&gt;&lt;/FQL&gt;&lt;FQL&gt;&lt;Q&gt;HFD-GB^WAVG(XP_VOLUME(43488,43853,D),XP_PRICE_VWAP(43488,43853,D))&lt;/Q&gt;&lt;R&gt;1&lt;/R&gt;&lt;C&gt;1&lt;/C&gt;&lt;D xsi:type="xsd:double"&gt;1.95616832396139&lt;/D&gt;&lt;/FQL&gt;&lt;FQL&gt;&lt;Q&gt;HFD-GB^FE_ESTIMATE(PTX_INC,MED,ANNUAL_ROLL,+3,43853,,,'CURRENCY=ESTCUR,,,')&lt;/Q&gt;&lt;R&gt;1&lt;/R&gt;&lt;C&gt;1&lt;/C&gt;&lt;D xsi:type="xsd:double"&gt;50.45556&lt;/D&gt;&lt;/FQL&gt;&lt;FQL&gt;&lt;Q&gt;HFD-GB^FE_ESTIMATE(EBITDA,MED,ANNUAL_ROLL,+3,43853,,,'CURRENCY=ESTCUR,,,')&lt;/Q&gt;&lt;R&gt;1&lt;/R&gt;&lt;C&gt;1&lt;/C&gt;&lt;D xsi:type="xsd:double"&gt;91.2&lt;/D&gt;&lt;/FQL&gt;&lt;FQL&gt;&lt;Q&gt;HFD-GB^FE_ESTIMATE(EBIT,MED,ANNUAL_ROLL,+1,43853,,,'CURRENCY=ESTCUR,,,')&lt;/Q&gt;&lt;R&gt;1&lt;/R&gt;&lt;C&gt;1&lt;/C&gt;&lt;D xsi:type="xsd:double"&gt;55.716156&lt;/D&gt;&lt;/FQL&gt;&lt;FQL&gt;&lt;Q&gt;HFD-GB^FE_ESTIMATE(EBITDA,MED,ANNUAL_ROLL,+1,43853,,,'CURRENCY=ESTCUR,,,')&lt;/Q&gt;&lt;R&gt;1&lt;/R&gt;&lt;C&gt;1&lt;/C&gt;&lt;D xsi:type="xsd:double"&gt;90&lt;/D&gt;&lt;/FQL&gt;&lt;FQL&gt;&lt;Q&gt;HFD-GB^WAVG(XP_VOLUME(43669,43853,D),XP_PRICE_VWAP(43669,43853,D))&lt;/Q&gt;&lt;R&gt;1&lt;/R&gt;&lt;C&gt;1&lt;/C&gt;&lt;D xsi:type="xsd:double"&gt;1.67287370726528&lt;/D&gt;&lt;/FQL&gt;&lt;FQL&gt;&lt;Q&gt;HFD-GB^MIN(XP_PRICE_VWAP(-3AM,43853))&lt;/Q&gt;&lt;R&gt;1&lt;/R&gt;&lt;C&gt;1&lt;/C&gt;&lt;D xsi:type="xsd:double"&gt;1.4523777&lt;/D&gt;&lt;/FQL&gt;&lt;/Schema&gt;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Soni, Sushant</author>
  </authors>
  <commentList>
    <comment ref="D19" authorId="0" shapeId="0" xr:uid="{00000000-0006-0000-0300-000001000000}">
      <text>
        <r>
          <rPr>
            <b/>
            <sz val="9"/>
            <color indexed="81"/>
            <rFont val="Tahoma"/>
            <family val="2"/>
          </rPr>
          <t>Soni, Sushant:</t>
        </r>
        <r>
          <rPr>
            <sz val="9"/>
            <color indexed="81"/>
            <rFont val="Tahoma"/>
            <family val="2"/>
          </rPr>
          <t xml:space="preserve">
Pg 5/35 FS 1H20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Chauhan, Soumya</author>
    <author>Sukant Gupta</author>
    <author>Soni, Sushant</author>
    <author>Yates, James</author>
    <author>Pranav</author>
  </authors>
  <commentList>
    <comment ref="F9" authorId="0" shapeId="0" xr:uid="{00000000-0006-0000-0500-000001000000}">
      <text>
        <r>
          <rPr>
            <b/>
            <sz val="9"/>
            <color indexed="81"/>
            <rFont val="Tahoma"/>
            <family val="2"/>
          </rPr>
          <t>Chauhan, Soumya:</t>
        </r>
        <r>
          <rPr>
            <sz val="9"/>
            <color indexed="81"/>
            <rFont val="Tahoma"/>
            <family val="2"/>
          </rPr>
          <t xml:space="preserve">
Using company report</t>
        </r>
      </text>
    </comment>
    <comment ref="G9" authorId="0" shapeId="0" xr:uid="{00000000-0006-0000-0500-000002000000}">
      <text>
        <r>
          <rPr>
            <b/>
            <sz val="9"/>
            <color indexed="81"/>
            <rFont val="Tahoma"/>
            <family val="2"/>
          </rPr>
          <t>Chauhan, Soumya:</t>
        </r>
        <r>
          <rPr>
            <sz val="9"/>
            <color indexed="81"/>
            <rFont val="Tahoma"/>
            <family val="2"/>
          </rPr>
          <t xml:space="preserve">
Using company report</t>
        </r>
      </text>
    </comment>
    <comment ref="H9" authorId="0" shapeId="0" xr:uid="{00000000-0006-0000-0500-000003000000}">
      <text>
        <r>
          <rPr>
            <b/>
            <sz val="9"/>
            <color indexed="81"/>
            <rFont val="Tahoma"/>
            <family val="2"/>
          </rPr>
          <t>Chauhan, Soumya:</t>
        </r>
        <r>
          <rPr>
            <sz val="9"/>
            <color indexed="81"/>
            <rFont val="Tahoma"/>
            <family val="2"/>
          </rPr>
          <t xml:space="preserve">
Using company report</t>
        </r>
      </text>
    </comment>
    <comment ref="I9" authorId="0" shapeId="0" xr:uid="{00000000-0006-0000-0500-000004000000}">
      <text>
        <r>
          <rPr>
            <b/>
            <sz val="9"/>
            <color indexed="81"/>
            <rFont val="Tahoma"/>
            <family val="2"/>
          </rPr>
          <t>Chauhan, Soumya:</t>
        </r>
        <r>
          <rPr>
            <sz val="9"/>
            <color indexed="81"/>
            <rFont val="Tahoma"/>
            <family val="2"/>
          </rPr>
          <t xml:space="preserve">
Using company report</t>
        </r>
      </text>
    </comment>
    <comment ref="J9" authorId="0" shapeId="0" xr:uid="{00000000-0006-0000-0500-000005000000}">
      <text>
        <r>
          <rPr>
            <b/>
            <sz val="9"/>
            <color indexed="81"/>
            <rFont val="Tahoma"/>
            <family val="2"/>
          </rPr>
          <t>Chauhan, Soumya:</t>
        </r>
        <r>
          <rPr>
            <sz val="9"/>
            <color indexed="81"/>
            <rFont val="Tahoma"/>
            <family val="2"/>
          </rPr>
          <t xml:space="preserve">
Using company report</t>
        </r>
      </text>
    </comment>
    <comment ref="K9" authorId="0" shapeId="0" xr:uid="{00000000-0006-0000-0500-000006000000}">
      <text>
        <r>
          <rPr>
            <b/>
            <sz val="9"/>
            <color indexed="81"/>
            <rFont val="Tahoma"/>
            <family val="2"/>
          </rPr>
          <t>Chauhan, Soumya:</t>
        </r>
        <r>
          <rPr>
            <sz val="9"/>
            <color indexed="81"/>
            <rFont val="Tahoma"/>
            <family val="2"/>
          </rPr>
          <t xml:space="preserve">
Using company report</t>
        </r>
      </text>
    </comment>
    <comment ref="Q12" authorId="0" shapeId="0" xr:uid="{00000000-0006-0000-0500-000007000000}">
      <text>
        <r>
          <rPr>
            <b/>
            <sz val="9"/>
            <color indexed="81"/>
            <rFont val="Tahoma"/>
            <family val="2"/>
          </rPr>
          <t>Chauhan, Soumya:</t>
        </r>
        <r>
          <rPr>
            <sz val="9"/>
            <color indexed="81"/>
            <rFont val="Tahoma"/>
            <family val="2"/>
          </rPr>
          <t xml:space="preserve">
Assumed growth</t>
        </r>
      </text>
    </comment>
    <comment ref="V12" authorId="0" shapeId="0" xr:uid="{00000000-0006-0000-0500-000008000000}">
      <text>
        <r>
          <rPr>
            <b/>
            <sz val="9"/>
            <color indexed="81"/>
            <rFont val="Tahoma"/>
            <family val="2"/>
          </rPr>
          <t>Chauhan, Soumya:</t>
        </r>
        <r>
          <rPr>
            <sz val="9"/>
            <color indexed="81"/>
            <rFont val="Tahoma"/>
            <family val="2"/>
          </rPr>
          <t xml:space="preserve">
Assumed growth</t>
        </r>
      </text>
    </comment>
    <comment ref="V16" authorId="0" shapeId="0" xr:uid="{00000000-0006-0000-0500-000009000000}">
      <text>
        <r>
          <rPr>
            <b/>
            <sz val="9"/>
            <color indexed="81"/>
            <rFont val="Tahoma"/>
            <family val="2"/>
          </rPr>
          <t>Chauhan, Soumya:</t>
        </r>
        <r>
          <rPr>
            <sz val="9"/>
            <color indexed="81"/>
            <rFont val="Tahoma"/>
            <family val="2"/>
          </rPr>
          <t xml:space="preserve">
Assumed growth</t>
        </r>
      </text>
    </comment>
    <comment ref="V20" authorId="0" shapeId="0" xr:uid="{00000000-0006-0000-0500-00000A000000}">
      <text>
        <r>
          <rPr>
            <b/>
            <sz val="9"/>
            <color indexed="81"/>
            <rFont val="Tahoma"/>
            <family val="2"/>
          </rPr>
          <t>Chauhan, Soumya:</t>
        </r>
        <r>
          <rPr>
            <sz val="9"/>
            <color indexed="81"/>
            <rFont val="Tahoma"/>
            <family val="2"/>
          </rPr>
          <t xml:space="preserve">
Assumed % based on last 15 years average</t>
        </r>
      </text>
    </comment>
    <comment ref="K27" authorId="0" shapeId="0" xr:uid="{00000000-0006-0000-0500-00000B000000}">
      <text>
        <r>
          <rPr>
            <b/>
            <sz val="9"/>
            <color indexed="81"/>
            <rFont val="Tahoma"/>
            <family val="2"/>
          </rPr>
          <t>Chauhan, Soumya:</t>
        </r>
        <r>
          <rPr>
            <sz val="9"/>
            <color indexed="81"/>
            <rFont val="Tahoma"/>
            <family val="2"/>
          </rPr>
          <t xml:space="preserve">
Corporate tax rate</t>
        </r>
      </text>
    </comment>
    <comment ref="L27" authorId="0" shapeId="0" xr:uid="{00000000-0006-0000-0500-00000C000000}">
      <text>
        <r>
          <rPr>
            <b/>
            <sz val="9"/>
            <color indexed="81"/>
            <rFont val="Tahoma"/>
            <family val="2"/>
          </rPr>
          <t>Chauhan, Soumya:</t>
        </r>
        <r>
          <rPr>
            <sz val="9"/>
            <color indexed="81"/>
            <rFont val="Tahoma"/>
            <family val="2"/>
          </rPr>
          <t xml:space="preserve">
Corporate tax rate</t>
        </r>
      </text>
    </comment>
    <comment ref="M27" authorId="0" shapeId="0" xr:uid="{00000000-0006-0000-0500-00000D000000}">
      <text>
        <r>
          <rPr>
            <b/>
            <sz val="9"/>
            <color indexed="81"/>
            <rFont val="Tahoma"/>
            <family val="2"/>
          </rPr>
          <t>Chauhan, Soumya:</t>
        </r>
        <r>
          <rPr>
            <sz val="9"/>
            <color indexed="81"/>
            <rFont val="Tahoma"/>
            <family val="2"/>
          </rPr>
          <t xml:space="preserve">
Corporate tax rate</t>
        </r>
      </text>
    </comment>
    <comment ref="F29" authorId="1" shapeId="0" xr:uid="{00000000-0006-0000-0500-00000E000000}">
      <text>
        <r>
          <rPr>
            <b/>
            <sz val="9"/>
            <color indexed="81"/>
            <rFont val="Tahoma"/>
            <family val="2"/>
          </rPr>
          <t>Sukant Gupta:</t>
        </r>
        <r>
          <rPr>
            <sz val="9"/>
            <color indexed="81"/>
            <rFont val="Tahoma"/>
            <family val="2"/>
          </rPr>
          <t xml:space="preserve">
Pg 42/118 ARF15</t>
        </r>
      </text>
    </comment>
    <comment ref="G29" authorId="1" shapeId="0" xr:uid="{00000000-0006-0000-0500-00000F000000}">
      <text>
        <r>
          <rPr>
            <b/>
            <sz val="9"/>
            <color indexed="81"/>
            <rFont val="Tahoma"/>
            <family val="2"/>
          </rPr>
          <t>Sukant Gupta:</t>
        </r>
        <r>
          <rPr>
            <sz val="9"/>
            <color indexed="81"/>
            <rFont val="Tahoma"/>
            <family val="2"/>
          </rPr>
          <t xml:space="preserve">
Pg 38 (42/126) ARF16</t>
        </r>
      </text>
    </comment>
    <comment ref="H29" authorId="1" shapeId="0" xr:uid="{00000000-0006-0000-0500-000010000000}">
      <text>
        <r>
          <rPr>
            <b/>
            <sz val="9"/>
            <color indexed="81"/>
            <rFont val="Tahoma"/>
            <family val="2"/>
          </rPr>
          <t>Sukant Gupta:</t>
        </r>
        <r>
          <rPr>
            <sz val="9"/>
            <color indexed="81"/>
            <rFont val="Tahoma"/>
            <family val="2"/>
          </rPr>
          <t xml:space="preserve">
Pg 128/152 ARF17</t>
        </r>
      </text>
    </comment>
    <comment ref="I29" authorId="1" shapeId="0" xr:uid="{00000000-0006-0000-0500-000011000000}">
      <text>
        <r>
          <rPr>
            <b/>
            <sz val="9"/>
            <color indexed="81"/>
            <rFont val="Tahoma"/>
            <family val="2"/>
          </rPr>
          <t>Sukant Gupta:</t>
        </r>
        <r>
          <rPr>
            <sz val="9"/>
            <color indexed="81"/>
            <rFont val="Tahoma"/>
            <family val="2"/>
          </rPr>
          <t xml:space="preserve">
Pg 100 (102/156) ARF18</t>
        </r>
      </text>
    </comment>
    <comment ref="J29" authorId="1" shapeId="0" xr:uid="{00000000-0006-0000-0500-000012000000}">
      <text>
        <r>
          <rPr>
            <b/>
            <sz val="9"/>
            <color indexed="81"/>
            <rFont val="Tahoma"/>
            <family val="2"/>
          </rPr>
          <t>Sukant Gupta:</t>
        </r>
        <r>
          <rPr>
            <sz val="9"/>
            <color indexed="81"/>
            <rFont val="Tahoma"/>
            <family val="2"/>
          </rPr>
          <t xml:space="preserve">
Pg 100 (102/156) ARF18</t>
        </r>
      </text>
    </comment>
    <comment ref="K29" authorId="2" shapeId="0" xr:uid="{00000000-0006-0000-0500-000013000000}">
      <text>
        <r>
          <rPr>
            <b/>
            <sz val="9"/>
            <color indexed="81"/>
            <rFont val="Tahoma"/>
            <family val="2"/>
          </rPr>
          <t>Soni, Sushant:</t>
        </r>
        <r>
          <rPr>
            <sz val="9"/>
            <color indexed="81"/>
            <rFont val="Tahoma"/>
            <family val="2"/>
          </rPr>
          <t xml:space="preserve">
Pg 15/29 FS FY19</t>
        </r>
      </text>
    </comment>
    <comment ref="C43" authorId="3" shapeId="0" xr:uid="{00000000-0006-0000-0500-000014000000}">
      <text>
        <r>
          <rPr>
            <b/>
            <sz val="9"/>
            <color indexed="81"/>
            <rFont val="Tahoma"/>
            <family val="2"/>
          </rPr>
          <t>Change in inventories, receivables and payables</t>
        </r>
      </text>
    </comment>
    <comment ref="Q45" authorId="4" shapeId="0" xr:uid="{00000000-0006-0000-0500-000015000000}">
      <text>
        <r>
          <rPr>
            <b/>
            <sz val="9"/>
            <color indexed="81"/>
            <rFont val="Tahoma"/>
            <family val="2"/>
          </rPr>
          <t>Chauhan, Soumya:</t>
        </r>
        <r>
          <rPr>
            <sz val="9"/>
            <color indexed="81"/>
            <rFont val="Tahoma"/>
            <family val="2"/>
          </rPr>
          <t xml:space="preserve">
Earlier 0%</t>
        </r>
      </text>
    </comment>
    <comment ref="Q51" authorId="4" shapeId="0" xr:uid="{00000000-0006-0000-0500-000016000000}">
      <text>
        <r>
          <rPr>
            <b/>
            <sz val="9"/>
            <color indexed="81"/>
            <rFont val="Tahoma"/>
            <family val="2"/>
          </rPr>
          <t>Chauhan, Soumya:</t>
        </r>
        <r>
          <rPr>
            <sz val="9"/>
            <color indexed="81"/>
            <rFont val="Tahoma"/>
            <family val="2"/>
          </rPr>
          <t xml:space="preserve">
Assumed no further exceptional</t>
        </r>
      </text>
    </comment>
  </commentList>
</comments>
</file>

<file path=xl/sharedStrings.xml><?xml version="1.0" encoding="utf-8"?>
<sst xmlns="http://schemas.openxmlformats.org/spreadsheetml/2006/main" count="233" uniqueCount="127">
  <si>
    <t>This sheet contains FactSet XML data for use with this workbook's =FDS codes.  Modifying the worksheet's contents may damage the workbook's =FDS functionality.</t>
  </si>
  <si>
    <t>Apple</t>
  </si>
  <si>
    <t>Disclaimer</t>
  </si>
  <si>
    <t xml:space="preserve">This Discounted Cash Flow (DCF) valuation of Apple Inc. is based on publicly available information, including but not limited to financial data extracted from the company’s filings with the U.S. Securities and Exchange Commission (SEC), such as 10-Ks, 10-Qs, and other official reports. All data used is believed to be accurate as of the date of analysis, but no representation or warranty, express or implied, is made as to its accuracy, completeness, or timeliness.
This analysis is for informational and educational purposes only. It does not constitute investment advice, a recommendation, or a solicitation to buy or sell any securities. Any opinions or forecasts expressed represent the author's views at the time of publication and are subject to change without notice.
Valuation models such as DCF involve assumptions that carry inherent uncertainty. Actual outcomes may differ materially from projections.
The author is not affiliated with Apple Inc. and does not hold any material interest in the company unless otherwise disclosed.
</t>
  </si>
  <si>
    <t>Assumptions</t>
  </si>
  <si>
    <t>Circular switch</t>
  </si>
  <si>
    <t>On / off</t>
  </si>
  <si>
    <t>Key assumptions</t>
  </si>
  <si>
    <t>Last Historical FYE</t>
  </si>
  <si>
    <t>Transaction date</t>
  </si>
  <si>
    <t>Enterprise value calculation</t>
  </si>
  <si>
    <t>Current share price (c)</t>
  </si>
  <si>
    <t>p_price</t>
  </si>
  <si>
    <t>NOSH (m)</t>
  </si>
  <si>
    <t>Market cap ($m)</t>
  </si>
  <si>
    <t>Net debt / (cash) ($m)</t>
  </si>
  <si>
    <t>Minority interests ($m)</t>
  </si>
  <si>
    <t>Pension liability ($m)</t>
  </si>
  <si>
    <t>Investment in associates ($m)</t>
  </si>
  <si>
    <t>EV ($m)</t>
  </si>
  <si>
    <t>Income statement</t>
  </si>
  <si>
    <t>Actuals</t>
  </si>
  <si>
    <t>CMD case</t>
  </si>
  <si>
    <t>Extrapolations</t>
  </si>
  <si>
    <t>September</t>
  </si>
  <si>
    <t>Total revenue</t>
  </si>
  <si>
    <t>% forecast growth</t>
  </si>
  <si>
    <t>EBIT</t>
  </si>
  <si>
    <t>% growth</t>
  </si>
  <si>
    <t>% margin</t>
  </si>
  <si>
    <t>Depreciation and amortisation</t>
  </si>
  <si>
    <t>% capex</t>
  </si>
  <si>
    <t>EBITDA</t>
  </si>
  <si>
    <t>% tax rate</t>
  </si>
  <si>
    <t>x</t>
  </si>
  <si>
    <t>Net income</t>
  </si>
  <si>
    <t>Cashflow statement</t>
  </si>
  <si>
    <t>Capex</t>
  </si>
  <si>
    <t>&lt;&lt;&lt; assume capex same as last year's forecast by the company</t>
  </si>
  <si>
    <t>% sales</t>
  </si>
  <si>
    <t>% Cash conversion</t>
  </si>
  <si>
    <t>Change in Working Capital</t>
  </si>
  <si>
    <t>Other Cashflows</t>
  </si>
  <si>
    <t>&lt;&lt;&lt; assume other cashflows same as last year forecasts by the company</t>
  </si>
  <si>
    <t>Exceptional items</t>
  </si>
  <si>
    <t>Summary financials</t>
  </si>
  <si>
    <t>March Y/E</t>
  </si>
  <si>
    <t>Revenue</t>
  </si>
  <si>
    <t>D&amp;A</t>
  </si>
  <si>
    <t>% of revenue</t>
  </si>
  <si>
    <t>% of capex</t>
  </si>
  <si>
    <t>% revenue</t>
  </si>
  <si>
    <t>Change in NWC</t>
  </si>
  <si>
    <t>DCF</t>
  </si>
  <si>
    <t>Next financial YE</t>
  </si>
  <si>
    <t>Perpetuity growth rate</t>
  </si>
  <si>
    <t>&lt;&lt;&lt; Put down the assumptions after discussing with your senior</t>
  </si>
  <si>
    <t>TV exit EBITDA multiple</t>
  </si>
  <si>
    <t>WACC used for sensitivity analysis</t>
  </si>
  <si>
    <t>Below fill in the blanks by linking from the Financials tab</t>
  </si>
  <si>
    <t>DCF FCF Calculation</t>
  </si>
  <si>
    <t>Stub period</t>
  </si>
  <si>
    <t>Stub factor</t>
  </si>
  <si>
    <t>Estimates</t>
  </si>
  <si>
    <t>Tax</t>
  </si>
  <si>
    <t>EBIAT</t>
  </si>
  <si>
    <t>% D&amp;A</t>
  </si>
  <si>
    <t>Change in working capital</t>
  </si>
  <si>
    <t>FCF</t>
  </si>
  <si>
    <t>FCF for discounting</t>
  </si>
  <si>
    <t>Days to cashflow</t>
  </si>
  <si>
    <t>Discount factor</t>
  </si>
  <si>
    <t>Terminal value</t>
  </si>
  <si>
    <t>Perpetuity growth portion</t>
  </si>
  <si>
    <t>Exit EBITDA multiple</t>
  </si>
  <si>
    <t>Perpetuity growth method</t>
  </si>
  <si>
    <t>Exit EBITDA multiple method</t>
  </si>
  <si>
    <t>Present value</t>
  </si>
  <si>
    <t>($m)</t>
  </si>
  <si>
    <t>(%)</t>
  </si>
  <si>
    <t>PV of FCF</t>
  </si>
  <si>
    <t>PV of Terminal Value</t>
  </si>
  <si>
    <t>Enterprise value</t>
  </si>
  <si>
    <t>Net debt &amp; adjustments</t>
  </si>
  <si>
    <t>Equity value</t>
  </si>
  <si>
    <t>Share price</t>
  </si>
  <si>
    <t>% premium to current</t>
  </si>
  <si>
    <t>Sensitivity analysis</t>
  </si>
  <si>
    <t>Spread rates and step-up</t>
  </si>
  <si>
    <t>Perptuity growth rate step-up</t>
  </si>
  <si>
    <t>EBITDA multiple</t>
  </si>
  <si>
    <t>EBITDA multiple step-up</t>
  </si>
  <si>
    <t>WACC</t>
  </si>
  <si>
    <t>WACC step-up</t>
  </si>
  <si>
    <t>Perpetuity growth rate analysis</t>
  </si>
  <si>
    <t>EBITDA multiple analysis</t>
  </si>
  <si>
    <t>Enterprise value ($m)</t>
  </si>
  <si>
    <t>WACC (%)</t>
  </si>
  <si>
    <t>Perpetuity growth rate (%)</t>
  </si>
  <si>
    <t>Exit EBITDA multiple (x)</t>
  </si>
  <si>
    <t>Offer price (p)</t>
  </si>
  <si>
    <t>Tax rate</t>
  </si>
  <si>
    <t>+D&amp;A</t>
  </si>
  <si>
    <t>+ Maintenance capex</t>
  </si>
  <si>
    <t>+Change in working capital</t>
  </si>
  <si>
    <t>+ Exceptional cash flows</t>
  </si>
  <si>
    <t>+ Other cash flows</t>
  </si>
  <si>
    <t>DCF output</t>
  </si>
  <si>
    <t>Summary financials and cashflow</t>
  </si>
  <si>
    <t>DCF Forecast Year</t>
  </si>
  <si>
    <t>TV</t>
  </si>
  <si>
    <t>Mar YE ($m)</t>
  </si>
  <si>
    <t>Tax on EBIT</t>
  </si>
  <si>
    <t>Unlevered free cash flow</t>
  </si>
  <si>
    <t>Cashflow Timing (Years to Discount)</t>
  </si>
  <si>
    <t>Discount Factor</t>
  </si>
  <si>
    <t>Discounted DCF cashflows</t>
  </si>
  <si>
    <t>Net Present Value based on Perpetuity Growth Method</t>
  </si>
  <si>
    <t>Amount</t>
  </si>
  <si>
    <t xml:space="preserve">% of </t>
  </si>
  <si>
    <t>Sensitising firm value ($m) and implied offer price to WACC and TGR</t>
  </si>
  <si>
    <t>NPV</t>
  </si>
  <si>
    <t>Perpetuity Growth Rate (%)</t>
  </si>
  <si>
    <t>Present Value of Cashflows</t>
  </si>
  <si>
    <t>Implied Firm NPV</t>
  </si>
  <si>
    <t>Implied equity value</t>
  </si>
  <si>
    <t>Implied share price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</si>
</sst>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3">
    <numFmt numFmtId="5" formatCode="&quot;$&quot;#,##0_);\(&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00_-;\-* #,##0.00_-;_-* &quot;-&quot;??_-;_-@_-"/>
    <numFmt numFmtId="165" formatCode="_(&quot;£&quot;* #,##0_);_(&quot;£&quot;* \(#,##0\);_(&quot;£&quot;* &quot;-&quot;_);_(@_)"/>
    <numFmt numFmtId="166" formatCode="#,##0.0_);\(#,##0.0\)"/>
    <numFmt numFmtId="167" formatCode="0.0%;\(0.0%\)"/>
    <numFmt numFmtId="168" formatCode="yyyy&quot;A&quot;"/>
    <numFmt numFmtId="169" formatCode="yyyy&quot;E&quot;"/>
    <numFmt numFmtId="170" formatCode="0.00%;\(0.00%\)"/>
    <numFmt numFmtId="171" formatCode="#,##0.000_);\(#,##0.000\)"/>
    <numFmt numFmtId="172" formatCode="#,##0;[Red]\(#,##0\)"/>
    <numFmt numFmtId="173" formatCode="_-* #,##0_-;\-* #,##0_-;_-* &quot;-&quot;??_-;_-@_-"/>
    <numFmt numFmtId="174" formatCode="0.0%"/>
    <numFmt numFmtId="175" formatCode="#,##0;\(#,##0\)"/>
    <numFmt numFmtId="176" formatCode="#,##0.0;\(#,##0.0\)"/>
    <numFmt numFmtId="177" formatCode="yyyy\A"/>
    <numFmt numFmtId="178" formatCode="_(* #,##0.0_);_(* \(#,##0.0\);_(* &quot;-&quot;??_);_(@_)"/>
    <numFmt numFmtId="179" formatCode="#,###_);\(#,###\)"/>
    <numFmt numFmtId="180" formatCode="#,##0.0_);\(#,##0.0\);\-_);@_)"/>
    <numFmt numFmtId="181" formatCode="0.0_)"/>
    <numFmt numFmtId="182" formatCode="_(* #,##0.00000_);_(* \(#,##0.00000\);_(* &quot;-&quot;??_);_(@_)"/>
    <numFmt numFmtId="183" formatCode="#.##000"/>
    <numFmt numFmtId="184" formatCode="\$#,#00"/>
    <numFmt numFmtId="185" formatCode=";;;"/>
    <numFmt numFmtId="186" formatCode="mmmddyyyy"/>
    <numFmt numFmtId="187" formatCode="_(* #,##0.000_);_(* \(#,##0.000\);_(* &quot;-&quot;??_);_(@_)"/>
    <numFmt numFmtId="188" formatCode="0.0000"/>
    <numFmt numFmtId="189" formatCode="#,##0.00_)&quot;x&quot;;[Red]\(#,##0.00\)&quot;x&quot;"/>
    <numFmt numFmtId="190" formatCode="#,##0.0_);\(#,##0.0\);#,##0.0_);@_)"/>
    <numFmt numFmtId="191" formatCode="&quot;$&quot;_(#,##0.00_);&quot;$&quot;\(#,##0.00\)"/>
    <numFmt numFmtId="192" formatCode="_(&quot;€&quot;* #,##0.0000_);_(&quot;€&quot;* \(#,##0.0000\);_(&quot;€&quot;* &quot;-&quot;??_);_(@_)"/>
    <numFmt numFmtId="193" formatCode="&quot;€&quot;#,##0.00"/>
    <numFmt numFmtId="194" formatCode="mmm\-d\-yy"/>
    <numFmt numFmtId="195" formatCode="_(&quot;€&quot;* #,##0.00_);_(&quot;€&quot;* \(#,##0.00\);_(&quot;€&quot;* &quot;-&quot;??_);_(@_)"/>
    <numFmt numFmtId="196" formatCode="0.0"/>
    <numFmt numFmtId="197" formatCode="0.000%;[Red]\(0.000%\)"/>
    <numFmt numFmtId="198" formatCode="_(* #,##0_);_(* \(#,##0\)"/>
    <numFmt numFmtId="199" formatCode="0.000%;;&quot;-- &quot;"/>
    <numFmt numFmtId="200" formatCode="#,##0.0_)\x;\(#,##0.0\)\x"/>
    <numFmt numFmtId="201" formatCode="#,##0_)\x;\(#,##0\)\x;0_)\x;@_)_x"/>
    <numFmt numFmtId="202" formatCode="%#,#00"/>
    <numFmt numFmtId="203" formatCode="0.0&quot;%&quot;_;\(0.0\)&quot;%&quot;"/>
    <numFmt numFmtId="204" formatCode="#,##0.0_)_x;\(#,##0.0\)_x"/>
    <numFmt numFmtId="205" formatCode="#,##0_)_x;\(#,##0\)_x;0_)_x;@_)_x"/>
    <numFmt numFmtId="206" formatCode="#,"/>
    <numFmt numFmtId="207" formatCode="#,##0.00\p;\(#,##0.00\p\)"/>
    <numFmt numFmtId="208" formatCode="_-* #,##0.00\ [$€-1]_-;\-* #,##0.00\ [$€-1]_-;_-* &quot;-&quot;??\ [$€-1]_-"/>
    <numFmt numFmtId="209" formatCode="0.0&quot;%&quot;;\(0.0\)&quot;%&quot;"/>
    <numFmt numFmtId="210" formatCode="#,##0;[Red]&quot;-&quot;#,##0"/>
    <numFmt numFmtId="211" formatCode="\£#,##0.0;\(\£#,##0.0\);\£#,##0.0"/>
    <numFmt numFmtId="212" formatCode="0.0_)\%;\(0.0\)\%"/>
    <numFmt numFmtId="213" formatCode="#,##0.0_)_%;\(#,##0.0\)_%"/>
    <numFmt numFmtId="214" formatCode="#,##0;\(#,##0\);&quot;-&quot;"/>
    <numFmt numFmtId="215" formatCode="0.0_);\(0.0\)"/>
    <numFmt numFmtId="216" formatCode="_(&quot;€&quot;* #,##0_);_(&quot;€&quot;* \(#,##0\);_(&quot;€&quot;* &quot;-&quot;_);_(@_)"/>
    <numFmt numFmtId="217" formatCode="&quot;$&quot;#.#"/>
    <numFmt numFmtId="218" formatCode="\£\ #,##0_);[Red]\(\£\ #,##0\)"/>
    <numFmt numFmtId="219" formatCode="\¥\ #,##0_);[Red]\(\¥\ #,##0\)"/>
    <numFmt numFmtId="220" formatCode="#,##0.0&quot;¢&quot;;\-#,##0.0&quot;¢&quot;"/>
    <numFmt numFmtId="221" formatCode="#,##0.0_);[Red]\(#,##0.0\)"/>
    <numFmt numFmtId="222" formatCode="\•\ \ @"/>
    <numFmt numFmtId="223" formatCode="\ \ _•\–\ \ \ \ @"/>
    <numFmt numFmtId="224" formatCode="0.000_)"/>
    <numFmt numFmtId="225" formatCode="0.000%"/>
    <numFmt numFmtId="226" formatCode="_(\£* #,##0_);_(\£* \(#,##0\);_(\£* &quot;-&quot;_);_(@_)"/>
    <numFmt numFmtId="227" formatCode="_(\£* #,##0.0_);_(\£* \(#,##0.0\);_(\£* &quot;-&quot;_);_(@_)"/>
    <numFmt numFmtId="228" formatCode="_(\£* #,##0.00_);_(\£* \(#,##0.00\);_(\£* &quot;-&quot;_);_(@_)"/>
    <numFmt numFmtId="229" formatCode="_(* #,##0\p_);_(* \(#,##0\p\);_(* &quot;-&quot;\ \p_);_(@_)"/>
    <numFmt numFmtId="230" formatCode="_(* #,##0.00\p_);_(* \(#,##0.00\p\);_(* &quot;-&quot;\ \p_);_(@_)"/>
    <numFmt numFmtId="231" formatCode="\£#,##0.00"/>
    <numFmt numFmtId="232" formatCode="#,##0.00\x;\(#,##0.00\)\x"/>
    <numFmt numFmtId="233" formatCode="0_);\(0\)"/>
    <numFmt numFmtId="234" formatCode="#,##0_);[Red]\(#,##0\);&quot;--  &quot;"/>
    <numFmt numFmtId="235" formatCode="0.0%;[Red]\(0.0%\);&quot;--  &quot;"/>
    <numFmt numFmtId="236" formatCode="&quot;Esc &quot;#,##0\ \b\n;\(#,##0\)"/>
    <numFmt numFmtId="237" formatCode="&quot;$&quot;#,##0.00&quot;A&quot;;[Red]\(&quot;$&quot;#,##0.00\)&quot;A&quot;"/>
    <numFmt numFmtId="238" formatCode="&quot;$&quot;#,##0.00&quot;E&quot;;[Red]\(&quot;$&quot;#,##0.00\)&quot;E&quot;"/>
    <numFmt numFmtId="239" formatCode="&quot;$&quot;#,##0.00000000000000000000000000_);[Red]\(&quot;$&quot;#,##0.00000000000000000000000000\)"/>
    <numFmt numFmtId="240" formatCode="_-[$€]* #,##0.00_-;\-[$€]* #,##0.00_-;_-[$€]* &quot;-&quot;??_-;_-@_-"/>
    <numFmt numFmtId="241" formatCode="#,##0;\(#,##0\);\—"/>
    <numFmt numFmtId="242" formatCode="_(* #,##0_);_(* \(#,##0\);_(* &quot;-&quot;??_);_(@_)"/>
    <numFmt numFmtId="243" formatCode="#,##0.0;[Red]\(#,##0.0\)"/>
    <numFmt numFmtId="244" formatCode="#,##0.0000_);\(#,##0.0000\);@_)"/>
    <numFmt numFmtId="245" formatCode="#,##0_);\(#,##0\);\-_)"/>
    <numFmt numFmtId="246" formatCode="#,##0_);\(#,##0\);0_)"/>
    <numFmt numFmtId="247" formatCode="#,##0.0000000000;\(#,##0.0000000000\)"/>
    <numFmt numFmtId="248" formatCode="#,##0.0_);\(#,##0.0\);0.0_)"/>
    <numFmt numFmtId="249" formatCode="#,##0_);\(#,##0\);@_)"/>
    <numFmt numFmtId="250" formatCode="_-&quot;kb/d&quot;* #,##0.00_-;\-&quot;kb/d&quot;* #,##0.00_-;_-&quot;k/bd&quot;* &quot;-&quot;??_-;_-@_-"/>
    <numFmt numFmtId="251" formatCode="###0_);\(###0\);\-_);@_)"/>
    <numFmt numFmtId="252" formatCode="#,##0.0&quot;x&quot;;\(#,##0.0&quot;x&quot;\)"/>
    <numFmt numFmtId="253" formatCode="#,##0_);\(#,##0\);\-_);@_)"/>
    <numFmt numFmtId="254" formatCode="0.0%;\(0.0\)%;\—\%"/>
    <numFmt numFmtId="255" formatCode="0_)"/>
    <numFmt numFmtId="256" formatCode="\$#,##0;\(\$#,##0\);\-\ 0\ \-;[Red]@"/>
    <numFmt numFmtId="257" formatCode="0.00_);\(0.00\)"/>
    <numFmt numFmtId="258" formatCode="&quot;£&quot;#,##0_);&quot;£&quot;\(#,##0\);&quot;£&quot;#,##0_);@_)"/>
    <numFmt numFmtId="259" formatCode="#,##0.0;\(#,##0.0\);&quot;OK&quot;"/>
    <numFmt numFmtId="260" formatCode="0&quot; bp&quot;"/>
    <numFmt numFmtId="261" formatCode="_-* #,##0\ &quot;Pts&quot;_-;\-* #,##0\ &quot;Pts&quot;_-;_-* &quot;-&quot;\ &quot;Pts&quot;_-;_-@_-"/>
    <numFmt numFmtId="262" formatCode="_-* #,##0\ _P_t_s_-;\-* #,##0\ _P_t_s_-;_-* &quot;-&quot;\ _P_t_s_-;_-@_-"/>
    <numFmt numFmtId="263" formatCode="_-* #,##0.00\ &quot;Pts&quot;_-;\-* #,##0.00\ &quot;Pts&quot;_-;_-* &quot;-&quot;??\ &quot;Pts&quot;_-;_-@_-"/>
    <numFmt numFmtId="264" formatCode="&quot;Proj &quot;0;;"/>
    <numFmt numFmtId="265" formatCode="#,##0.000"/>
    <numFmt numFmtId="266" formatCode="&quot;£ &quot;#,##0.00;[Red]\(&quot;£ &quot;#,##0.00\);&quot;--  &quot;;_(@_)"/>
    <numFmt numFmtId="267" formatCode="#,##0.0%_);\(#,##0.0%\)"/>
    <numFmt numFmtId="268" formatCode="#\ ##0.0"/>
    <numFmt numFmtId="269" formatCode="#,##0_);\(#,##0\);&quot;-&quot;?"/>
    <numFmt numFmtId="270" formatCode="#,##0.00_);\(#,##0.00\);&quot;-&quot;?"/>
    <numFmt numFmtId="271" formatCode="#,##0.00&quot;x&quot;;[Red]\(#,##0.00&quot;x&quot;\)"/>
    <numFmt numFmtId="272" formatCode="0.0\x"/>
    <numFmt numFmtId="273" formatCode="#,##0.00_);\(#,##0.00\);0.00_)"/>
    <numFmt numFmtId="274" formatCode="General_)"/>
    <numFmt numFmtId="275" formatCode="#,##0.0"/>
    <numFmt numFmtId="276" formatCode="&quot;$&quot;#,##0.00_);[Red]\(&quot;$&quot;#,##0.00\);&quot;--  &quot;;_(@_)"/>
    <numFmt numFmtId="277" formatCode="&quot;€&quot;#,##0.00_);\(&quot;€&quot;#,##0.00\)"/>
    <numFmt numFmtId="278" formatCode="0.0%_);\(0.0%\)"/>
    <numFmt numFmtId="279" formatCode="&quot;EUR &quot;#,##0.0_);\(&quot;EUR &quot;#,##0.0\)"/>
    <numFmt numFmtId="280" formatCode="0.0%_);[Red]\(0.0%\)"/>
    <numFmt numFmtId="281" formatCode="_-\€* #,##0_-;\-&quot;£&quot;* #,##0_-;_-&quot;£&quot;* &quot;-&quot;_-;_-@_-"/>
    <numFmt numFmtId="282" formatCode="_-* #,##0.00\ _P_t_s_-;\-* #,##0.00\ _P_t_s_-;_-* &quot;-&quot;??\ _P_t_s_-;_-@_-"/>
    <numFmt numFmtId="283" formatCode="###0_);\(###0\);"/>
    <numFmt numFmtId="284" formatCode="_ * #,##0.00_-\ &quot;€&quot;_ ;_ * #,##0.00\-\ &quot;€&quot;_ ;_ * &quot;-&quot;??_-\ &quot;€&quot;_ ;_ @_ "/>
    <numFmt numFmtId="285" formatCode="0&quot;E&quot;"/>
    <numFmt numFmtId="286" formatCode="#,##0.00_x"/>
    <numFmt numFmtId="287" formatCode="&quot;$&quot;#\ ?/?"/>
    <numFmt numFmtId="288" formatCode="0&quot; mos&quot;"/>
    <numFmt numFmtId="289" formatCode="mmm\-d\-yyyy"/>
    <numFmt numFmtId="290" formatCode="mmm\-yyyy"/>
    <numFmt numFmtId="291" formatCode="0_);\(0\);\-_);@_)"/>
    <numFmt numFmtId="292" formatCode="_-* #,##0.00\ _F_-;\-* #,##0.00\ _F_-;_-* &quot;-&quot;??\ _F_-;_-@_-"/>
    <numFmt numFmtId="293" formatCode="0.00%;[Red]\ \(0.00%\)"/>
    <numFmt numFmtId="294" formatCode="0\ &quot;mos&quot;"/>
    <numFmt numFmtId="295" formatCode="0_);[Red]\(0\)"/>
    <numFmt numFmtId="296" formatCode="0.000"/>
    <numFmt numFmtId="297" formatCode="&quot;$&quot;#,##0.0;[Red]\(&quot;$&quot;#,##0.0\)"/>
    <numFmt numFmtId="298" formatCode="\$#,##0_);\$\(#,##0\);_-* &quot;--&quot;_-;_-@_-"/>
    <numFmt numFmtId="299" formatCode="\$#,##0.0_);\$\(#,##0.0\);_-* &quot;--&quot;_-;_-@_-"/>
    <numFmt numFmtId="300" formatCode="#,##0.0,_);\(#,##0.0,\)"/>
    <numFmt numFmtId="301" formatCode="#,##0.0_);\(#,##0.0\);@*."/>
    <numFmt numFmtId="302" formatCode="#,#00"/>
    <numFmt numFmtId="303" formatCode="0.0&quot;x&quot;;@_)"/>
    <numFmt numFmtId="304" formatCode="#,##0.0%_);\(#,##0.0%\);0.0%_)"/>
    <numFmt numFmtId="305" formatCode="#,##0.000000"/>
    <numFmt numFmtId="306" formatCode="0.0%;[Red]\(0.0%\)"/>
    <numFmt numFmtId="307" formatCode="#,##0.00_)\ \x;\(#,##0.00\)\ \x"/>
    <numFmt numFmtId="308" formatCode="&quot;$&quot;#,##0.00;[Red]&quot;$&quot;\-#,##0.00"/>
    <numFmt numFmtId="309" formatCode="0.00\x"/>
    <numFmt numFmtId="310" formatCode="&quot;Proj &quot;0"/>
    <numFmt numFmtId="311" formatCode="#,##0.0%;\(#,##0.0%\)"/>
    <numFmt numFmtId="312" formatCode="#,##0.00;\(#,##0.00\)"/>
    <numFmt numFmtId="313" formatCode="_ \ * #,##0.0_);_ \ * \(#,##0.0\)"/>
    <numFmt numFmtId="314" formatCode="0.0%;[Red]\ \(0.0%\)"/>
    <numFmt numFmtId="315" formatCode="_-* #,##0.00\ _D_M_-;\-* #,##0.00\ _D_M_-;_-* &quot;-&quot;??\ _D_M_-;_-@_-"/>
    <numFmt numFmtId="316" formatCode="&quot;$&quot;#,##0.0_);\(&quot;$&quot;#,##0.0\)"/>
    <numFmt numFmtId="317" formatCode="#,##0.0,,_);\(#,##0.0,,\)"/>
    <numFmt numFmtId="318" formatCode="#,##0.0\x_);\(#,##0.0\x\)"/>
    <numFmt numFmtId="319" formatCode="#,##0%_);\(#,##0%\)"/>
    <numFmt numFmtId="320" formatCode="&quot;$&quot;#,##0.000_);[Red]\(&quot;$&quot;#,##0.000\);&quot;--  &quot;;_(@_)"/>
    <numFmt numFmtId="321" formatCode="_(* #,##0\ \x_);_(* \(#,##0\ \x\);_(* &quot;-&quot;??_);_(@_)"/>
    <numFmt numFmtId="322" formatCode="0.0%_);\(0.0%\);0.0%_);@_)"/>
    <numFmt numFmtId="323" formatCode="0.0\x_);\(0.0\x\);0.0\x_);@_)"/>
    <numFmt numFmtId="324" formatCode="0.00%_);\(0.00%\);0.00%_);@_)"/>
    <numFmt numFmtId="325" formatCode="m/d/yy"/>
    <numFmt numFmtId="326" formatCode="&quot;$&quot;_(#,##0.00_);&quot;$&quot;\(#,##0.00\);&quot;$&quot;_(0.00_);@_)"/>
    <numFmt numFmtId="327" formatCode="0.0%_);\(0.0%\);\ \-\-\ "/>
    <numFmt numFmtId="328" formatCode="#,##0.00_);\(#,##0.00\);0.00_);@_)"/>
    <numFmt numFmtId="329" formatCode="&quot;£&quot;_(#,##0.00_);&quot;£&quot;\(#,##0.00\)"/>
    <numFmt numFmtId="330" formatCode="0.00&quot;      &quot;"/>
    <numFmt numFmtId="331" formatCode="\€_(#,##0.00_);\€\(#,##0.00\);\€_(0.00_);@_)"/>
    <numFmt numFmtId="332" formatCode="&quot;€&quot;_(#,##0.00_);&quot;€&quot;\(#,##0.00\);&quot;€&quot;_(0.00_);@_)"/>
    <numFmt numFmtId="333" formatCode="#,##0.0000;\-#,##0.0000"/>
    <numFmt numFmtId="334" formatCode="_(* #,##0.000_)\ \ ;_(* \(#,##0.000\)\ \ ;_(* &quot;-&quot;??_)\ \ ;_(@_)"/>
    <numFmt numFmtId="335" formatCode="#,##0.00;\(#,##0.00\);\-"/>
    <numFmt numFmtId="336" formatCode="###0&quot;A&quot;"/>
    <numFmt numFmtId="337" formatCode="#,##0.00000;\-#,##0.00000"/>
    <numFmt numFmtId="338" formatCode="0.0&quot;x&quot;\ \ \ \ "/>
    <numFmt numFmtId="339" formatCode="#,##0\ _F;\(#,##0\)\ _F;\-\ _F"/>
    <numFmt numFmtId="340" formatCode="#,##0;\(###0\);\-"/>
    <numFmt numFmtId="341" formatCode="_(* #,##0.0_)\ \ ;_(* \(#,##0.0\)\ \ ;_(* &quot;-&quot;??_)\ \ ;_(@_)"/>
    <numFmt numFmtId="342" formatCode="#,##0\ _F;\(#,##0\)\ _F"/>
    <numFmt numFmtId="343" formatCode="0%_);\(0%\);\ \-\-\ "/>
    <numFmt numFmtId="344" formatCode="&quot;F&quot;#,##0_);\(&quot;F&quot;#,##0\)"/>
    <numFmt numFmtId="345" formatCode="#,##0_)"/>
    <numFmt numFmtId="346" formatCode="0&quot;A&quot;"/>
    <numFmt numFmtId="347" formatCode="0\A"/>
    <numFmt numFmtId="348" formatCode="0.00%&quot; Stock Pooling&quot;"/>
    <numFmt numFmtId="349" formatCode="#,##0_);\(#,##0\);\-_);"/>
    <numFmt numFmtId="350" formatCode="###0.0;\(###0.0\)"/>
    <numFmt numFmtId="351" formatCode="0\ \ ;\(0\)\ \ \ "/>
    <numFmt numFmtId="352" formatCode="_-* #,##0.0\ _F_-;\-* #,##0.0\ _F_-;_-* &quot;-&quot;?\ _F_-;_-@_-"/>
    <numFmt numFmtId="353" formatCode="&quot;$&quot;#,##0.00_)_x_x_x;\(&quot;$&quot;#,##0.00\)_x_x_x"/>
    <numFmt numFmtId="354" formatCode="_-* #,##0.00\ &quot;F&quot;_-;\-* #,##0.00\ &quot;F&quot;_-;_-* &quot;-&quot;??\ &quot;F&quot;_-;_-@_-"/>
    <numFmt numFmtId="355" formatCode="###0.0_);\(###0.0\)"/>
    <numFmt numFmtId="356" formatCode="\+* #,##0.00;[Red]\-* #,##0.00"/>
    <numFmt numFmtId="357" formatCode="\+* #,##0;[Red]\-* #,##0"/>
    <numFmt numFmtId="358" formatCode="#,##0.00_);\(#,##0.00\);#,##0.00_);@_)"/>
    <numFmt numFmtId="359" formatCode="#,##0.0_);\(#,##0.0\);&quot;-  &quot;;@_)"/>
  </numFmts>
  <fonts count="336">
    <font>
      <sz val="10"/>
      <color theme="1"/>
      <name val="Arial"/>
      <family val="2"/>
    </font>
    <font>
      <b/>
      <sz val="10"/>
      <color indexed="9"/>
      <name val="Arial"/>
      <family val="2"/>
    </font>
    <font>
      <b/>
      <sz val="10"/>
      <name val="Arial"/>
      <family val="2"/>
    </font>
    <font>
      <sz val="10"/>
      <color indexed="12"/>
      <name val="Trebuchet MS"/>
      <family val="2"/>
    </font>
    <font>
      <sz val="8"/>
      <name val="Arial"/>
      <family val="2"/>
    </font>
    <font>
      <sz val="12"/>
      <name val="Arial"/>
      <family val="2"/>
    </font>
    <font>
      <sz val="10"/>
      <name val="Arial"/>
      <family val="2"/>
    </font>
    <font>
      <sz val="10"/>
      <color indexed="9"/>
      <name val="Arial"/>
      <family val="2"/>
    </font>
    <font>
      <sz val="10"/>
      <color indexed="12"/>
      <name val="Arial"/>
      <family val="2"/>
    </font>
    <font>
      <i/>
      <sz val="10"/>
      <name val="Arial"/>
      <family val="2"/>
    </font>
    <font>
      <sz val="10"/>
      <color indexed="10"/>
      <name val="Arial"/>
      <family val="2"/>
    </font>
    <font>
      <sz val="15"/>
      <color indexed="8"/>
      <name val="Arial"/>
      <family val="2"/>
    </font>
    <font>
      <b/>
      <u/>
      <sz val="15"/>
      <color indexed="8"/>
      <name val="Arial"/>
      <family val="2"/>
    </font>
    <font>
      <u/>
      <sz val="10"/>
      <color theme="10"/>
      <name val="Arial"/>
      <family val="2"/>
    </font>
    <font>
      <sz val="10"/>
      <color indexed="8"/>
      <name val="Arial"/>
      <family val="2"/>
    </font>
    <font>
      <b/>
      <sz val="12"/>
      <name val="Arial"/>
      <family val="2"/>
    </font>
    <font>
      <sz val="10"/>
      <color rgb="FF0000FF"/>
      <name val="Arial"/>
      <family val="2"/>
    </font>
    <font>
      <b/>
      <sz val="10"/>
      <color indexed="12"/>
      <name val="Arial"/>
      <family val="2"/>
    </font>
    <font>
      <b/>
      <sz val="18"/>
      <color theme="0"/>
      <name val="Trebuchet MS"/>
      <family val="2"/>
    </font>
    <font>
      <b/>
      <sz val="10"/>
      <color rgb="FFFF0000"/>
      <name val="Arial"/>
      <family val="2"/>
    </font>
    <font>
      <b/>
      <sz val="14"/>
      <color theme="3" tint="-0.499984740745262"/>
      <name val="Trebuchet MS"/>
      <family val="2"/>
    </font>
    <font>
      <b/>
      <sz val="10"/>
      <color theme="1"/>
      <name val="Arial"/>
      <family val="2"/>
    </font>
    <font>
      <b/>
      <sz val="10"/>
      <color theme="0"/>
      <name val="Arial"/>
      <family val="2"/>
    </font>
    <font>
      <sz val="10"/>
      <name val="Century Gothic"/>
      <family val="2"/>
    </font>
    <font>
      <b/>
      <sz val="8"/>
      <name val="Arial"/>
      <family val="2"/>
    </font>
    <font>
      <sz val="10"/>
      <color theme="0"/>
      <name val="Arial"/>
      <family val="2"/>
    </font>
    <font>
      <sz val="10"/>
      <color indexed="23"/>
      <name val="Arial"/>
      <family val="2"/>
    </font>
    <font>
      <sz val="10"/>
      <name val="Trebuchet MS"/>
      <family val="2"/>
    </font>
    <font>
      <b/>
      <sz val="9"/>
      <color indexed="9"/>
      <name val="Trebuchet MS"/>
      <family val="2"/>
    </font>
    <font>
      <sz val="10"/>
      <color indexed="22"/>
      <name val="Arial"/>
      <family val="2"/>
    </font>
    <font>
      <b/>
      <sz val="16"/>
      <name val="Arial"/>
      <family val="2"/>
    </font>
    <font>
      <sz val="12"/>
      <color indexed="8"/>
      <name val="Times New Roman"/>
      <family val="1"/>
    </font>
    <font>
      <sz val="8"/>
      <name val="Times New Roman"/>
      <family val="1"/>
    </font>
    <font>
      <sz val="12"/>
      <name val="Weiss"/>
    </font>
    <font>
      <sz val="10"/>
      <name val="Geneva"/>
      <family val="2"/>
    </font>
    <font>
      <sz val="10"/>
      <name val="Times New Roman"/>
      <family val="1"/>
    </font>
    <font>
      <sz val="10"/>
      <color indexed="8"/>
      <name val="MS Sans Serif"/>
      <family val="2"/>
    </font>
    <font>
      <sz val="12"/>
      <color indexed="12"/>
      <name val="Times New Roman"/>
      <family val="1"/>
    </font>
    <font>
      <sz val="12"/>
      <name val="Times New Roman"/>
      <family val="1"/>
    </font>
    <font>
      <sz val="10"/>
      <color indexed="16"/>
      <name val="Arial"/>
      <family val="2"/>
    </font>
    <font>
      <sz val="12"/>
      <name val="???"/>
      <family val="1"/>
      <charset val="129"/>
    </font>
    <font>
      <b/>
      <sz val="9"/>
      <name val="Arial"/>
      <family val="2"/>
    </font>
    <font>
      <sz val="10"/>
      <name val="Helv"/>
    </font>
    <font>
      <sz val="10"/>
      <color indexed="15"/>
      <name val="Arial"/>
      <family val="2"/>
    </font>
    <font>
      <sz val="10"/>
      <color indexed="18"/>
      <name val="Arial"/>
      <family val="2"/>
    </font>
    <font>
      <sz val="10"/>
      <name val="Courier"/>
      <family val="3"/>
    </font>
    <font>
      <sz val="10"/>
      <color indexed="9"/>
      <name val="False"/>
    </font>
    <font>
      <sz val="10"/>
      <color indexed="12"/>
      <name val="False"/>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8"/>
      <color indexed="8"/>
      <name val="Times New Roman"/>
      <family val="1"/>
    </font>
    <font>
      <sz val="8"/>
      <color indexed="14"/>
      <name val="Times New Roman"/>
      <family val="1"/>
    </font>
    <font>
      <sz val="11"/>
      <name val="Times New Roman"/>
      <family val="1"/>
    </font>
    <font>
      <sz val="10"/>
      <name val="MS Sans Serif"/>
      <family val="2"/>
    </font>
    <font>
      <b/>
      <sz val="11"/>
      <name val="Book Antiqua"/>
      <family val="1"/>
    </font>
    <font>
      <sz val="12"/>
      <name val="Arial MT"/>
    </font>
    <font>
      <b/>
      <sz val="12"/>
      <name val="Times New Roman"/>
      <family val="1"/>
    </font>
    <font>
      <sz val="9"/>
      <name val="Arial"/>
      <family val="2"/>
    </font>
    <font>
      <sz val="8"/>
      <name val="Times"/>
      <family val="1"/>
    </font>
    <font>
      <sz val="10"/>
      <color indexed="12"/>
      <name val="Helvetica"/>
      <family val="2"/>
    </font>
    <font>
      <sz val="10"/>
      <color indexed="10"/>
      <name val="Times New Roman"/>
      <family val="1"/>
    </font>
    <font>
      <b/>
      <sz val="11"/>
      <color indexed="10"/>
      <name val="Times New Roman"/>
      <family val="1"/>
    </font>
    <font>
      <sz val="10"/>
      <color indexed="9"/>
      <name val="Tahoma"/>
      <family val="2"/>
    </font>
    <font>
      <sz val="10"/>
      <name val="Book Antiqua"/>
      <family val="1"/>
    </font>
    <font>
      <u/>
      <sz val="7"/>
      <color indexed="36"/>
      <name val="Frutiger 55 Roman"/>
    </font>
    <font>
      <b/>
      <sz val="8"/>
      <name val="Times New Roman"/>
      <family val="1"/>
    </font>
    <font>
      <b/>
      <sz val="8"/>
      <color indexed="8"/>
      <name val="Times New Roman"/>
      <family val="1"/>
    </font>
    <font>
      <sz val="10"/>
      <color indexed="8"/>
      <name val="Book Antiqua"/>
      <family val="1"/>
    </font>
    <font>
      <strike/>
      <sz val="8"/>
      <name val="Arial"/>
      <family val="2"/>
    </font>
    <font>
      <sz val="8"/>
      <color indexed="8"/>
      <name val="Arial"/>
      <family val="2"/>
    </font>
    <font>
      <b/>
      <i/>
      <sz val="11"/>
      <color indexed="9"/>
      <name val="Times New Roman"/>
      <family val="1"/>
    </font>
    <font>
      <sz val="10"/>
      <color indexed="8"/>
      <name val="Times New Roman"/>
      <family val="1"/>
    </font>
    <font>
      <b/>
      <sz val="9"/>
      <color indexed="9"/>
      <name val="Arial"/>
      <family val="2"/>
    </font>
    <font>
      <sz val="8"/>
      <color indexed="12"/>
      <name val="Tms Rmn"/>
    </font>
    <font>
      <b/>
      <sz val="8"/>
      <color indexed="12"/>
      <name val="Times New Roman"/>
      <family val="1"/>
    </font>
    <font>
      <sz val="8"/>
      <color indexed="9"/>
      <name val="Arial"/>
      <family val="2"/>
    </font>
    <font>
      <b/>
      <i/>
      <u/>
      <sz val="14"/>
      <name val="Arial"/>
      <family val="2"/>
    </font>
    <font>
      <b/>
      <sz val="10"/>
      <name val="Arial Rounded MT Bold"/>
      <family val="2"/>
    </font>
    <font>
      <b/>
      <sz val="8"/>
      <color indexed="8"/>
      <name val="Arial"/>
      <family val="2"/>
    </font>
    <font>
      <b/>
      <i/>
      <sz val="12"/>
      <name val="Times New Roman"/>
      <family val="1"/>
    </font>
    <font>
      <b/>
      <i/>
      <sz val="9"/>
      <name val="Palatino"/>
      <family val="1"/>
    </font>
    <font>
      <i/>
      <sz val="8"/>
      <color indexed="12"/>
      <name val="Arial"/>
      <family val="2"/>
    </font>
    <font>
      <b/>
      <sz val="8"/>
      <color indexed="24"/>
      <name val="Arial"/>
      <family val="2"/>
    </font>
    <font>
      <b/>
      <sz val="9"/>
      <color indexed="24"/>
      <name val="Arial"/>
      <family val="2"/>
    </font>
    <font>
      <b/>
      <sz val="11"/>
      <color indexed="24"/>
      <name val="Arial"/>
      <family val="2"/>
    </font>
    <font>
      <b/>
      <sz val="10"/>
      <color indexed="8"/>
      <name val="Times New Roman"/>
      <family val="1"/>
    </font>
    <font>
      <sz val="24"/>
      <name val="Times New Roman"/>
      <family val="1"/>
    </font>
    <font>
      <sz val="8"/>
      <name val="Tms Rmn"/>
    </font>
    <font>
      <sz val="10"/>
      <color indexed="18"/>
      <name val="Times New Roman"/>
      <family val="1"/>
    </font>
    <font>
      <sz val="6"/>
      <color indexed="10"/>
      <name val="Trebuchet MS"/>
      <family val="2"/>
    </font>
    <font>
      <sz val="8"/>
      <color indexed="39"/>
      <name val="Arial"/>
      <family val="2"/>
    </font>
    <font>
      <b/>
      <sz val="11"/>
      <name val="Times New Roman"/>
      <family val="1"/>
    </font>
    <font>
      <b/>
      <sz val="8"/>
      <name val="Book Antiqua"/>
      <family val="1"/>
    </font>
    <font>
      <b/>
      <sz val="8"/>
      <name val="GillSans"/>
      <family val="2"/>
    </font>
    <font>
      <b/>
      <sz val="7"/>
      <name val="Helvetica-Narrow"/>
      <family val="2"/>
    </font>
    <font>
      <b/>
      <sz val="7"/>
      <name val="GillSans"/>
      <family val="2"/>
    </font>
    <font>
      <b/>
      <sz val="10"/>
      <name val="Times New Roman"/>
      <family val="1"/>
    </font>
    <font>
      <sz val="11"/>
      <color indexed="12"/>
      <name val="Arial"/>
      <family val="2"/>
    </font>
    <font>
      <b/>
      <sz val="9"/>
      <name val="Palatino"/>
      <family val="1"/>
    </font>
    <font>
      <b/>
      <sz val="9"/>
      <color indexed="18"/>
      <name val="Arial"/>
      <family val="2"/>
    </font>
    <font>
      <sz val="11"/>
      <name val="Tms Rmn"/>
      <family val="1"/>
    </font>
    <font>
      <sz val="9"/>
      <name val="Trebuchet MS"/>
      <family val="2"/>
    </font>
    <font>
      <sz val="10"/>
      <color indexed="39"/>
      <name val="Century Schoolbook"/>
      <family val="1"/>
    </font>
    <font>
      <sz val="8"/>
      <color indexed="12"/>
      <name val="Times New Roman"/>
      <family val="1"/>
    </font>
    <font>
      <sz val="8"/>
      <name val="Palatino"/>
      <family val="1"/>
    </font>
    <font>
      <sz val="10"/>
      <name val="Tahoma"/>
      <family val="2"/>
    </font>
    <font>
      <sz val="12"/>
      <name val="Helv"/>
    </font>
    <font>
      <b/>
      <sz val="8"/>
      <color indexed="52"/>
      <name val="Times New Roman"/>
      <family val="1"/>
    </font>
    <font>
      <b/>
      <sz val="14"/>
      <color indexed="56"/>
      <name val="Palatino"/>
      <family val="1"/>
    </font>
    <font>
      <b/>
      <sz val="14"/>
      <color indexed="8"/>
      <name val="Arial"/>
      <family val="2"/>
    </font>
    <font>
      <sz val="14"/>
      <name val="Palatino"/>
      <family val="1"/>
    </font>
    <font>
      <sz val="16"/>
      <name val="Palatino"/>
      <family val="1"/>
    </font>
    <font>
      <sz val="32"/>
      <name val="Helvetica-Black"/>
    </font>
    <font>
      <sz val="7"/>
      <name val="Arial"/>
      <family val="2"/>
    </font>
    <font>
      <sz val="7"/>
      <color indexed="12"/>
      <name val="Arial"/>
      <family val="2"/>
    </font>
    <font>
      <sz val="10"/>
      <color indexed="57"/>
      <name val="Arial"/>
      <family val="2"/>
    </font>
    <font>
      <sz val="1"/>
      <color indexed="8"/>
      <name val="Courier"/>
      <family val="3"/>
    </font>
    <font>
      <sz val="10"/>
      <color indexed="16"/>
      <name val="Times New Roman"/>
      <family val="1"/>
    </font>
    <font>
      <u val="doubleAccounting"/>
      <sz val="10"/>
      <name val="Arial"/>
      <family val="2"/>
    </font>
    <font>
      <b/>
      <i/>
      <sz val="8"/>
      <color indexed="12"/>
      <name val="HelveticaNeue Condensed"/>
    </font>
    <font>
      <b/>
      <i/>
      <sz val="8"/>
      <color indexed="12"/>
      <name val="Arial"/>
      <family val="2"/>
    </font>
    <font>
      <b/>
      <sz val="1"/>
      <color indexed="8"/>
      <name val="Courier"/>
      <family val="3"/>
    </font>
    <font>
      <sz val="8"/>
      <color indexed="10"/>
      <name val="Times New Roman"/>
      <family val="1"/>
    </font>
    <font>
      <b/>
      <u val="singleAccounting"/>
      <sz val="9"/>
      <name val="Times New Roman"/>
      <family val="1"/>
    </font>
    <font>
      <b/>
      <i/>
      <sz val="9.5"/>
      <name val="Times New Roman"/>
      <family val="1"/>
    </font>
    <font>
      <sz val="9"/>
      <name val="Times New Roman"/>
      <family val="1"/>
    </font>
    <font>
      <sz val="6"/>
      <color indexed="23"/>
      <name val="Helvetica-Black"/>
    </font>
    <font>
      <sz val="9.5"/>
      <color indexed="23"/>
      <name val="Helvetica-Black"/>
    </font>
    <font>
      <sz val="7"/>
      <name val="Palatino"/>
      <family val="1"/>
    </font>
    <font>
      <sz val="10"/>
      <name val="C Helvetica Condensed"/>
    </font>
    <font>
      <sz val="8"/>
      <color indexed="17"/>
      <name val="Times New Roman"/>
      <family val="1"/>
    </font>
    <font>
      <sz val="8"/>
      <color indexed="21"/>
      <name val="Arial"/>
      <family val="2"/>
    </font>
    <font>
      <sz val="10"/>
      <color indexed="48"/>
      <name val="Arial"/>
      <family val="2"/>
    </font>
    <font>
      <b/>
      <sz val="10"/>
      <color indexed="9"/>
      <name val="GillSans"/>
      <family val="2"/>
    </font>
    <font>
      <b/>
      <sz val="10"/>
      <color indexed="8"/>
      <name val="GillSans"/>
      <family val="2"/>
    </font>
    <font>
      <sz val="6"/>
      <color indexed="16"/>
      <name val="Palatino"/>
      <family val="1"/>
    </font>
    <font>
      <sz val="6"/>
      <name val="Palatino"/>
      <family val="1"/>
    </font>
    <font>
      <sz val="10"/>
      <name val="Helvetica-Black"/>
    </font>
    <font>
      <sz val="28"/>
      <name val="Helvetica-Black"/>
    </font>
    <font>
      <sz val="10"/>
      <name val="Palatino"/>
      <family val="1"/>
    </font>
    <font>
      <sz val="18"/>
      <name val="Palatino"/>
      <family val="1"/>
    </font>
    <font>
      <i/>
      <sz val="14"/>
      <name val="Palatino"/>
      <family val="1"/>
    </font>
    <font>
      <b/>
      <sz val="10"/>
      <color indexed="18"/>
      <name val="Times New Roman"/>
      <family val="1"/>
    </font>
    <font>
      <b/>
      <sz val="10"/>
      <color indexed="60"/>
      <name val="Tahoma"/>
      <family val="2"/>
    </font>
    <font>
      <b/>
      <sz val="10"/>
      <name val="Trebuchet MS"/>
      <family val="2"/>
    </font>
    <font>
      <sz val="10"/>
      <name val="Helvetica"/>
      <family val="2"/>
    </font>
    <font>
      <sz val="8"/>
      <color indexed="12"/>
      <name val="Arial"/>
      <family val="2"/>
    </font>
    <font>
      <sz val="9"/>
      <color indexed="39"/>
      <name val="Arial"/>
      <family val="2"/>
    </font>
    <font>
      <sz val="9"/>
      <color indexed="12"/>
      <name val="Arial"/>
      <family val="2"/>
    </font>
    <font>
      <sz val="10"/>
      <color indexed="12"/>
      <name val="Times New Roman"/>
      <family val="1"/>
    </font>
    <font>
      <i/>
      <sz val="8"/>
      <name val="Arial"/>
      <family val="2"/>
    </font>
    <font>
      <sz val="12"/>
      <color indexed="12"/>
      <name val="Arial"/>
      <family val="2"/>
    </font>
    <font>
      <b/>
      <u/>
      <sz val="10"/>
      <color indexed="10"/>
      <name val="Times New Roman"/>
      <family val="1"/>
    </font>
    <font>
      <sz val="18"/>
      <name val="Times New Roman"/>
      <family val="1"/>
    </font>
    <font>
      <b/>
      <sz val="13"/>
      <name val="Times New Roman"/>
      <family val="1"/>
    </font>
    <font>
      <i/>
      <sz val="12"/>
      <name val="Times New Roman"/>
      <family val="1"/>
    </font>
    <font>
      <b/>
      <sz val="12"/>
      <color indexed="17"/>
      <name val="Wingdings"/>
      <charset val="2"/>
    </font>
    <font>
      <sz val="28"/>
      <name val="Times New Roman"/>
      <family val="1"/>
    </font>
    <font>
      <sz val="22"/>
      <name val="Times New Roman"/>
      <family val="1"/>
    </font>
    <font>
      <b/>
      <sz val="10"/>
      <name val="Helvetica"/>
      <family val="2"/>
    </font>
    <font>
      <b/>
      <sz val="18"/>
      <name val="Times New Roman"/>
      <family val="1"/>
    </font>
    <font>
      <sz val="8"/>
      <color indexed="18"/>
      <name val="Times New Roman"/>
      <family val="1"/>
    </font>
    <font>
      <i/>
      <sz val="10"/>
      <color indexed="16"/>
      <name val="Times New Roman"/>
      <family val="1"/>
    </font>
    <font>
      <sz val="7"/>
      <name val="Small Fonts"/>
      <family val="2"/>
    </font>
    <font>
      <b/>
      <u/>
      <sz val="12"/>
      <name val="L Serifa Light"/>
    </font>
    <font>
      <i/>
      <sz val="9"/>
      <name val="Arial"/>
      <family val="2"/>
    </font>
    <font>
      <sz val="9"/>
      <color indexed="48"/>
      <name val="Arial"/>
      <family val="2"/>
    </font>
    <font>
      <i/>
      <sz val="10"/>
      <name val="Helv"/>
    </font>
    <font>
      <sz val="10"/>
      <color indexed="8"/>
      <name val="Frutiger 45 Light"/>
      <family val="2"/>
    </font>
    <font>
      <i/>
      <sz val="12"/>
      <color indexed="12"/>
      <name val="Tms Rmn"/>
    </font>
    <font>
      <sz val="10"/>
      <color indexed="8"/>
      <name val="Helvetica-Narrow"/>
      <family val="2"/>
    </font>
    <font>
      <b/>
      <sz val="26"/>
      <name val="Times New Roman"/>
      <family val="1"/>
    </font>
    <font>
      <i/>
      <sz val="9"/>
      <name val="Helv"/>
    </font>
    <font>
      <i/>
      <sz val="10"/>
      <color indexed="12"/>
      <name val="Times New Roman"/>
      <family val="1"/>
    </font>
    <font>
      <i/>
      <sz val="12"/>
      <color indexed="8"/>
      <name val="Times New Roman"/>
      <family val="1"/>
    </font>
    <font>
      <sz val="8"/>
      <name val="Helv"/>
    </font>
    <font>
      <i/>
      <sz val="10"/>
      <name val="Times New Roman"/>
      <family val="1"/>
    </font>
    <font>
      <sz val="12"/>
      <name val="Book Antiqua"/>
      <family val="1"/>
    </font>
    <font>
      <b/>
      <sz val="8"/>
      <color indexed="18"/>
      <name val="Times New Roman"/>
      <family val="1"/>
    </font>
    <font>
      <b/>
      <sz val="12"/>
      <color indexed="8"/>
      <name val="Times New Roman"/>
      <family val="1"/>
    </font>
    <font>
      <sz val="12"/>
      <color indexed="10"/>
      <name val="Times New Roman"/>
      <family val="1"/>
    </font>
    <font>
      <b/>
      <sz val="8"/>
      <color indexed="10"/>
      <name val="Arial"/>
      <family val="2"/>
    </font>
    <font>
      <sz val="8"/>
      <color indexed="10"/>
      <name val="Arial"/>
      <family val="2"/>
    </font>
    <font>
      <b/>
      <sz val="8"/>
      <color indexed="10"/>
      <name val="Times New Roman"/>
      <family val="1"/>
    </font>
    <font>
      <sz val="10"/>
      <name val="GillSans Light"/>
      <family val="2"/>
    </font>
    <font>
      <sz val="10"/>
      <name val="SWISS"/>
    </font>
    <font>
      <b/>
      <i/>
      <sz val="10"/>
      <name val="Arial"/>
      <family val="2"/>
    </font>
    <font>
      <b/>
      <sz val="11"/>
      <color indexed="18"/>
      <name val="Times New Roman"/>
      <family val="1"/>
    </font>
    <font>
      <b/>
      <i/>
      <sz val="11"/>
      <color indexed="18"/>
      <name val="Arial"/>
      <family val="2"/>
    </font>
    <font>
      <b/>
      <sz val="11"/>
      <color indexed="9"/>
      <name val="Arial"/>
      <family val="2"/>
    </font>
    <font>
      <b/>
      <i/>
      <sz val="11"/>
      <color indexed="9"/>
      <name val="Arial"/>
      <family val="2"/>
    </font>
    <font>
      <sz val="12"/>
      <color indexed="18"/>
      <name val="MS Sans Serif"/>
      <family val="2"/>
    </font>
    <font>
      <b/>
      <sz val="12"/>
      <color indexed="9"/>
      <name val="Times New Roman"/>
      <family val="1"/>
    </font>
    <font>
      <b/>
      <sz val="11"/>
      <color indexed="18"/>
      <name val="Arial Narrow"/>
      <family val="2"/>
    </font>
    <font>
      <b/>
      <sz val="11"/>
      <color indexed="9"/>
      <name val="Arial Narrow"/>
      <family val="2"/>
    </font>
    <font>
      <sz val="11"/>
      <color indexed="18"/>
      <name val="Arial"/>
      <family val="2"/>
    </font>
    <font>
      <sz val="10"/>
      <color indexed="56"/>
      <name val="Arial"/>
      <family val="2"/>
    </font>
    <font>
      <b/>
      <sz val="12"/>
      <color indexed="18"/>
      <name val="Times New Roman"/>
      <family val="1"/>
    </font>
    <font>
      <sz val="12"/>
      <color indexed="56"/>
      <name val="Arial"/>
      <family val="2"/>
    </font>
    <font>
      <i/>
      <sz val="12"/>
      <color indexed="56"/>
      <name val="Arial"/>
      <family val="2"/>
    </font>
    <font>
      <sz val="12"/>
      <color indexed="9"/>
      <name val="Arial"/>
      <family val="2"/>
    </font>
    <font>
      <i/>
      <sz val="12"/>
      <color indexed="9"/>
      <name val="Arial"/>
      <family val="2"/>
    </font>
    <font>
      <sz val="11"/>
      <color indexed="56"/>
      <name val="Arial"/>
      <family val="2"/>
    </font>
    <font>
      <i/>
      <sz val="11"/>
      <color indexed="56"/>
      <name val="Arial"/>
      <family val="2"/>
    </font>
    <font>
      <sz val="11"/>
      <color indexed="9"/>
      <name val="Arial"/>
      <family val="2"/>
    </font>
    <font>
      <i/>
      <sz val="11"/>
      <color indexed="9"/>
      <name val="Arial"/>
      <family val="2"/>
    </font>
    <font>
      <b/>
      <sz val="11"/>
      <color indexed="56"/>
      <name val="Arial"/>
      <family val="2"/>
    </font>
    <font>
      <b/>
      <i/>
      <sz val="11"/>
      <color indexed="56"/>
      <name val="Arial"/>
      <family val="2"/>
    </font>
    <font>
      <b/>
      <sz val="20"/>
      <color indexed="9"/>
      <name val="Times New Roman"/>
      <family val="1"/>
    </font>
    <font>
      <sz val="11"/>
      <color indexed="10"/>
      <name val="Arial"/>
      <family val="2"/>
    </font>
    <font>
      <sz val="10"/>
      <color indexed="12"/>
      <name val="TimesNewRomanPS"/>
    </font>
    <font>
      <b/>
      <sz val="12"/>
      <color indexed="56"/>
      <name val="Arial"/>
      <family val="2"/>
    </font>
    <font>
      <b/>
      <sz val="14"/>
      <name val="Times New Roman"/>
      <family val="1"/>
    </font>
    <font>
      <b/>
      <sz val="14"/>
      <name val="Arial Narrow"/>
      <family val="2"/>
    </font>
    <font>
      <sz val="10"/>
      <name val="TimesNewRomanPS"/>
    </font>
    <font>
      <u val="singleAccounting"/>
      <sz val="10"/>
      <name val="Arial"/>
      <family val="2"/>
    </font>
    <font>
      <u/>
      <sz val="11"/>
      <name val="Times New Roman"/>
      <family val="1"/>
    </font>
    <font>
      <b/>
      <sz val="16"/>
      <color indexed="16"/>
      <name val="Arial"/>
      <family val="2"/>
    </font>
    <font>
      <b/>
      <sz val="14"/>
      <name val="Palatino"/>
      <family val="1"/>
    </font>
    <font>
      <i/>
      <sz val="8"/>
      <name val="Times New Roman"/>
      <family val="1"/>
    </font>
    <font>
      <b/>
      <sz val="10"/>
      <name val="GillSans"/>
      <family val="2"/>
    </font>
    <font>
      <b/>
      <u/>
      <sz val="9"/>
      <name val="Helv"/>
    </font>
    <font>
      <b/>
      <i/>
      <sz val="12"/>
      <name val="Arial"/>
      <family val="2"/>
    </font>
    <font>
      <b/>
      <sz val="12"/>
      <color indexed="18"/>
      <name val="Arial"/>
      <family val="2"/>
    </font>
    <font>
      <b/>
      <u/>
      <sz val="11"/>
      <name val="Helvetica"/>
      <family val="2"/>
    </font>
    <font>
      <b/>
      <sz val="12"/>
      <name val="Helvetica"/>
      <family val="2"/>
    </font>
    <font>
      <sz val="9"/>
      <name val="Helv"/>
    </font>
    <font>
      <sz val="7.5"/>
      <name val="Times New Roman"/>
      <family val="1"/>
    </font>
    <font>
      <b/>
      <sz val="10"/>
      <name val="Palatino"/>
      <family val="1"/>
    </font>
    <font>
      <b/>
      <sz val="7"/>
      <name val="Arial"/>
      <family val="2"/>
    </font>
    <font>
      <b/>
      <sz val="10"/>
      <color indexed="16"/>
      <name val="Arial"/>
      <family val="2"/>
    </font>
    <font>
      <b/>
      <u val="singleAccounting"/>
      <sz val="14"/>
      <name val="Times New Roman"/>
      <family val="1"/>
    </font>
    <font>
      <u/>
      <sz val="8"/>
      <name val="Times New Roman"/>
      <family val="1"/>
    </font>
    <font>
      <i/>
      <sz val="14"/>
      <name val="Times New Roman"/>
      <family val="1"/>
    </font>
    <font>
      <sz val="14"/>
      <name val="Times New Roman"/>
      <family val="1"/>
    </font>
    <font>
      <b/>
      <sz val="16"/>
      <name val="Times New Roman"/>
      <family val="1"/>
    </font>
    <font>
      <sz val="12"/>
      <name val="Palatino"/>
      <family val="1"/>
    </font>
    <font>
      <sz val="11"/>
      <name val="Helvetica-Black"/>
    </font>
    <font>
      <b/>
      <sz val="10"/>
      <color indexed="12"/>
      <name val="Monotype Sorts"/>
      <charset val="2"/>
    </font>
    <font>
      <b/>
      <sz val="12"/>
      <name val="Helv"/>
    </font>
    <font>
      <sz val="8"/>
      <color indexed="9"/>
      <name val="Arial Black"/>
      <family val="2"/>
    </font>
    <font>
      <b/>
      <sz val="8"/>
      <color indexed="9"/>
      <name val="Times New Roman"/>
      <family val="1"/>
    </font>
    <font>
      <b/>
      <sz val="8"/>
      <color indexed="60"/>
      <name val="Arial"/>
      <family val="2"/>
    </font>
    <font>
      <b/>
      <sz val="10"/>
      <color indexed="16"/>
      <name val="GillSans"/>
      <family val="2"/>
    </font>
    <font>
      <b/>
      <sz val="7"/>
      <color indexed="12"/>
      <name val="Arial"/>
      <family val="2"/>
    </font>
    <font>
      <i/>
      <sz val="9"/>
      <name val="Times New Roman"/>
      <family val="1"/>
    </font>
    <font>
      <b/>
      <u/>
      <sz val="14"/>
      <name val="SWISS"/>
    </font>
    <font>
      <b/>
      <sz val="10"/>
      <color theme="5"/>
      <name val="Arial"/>
      <family val="2"/>
    </font>
    <font>
      <i/>
      <sz val="10"/>
      <color theme="1"/>
      <name val="Arial"/>
      <family val="2"/>
    </font>
    <font>
      <sz val="10"/>
      <color theme="7" tint="0.79998168889431442"/>
      <name val="Arial"/>
      <family val="2"/>
    </font>
    <font>
      <sz val="12"/>
      <name val="GillSans"/>
      <family val="2"/>
    </font>
    <font>
      <b/>
      <sz val="10"/>
      <color indexed="9"/>
      <name val="Trebuchet MS"/>
      <family val="2"/>
    </font>
    <font>
      <b/>
      <sz val="10"/>
      <color rgb="FF000000"/>
      <name val="Arial"/>
      <family val="2"/>
    </font>
    <font>
      <sz val="9"/>
      <color indexed="81"/>
      <name val="Tahoma"/>
      <family val="2"/>
    </font>
    <font>
      <b/>
      <sz val="9"/>
      <color indexed="81"/>
      <name val="Tahoma"/>
      <family val="2"/>
    </font>
    <font>
      <b/>
      <i/>
      <sz val="10"/>
      <color theme="5"/>
      <name val="Arial"/>
      <family val="2"/>
    </font>
    <font>
      <sz val="8.1999999999999993"/>
      <color theme="1"/>
      <name val="Arial"/>
      <family val="2"/>
    </font>
    <font>
      <sz val="10"/>
      <color theme="5"/>
      <name val="Arial"/>
      <family val="2"/>
    </font>
    <font>
      <sz val="10"/>
      <color rgb="FF000000"/>
      <name val="Arial"/>
      <family val="2"/>
    </font>
    <font>
      <i/>
      <sz val="10"/>
      <color rgb="FF000000"/>
      <name val="Arial"/>
      <family val="2"/>
    </font>
    <font>
      <b/>
      <sz val="10"/>
      <color rgb="FFFFFFFF"/>
      <name val="Arial"/>
      <family val="2"/>
    </font>
    <font>
      <b/>
      <sz val="18"/>
      <color rgb="FFFFFFFF"/>
      <name val="Trebuchet MS"/>
      <family val="2"/>
    </font>
    <font>
      <sz val="10"/>
      <color rgb="FF5BA5A3"/>
      <name val="Arial"/>
      <family val="2"/>
    </font>
    <font>
      <sz val="10"/>
      <name val="GillSans"/>
      <family val="2"/>
    </font>
    <font>
      <sz val="10"/>
      <name val="Helv"/>
      <family val="2"/>
    </font>
    <font>
      <sz val="10"/>
      <name val="Helv"/>
      <charset val="204"/>
    </font>
    <font>
      <sz val="8"/>
      <name val="Frutiger 45 Light"/>
      <family val="2"/>
    </font>
    <font>
      <i/>
      <sz val="10"/>
      <color indexed="32"/>
      <name val="Arial Narrow"/>
      <family val="2"/>
    </font>
    <font>
      <sz val="8"/>
      <name val="Univers"/>
      <family val="2"/>
    </font>
    <font>
      <sz val="9"/>
      <name val="Frutiger 45 Light"/>
      <family val="2"/>
    </font>
    <font>
      <u/>
      <sz val="8"/>
      <color indexed="12"/>
      <name val="Times New Roman"/>
      <family val="1"/>
    </font>
    <font>
      <sz val="1"/>
      <color indexed="16"/>
      <name val="Courier"/>
      <family val="3"/>
    </font>
    <font>
      <u val="doubleAccounting"/>
      <sz val="10"/>
      <name val="Times New Roman"/>
      <family val="1"/>
    </font>
    <font>
      <sz val="11"/>
      <name val="Arial"/>
      <family val="2"/>
    </font>
    <font>
      <sz val="10"/>
      <name val="Arial Narrow"/>
      <family val="2"/>
    </font>
    <font>
      <b/>
      <sz val="10"/>
      <color indexed="32"/>
      <name val="Arial Narrow"/>
      <family val="2"/>
    </font>
    <font>
      <sz val="14"/>
      <name val="Arial"/>
      <family val="2"/>
    </font>
    <font>
      <b/>
      <sz val="12"/>
      <color indexed="55"/>
      <name val="Arial"/>
      <family val="2"/>
    </font>
    <font>
      <b/>
      <sz val="14"/>
      <name val="Arial"/>
      <family val="2"/>
    </font>
    <font>
      <sz val="10"/>
      <color indexed="32"/>
      <name val="Arial Narrow"/>
      <family val="2"/>
    </font>
    <font>
      <b/>
      <sz val="14"/>
      <color indexed="32"/>
      <name val="Arial"/>
      <family val="2"/>
    </font>
    <font>
      <sz val="8"/>
      <color indexed="32"/>
      <name val="Arial Narrow"/>
      <family val="2"/>
    </font>
    <font>
      <b/>
      <sz val="10"/>
      <name val="Arial Narrow"/>
      <family val="2"/>
    </font>
    <font>
      <b/>
      <i/>
      <sz val="10"/>
      <name val="Arial Narrow"/>
      <family val="2"/>
    </font>
    <font>
      <i/>
      <sz val="10"/>
      <name val="Arial Narrow"/>
      <family val="2"/>
    </font>
    <font>
      <sz val="10"/>
      <color indexed="17"/>
      <name val="MS Sans Serif"/>
      <family val="2"/>
    </font>
    <font>
      <sz val="8"/>
      <name val="Courier"/>
      <family val="3"/>
    </font>
    <font>
      <b/>
      <sz val="8"/>
      <name val="Courier"/>
      <family val="3"/>
    </font>
    <font>
      <b/>
      <u/>
      <sz val="10"/>
      <name val="Courier"/>
      <family val="3"/>
    </font>
    <font>
      <sz val="9"/>
      <name val="Futura UBS Bk"/>
      <family val="2"/>
    </font>
    <font>
      <b/>
      <sz val="10"/>
      <color indexed="11"/>
      <name val="Arial"/>
      <family val="2"/>
    </font>
    <font>
      <sz val="10"/>
      <color theme="1"/>
      <name val="Arial"/>
      <family val="2"/>
    </font>
    <font>
      <sz val="10"/>
      <name val="Arial"/>
      <family val="2"/>
    </font>
    <font>
      <i/>
      <sz val="10"/>
      <color indexed="8"/>
      <name val="Arial"/>
      <family val="2"/>
    </font>
    <font>
      <sz val="10"/>
      <color rgb="FF008000"/>
      <name val="Arial"/>
      <family val="2"/>
    </font>
    <font>
      <i/>
      <sz val="10"/>
      <color indexed="12"/>
      <name val="Arial"/>
      <family val="2"/>
    </font>
    <font>
      <i/>
      <sz val="10"/>
      <color rgb="FF008000"/>
      <name val="Arial"/>
      <family val="2"/>
    </font>
    <font>
      <sz val="8"/>
      <name val="Tms Rmn"/>
      <family val="1"/>
    </font>
    <font>
      <sz val="11"/>
      <color indexed="8"/>
      <name val="Calibri"/>
      <family val="2"/>
    </font>
    <font>
      <sz val="11"/>
      <color theme="1"/>
      <name val="Calibri"/>
      <family val="2"/>
      <scheme val="minor"/>
    </font>
    <font>
      <sz val="11"/>
      <color indexed="9"/>
      <name val="Calibri"/>
      <family val="2"/>
    </font>
    <font>
      <sz val="9"/>
      <color indexed="8"/>
      <name val="Times New Roman"/>
      <family val="1"/>
    </font>
    <font>
      <b/>
      <sz val="6"/>
      <name val="Arial"/>
      <family val="2"/>
    </font>
    <font>
      <sz val="9"/>
      <name val="Helvetica"/>
      <family val="2"/>
    </font>
    <font>
      <sz val="11"/>
      <color theme="0"/>
      <name val="Calibri"/>
      <family val="2"/>
      <scheme val="minor"/>
    </font>
    <font>
      <sz val="11"/>
      <color indexed="20"/>
      <name val="Calibri"/>
      <family val="2"/>
    </font>
    <font>
      <b/>
      <sz val="8"/>
      <color indexed="9"/>
      <name val="Arial"/>
      <family val="2"/>
    </font>
    <font>
      <b/>
      <sz val="18"/>
      <name val="Arial"/>
      <family val="2"/>
    </font>
    <font>
      <b/>
      <sz val="11"/>
      <color indexed="52"/>
      <name val="Calibri"/>
      <family val="2"/>
    </font>
    <font>
      <b/>
      <sz val="11"/>
      <color indexed="9"/>
      <name val="Calibri"/>
      <family val="2"/>
    </font>
    <font>
      <u/>
      <sz val="10"/>
      <color indexed="12"/>
      <name val="Arial"/>
      <family val="2"/>
    </font>
    <font>
      <sz val="10"/>
      <color theme="1"/>
      <name val="Tahoma"/>
      <family val="2"/>
    </font>
    <font>
      <sz val="8"/>
      <color theme="1"/>
      <name val="Arial"/>
      <family val="2"/>
    </font>
    <font>
      <sz val="8"/>
      <name val="Helvetica"/>
      <family val="2"/>
    </font>
    <font>
      <sz val="24"/>
      <name val="MS Sans Serif"/>
      <family val="2"/>
    </font>
    <font>
      <sz val="9"/>
      <name val="Helv"/>
      <family val="2"/>
    </font>
    <font>
      <sz val="10"/>
      <name val="CG Times (WN)"/>
    </font>
    <font>
      <b/>
      <sz val="16"/>
      <color theme="4"/>
      <name val="Arial"/>
      <family val="2"/>
    </font>
    <font>
      <b/>
      <sz val="15"/>
      <color theme="3"/>
      <name val="Arial"/>
      <family val="2"/>
    </font>
    <font>
      <sz val="8"/>
      <color theme="0" tint="-0.499984740745262"/>
      <name val="Arial"/>
      <family val="2"/>
    </font>
    <font>
      <b/>
      <sz val="8"/>
      <color theme="0" tint="-0.499984740745262"/>
      <name val="Arial"/>
      <family val="2"/>
    </font>
    <font>
      <b/>
      <sz val="10"/>
      <color theme="2"/>
      <name val="Arial"/>
      <family val="2"/>
    </font>
    <font>
      <sz val="8"/>
      <color indexed="12"/>
      <name val="Trebuchet MS"/>
      <family val="2"/>
    </font>
    <font>
      <sz val="9"/>
      <color theme="3"/>
      <name val="Arial"/>
      <family val="2"/>
    </font>
    <font>
      <i/>
      <sz val="8"/>
      <color theme="0" tint="-0.499984740745262"/>
      <name val="Arial"/>
      <family val="2"/>
    </font>
    <font>
      <sz val="10"/>
      <color rgb="FFFFFFFF"/>
      <name val="Arial"/>
      <family val="2"/>
    </font>
    <font>
      <b/>
      <sz val="10"/>
      <color theme="3"/>
      <name val="Arial"/>
      <family val="2"/>
    </font>
    <font>
      <i/>
      <sz val="10"/>
      <color rgb="FF808080"/>
      <name val="Arial"/>
      <family val="2"/>
    </font>
    <font>
      <b/>
      <sz val="8"/>
      <color rgb="FF000000"/>
      <name val="Arial"/>
      <family val="2"/>
    </font>
    <font>
      <i/>
      <sz val="8"/>
      <color rgb="FF808080"/>
      <name val="Arial"/>
      <family val="2"/>
    </font>
    <font>
      <sz val="8"/>
      <color rgb="FF000000"/>
      <name val="Arial"/>
      <family val="2"/>
    </font>
    <font>
      <i/>
      <sz val="8"/>
      <color rgb="FF000000"/>
      <name val="Arial"/>
      <family val="2"/>
    </font>
    <font>
      <sz val="10"/>
      <color rgb="FF00B050"/>
      <name val="Arial"/>
      <family val="2"/>
    </font>
  </fonts>
  <fills count="105">
    <fill>
      <patternFill patternType="none"/>
    </fill>
    <fill>
      <patternFill patternType="gray125"/>
    </fill>
    <fill>
      <patternFill patternType="solid">
        <fgColor indexed="43"/>
        <bgColor indexed="64"/>
      </patternFill>
    </fill>
    <fill>
      <patternFill patternType="solid">
        <fgColor indexed="26"/>
        <bgColor indexed="64"/>
      </patternFill>
    </fill>
    <fill>
      <patternFill patternType="solid">
        <fgColor indexed="44"/>
        <bgColor indexed="64"/>
      </patternFill>
    </fill>
    <fill>
      <patternFill patternType="solid">
        <fgColor rgb="FFFFFF99"/>
        <bgColor indexed="64"/>
      </patternFill>
    </fill>
    <fill>
      <patternFill patternType="solid">
        <fgColor theme="4" tint="0.79998168889431442"/>
        <bgColor indexed="64"/>
      </patternFill>
    </fill>
    <fill>
      <patternFill patternType="solid">
        <fgColor theme="3"/>
        <bgColor indexed="64"/>
      </patternFill>
    </fill>
    <fill>
      <patternFill patternType="solid">
        <fgColor theme="7" tint="0.79998168889431442"/>
        <bgColor indexed="64"/>
      </patternFill>
    </fill>
    <fill>
      <patternFill patternType="solid">
        <fgColor indexed="45"/>
        <bgColor indexed="64"/>
      </patternFill>
    </fill>
    <fill>
      <patternFill patternType="solid">
        <fgColor indexed="55"/>
        <bgColor indexed="64"/>
      </patternFill>
    </fill>
    <fill>
      <patternFill patternType="solid">
        <fgColor indexed="62"/>
        <bgColor indexed="64"/>
      </patternFill>
    </fill>
    <fill>
      <patternFill patternType="solid">
        <fgColor indexed="22"/>
        <bgColor indexed="64"/>
      </patternFill>
    </fill>
    <fill>
      <patternFill patternType="solid">
        <fgColor indexed="9"/>
        <bgColor indexed="64"/>
      </patternFill>
    </fill>
    <fill>
      <patternFill patternType="solid">
        <fgColor indexed="12"/>
      </patternFill>
    </fill>
    <fill>
      <patternFill patternType="solid">
        <fgColor indexed="47"/>
        <bgColor indexed="64"/>
      </patternFill>
    </fill>
    <fill>
      <patternFill patternType="solid">
        <fgColor indexed="19"/>
      </patternFill>
    </fill>
    <fill>
      <patternFill patternType="solid">
        <fgColor indexed="10"/>
      </patternFill>
    </fill>
    <fill>
      <patternFill patternType="solid">
        <fgColor indexed="11"/>
      </patternFill>
    </fill>
    <fill>
      <patternFill patternType="solid">
        <fgColor indexed="13"/>
      </patternFill>
    </fill>
    <fill>
      <patternFill patternType="solid">
        <fgColor indexed="14"/>
      </patternFill>
    </fill>
    <fill>
      <patternFill patternType="solid">
        <fgColor indexed="20"/>
      </patternFill>
    </fill>
    <fill>
      <patternFill patternType="solid">
        <fgColor indexed="16"/>
      </patternFill>
    </fill>
    <fill>
      <patternFill patternType="solid">
        <fgColor indexed="9"/>
      </patternFill>
    </fill>
    <fill>
      <patternFill patternType="solid">
        <fgColor indexed="21"/>
      </patternFill>
    </fill>
    <fill>
      <patternFill patternType="solid">
        <fgColor indexed="18"/>
      </patternFill>
    </fill>
    <fill>
      <patternFill patternType="solid">
        <fgColor indexed="17"/>
      </patternFill>
    </fill>
    <fill>
      <patternFill patternType="solid">
        <fgColor indexed="43"/>
      </patternFill>
    </fill>
    <fill>
      <patternFill patternType="solid">
        <fgColor indexed="47"/>
      </patternFill>
    </fill>
    <fill>
      <patternFill patternType="solid">
        <fgColor indexed="48"/>
        <bgColor indexed="64"/>
      </patternFill>
    </fill>
    <fill>
      <patternFill patternType="solid">
        <fgColor indexed="15"/>
      </patternFill>
    </fill>
    <fill>
      <patternFill patternType="solid">
        <fgColor indexed="42"/>
        <bgColor indexed="64"/>
      </patternFill>
    </fill>
    <fill>
      <patternFill patternType="solid">
        <fgColor indexed="21"/>
        <bgColor indexed="64"/>
      </patternFill>
    </fill>
    <fill>
      <patternFill patternType="solid">
        <fgColor indexed="8"/>
        <bgColor indexed="64"/>
      </patternFill>
    </fill>
    <fill>
      <patternFill patternType="solid">
        <fgColor indexed="18"/>
        <bgColor indexed="64"/>
      </patternFill>
    </fill>
    <fill>
      <patternFill patternType="solid">
        <fgColor indexed="13"/>
        <bgColor indexed="64"/>
      </patternFill>
    </fill>
    <fill>
      <patternFill patternType="lightGray">
        <fgColor indexed="15"/>
      </patternFill>
    </fill>
    <fill>
      <patternFill patternType="gray0625">
        <fgColor indexed="15"/>
      </patternFill>
    </fill>
    <fill>
      <patternFill patternType="solid">
        <fgColor indexed="31"/>
        <bgColor indexed="64"/>
      </patternFill>
    </fill>
    <fill>
      <patternFill patternType="lightGray">
        <fgColor indexed="12"/>
      </patternFill>
    </fill>
    <fill>
      <patternFill patternType="solid">
        <fgColor indexed="9"/>
        <bgColor indexed="9"/>
      </patternFill>
    </fill>
    <fill>
      <patternFill patternType="mediumGray"/>
    </fill>
    <fill>
      <patternFill patternType="solid">
        <fgColor indexed="41"/>
        <bgColor indexed="64"/>
      </patternFill>
    </fill>
    <fill>
      <patternFill patternType="mediumGray">
        <fgColor indexed="9"/>
        <bgColor indexed="22"/>
      </patternFill>
    </fill>
    <fill>
      <patternFill patternType="solid">
        <fgColor indexed="10"/>
        <bgColor indexed="64"/>
      </patternFill>
    </fill>
    <fill>
      <patternFill patternType="solid">
        <fgColor indexed="34"/>
        <bgColor indexed="64"/>
      </patternFill>
    </fill>
    <fill>
      <patternFill patternType="solid">
        <fgColor indexed="19"/>
        <bgColor indexed="64"/>
      </patternFill>
    </fill>
    <fill>
      <patternFill patternType="gray0625"/>
    </fill>
    <fill>
      <patternFill patternType="solid">
        <fgColor indexed="63"/>
        <bgColor indexed="64"/>
      </patternFill>
    </fill>
    <fill>
      <patternFill patternType="solid">
        <fgColor indexed="39"/>
      </patternFill>
    </fill>
    <fill>
      <patternFill patternType="lightUp">
        <fgColor indexed="54"/>
        <bgColor indexed="22"/>
      </patternFill>
    </fill>
    <fill>
      <patternFill patternType="solid">
        <fgColor indexed="22"/>
      </patternFill>
    </fill>
    <fill>
      <patternFill patternType="solid">
        <fgColor indexed="42"/>
      </patternFill>
    </fill>
    <fill>
      <patternFill patternType="solid">
        <fgColor indexed="62"/>
      </patternFill>
    </fill>
    <fill>
      <patternFill patternType="solid">
        <fgColor indexed="15"/>
        <bgColor indexed="64"/>
      </patternFill>
    </fill>
    <fill>
      <patternFill patternType="solid">
        <fgColor indexed="16"/>
        <bgColor indexed="64"/>
      </patternFill>
    </fill>
    <fill>
      <patternFill patternType="solid">
        <fgColor indexed="11"/>
        <bgColor indexed="64"/>
      </patternFill>
    </fill>
    <fill>
      <patternFill patternType="solid">
        <fgColor indexed="57"/>
        <bgColor indexed="64"/>
      </patternFill>
    </fill>
    <fill>
      <patternFill patternType="solid">
        <fgColor indexed="22"/>
        <bgColor indexed="9"/>
      </patternFill>
    </fill>
    <fill>
      <patternFill patternType="solid">
        <fgColor rgb="FFEAEAEA"/>
        <bgColor indexed="64"/>
      </patternFill>
    </fill>
    <fill>
      <patternFill patternType="solid">
        <fgColor rgb="FF7397BC"/>
        <bgColor indexed="64"/>
      </patternFill>
    </fill>
    <fill>
      <patternFill patternType="solid">
        <fgColor rgb="FF165788"/>
        <bgColor indexed="64"/>
      </patternFill>
    </fill>
    <fill>
      <patternFill patternType="solid">
        <fgColor rgb="FF5482AB"/>
        <bgColor indexed="64"/>
      </patternFill>
    </fill>
    <fill>
      <patternFill patternType="solid">
        <fgColor rgb="FF93B1CC"/>
        <bgColor indexed="64"/>
      </patternFill>
    </fill>
    <fill>
      <patternFill patternType="solid">
        <fgColor rgb="FF93C196"/>
        <bgColor indexed="64"/>
      </patternFill>
    </fill>
    <fill>
      <patternFill patternType="solid">
        <fgColor indexed="14"/>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7"/>
      </patternFill>
    </fill>
    <fill>
      <patternFill patternType="solid">
        <fgColor indexed="53"/>
      </patternFill>
    </fill>
    <fill>
      <patternFill patternType="gray0625">
        <fgColor indexed="10"/>
        <bgColor indexed="9"/>
      </patternFill>
    </fill>
    <fill>
      <patternFill patternType="lightGray">
        <fgColor indexed="14"/>
        <bgColor indexed="9"/>
      </patternFill>
    </fill>
    <fill>
      <patternFill patternType="solid">
        <fgColor indexed="55"/>
      </patternFill>
    </fill>
    <fill>
      <patternFill patternType="solid">
        <fgColor rgb="FFE4DFEC"/>
        <bgColor indexed="64"/>
      </patternFill>
    </fill>
    <fill>
      <patternFill patternType="solid">
        <fgColor theme="7" tint="0.39997558519241921"/>
        <bgColor indexed="64"/>
      </patternFill>
    </fill>
    <fill>
      <patternFill patternType="solid">
        <fgColor rgb="FF4F81BD"/>
        <bgColor indexed="64"/>
      </patternFill>
    </fill>
    <fill>
      <patternFill patternType="solid">
        <fgColor indexed="32"/>
        <bgColor indexed="64"/>
      </patternFill>
    </fill>
    <fill>
      <patternFill patternType="solid">
        <fgColor rgb="FFF2EDBE"/>
        <bgColor indexed="64"/>
      </patternFill>
    </fill>
    <fill>
      <patternFill patternType="solid">
        <fgColor theme="4"/>
        <bgColor indexed="64"/>
      </patternFill>
    </fill>
    <fill>
      <patternFill patternType="solid">
        <fgColor theme="0"/>
        <bgColor indexed="64"/>
      </patternFill>
    </fill>
    <fill>
      <patternFill patternType="solid">
        <fgColor theme="9"/>
        <bgColor indexed="64"/>
      </patternFill>
    </fill>
    <fill>
      <patternFill patternType="solid">
        <fgColor theme="3" tint="0.59999389629810485"/>
        <bgColor indexed="64"/>
      </patternFill>
    </fill>
  </fills>
  <borders count="93">
    <border>
      <left/>
      <right/>
      <top/>
      <bottom/>
      <diagonal/>
    </border>
    <border>
      <left style="hair">
        <color indexed="64"/>
      </left>
      <right style="hair">
        <color indexed="64"/>
      </right>
      <top style="hair">
        <color indexed="64"/>
      </top>
      <bottom style="hair">
        <color indexed="64"/>
      </bottom>
      <diagonal/>
    </border>
    <border>
      <left/>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style="medium">
        <color theme="3"/>
      </right>
      <top/>
      <bottom/>
      <diagonal/>
    </border>
    <border>
      <left style="medium">
        <color theme="3"/>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bottom style="double">
        <color indexed="64"/>
      </bottom>
      <diagonal/>
    </border>
    <border>
      <left style="hair">
        <color indexed="22"/>
      </left>
      <right style="hair">
        <color indexed="22"/>
      </right>
      <top style="hair">
        <color indexed="22"/>
      </top>
      <bottom style="hair">
        <color indexed="22"/>
      </bottom>
      <diagonal/>
    </border>
    <border>
      <left/>
      <right/>
      <top style="medium">
        <color indexed="64"/>
      </top>
      <bottom/>
      <diagonal/>
    </border>
    <border>
      <left/>
      <right style="thin">
        <color indexed="56"/>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hair">
        <color indexed="23"/>
      </left>
      <right style="hair">
        <color indexed="23"/>
      </right>
      <top style="hair">
        <color indexed="23"/>
      </top>
      <bottom style="hair">
        <color indexed="23"/>
      </bottom>
      <diagonal/>
    </border>
    <border>
      <left/>
      <right/>
      <top/>
      <bottom style="hair">
        <color indexed="22"/>
      </bottom>
      <diagonal/>
    </border>
    <border>
      <left style="thin">
        <color indexed="9"/>
      </left>
      <right style="thin">
        <color indexed="55"/>
      </right>
      <top style="thin">
        <color indexed="9"/>
      </top>
      <bottom style="thin">
        <color indexed="55"/>
      </bottom>
      <diagonal/>
    </border>
    <border>
      <left/>
      <right/>
      <top style="hair">
        <color indexed="8"/>
      </top>
      <bottom style="hair">
        <color indexed="8"/>
      </bottom>
      <diagonal/>
    </border>
    <border>
      <left/>
      <right/>
      <top/>
      <bottom style="medium">
        <color indexed="18"/>
      </bottom>
      <diagonal/>
    </border>
    <border>
      <left/>
      <right/>
      <top/>
      <bottom style="thin">
        <color indexed="8"/>
      </bottom>
      <diagonal/>
    </border>
    <border>
      <left style="double">
        <color indexed="64"/>
      </left>
      <right/>
      <top/>
      <bottom style="hair">
        <color indexed="64"/>
      </bottom>
      <diagonal/>
    </border>
    <border>
      <left style="thin">
        <color indexed="9"/>
      </left>
      <right style="thin">
        <color indexed="9"/>
      </right>
      <top style="thin">
        <color indexed="9"/>
      </top>
      <bottom style="thin">
        <color indexed="9"/>
      </bottom>
      <diagonal/>
    </border>
    <border>
      <left style="medium">
        <color indexed="12"/>
      </left>
      <right style="medium">
        <color indexed="12"/>
      </right>
      <top style="medium">
        <color indexed="12"/>
      </top>
      <bottom style="medium">
        <color indexed="12"/>
      </bottom>
      <diagonal/>
    </border>
    <border>
      <left style="thick">
        <color indexed="12"/>
      </left>
      <right style="thick">
        <color indexed="12"/>
      </right>
      <top style="thick">
        <color indexed="12"/>
      </top>
      <bottom style="thick">
        <color indexed="12"/>
      </bottom>
      <diagonal/>
    </border>
    <border>
      <left/>
      <right style="medium">
        <color indexed="9"/>
      </right>
      <top/>
      <bottom style="medium">
        <color indexed="9"/>
      </bottom>
      <diagonal/>
    </border>
    <border>
      <left/>
      <right/>
      <top/>
      <bottom style="thin">
        <color indexed="41"/>
      </bottom>
      <diagonal/>
    </border>
    <border>
      <left/>
      <right/>
      <top style="thin">
        <color indexed="8"/>
      </top>
      <bottom/>
      <diagonal/>
    </border>
    <border>
      <left/>
      <right/>
      <top/>
      <bottom style="hair">
        <color indexed="64"/>
      </bottom>
      <diagonal/>
    </border>
    <border>
      <left/>
      <right/>
      <top/>
      <bottom style="medium">
        <color indexed="24"/>
      </bottom>
      <diagonal/>
    </border>
    <border>
      <left/>
      <right/>
      <top style="medium">
        <color indexed="32"/>
      </top>
      <bottom style="medium">
        <color indexed="32"/>
      </bottom>
      <diagonal/>
    </border>
    <border>
      <left/>
      <right/>
      <top/>
      <bottom style="thin">
        <color indexed="23"/>
      </bottom>
      <diagonal/>
    </border>
    <border>
      <left/>
      <right/>
      <top style="medium">
        <color indexed="64"/>
      </top>
      <bottom style="thin">
        <color indexed="64"/>
      </bottom>
      <diagonal/>
    </border>
    <border>
      <left style="thin">
        <color indexed="23"/>
      </left>
      <right style="thin">
        <color indexed="23"/>
      </right>
      <top/>
      <bottom/>
      <diagonal/>
    </border>
    <border>
      <left style="thin">
        <color indexed="64"/>
      </left>
      <right style="thin">
        <color indexed="64"/>
      </right>
      <top/>
      <bottom style="thin">
        <color indexed="64"/>
      </bottom>
      <diagonal/>
    </border>
    <border>
      <left/>
      <right/>
      <top/>
      <bottom style="dotted">
        <color indexed="64"/>
      </bottom>
      <diagonal/>
    </border>
    <border>
      <left style="dotted">
        <color indexed="12"/>
      </left>
      <right style="dotted">
        <color indexed="12"/>
      </right>
      <top style="dotted">
        <color indexed="12"/>
      </top>
      <bottom style="dotted">
        <color indexed="12"/>
      </bottom>
      <diagonal/>
    </border>
    <border>
      <left style="dashed">
        <color indexed="64"/>
      </left>
      <right style="dashed">
        <color indexed="64"/>
      </right>
      <top style="dashed">
        <color indexed="64"/>
      </top>
      <bottom style="dashed">
        <color indexed="64"/>
      </bottom>
      <diagonal/>
    </border>
    <border>
      <left/>
      <right/>
      <top/>
      <bottom style="medium">
        <color indexed="23"/>
      </bottom>
      <diagonal/>
    </border>
    <border>
      <left style="dotted">
        <color indexed="22"/>
      </left>
      <right style="dotted">
        <color indexed="22"/>
      </right>
      <top style="dotted">
        <color indexed="22"/>
      </top>
      <bottom style="dotted">
        <color indexed="22"/>
      </bottom>
      <diagonal/>
    </border>
    <border>
      <left style="thin">
        <color indexed="8"/>
      </left>
      <right style="thin">
        <color indexed="8"/>
      </right>
      <top style="thin">
        <color indexed="8"/>
      </top>
      <bottom style="thin">
        <color indexed="8"/>
      </bottom>
      <diagonal/>
    </border>
    <border>
      <left/>
      <right/>
      <top style="thick">
        <color indexed="64"/>
      </top>
      <bottom/>
      <diagonal/>
    </border>
    <border>
      <left style="thin">
        <color indexed="64"/>
      </left>
      <right style="thin">
        <color indexed="64"/>
      </right>
      <top/>
      <bottom/>
      <diagonal/>
    </border>
    <border>
      <left style="thin">
        <color indexed="10"/>
      </left>
      <right style="thin">
        <color indexed="10"/>
      </right>
      <top style="thin">
        <color indexed="10"/>
      </top>
      <bottom style="thin">
        <color indexed="10"/>
      </bottom>
      <diagonal/>
    </border>
    <border>
      <left/>
      <right/>
      <top style="medium">
        <color indexed="23"/>
      </top>
      <bottom style="medium">
        <color indexed="23"/>
      </bottom>
      <diagonal/>
    </border>
    <border>
      <left/>
      <right/>
      <top/>
      <bottom style="thick">
        <color indexed="44"/>
      </bottom>
      <diagonal/>
    </border>
    <border>
      <left/>
      <right/>
      <top style="thick">
        <color indexed="44"/>
      </top>
      <bottom style="thick">
        <color indexed="44"/>
      </bottom>
      <diagonal/>
    </border>
    <border>
      <left style="thick">
        <color indexed="64"/>
      </left>
      <right/>
      <top/>
      <bottom/>
      <diagonal/>
    </border>
    <border>
      <left/>
      <right/>
      <top style="double">
        <color indexed="64"/>
      </top>
      <bottom/>
      <diagonal/>
    </border>
    <border>
      <left/>
      <right/>
      <top style="thick">
        <color indexed="64"/>
      </top>
      <bottom style="thin">
        <color indexed="64"/>
      </bottom>
      <diagonal/>
    </border>
    <border>
      <left/>
      <right/>
      <top style="thin">
        <color indexed="64"/>
      </top>
      <bottom style="medium">
        <color indexed="64"/>
      </bottom>
      <diagonal/>
    </border>
    <border>
      <left style="double">
        <color indexed="64"/>
      </left>
      <right style="double">
        <color indexed="64"/>
      </right>
      <top style="double">
        <color indexed="64"/>
      </top>
      <bottom style="double">
        <color indexed="64"/>
      </bottom>
      <diagonal/>
    </border>
    <border>
      <left style="hair">
        <color indexed="64"/>
      </left>
      <right/>
      <top/>
      <bottom/>
      <diagonal/>
    </border>
    <border>
      <left/>
      <right/>
      <top/>
      <bottom style="thin">
        <color rgb="FF969696"/>
      </bottom>
      <diagonal/>
    </border>
    <border>
      <left/>
      <right/>
      <top style="thin">
        <color indexed="32"/>
      </top>
      <bottom style="thin">
        <color indexed="32"/>
      </bottom>
      <diagonal/>
    </border>
    <border>
      <left style="thin">
        <color indexed="64"/>
      </left>
      <right style="thin">
        <color indexed="64"/>
      </right>
      <top style="thin">
        <color indexed="64"/>
      </top>
      <bottom style="hair">
        <color indexed="64"/>
      </bottom>
      <diagonal/>
    </border>
    <border>
      <left/>
      <right style="thin">
        <color auto="1"/>
      </right>
      <top/>
      <bottom style="thin">
        <color indexed="64"/>
      </bottom>
      <diagonal/>
    </border>
    <border>
      <left/>
      <right style="thin">
        <color auto="1"/>
      </right>
      <top/>
      <bottom/>
      <diagonal/>
    </border>
    <border>
      <left/>
      <right style="thin">
        <color auto="1"/>
      </right>
      <top style="thin">
        <color indexed="64"/>
      </top>
      <bottom style="thin">
        <color indexed="64"/>
      </bottom>
      <diagonal/>
    </border>
    <border>
      <left style="hair">
        <color rgb="FF969696"/>
      </left>
      <right style="hair">
        <color rgb="FF969696"/>
      </right>
      <top style="hair">
        <color rgb="FF969696"/>
      </top>
      <bottom style="hair">
        <color rgb="FF969696"/>
      </bottom>
      <diagonal/>
    </border>
    <border>
      <left/>
      <right/>
      <top style="thin">
        <color indexed="8"/>
      </top>
      <bottom style="thin">
        <color indexed="8"/>
      </bottom>
      <diagonal/>
    </border>
    <border>
      <left style="medium">
        <color indexed="9"/>
      </left>
      <right style="medium">
        <color indexed="9"/>
      </right>
      <top style="medium">
        <color indexed="9"/>
      </top>
      <bottom style="medium">
        <color indexed="9"/>
      </bottom>
      <diagonal/>
    </border>
    <border>
      <left style="medium">
        <color indexed="9"/>
      </left>
      <right style="medium">
        <color indexed="9"/>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diagonal/>
    </border>
    <border>
      <left/>
      <right/>
      <top style="hair">
        <color indexed="64"/>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thin">
        <color rgb="FF000000"/>
      </bottom>
      <diagonal/>
    </border>
    <border>
      <left style="hair">
        <color indexed="22"/>
      </left>
      <right style="hair">
        <color indexed="22"/>
      </right>
      <top style="hair">
        <color indexed="22"/>
      </top>
      <bottom style="hair">
        <color indexed="22"/>
      </bottom>
      <diagonal/>
    </border>
    <border>
      <left/>
      <right/>
      <top/>
      <bottom style="thin">
        <color rgb="FF808080"/>
      </bottom>
      <diagonal/>
    </border>
    <border>
      <left/>
      <right style="thin">
        <color theme="0" tint="-0.499984740745262"/>
      </right>
      <top/>
      <bottom/>
      <diagonal/>
    </border>
    <border>
      <left/>
      <right style="thin">
        <color indexed="64"/>
      </right>
      <top/>
      <bottom style="thin">
        <color rgb="FF969696"/>
      </bottom>
      <diagonal/>
    </border>
    <border>
      <left/>
      <right style="thin">
        <color theme="0" tint="-0.499984740745262"/>
      </right>
      <top/>
      <bottom style="thin">
        <color indexed="64"/>
      </bottom>
      <diagonal/>
    </border>
    <border>
      <left style="hair">
        <color indexed="64"/>
      </left>
      <right style="hair">
        <color indexed="64"/>
      </right>
      <top style="hair">
        <color auto="1"/>
      </top>
      <bottom style="hair">
        <color indexed="64"/>
      </bottom>
      <diagonal/>
    </border>
    <border>
      <left style="hair">
        <color indexed="22"/>
      </left>
      <right style="hair">
        <color indexed="22"/>
      </right>
      <top style="hair">
        <color indexed="22"/>
      </top>
      <bottom style="hair">
        <color indexed="22"/>
      </bottom>
      <diagonal/>
    </border>
    <border>
      <left style="hair">
        <color indexed="23"/>
      </left>
      <right style="hair">
        <color indexed="23"/>
      </right>
      <top style="hair">
        <color indexed="23"/>
      </top>
      <bottom style="hair">
        <color indexed="23"/>
      </bottom>
      <diagonal/>
    </border>
    <border>
      <left/>
      <right/>
      <top style="hair">
        <color indexed="8"/>
      </top>
      <bottom style="hair">
        <color indexed="8"/>
      </bottom>
      <diagonal/>
    </border>
    <border>
      <left style="hair">
        <color auto="1"/>
      </left>
      <right style="hair">
        <color indexed="64"/>
      </right>
      <top style="hair">
        <color indexed="64"/>
      </top>
      <bottom style="thin">
        <color indexed="64"/>
      </bottom>
      <diagonal/>
    </border>
    <border>
      <left style="hair">
        <color indexed="64"/>
      </left>
      <right style="hair">
        <color indexed="64"/>
      </right>
      <top style="hair">
        <color indexed="64"/>
      </top>
      <bottom/>
      <diagonal/>
    </border>
    <border>
      <left style="thin">
        <color indexed="64"/>
      </left>
      <right/>
      <top style="hair">
        <color indexed="64"/>
      </top>
      <bottom style="hair">
        <color indexed="64"/>
      </bottom>
      <diagonal/>
    </border>
  </borders>
  <cellStyleXfs count="3809">
    <xf numFmtId="0" fontId="0" fillId="0" borderId="0"/>
    <xf numFmtId="0" fontId="13" fillId="0" borderId="0" applyNumberFormat="0" applyFill="0" applyBorder="0" applyAlignment="0" applyProtection="0">
      <alignment vertical="top"/>
      <protection locked="0"/>
    </xf>
    <xf numFmtId="0" fontId="6"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177" fontId="28" fillId="10" borderId="0">
      <alignment horizontal="right"/>
    </xf>
    <xf numFmtId="0" fontId="6" fillId="0" borderId="0">
      <alignment vertical="center"/>
    </xf>
    <xf numFmtId="166" fontId="8" fillId="3" borderId="23"/>
    <xf numFmtId="178" fontId="31" fillId="0" borderId="0">
      <alignment horizontal="right"/>
    </xf>
    <xf numFmtId="166" fontId="32" fillId="13" borderId="0"/>
    <xf numFmtId="179" fontId="33" fillId="0" borderId="0" applyFont="0" applyFill="0" applyBorder="0" applyAlignment="0" applyProtection="0"/>
    <xf numFmtId="0" fontId="2" fillId="0" borderId="0"/>
    <xf numFmtId="179" fontId="33" fillId="0" borderId="0" applyFont="0" applyFill="0" applyBorder="0" applyAlignment="0" applyProtection="0"/>
    <xf numFmtId="180" fontId="4" fillId="0" borderId="0" applyFont="0" applyFill="0" applyBorder="0" applyAlignment="0" applyProtection="0"/>
    <xf numFmtId="5" fontId="34" fillId="0" borderId="0" applyFont="0" applyFill="0" applyBorder="0" applyAlignment="0" applyProtection="0"/>
    <xf numFmtId="0" fontId="6" fillId="0" borderId="0"/>
    <xf numFmtId="0" fontId="6" fillId="0" borderId="0"/>
    <xf numFmtId="181" fontId="6" fillId="0" borderId="0"/>
    <xf numFmtId="182" fontId="35" fillId="0" borderId="0"/>
    <xf numFmtId="183" fontId="4" fillId="0" borderId="0" applyFont="0" applyFill="0" applyBorder="0" applyAlignment="0" applyProtection="0"/>
    <xf numFmtId="0" fontId="36" fillId="0" borderId="0" applyNumberFormat="0" applyFont="0" applyFill="0" applyBorder="0" applyAlignment="0" applyProtection="0"/>
    <xf numFmtId="184" fontId="4" fillId="0" borderId="0" applyFont="0" applyFill="0" applyBorder="0" applyAlignment="0" applyProtection="0"/>
    <xf numFmtId="10" fontId="34" fillId="0" borderId="0" applyFont="0" applyFill="0" applyBorder="0" applyAlignment="0" applyProtection="0"/>
    <xf numFmtId="10" fontId="37" fillId="0" borderId="0"/>
    <xf numFmtId="10" fontId="37" fillId="0" borderId="0"/>
    <xf numFmtId="9" fontId="34" fillId="0" borderId="0" applyFont="0" applyFill="0" applyBorder="0" applyAlignment="0" applyProtection="0"/>
    <xf numFmtId="10" fontId="37" fillId="0" borderId="0"/>
    <xf numFmtId="10" fontId="37" fillId="0" borderId="0"/>
    <xf numFmtId="9" fontId="38" fillId="0" borderId="0"/>
    <xf numFmtId="174" fontId="38" fillId="0" borderId="0"/>
    <xf numFmtId="10" fontId="38" fillId="0" borderId="0"/>
    <xf numFmtId="0" fontId="36" fillId="0" borderId="0" applyNumberFormat="0" applyFont="0" applyFill="0" applyBorder="0" applyAlignment="0" applyProtection="0"/>
    <xf numFmtId="0" fontId="39" fillId="12" borderId="0" applyBorder="0" applyAlignment="0"/>
    <xf numFmtId="175" fontId="38" fillId="0" borderId="10" applyFont="0" applyFill="0" applyBorder="0" applyAlignment="0" applyProtection="0"/>
    <xf numFmtId="166" fontId="35" fillId="0" borderId="0" applyFont="0" applyFill="0" applyBorder="0" applyAlignment="0" applyProtection="0"/>
    <xf numFmtId="185" fontId="35" fillId="0" borderId="0" applyFont="0" applyFill="0" applyBorder="0" applyAlignment="0"/>
    <xf numFmtId="186" fontId="6" fillId="0" borderId="0" applyFont="0" applyFill="0" applyBorder="0" applyAlignment="0" applyProtection="0"/>
    <xf numFmtId="0" fontId="40" fillId="0" borderId="0"/>
    <xf numFmtId="0" fontId="41" fillId="0" borderId="0" applyFont="0" applyAlignment="0">
      <alignment horizontal="center" vertical="center"/>
    </xf>
    <xf numFmtId="0" fontId="32" fillId="0" borderId="0"/>
    <xf numFmtId="0" fontId="35" fillId="0" borderId="0"/>
    <xf numFmtId="0" fontId="41" fillId="0" borderId="0" applyFont="0" applyAlignment="0">
      <alignment horizontal="center" vertical="center"/>
    </xf>
    <xf numFmtId="0" fontId="41" fillId="0" borderId="0" applyFont="0" applyAlignment="0">
      <alignment horizontal="center" vertical="center"/>
    </xf>
    <xf numFmtId="0" fontId="41" fillId="0" borderId="0" applyFont="0" applyAlignment="0">
      <alignment horizontal="center" vertical="center"/>
    </xf>
    <xf numFmtId="0" fontId="41" fillId="0" borderId="0" applyFont="0" applyAlignment="0">
      <alignment horizontal="center" vertical="center"/>
    </xf>
    <xf numFmtId="0" fontId="41" fillId="0" borderId="0" applyFont="0" applyAlignment="0">
      <alignment horizontal="center" vertical="center"/>
    </xf>
    <xf numFmtId="0" fontId="35" fillId="0" borderId="0"/>
    <xf numFmtId="187" fontId="4" fillId="0" borderId="0" applyFont="0" applyFill="0" applyBorder="0" applyAlignment="0" applyProtection="0"/>
    <xf numFmtId="174" fontId="4" fillId="0" borderId="0" applyFont="0" applyFill="0" applyBorder="0" applyAlignment="0" applyProtection="0"/>
    <xf numFmtId="188" fontId="4" fillId="0" borderId="0" applyFont="0" applyFill="0" applyBorder="0" applyAlignment="0" applyProtection="0"/>
    <xf numFmtId="189" fontId="4" fillId="0" borderId="0" applyFont="0" applyFill="0" applyBorder="0" applyAlignment="0" applyProtection="0"/>
    <xf numFmtId="0" fontId="36" fillId="0" borderId="0" applyNumberFormat="0" applyFill="0" applyBorder="0" applyAlignment="0" applyProtection="0"/>
    <xf numFmtId="0" fontId="6" fillId="0" borderId="0" applyFont="0" applyFill="0" applyBorder="0" applyAlignment="0" applyProtection="0"/>
    <xf numFmtId="0" fontId="42" fillId="0" borderId="0"/>
    <xf numFmtId="0" fontId="42" fillId="0" borderId="0"/>
    <xf numFmtId="0" fontId="36" fillId="0" borderId="0" applyNumberFormat="0" applyFill="0" applyBorder="0" applyAlignment="0" applyProtection="0"/>
    <xf numFmtId="0" fontId="6" fillId="0" borderId="0"/>
    <xf numFmtId="0" fontId="4" fillId="12" borderId="0">
      <alignment horizontal="left" wrapText="1"/>
    </xf>
    <xf numFmtId="0" fontId="7" fillId="14" borderId="0">
      <alignment horizontal="left"/>
    </xf>
    <xf numFmtId="0" fontId="6" fillId="12" borderId="0"/>
    <xf numFmtId="0" fontId="4" fillId="12" borderId="0">
      <alignment horizontal="left" wrapText="1"/>
    </xf>
    <xf numFmtId="0" fontId="4" fillId="12" borderId="0">
      <alignment horizontal="left" wrapText="1"/>
    </xf>
    <xf numFmtId="0" fontId="7" fillId="14" borderId="0">
      <alignment horizontal="left"/>
    </xf>
    <xf numFmtId="3" fontId="4" fillId="15" borderId="0">
      <alignment horizontal="left" wrapText="1"/>
    </xf>
    <xf numFmtId="0" fontId="4" fillId="12" borderId="0">
      <alignment horizontal="left" wrapText="1"/>
    </xf>
    <xf numFmtId="0" fontId="4" fillId="12" borderId="0">
      <alignment horizontal="left" wrapText="1"/>
    </xf>
    <xf numFmtId="0" fontId="6" fillId="12" borderId="0"/>
    <xf numFmtId="0" fontId="4" fillId="12" borderId="0">
      <alignment horizontal="left" wrapText="1"/>
    </xf>
    <xf numFmtId="0" fontId="4" fillId="12" borderId="0">
      <alignment horizontal="left" wrapText="1"/>
    </xf>
    <xf numFmtId="0" fontId="4" fillId="12" borderId="0">
      <alignment horizontal="left" wrapText="1"/>
    </xf>
    <xf numFmtId="0" fontId="7" fillId="14" borderId="0">
      <alignment horizontal="left"/>
    </xf>
    <xf numFmtId="0" fontId="7" fillId="14" borderId="0">
      <alignment horizontal="left"/>
    </xf>
    <xf numFmtId="0" fontId="6" fillId="12" borderId="0"/>
    <xf numFmtId="0" fontId="6" fillId="12" borderId="0"/>
    <xf numFmtId="0" fontId="6" fillId="12" borderId="0"/>
    <xf numFmtId="0" fontId="6" fillId="12" borderId="0"/>
    <xf numFmtId="0" fontId="4" fillId="12" borderId="0">
      <alignment horizontal="left" wrapText="1"/>
    </xf>
    <xf numFmtId="0" fontId="4" fillId="12" borderId="0">
      <alignment horizontal="left" wrapText="1"/>
    </xf>
    <xf numFmtId="0" fontId="4" fillId="12" borderId="0">
      <alignment horizontal="left" wrapText="1"/>
    </xf>
    <xf numFmtId="0" fontId="6" fillId="12" borderId="0"/>
    <xf numFmtId="0" fontId="6" fillId="12" borderId="0"/>
    <xf numFmtId="0" fontId="4" fillId="12" borderId="0">
      <alignment horizontal="left" wrapText="1"/>
    </xf>
    <xf numFmtId="0" fontId="4" fillId="12" borderId="0">
      <alignment horizontal="left" wrapText="1"/>
    </xf>
    <xf numFmtId="0" fontId="4" fillId="15" borderId="0"/>
    <xf numFmtId="0" fontId="4" fillId="15" borderId="0"/>
    <xf numFmtId="0" fontId="4" fillId="15" borderId="0"/>
    <xf numFmtId="0" fontId="4" fillId="15" borderId="0"/>
    <xf numFmtId="49" fontId="7" fillId="16" borderId="0">
      <alignment horizontal="left"/>
    </xf>
    <xf numFmtId="0" fontId="4" fillId="15" borderId="0"/>
    <xf numFmtId="0" fontId="4" fillId="15" borderId="0"/>
    <xf numFmtId="49" fontId="7" fillId="16" borderId="0">
      <alignment horizontal="left"/>
    </xf>
    <xf numFmtId="49" fontId="7" fillId="16" borderId="0">
      <alignment horizontal="left"/>
    </xf>
    <xf numFmtId="0" fontId="4" fillId="15" borderId="0"/>
    <xf numFmtId="0" fontId="4" fillId="12" borderId="0">
      <alignment horizontal="left" wrapText="1"/>
    </xf>
    <xf numFmtId="0" fontId="4" fillId="12" borderId="0">
      <alignment horizontal="left" wrapText="1"/>
    </xf>
    <xf numFmtId="0" fontId="4" fillId="12" borderId="0">
      <alignment horizontal="left" wrapText="1"/>
    </xf>
    <xf numFmtId="0" fontId="4" fillId="15" borderId="0"/>
    <xf numFmtId="0" fontId="4" fillId="15" borderId="0"/>
    <xf numFmtId="0" fontId="4" fillId="15" borderId="0"/>
    <xf numFmtId="0" fontId="4" fillId="15" borderId="0"/>
    <xf numFmtId="0" fontId="7" fillId="17" borderId="0">
      <alignment horizontal="left"/>
    </xf>
    <xf numFmtId="0" fontId="4" fillId="15" borderId="0"/>
    <xf numFmtId="0" fontId="4" fillId="15" borderId="0"/>
    <xf numFmtId="0" fontId="7" fillId="17" borderId="0">
      <alignment horizontal="left"/>
    </xf>
    <xf numFmtId="0" fontId="7" fillId="17" borderId="0">
      <alignment horizontal="left"/>
    </xf>
    <xf numFmtId="0" fontId="4" fillId="15" borderId="0"/>
    <xf numFmtId="0" fontId="4" fillId="12" borderId="0">
      <alignment horizontal="left" wrapText="1"/>
    </xf>
    <xf numFmtId="0" fontId="4" fillId="12" borderId="0">
      <alignment horizontal="left" wrapText="1"/>
    </xf>
    <xf numFmtId="0" fontId="4" fillId="12" borderId="0">
      <alignment horizontal="left" wrapText="1"/>
    </xf>
    <xf numFmtId="0" fontId="4" fillId="15" borderId="0"/>
    <xf numFmtId="0" fontId="4" fillId="15" borderId="0"/>
    <xf numFmtId="49" fontId="7" fillId="18" borderId="0">
      <alignment horizontal="left"/>
    </xf>
    <xf numFmtId="0" fontId="4" fillId="15" borderId="0"/>
    <xf numFmtId="0" fontId="4" fillId="15" borderId="0"/>
    <xf numFmtId="49" fontId="7" fillId="18" borderId="0">
      <alignment horizontal="left"/>
    </xf>
    <xf numFmtId="0" fontId="4" fillId="15" borderId="0"/>
    <xf numFmtId="0" fontId="4" fillId="15" borderId="0"/>
    <xf numFmtId="49" fontId="7" fillId="19" borderId="0">
      <alignment horizontal="left"/>
    </xf>
    <xf numFmtId="49" fontId="7" fillId="18" borderId="0">
      <alignment horizontal="left"/>
    </xf>
    <xf numFmtId="49" fontId="7" fillId="18" borderId="0">
      <alignment horizontal="left"/>
    </xf>
    <xf numFmtId="0" fontId="4" fillId="15" borderId="0"/>
    <xf numFmtId="0" fontId="4" fillId="12" borderId="0">
      <alignment horizontal="left" wrapText="1"/>
    </xf>
    <xf numFmtId="0" fontId="4" fillId="12" borderId="0">
      <alignment horizontal="left" wrapText="1"/>
    </xf>
    <xf numFmtId="0" fontId="4" fillId="12" borderId="0">
      <alignment horizontal="left" wrapText="1"/>
    </xf>
    <xf numFmtId="0" fontId="4" fillId="15" borderId="0"/>
    <xf numFmtId="0" fontId="4" fillId="15" borderId="0"/>
    <xf numFmtId="0" fontId="4" fillId="15" borderId="0"/>
    <xf numFmtId="0" fontId="4" fillId="15" borderId="0"/>
    <xf numFmtId="0" fontId="7" fillId="19" borderId="0">
      <alignment horizontal="left"/>
    </xf>
    <xf numFmtId="0" fontId="4" fillId="15" borderId="0"/>
    <xf numFmtId="0" fontId="4" fillId="15" borderId="0"/>
    <xf numFmtId="0" fontId="7" fillId="20" borderId="0">
      <alignment horizontal="left"/>
    </xf>
    <xf numFmtId="0" fontId="7" fillId="19" borderId="0">
      <alignment horizontal="left"/>
    </xf>
    <xf numFmtId="0" fontId="7" fillId="19" borderId="0">
      <alignment horizontal="left"/>
    </xf>
    <xf numFmtId="0" fontId="4" fillId="15" borderId="0"/>
    <xf numFmtId="0" fontId="4" fillId="12" borderId="0">
      <alignment horizontal="left" wrapText="1"/>
    </xf>
    <xf numFmtId="0" fontId="4" fillId="12" borderId="0">
      <alignment horizontal="left" wrapText="1"/>
    </xf>
    <xf numFmtId="0" fontId="4" fillId="12" borderId="0">
      <alignment horizontal="left" wrapText="1"/>
    </xf>
    <xf numFmtId="0" fontId="4" fillId="15" borderId="0"/>
    <xf numFmtId="0" fontId="4" fillId="15" borderId="0"/>
    <xf numFmtId="0" fontId="4" fillId="15" borderId="0"/>
    <xf numFmtId="0" fontId="4" fillId="15" borderId="0"/>
    <xf numFmtId="0" fontId="14" fillId="20" borderId="0">
      <alignment horizontal="left"/>
    </xf>
    <xf numFmtId="0" fontId="4" fillId="15" borderId="0"/>
    <xf numFmtId="0" fontId="4" fillId="15" borderId="0"/>
    <xf numFmtId="0" fontId="14" fillId="20" borderId="0">
      <alignment horizontal="left"/>
    </xf>
    <xf numFmtId="0" fontId="14" fillId="20" borderId="0">
      <alignment horizontal="left"/>
    </xf>
    <xf numFmtId="0" fontId="4" fillId="15" borderId="0"/>
    <xf numFmtId="0" fontId="4" fillId="12" borderId="0">
      <alignment horizontal="left" wrapText="1"/>
    </xf>
    <xf numFmtId="0" fontId="4" fillId="12" borderId="0">
      <alignment horizontal="left" wrapText="1"/>
    </xf>
    <xf numFmtId="0" fontId="4" fillId="12" borderId="0">
      <alignment horizontal="left" wrapText="1"/>
    </xf>
    <xf numFmtId="0" fontId="4" fillId="15" borderId="0"/>
    <xf numFmtId="0" fontId="4" fillId="15" borderId="0"/>
    <xf numFmtId="0" fontId="43" fillId="21" borderId="0">
      <alignment horizontal="left"/>
    </xf>
    <xf numFmtId="0" fontId="4" fillId="15" borderId="0"/>
    <xf numFmtId="0" fontId="4" fillId="15" borderId="0"/>
    <xf numFmtId="0" fontId="43" fillId="21" borderId="0">
      <alignment horizontal="left"/>
    </xf>
    <xf numFmtId="0" fontId="4" fillId="15" borderId="0"/>
    <xf numFmtId="0" fontId="4" fillId="15" borderId="0"/>
    <xf numFmtId="0" fontId="43" fillId="21" borderId="0">
      <alignment horizontal="left"/>
    </xf>
    <xf numFmtId="0" fontId="43" fillId="21" borderId="0">
      <alignment horizontal="left"/>
    </xf>
    <xf numFmtId="0" fontId="4" fillId="15" borderId="0"/>
    <xf numFmtId="0" fontId="4" fillId="12" borderId="0">
      <alignment horizontal="left" wrapText="1"/>
    </xf>
    <xf numFmtId="0" fontId="4" fillId="12" borderId="0">
      <alignment horizontal="left" wrapText="1"/>
    </xf>
    <xf numFmtId="0" fontId="14" fillId="22" borderId="0">
      <alignment horizontal="left"/>
    </xf>
    <xf numFmtId="0" fontId="14" fillId="23" borderId="0">
      <alignment horizontal="left"/>
    </xf>
    <xf numFmtId="0" fontId="14" fillId="22" borderId="0">
      <alignment horizontal="left"/>
    </xf>
    <xf numFmtId="0" fontId="14" fillId="23" borderId="0">
      <alignment horizontal="left"/>
    </xf>
    <xf numFmtId="166" fontId="6" fillId="0" borderId="0" applyFont="0" applyFill="0" applyBorder="0" applyAlignment="0" applyProtection="0"/>
    <xf numFmtId="166" fontId="6" fillId="0" borderId="0" applyFont="0" applyFill="0" applyBorder="0" applyAlignment="0" applyProtection="0"/>
    <xf numFmtId="190" fontId="6" fillId="0" borderId="0" applyFont="0" applyFill="0" applyBorder="0" applyAlignment="0" applyProtection="0"/>
    <xf numFmtId="190" fontId="6" fillId="0" borderId="0" applyFont="0" applyFill="0" applyBorder="0" applyAlignment="0" applyProtection="0"/>
    <xf numFmtId="190" fontId="6" fillId="0" borderId="0" applyFont="0" applyFill="0" applyBorder="0" applyAlignment="0" applyProtection="0"/>
    <xf numFmtId="0" fontId="36" fillId="0" borderId="0" applyNumberFormat="0" applyFont="0" applyFill="0" applyBorder="0" applyAlignment="0" applyProtection="0"/>
    <xf numFmtId="191" fontId="6" fillId="0" borderId="0" applyFont="0" applyFill="0" applyBorder="0" applyAlignment="0" applyProtection="0"/>
    <xf numFmtId="192" fontId="4" fillId="0" borderId="0" applyFont="0" applyFill="0" applyBorder="0" applyAlignment="0" applyProtection="0"/>
    <xf numFmtId="193" fontId="4" fillId="0" borderId="0" applyFont="0" applyFill="0" applyBorder="0" applyAlignment="0" applyProtection="0"/>
    <xf numFmtId="194" fontId="4" fillId="0" borderId="0" applyFont="0" applyFill="0" applyBorder="0" applyAlignment="0" applyProtection="0"/>
    <xf numFmtId="195" fontId="4" fillId="0" borderId="0" applyFont="0" applyFill="0" applyBorder="0" applyAlignment="0" applyProtection="0"/>
    <xf numFmtId="176" fontId="6" fillId="0" borderId="0" applyFont="0" applyFill="0" applyBorder="0" applyAlignment="0" applyProtection="0"/>
    <xf numFmtId="196" fontId="6" fillId="0" borderId="0" applyFont="0" applyFill="0" applyBorder="0" applyAlignment="0" applyProtection="0"/>
    <xf numFmtId="39" fontId="6" fillId="0" borderId="0" applyFont="0" applyFill="0" applyBorder="0" applyAlignment="0" applyProtection="0"/>
    <xf numFmtId="39" fontId="6" fillId="0" borderId="0" applyFont="0" applyFill="0" applyBorder="0" applyAlignment="0" applyProtection="0"/>
    <xf numFmtId="178" fontId="4" fillId="0" borderId="0" applyFont="0" applyFill="0" applyBorder="0" applyAlignment="0" applyProtection="0"/>
    <xf numFmtId="197" fontId="4" fillId="0" borderId="0" applyFont="0" applyFill="0" applyBorder="0" applyAlignment="0" applyProtection="0"/>
    <xf numFmtId="178" fontId="4" fillId="0" borderId="0" applyFont="0" applyFill="0" applyBorder="0" applyAlignment="0" applyProtection="0"/>
    <xf numFmtId="3" fontId="4" fillId="3" borderId="24">
      <alignment horizontal="right"/>
    </xf>
    <xf numFmtId="4" fontId="6" fillId="3" borderId="0"/>
    <xf numFmtId="4" fontId="44" fillId="24" borderId="25" applyBorder="0"/>
    <xf numFmtId="43" fontId="4" fillId="3" borderId="24"/>
    <xf numFmtId="3" fontId="4" fillId="3" borderId="24">
      <alignment horizontal="right"/>
    </xf>
    <xf numFmtId="3" fontId="4" fillId="3" borderId="24">
      <alignment horizontal="right"/>
    </xf>
    <xf numFmtId="4" fontId="44" fillId="24" borderId="25" applyBorder="0"/>
    <xf numFmtId="3" fontId="4" fillId="2" borderId="24"/>
    <xf numFmtId="3" fontId="4" fillId="3" borderId="24">
      <alignment horizontal="right"/>
    </xf>
    <xf numFmtId="3" fontId="4" fillId="3" borderId="24">
      <alignment horizontal="right"/>
    </xf>
    <xf numFmtId="43" fontId="4" fillId="3" borderId="24"/>
    <xf numFmtId="3" fontId="4" fillId="3" borderId="24">
      <alignment horizontal="right"/>
    </xf>
    <xf numFmtId="3" fontId="4" fillId="3" borderId="24">
      <alignment horizontal="right"/>
    </xf>
    <xf numFmtId="3" fontId="4" fillId="3" borderId="24">
      <alignment horizontal="right"/>
    </xf>
    <xf numFmtId="4" fontId="44" fillId="24" borderId="25" applyBorder="0"/>
    <xf numFmtId="4" fontId="44" fillId="24" borderId="25" applyBorder="0"/>
    <xf numFmtId="43" fontId="4" fillId="3" borderId="24"/>
    <xf numFmtId="43" fontId="4" fillId="3" borderId="24"/>
    <xf numFmtId="43" fontId="4" fillId="3" borderId="24"/>
    <xf numFmtId="43" fontId="4" fillId="3" borderId="24"/>
    <xf numFmtId="3" fontId="4" fillId="3" borderId="24">
      <alignment horizontal="right"/>
    </xf>
    <xf numFmtId="3" fontId="4" fillId="3" borderId="24">
      <alignment horizontal="right"/>
    </xf>
    <xf numFmtId="3" fontId="4" fillId="3" borderId="24">
      <alignment horizontal="right"/>
    </xf>
    <xf numFmtId="43" fontId="4" fillId="3" borderId="24"/>
    <xf numFmtId="43" fontId="4" fillId="3" borderId="24"/>
    <xf numFmtId="3" fontId="4" fillId="3" borderId="24">
      <alignment horizontal="right"/>
    </xf>
    <xf numFmtId="198" fontId="4" fillId="0" borderId="0" applyFont="0" applyFill="0" applyBorder="0" applyAlignment="0" applyProtection="0"/>
    <xf numFmtId="199" fontId="4" fillId="0" borderId="0" applyFont="0" applyFill="0" applyBorder="0" applyAlignment="0" applyProtection="0"/>
    <xf numFmtId="0" fontId="45" fillId="0" borderId="0">
      <alignment vertical="center"/>
    </xf>
    <xf numFmtId="0" fontId="36" fillId="0" borderId="0" applyNumberFormat="0" applyFill="0" applyBorder="0" applyAlignment="0" applyProtection="0"/>
    <xf numFmtId="0" fontId="36" fillId="0" borderId="0" applyNumberFormat="0" applyFont="0" applyFill="0" applyBorder="0" applyAlignment="0" applyProtection="0"/>
    <xf numFmtId="0" fontId="36" fillId="0" borderId="0" applyNumberFormat="0" applyFont="0" applyFill="0" applyBorder="0" applyAlignment="0" applyProtection="0"/>
    <xf numFmtId="0" fontId="9" fillId="3" borderId="0">
      <alignment horizontal="left"/>
    </xf>
    <xf numFmtId="0" fontId="46" fillId="25" borderId="0"/>
    <xf numFmtId="0" fontId="47" fillId="26" borderId="0"/>
    <xf numFmtId="0" fontId="9" fillId="3" borderId="0"/>
    <xf numFmtId="0" fontId="9" fillId="3" borderId="0">
      <alignment horizontal="left"/>
    </xf>
    <xf numFmtId="0" fontId="9" fillId="3" borderId="0">
      <alignment horizontal="left"/>
    </xf>
    <xf numFmtId="0" fontId="47" fillId="26" borderId="0"/>
    <xf numFmtId="0" fontId="6" fillId="3" borderId="0">
      <alignment wrapText="1"/>
    </xf>
    <xf numFmtId="0" fontId="9" fillId="3" borderId="0">
      <alignment horizontal="left"/>
    </xf>
    <xf numFmtId="0" fontId="9" fillId="3" borderId="0"/>
    <xf numFmtId="0" fontId="9" fillId="3" borderId="0">
      <alignment horizontal="left"/>
    </xf>
    <xf numFmtId="0" fontId="9" fillId="3" borderId="0">
      <alignment horizontal="left"/>
    </xf>
    <xf numFmtId="0" fontId="46" fillId="25" borderId="0"/>
    <xf numFmtId="0" fontId="9" fillId="3" borderId="0">
      <alignment horizontal="left"/>
    </xf>
    <xf numFmtId="0" fontId="47" fillId="26" borderId="0"/>
    <xf numFmtId="0" fontId="47" fillId="26" borderId="0"/>
    <xf numFmtId="0" fontId="9" fillId="3" borderId="0"/>
    <xf numFmtId="0" fontId="9" fillId="3" borderId="0"/>
    <xf numFmtId="0" fontId="9" fillId="3" borderId="0"/>
    <xf numFmtId="0" fontId="9" fillId="3" borderId="0"/>
    <xf numFmtId="0" fontId="9" fillId="3" borderId="0">
      <alignment horizontal="left"/>
    </xf>
    <xf numFmtId="0" fontId="9" fillId="3" borderId="0">
      <alignment horizontal="left"/>
    </xf>
    <xf numFmtId="0" fontId="9" fillId="3" borderId="0">
      <alignment horizontal="left"/>
    </xf>
    <xf numFmtId="0" fontId="9" fillId="3" borderId="0"/>
    <xf numFmtId="0" fontId="9" fillId="3" borderId="0"/>
    <xf numFmtId="0" fontId="9" fillId="3" borderId="0">
      <alignment horizontal="left"/>
    </xf>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6" fillId="27" borderId="0" applyNumberFormat="0" applyFont="0" applyAlignment="0" applyProtection="0"/>
    <xf numFmtId="0" fontId="36" fillId="0" borderId="0" applyNumberForma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200" fontId="6" fillId="0" borderId="0" applyFont="0" applyFill="0" applyBorder="0" applyAlignment="0" applyProtection="0"/>
    <xf numFmtId="200"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2" fontId="4" fillId="0" borderId="0" applyFont="0" applyFill="0" applyBorder="0" applyAlignment="0" applyProtection="0"/>
    <xf numFmtId="203" fontId="6" fillId="0" borderId="0" applyFont="0" applyFill="0" applyBorder="0" applyAlignment="0" applyProtection="0"/>
    <xf numFmtId="203" fontId="6" fillId="0" borderId="0" applyFont="0" applyFill="0" applyBorder="0" applyAlignment="0" applyProtection="0"/>
    <xf numFmtId="204" fontId="6" fillId="0" borderId="0" applyFont="0" applyFill="0" applyBorder="0" applyAlignment="0" applyProtection="0"/>
    <xf numFmtId="204" fontId="6" fillId="0" borderId="0" applyFont="0" applyFill="0" applyBorder="0" applyAlignment="0" applyProtection="0"/>
    <xf numFmtId="205" fontId="6" fillId="0" borderId="0" applyFont="0" applyFill="0" applyBorder="0" applyProtection="0">
      <alignment horizontal="right"/>
    </xf>
    <xf numFmtId="205" fontId="6" fillId="0" borderId="0" applyFont="0" applyFill="0" applyBorder="0" applyProtection="0">
      <alignment horizontal="right"/>
    </xf>
    <xf numFmtId="206" fontId="4" fillId="0" borderId="0" applyFont="0" applyFill="0" applyBorder="0" applyAlignment="0" applyProtection="0"/>
    <xf numFmtId="207" fontId="35" fillId="0" borderId="0" applyFont="0" applyFill="0" applyBorder="0" applyAlignment="0" applyProtection="0"/>
    <xf numFmtId="207" fontId="35" fillId="0" borderId="0" applyFont="0" applyFill="0" applyBorder="0" applyAlignment="0" applyProtection="0"/>
    <xf numFmtId="205" fontId="6" fillId="0" borderId="0" applyFont="0" applyFill="0" applyBorder="0" applyProtection="0">
      <alignment horizontal="right"/>
    </xf>
    <xf numFmtId="0" fontId="6" fillId="0" borderId="0" applyFont="0" applyFill="0" applyBorder="0" applyAlignment="0" applyProtection="0"/>
    <xf numFmtId="208" fontId="4" fillId="0" borderId="0" applyFont="0" applyFill="0" applyBorder="0" applyAlignment="0" applyProtection="0"/>
    <xf numFmtId="209" fontId="6" fillId="0" borderId="0" applyFont="0" applyFill="0" applyBorder="0" applyAlignment="0" applyProtection="0"/>
    <xf numFmtId="210" fontId="4" fillId="0" borderId="0" applyFont="0" applyFill="0" applyBorder="0" applyAlignment="0" applyProtection="0"/>
    <xf numFmtId="211" fontId="35" fillId="0" borderId="0" applyFont="0" applyFill="0" applyBorder="0" applyAlignment="0" applyProtection="0"/>
    <xf numFmtId="211" fontId="35" fillId="0" borderId="0" applyFont="0" applyFill="0" applyBorder="0" applyAlignment="0" applyProtection="0"/>
    <xf numFmtId="209" fontId="6" fillId="0" borderId="0" applyFont="0" applyFill="0" applyBorder="0" applyAlignment="0" applyProtection="0"/>
    <xf numFmtId="0" fontId="14" fillId="28" borderId="0" applyNumberFormat="0" applyFont="0" applyFill="0" applyBorder="0" applyAlignment="0" applyProtection="0"/>
    <xf numFmtId="0" fontId="6" fillId="0" borderId="0" applyFont="0" applyFill="0" applyBorder="0" applyAlignment="0" applyProtection="0"/>
    <xf numFmtId="212" fontId="6" fillId="0" borderId="0" applyFont="0" applyFill="0" applyBorder="0" applyAlignment="0" applyProtection="0"/>
    <xf numFmtId="176" fontId="6" fillId="0" borderId="0" applyFont="0" applyFill="0" applyBorder="0" applyAlignment="0" applyProtection="0"/>
    <xf numFmtId="213" fontId="6" fillId="0" borderId="0" applyFont="0" applyFill="0" applyBorder="0" applyAlignment="0" applyProtection="0"/>
    <xf numFmtId="5" fontId="35" fillId="0" borderId="0" applyFont="0" applyFill="0" applyBorder="0" applyAlignment="0" applyProtection="0"/>
    <xf numFmtId="214" fontId="4" fillId="0" borderId="0" applyFont="0" applyFill="0" applyBorder="0" applyAlignment="0" applyProtection="0"/>
    <xf numFmtId="215" fontId="6" fillId="0" borderId="0" applyFont="0" applyFill="0" applyBorder="0" applyAlignment="0" applyProtection="0"/>
    <xf numFmtId="180" fontId="4" fillId="0" borderId="0" applyFont="0" applyFill="0" applyBorder="0" applyAlignment="0" applyProtection="0"/>
    <xf numFmtId="179" fontId="35" fillId="0" borderId="0" applyFont="0" applyFill="0" applyBorder="0" applyAlignment="0" applyProtection="0"/>
    <xf numFmtId="179" fontId="35" fillId="0" borderId="0" applyFont="0" applyFill="0" applyBorder="0" applyAlignment="0" applyProtection="0"/>
    <xf numFmtId="215" fontId="6" fillId="0" borderId="0" applyFont="0" applyFill="0" applyBorder="0" applyAlignment="0" applyProtection="0"/>
    <xf numFmtId="0" fontId="4" fillId="12" borderId="0">
      <alignment horizontal="left" wrapText="1"/>
    </xf>
    <xf numFmtId="0" fontId="6" fillId="12" borderId="0"/>
    <xf numFmtId="0" fontId="4" fillId="12" borderId="0">
      <alignment horizontal="left" wrapText="1"/>
    </xf>
    <xf numFmtId="0" fontId="4" fillId="12" borderId="0">
      <alignment horizontal="left" wrapText="1"/>
    </xf>
    <xf numFmtId="0" fontId="7" fillId="14" borderId="0"/>
    <xf numFmtId="3" fontId="4" fillId="15" borderId="0">
      <alignment horizontal="left" vertical="center"/>
    </xf>
    <xf numFmtId="0" fontId="4" fillId="12" borderId="0">
      <alignment horizontal="left" wrapText="1"/>
    </xf>
    <xf numFmtId="0" fontId="4" fillId="12" borderId="0">
      <alignment horizontal="left" wrapText="1"/>
    </xf>
    <xf numFmtId="0" fontId="6" fillId="12" borderId="0"/>
    <xf numFmtId="0" fontId="4" fillId="12" borderId="0">
      <alignment horizontal="left" wrapText="1"/>
    </xf>
    <xf numFmtId="0" fontId="4" fillId="12" borderId="0">
      <alignment horizontal="left" wrapText="1"/>
    </xf>
    <xf numFmtId="0" fontId="7" fillId="25" borderId="0"/>
    <xf numFmtId="0" fontId="4" fillId="12" borderId="0">
      <alignment horizontal="left" wrapText="1"/>
    </xf>
    <xf numFmtId="0" fontId="7" fillId="14" borderId="0"/>
    <xf numFmtId="0" fontId="7" fillId="14" borderId="0"/>
    <xf numFmtId="0" fontId="6" fillId="12" borderId="0"/>
    <xf numFmtId="0" fontId="6" fillId="12" borderId="0"/>
    <xf numFmtId="0" fontId="6" fillId="12" borderId="0"/>
    <xf numFmtId="0" fontId="6" fillId="12" borderId="0"/>
    <xf numFmtId="0" fontId="4" fillId="12" borderId="0">
      <alignment horizontal="left" wrapText="1"/>
    </xf>
    <xf numFmtId="0" fontId="4" fillId="12" borderId="0">
      <alignment horizontal="left" wrapText="1"/>
    </xf>
    <xf numFmtId="0" fontId="4" fillId="12" borderId="0">
      <alignment horizontal="left" wrapText="1"/>
    </xf>
    <xf numFmtId="0" fontId="6" fillId="12" borderId="0"/>
    <xf numFmtId="0" fontId="6" fillId="12" borderId="0"/>
    <xf numFmtId="0" fontId="4" fillId="12" borderId="0">
      <alignment horizontal="left" wrapText="1"/>
    </xf>
    <xf numFmtId="0" fontId="6" fillId="29" borderId="0"/>
    <xf numFmtId="0" fontId="4" fillId="12" borderId="0">
      <alignment horizontal="left" wrapText="1"/>
    </xf>
    <xf numFmtId="0" fontId="4" fillId="15" borderId="0">
      <alignment horizontal="left"/>
    </xf>
    <xf numFmtId="0" fontId="4" fillId="15" borderId="0">
      <alignment horizontal="left"/>
    </xf>
    <xf numFmtId="0" fontId="7" fillId="10" borderId="0"/>
    <xf numFmtId="0" fontId="7" fillId="16" borderId="0"/>
    <xf numFmtId="0" fontId="4" fillId="15" borderId="0">
      <alignment horizontal="left"/>
    </xf>
    <xf numFmtId="0" fontId="4" fillId="15" borderId="0">
      <alignment horizontal="left"/>
    </xf>
    <xf numFmtId="0" fontId="7" fillId="16" borderId="0"/>
    <xf numFmtId="0" fontId="4" fillId="15" borderId="0">
      <alignment horizontal="left"/>
    </xf>
    <xf numFmtId="0" fontId="4" fillId="15" borderId="0">
      <alignment horizontal="left"/>
    </xf>
    <xf numFmtId="0" fontId="7" fillId="16" borderId="0"/>
    <xf numFmtId="0" fontId="7" fillId="16" borderId="0"/>
    <xf numFmtId="0" fontId="4" fillId="15" borderId="0">
      <alignment horizontal="left"/>
    </xf>
    <xf numFmtId="0" fontId="4" fillId="12" borderId="0">
      <alignment horizontal="left" wrapText="1"/>
    </xf>
    <xf numFmtId="0" fontId="4" fillId="12" borderId="0">
      <alignment horizontal="left" wrapText="1"/>
    </xf>
    <xf numFmtId="0" fontId="4" fillId="12" borderId="0">
      <alignment horizontal="left" wrapText="1"/>
    </xf>
    <xf numFmtId="0" fontId="4" fillId="15" borderId="0">
      <alignment horizontal="left"/>
    </xf>
    <xf numFmtId="0" fontId="4" fillId="15" borderId="0">
      <alignment horizontal="left"/>
    </xf>
    <xf numFmtId="0" fontId="7" fillId="17" borderId="0"/>
    <xf numFmtId="0" fontId="4" fillId="15" borderId="0">
      <alignment horizontal="left"/>
    </xf>
    <xf numFmtId="0" fontId="4" fillId="15" borderId="0">
      <alignment horizontal="left"/>
    </xf>
    <xf numFmtId="0" fontId="7" fillId="17" borderId="0"/>
    <xf numFmtId="0" fontId="4" fillId="15" borderId="0">
      <alignment horizontal="left"/>
    </xf>
    <xf numFmtId="0" fontId="4" fillId="15" borderId="0">
      <alignment horizontal="left"/>
    </xf>
    <xf numFmtId="0" fontId="7" fillId="17" borderId="0"/>
    <xf numFmtId="0" fontId="7" fillId="17" borderId="0"/>
    <xf numFmtId="0" fontId="4" fillId="15" borderId="0">
      <alignment horizontal="left"/>
    </xf>
    <xf numFmtId="0" fontId="4" fillId="12" borderId="0">
      <alignment horizontal="left" wrapText="1"/>
    </xf>
    <xf numFmtId="0" fontId="4" fillId="12" borderId="0">
      <alignment horizontal="left" wrapText="1"/>
    </xf>
    <xf numFmtId="0" fontId="4" fillId="12" borderId="0">
      <alignment horizontal="left"/>
    </xf>
    <xf numFmtId="0" fontId="7" fillId="19" borderId="0"/>
    <xf numFmtId="0" fontId="4" fillId="15" borderId="0">
      <alignment horizontal="left"/>
    </xf>
    <xf numFmtId="0" fontId="4" fillId="15" borderId="0">
      <alignment horizontal="left"/>
    </xf>
    <xf numFmtId="0" fontId="4" fillId="15" borderId="0">
      <alignment horizontal="left"/>
    </xf>
    <xf numFmtId="0" fontId="4" fillId="15" borderId="0">
      <alignment horizontal="left"/>
    </xf>
    <xf numFmtId="0" fontId="7" fillId="18" borderId="0"/>
    <xf numFmtId="0" fontId="4" fillId="15" borderId="0">
      <alignment horizontal="left"/>
    </xf>
    <xf numFmtId="0" fontId="4" fillId="15" borderId="0">
      <alignment horizontal="left"/>
    </xf>
    <xf numFmtId="0" fontId="7" fillId="19" borderId="0"/>
    <xf numFmtId="0" fontId="7" fillId="18" borderId="0"/>
    <xf numFmtId="0" fontId="7" fillId="18" borderId="0"/>
    <xf numFmtId="0" fontId="4" fillId="15" borderId="0">
      <alignment horizontal="left"/>
    </xf>
    <xf numFmtId="0" fontId="4" fillId="12" borderId="0">
      <alignment horizontal="left"/>
    </xf>
    <xf numFmtId="0" fontId="4" fillId="12" borderId="0">
      <alignment horizontal="left"/>
    </xf>
    <xf numFmtId="0" fontId="4" fillId="12" borderId="0">
      <alignment horizontal="left"/>
    </xf>
    <xf numFmtId="0" fontId="7" fillId="20" borderId="0"/>
    <xf numFmtId="0" fontId="4" fillId="15" borderId="0">
      <alignment horizontal="left"/>
    </xf>
    <xf numFmtId="0" fontId="4" fillId="15" borderId="0">
      <alignment horizontal="left"/>
    </xf>
    <xf numFmtId="0" fontId="7" fillId="19" borderId="0"/>
    <xf numFmtId="0" fontId="4" fillId="15" borderId="0">
      <alignment horizontal="left"/>
    </xf>
    <xf numFmtId="0" fontId="4" fillId="15" borderId="0">
      <alignment horizontal="left"/>
    </xf>
    <xf numFmtId="0" fontId="7" fillId="19" borderId="0"/>
    <xf numFmtId="0" fontId="4" fillId="15" borderId="0">
      <alignment horizontal="left"/>
    </xf>
    <xf numFmtId="0" fontId="4" fillId="15" borderId="0">
      <alignment horizontal="left"/>
    </xf>
    <xf numFmtId="0" fontId="7" fillId="19" borderId="0"/>
    <xf numFmtId="0" fontId="7" fillId="19" borderId="0"/>
    <xf numFmtId="0" fontId="4" fillId="15" borderId="0">
      <alignment horizontal="left"/>
    </xf>
    <xf numFmtId="0" fontId="4" fillId="12" borderId="0">
      <alignment horizontal="left"/>
    </xf>
    <xf numFmtId="0" fontId="4" fillId="12" borderId="0">
      <alignment horizontal="left"/>
    </xf>
    <xf numFmtId="0" fontId="4" fillId="12" borderId="0">
      <alignment horizontal="left"/>
    </xf>
    <xf numFmtId="0" fontId="7" fillId="30" borderId="0"/>
    <xf numFmtId="0" fontId="4" fillId="15" borderId="0">
      <alignment horizontal="left"/>
    </xf>
    <xf numFmtId="0" fontId="4" fillId="15" borderId="0">
      <alignment horizontal="left"/>
    </xf>
    <xf numFmtId="0" fontId="14" fillId="20" borderId="0"/>
    <xf numFmtId="0" fontId="4" fillId="15" borderId="0">
      <alignment horizontal="left"/>
    </xf>
    <xf numFmtId="0" fontId="4" fillId="15" borderId="0">
      <alignment horizontal="left"/>
    </xf>
    <xf numFmtId="0" fontId="14" fillId="20" borderId="0"/>
    <xf numFmtId="0" fontId="4" fillId="15" borderId="0">
      <alignment horizontal="left"/>
    </xf>
    <xf numFmtId="0" fontId="4" fillId="15" borderId="0">
      <alignment horizontal="left"/>
    </xf>
    <xf numFmtId="0" fontId="14" fillId="20" borderId="0"/>
    <xf numFmtId="0" fontId="14" fillId="20" borderId="0"/>
    <xf numFmtId="0" fontId="4" fillId="15" borderId="0">
      <alignment horizontal="left"/>
    </xf>
    <xf numFmtId="0" fontId="4" fillId="12" borderId="0">
      <alignment horizontal="left"/>
    </xf>
    <xf numFmtId="0" fontId="4" fillId="12" borderId="0">
      <alignment horizontal="left"/>
    </xf>
    <xf numFmtId="0" fontId="4" fillId="12" borderId="0">
      <alignment horizontal="left"/>
    </xf>
    <xf numFmtId="0" fontId="14" fillId="22" borderId="0"/>
    <xf numFmtId="0" fontId="4" fillId="15" borderId="0">
      <alignment horizontal="left"/>
    </xf>
    <xf numFmtId="0" fontId="4" fillId="15" borderId="0">
      <alignment horizontal="left"/>
    </xf>
    <xf numFmtId="0" fontId="43" fillId="21" borderId="0"/>
    <xf numFmtId="0" fontId="4" fillId="15" borderId="0">
      <alignment horizontal="left"/>
    </xf>
    <xf numFmtId="0" fontId="4" fillId="15" borderId="0">
      <alignment horizontal="left"/>
    </xf>
    <xf numFmtId="0" fontId="43" fillId="21" borderId="0"/>
    <xf numFmtId="0" fontId="4" fillId="15" borderId="0">
      <alignment horizontal="left"/>
    </xf>
    <xf numFmtId="0" fontId="4" fillId="15" borderId="0">
      <alignment horizontal="left"/>
    </xf>
    <xf numFmtId="0" fontId="14" fillId="22" borderId="0"/>
    <xf numFmtId="0" fontId="43" fillId="21" borderId="0"/>
    <xf numFmtId="0" fontId="43" fillId="21" borderId="0"/>
    <xf numFmtId="0" fontId="4" fillId="15" borderId="0">
      <alignment horizontal="left"/>
    </xf>
    <xf numFmtId="0" fontId="4" fillId="12" borderId="0">
      <alignment horizontal="left"/>
    </xf>
    <xf numFmtId="0" fontId="4" fillId="12" borderId="0">
      <alignment horizontal="left"/>
    </xf>
    <xf numFmtId="0" fontId="14" fillId="22" borderId="0" applyNumberFormat="0" applyProtection="0"/>
    <xf numFmtId="0" fontId="14" fillId="23" borderId="0" applyNumberFormat="0" applyProtection="0"/>
    <xf numFmtId="0" fontId="14" fillId="22" borderId="0" applyNumberFormat="0" applyProtection="0"/>
    <xf numFmtId="0" fontId="14" fillId="23" borderId="0" applyNumberFormat="0" applyProtection="0"/>
    <xf numFmtId="0" fontId="36" fillId="0" borderId="0" applyNumberFormat="0" applyFill="0" applyBorder="0" applyAlignment="0" applyProtection="0"/>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Alignment="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2" fillId="0" borderId="0" applyNumberFormat="0" applyFill="0" applyBorder="0" applyProtection="0">
      <alignment horizontal="centerContinuous"/>
    </xf>
    <xf numFmtId="0" fontId="52" fillId="0" borderId="0" applyNumberFormat="0" applyFill="0" applyBorder="0" applyProtection="0">
      <alignment horizontal="centerContinuous"/>
    </xf>
    <xf numFmtId="0" fontId="52" fillId="0" borderId="0" applyNumberFormat="0" applyFill="0" applyBorder="0" applyProtection="0">
      <alignment horizontal="centerContinuous"/>
    </xf>
    <xf numFmtId="0" fontId="52" fillId="0" borderId="0" applyNumberFormat="0" applyFill="0" applyBorder="0" applyProtection="0">
      <alignment horizontal="centerContinuous"/>
    </xf>
    <xf numFmtId="0" fontId="52" fillId="0" borderId="0" applyNumberFormat="0" applyFill="0" applyBorder="0" applyProtection="0">
      <alignment horizontal="centerContinuous"/>
    </xf>
    <xf numFmtId="0" fontId="6" fillId="0" borderId="0" applyFont="0" applyFill="0" applyBorder="0" applyAlignment="0" applyProtection="0"/>
    <xf numFmtId="0" fontId="36" fillId="0" borderId="0" applyNumberFormat="0" applyFont="0" applyFill="0" applyBorder="0" applyAlignment="0" applyProtection="0"/>
    <xf numFmtId="195" fontId="35" fillId="0" borderId="0" applyFont="0" applyFill="0" applyBorder="0" applyAlignment="0" applyProtection="0"/>
    <xf numFmtId="216" fontId="35" fillId="0" borderId="0" applyFont="0" applyFill="0" applyBorder="0" applyAlignment="0" applyProtection="0"/>
    <xf numFmtId="0" fontId="6" fillId="0" borderId="0"/>
    <xf numFmtId="0" fontId="4" fillId="0" borderId="0" applyFont="0" applyFill="0" applyBorder="0" applyAlignment="0" applyProtection="0"/>
    <xf numFmtId="217" fontId="4" fillId="0" borderId="0" applyFont="0" applyFill="0" applyBorder="0" applyAlignment="0" applyProtection="0"/>
    <xf numFmtId="218" fontId="4" fillId="0" borderId="0" applyFont="0" applyFill="0" applyBorder="0" applyAlignment="0" applyProtection="0"/>
    <xf numFmtId="219" fontId="4" fillId="0" borderId="0" applyFont="0" applyFill="0" applyBorder="0" applyAlignment="0" applyProtection="0"/>
    <xf numFmtId="220" fontId="33" fillId="0" borderId="0" applyFont="0" applyFill="0" applyBorder="0" applyAlignment="0" applyProtection="0"/>
    <xf numFmtId="220" fontId="33" fillId="0" borderId="0" applyFont="0" applyFill="0" applyBorder="0" applyAlignment="0" applyProtection="0"/>
    <xf numFmtId="176" fontId="33" fillId="0" borderId="0" applyFont="0" applyFill="0" applyBorder="0" applyAlignment="0" applyProtection="0"/>
    <xf numFmtId="218" fontId="38" fillId="0" borderId="0" applyFont="0" applyFill="0" applyBorder="0" applyAlignment="0" applyProtection="0"/>
    <xf numFmtId="221" fontId="6" fillId="0" borderId="0"/>
    <xf numFmtId="222" fontId="4" fillId="0" borderId="0" applyFont="0" applyFill="0" applyBorder="0" applyAlignment="0" applyProtection="0"/>
    <xf numFmtId="223" fontId="4" fillId="0" borderId="0" applyFont="0" applyFill="0" applyBorder="0" applyAlignment="0" applyProtection="0"/>
    <xf numFmtId="224" fontId="4" fillId="0" borderId="0" applyFont="0" applyFill="0" applyBorder="0" applyAlignment="0" applyProtection="0"/>
    <xf numFmtId="187" fontId="35" fillId="0" borderId="0"/>
    <xf numFmtId="225" fontId="35" fillId="0" borderId="0"/>
    <xf numFmtId="188" fontId="35" fillId="0" borderId="0"/>
    <xf numFmtId="226" fontId="53" fillId="0" borderId="0" applyFont="0" applyFill="0" applyBorder="0" applyAlignment="0" applyProtection="0"/>
    <xf numFmtId="227" fontId="53" fillId="0" borderId="0" applyFont="0" applyFill="0" applyBorder="0" applyAlignment="0" applyProtection="0"/>
    <xf numFmtId="228" fontId="53" fillId="0" borderId="0" applyFont="0" applyFill="0" applyBorder="0" applyAlignment="0" applyProtection="0"/>
    <xf numFmtId="229" fontId="53" fillId="0" borderId="0" applyFont="0" applyFill="0" applyBorder="0" applyAlignment="0" applyProtection="0"/>
    <xf numFmtId="230" fontId="53" fillId="0" borderId="0" applyFont="0" applyFill="0" applyBorder="0" applyAlignment="0" applyProtection="0"/>
    <xf numFmtId="231" fontId="54" fillId="0" borderId="0" applyFont="0" applyFill="0" applyBorder="0" applyAlignment="0" applyProtection="0"/>
    <xf numFmtId="219" fontId="38" fillId="0" borderId="0" applyFont="0" applyFill="0" applyBorder="0" applyAlignment="0" applyProtection="0"/>
    <xf numFmtId="0" fontId="35" fillId="0" borderId="0"/>
    <xf numFmtId="0" fontId="35" fillId="0" borderId="0"/>
    <xf numFmtId="0" fontId="6" fillId="0" borderId="0"/>
    <xf numFmtId="0" fontId="55" fillId="0" borderId="0"/>
    <xf numFmtId="9" fontId="6" fillId="0" borderId="0"/>
    <xf numFmtId="0" fontId="38" fillId="0" borderId="0"/>
    <xf numFmtId="196" fontId="56" fillId="0" borderId="0"/>
    <xf numFmtId="216" fontId="4" fillId="0" borderId="0">
      <alignment horizontal="left"/>
      <protection locked="0"/>
    </xf>
    <xf numFmtId="174" fontId="56" fillId="0" borderId="0"/>
    <xf numFmtId="176" fontId="56" fillId="0" borderId="0"/>
    <xf numFmtId="2" fontId="56" fillId="0" borderId="0"/>
    <xf numFmtId="10" fontId="56" fillId="0" borderId="0"/>
    <xf numFmtId="0" fontId="57" fillId="0" borderId="28" applyFont="0" applyFill="0" applyBorder="0" applyAlignment="0" applyProtection="0"/>
    <xf numFmtId="176" fontId="56" fillId="0" borderId="0"/>
    <xf numFmtId="175" fontId="38" fillId="0" borderId="0"/>
    <xf numFmtId="175" fontId="38" fillId="0" borderId="0"/>
    <xf numFmtId="232" fontId="38" fillId="0" borderId="0">
      <alignment horizontal="center"/>
    </xf>
    <xf numFmtId="233" fontId="33" fillId="0" borderId="0" applyFont="0" applyFill="0" applyBorder="0" applyAlignment="0" applyProtection="0"/>
    <xf numFmtId="178" fontId="4" fillId="0" borderId="0" applyFont="0" applyFill="0" applyBorder="0" applyAlignment="0" applyProtection="0"/>
    <xf numFmtId="166" fontId="4" fillId="0" borderId="0"/>
    <xf numFmtId="166" fontId="4" fillId="0" borderId="0">
      <alignment horizontal="right"/>
    </xf>
    <xf numFmtId="37" fontId="58" fillId="0" borderId="0">
      <alignment horizontal="center"/>
    </xf>
    <xf numFmtId="166" fontId="59" fillId="0" borderId="0">
      <alignment horizontal="center"/>
    </xf>
    <xf numFmtId="41" fontId="60" fillId="0" borderId="0"/>
    <xf numFmtId="234" fontId="4" fillId="0" borderId="0"/>
    <xf numFmtId="235" fontId="4" fillId="0" borderId="0"/>
    <xf numFmtId="236" fontId="6" fillId="0" borderId="0" applyFill="0" applyBorder="0" applyProtection="0">
      <alignment horizontal="right"/>
    </xf>
    <xf numFmtId="0" fontId="4" fillId="4" borderId="29">
      <alignment horizontal="center" vertical="center"/>
    </xf>
    <xf numFmtId="0" fontId="61" fillId="0" borderId="0"/>
    <xf numFmtId="0" fontId="59" fillId="0" borderId="0" applyFont="0">
      <alignment horizontal="centerContinuous"/>
    </xf>
    <xf numFmtId="0" fontId="6" fillId="0" borderId="0">
      <alignment horizontal="right"/>
    </xf>
    <xf numFmtId="0" fontId="23" fillId="0" borderId="0" applyFont="0" applyFill="0" applyBorder="0" applyAlignment="0"/>
    <xf numFmtId="0" fontId="6" fillId="0" borderId="0" applyNumberFormat="0" applyFill="0" applyBorder="0" applyAlignment="0" applyProtection="0"/>
    <xf numFmtId="0" fontId="5" fillId="0" borderId="0" applyNumberFormat="0" applyFill="0" applyBorder="0" applyAlignment="0" applyProtection="0"/>
    <xf numFmtId="0" fontId="4" fillId="0" borderId="30" applyNumberFormat="0" applyFill="0" applyAlignment="0" applyProtection="0"/>
    <xf numFmtId="166" fontId="62" fillId="3" borderId="15" applyAlignment="0"/>
    <xf numFmtId="167" fontId="62" fillId="3" borderId="15" applyAlignment="0"/>
    <xf numFmtId="174" fontId="62" fillId="3" borderId="15"/>
    <xf numFmtId="41" fontId="60" fillId="3" borderId="23"/>
    <xf numFmtId="234" fontId="4" fillId="3" borderId="23"/>
    <xf numFmtId="174" fontId="60" fillId="3" borderId="23"/>
    <xf numFmtId="0" fontId="63" fillId="0" borderId="31" applyNumberFormat="0" applyFill="0" applyAlignment="0" applyProtection="0"/>
    <xf numFmtId="175" fontId="64" fillId="13" borderId="0" applyNumberFormat="0" applyFill="0" applyBorder="0" applyAlignment="0" applyProtection="0">
      <alignment horizontal="right"/>
    </xf>
    <xf numFmtId="0" fontId="4" fillId="31" borderId="15" applyProtection="0">
      <alignment horizontal="right"/>
    </xf>
    <xf numFmtId="216" fontId="4" fillId="31" borderId="15" applyProtection="0">
      <alignment horizontal="right"/>
      <protection locked="0"/>
    </xf>
    <xf numFmtId="233" fontId="6" fillId="31" borderId="15" applyProtection="0">
      <alignment horizontal="right"/>
      <protection locked="0"/>
    </xf>
    <xf numFmtId="178" fontId="4" fillId="31" borderId="15" applyProtection="0">
      <alignment horizontal="right"/>
      <protection locked="0"/>
    </xf>
    <xf numFmtId="237" fontId="4" fillId="31" borderId="15" applyProtection="0">
      <alignment horizontal="right"/>
    </xf>
    <xf numFmtId="238" fontId="4" fillId="31" borderId="15" applyProtection="0">
      <alignment horizontal="right"/>
    </xf>
    <xf numFmtId="239" fontId="4" fillId="31" borderId="15" applyProtection="0">
      <alignment horizontal="right"/>
    </xf>
    <xf numFmtId="240" fontId="4" fillId="31" borderId="15" applyProtection="0">
      <alignment horizontal="right"/>
    </xf>
    <xf numFmtId="191" fontId="4" fillId="31" borderId="15" applyProtection="0">
      <alignment horizontal="right"/>
    </xf>
    <xf numFmtId="200" fontId="4" fillId="31" borderId="15" applyProtection="0">
      <alignment horizontal="right"/>
    </xf>
    <xf numFmtId="0" fontId="35" fillId="0" borderId="0">
      <alignment horizontal="centerContinuous"/>
    </xf>
    <xf numFmtId="0" fontId="59" fillId="0" borderId="10">
      <alignment horizontal="centerContinuous"/>
    </xf>
    <xf numFmtId="0" fontId="65" fillId="32" borderId="32" applyNumberFormat="0" applyAlignment="0">
      <alignment horizontal="right"/>
    </xf>
    <xf numFmtId="0" fontId="37" fillId="0" borderId="0" applyNumberFormat="0" applyFill="0" applyBorder="0" applyAlignment="0" applyProtection="0">
      <alignment horizontal="centerContinuous"/>
    </xf>
    <xf numFmtId="0" fontId="6" fillId="0" borderId="0"/>
    <xf numFmtId="181" fontId="6" fillId="0" borderId="0"/>
    <xf numFmtId="182" fontId="35" fillId="0" borderId="0"/>
    <xf numFmtId="9" fontId="37" fillId="0" borderId="0"/>
    <xf numFmtId="174" fontId="37" fillId="0" borderId="0"/>
    <xf numFmtId="10" fontId="37" fillId="0" borderId="0"/>
    <xf numFmtId="0" fontId="3" fillId="0" borderId="0" applyNumberFormat="0" applyFill="0" applyBorder="0" applyAlignment="0" applyProtection="0"/>
    <xf numFmtId="0" fontId="31" fillId="0" borderId="0"/>
    <xf numFmtId="241" fontId="3" fillId="3" borderId="18" applyFill="0" applyBorder="0" applyAlignment="0" applyProtection="0"/>
    <xf numFmtId="171" fontId="66" fillId="0" borderId="0"/>
    <xf numFmtId="0" fontId="31" fillId="0" borderId="0"/>
    <xf numFmtId="0" fontId="31" fillId="0" borderId="0"/>
    <xf numFmtId="171" fontId="66" fillId="0" borderId="0"/>
    <xf numFmtId="187" fontId="35" fillId="0" borderId="0"/>
    <xf numFmtId="225" fontId="35" fillId="0" borderId="0"/>
    <xf numFmtId="188" fontId="35" fillId="0" borderId="0"/>
    <xf numFmtId="242" fontId="37" fillId="0" borderId="0"/>
    <xf numFmtId="0" fontId="37" fillId="0" borderId="0"/>
    <xf numFmtId="178" fontId="37" fillId="0" borderId="0"/>
    <xf numFmtId="43" fontId="37" fillId="0" borderId="0"/>
    <xf numFmtId="221" fontId="32" fillId="0" borderId="0" applyFont="0" applyFill="0" applyBorder="0" applyAlignment="0" applyProtection="0"/>
    <xf numFmtId="0" fontId="60" fillId="0" borderId="0"/>
    <xf numFmtId="204" fontId="4" fillId="0" borderId="0" applyFont="0" applyFill="0" applyBorder="0" applyAlignment="0" applyProtection="0">
      <alignment vertical="top"/>
    </xf>
    <xf numFmtId="0" fontId="67" fillId="0" borderId="0" applyNumberFormat="0" applyFill="0" applyBorder="0" applyAlignment="0" applyProtection="0">
      <alignment vertical="top"/>
      <protection locked="0"/>
    </xf>
    <xf numFmtId="212" fontId="4" fillId="31" borderId="15" applyFont="0" applyFill="0" applyBorder="0" applyAlignment="0" applyProtection="0"/>
    <xf numFmtId="241" fontId="6" fillId="0" borderId="0"/>
    <xf numFmtId="0" fontId="31" fillId="0" borderId="0" applyNumberFormat="0" applyBorder="0" applyAlignment="0"/>
    <xf numFmtId="241" fontId="27" fillId="0" borderId="0" applyFont="0" applyFill="0" applyBorder="0" applyAlignment="0" applyProtection="0"/>
    <xf numFmtId="10" fontId="6" fillId="33" borderId="10" applyNumberFormat="0" applyAlignment="0">
      <alignment horizontal="right"/>
    </xf>
    <xf numFmtId="1" fontId="68" fillId="0" borderId="0" applyFill="0" applyBorder="0" applyProtection="0">
      <alignment horizontal="right" wrapText="1"/>
      <protection locked="0"/>
    </xf>
    <xf numFmtId="243" fontId="69" fillId="0" borderId="0" applyFill="0" applyBorder="0" applyProtection="0">
      <alignment horizontal="right"/>
      <protection locked="0"/>
    </xf>
    <xf numFmtId="38" fontId="70" fillId="0" borderId="0" applyNumberFormat="0" applyFill="0" applyBorder="0" applyAlignment="0" applyProtection="0"/>
    <xf numFmtId="0" fontId="71" fillId="0" borderId="0" applyNumberFormat="0" applyFill="0" applyBorder="0" applyAlignment="0" applyProtection="0"/>
    <xf numFmtId="0" fontId="72" fillId="13" borderId="0" applyNumberFormat="0" applyFill="0" applyBorder="0" applyAlignment="0" applyProtection="0">
      <protection locked="0"/>
    </xf>
    <xf numFmtId="0" fontId="73" fillId="33" borderId="0"/>
    <xf numFmtId="166" fontId="35" fillId="0" borderId="0" applyNumberFormat="0" applyFont="0" applyAlignment="0" applyProtection="0"/>
    <xf numFmtId="244" fontId="4" fillId="0" borderId="0" applyFont="0" applyFill="0" applyBorder="0" applyAlignment="0" applyProtection="0"/>
    <xf numFmtId="221" fontId="4" fillId="0" borderId="0" applyFont="0" applyFill="0" applyBorder="0" applyAlignment="0" applyProtection="0"/>
    <xf numFmtId="245" fontId="74" fillId="0" borderId="0" applyFont="0" applyFill="0" applyBorder="0" applyAlignment="0" applyProtection="0"/>
    <xf numFmtId="246" fontId="4" fillId="0" borderId="0" applyFont="0" applyFill="0" applyBorder="0" applyAlignment="0" applyProtection="0"/>
    <xf numFmtId="247" fontId="4" fillId="0" borderId="0" applyFont="0" applyFill="0" applyBorder="0" applyAlignment="0" applyProtection="0"/>
    <xf numFmtId="248" fontId="4" fillId="0" borderId="0" applyFont="0" applyFill="0" applyBorder="0" applyAlignment="0" applyProtection="0"/>
    <xf numFmtId="249" fontId="4" fillId="0" borderId="0" applyFont="0" applyFill="0" applyBorder="0" applyAlignment="0" applyProtection="0"/>
    <xf numFmtId="250" fontId="4" fillId="0" borderId="0" applyFont="0" applyFill="0" applyBorder="0" applyAlignment="0" applyProtection="0"/>
    <xf numFmtId="243" fontId="4" fillId="0" borderId="0" applyFont="0" applyFill="0" applyBorder="0" applyAlignment="0" applyProtection="0"/>
    <xf numFmtId="251" fontId="4" fillId="0" borderId="0" applyFont="0" applyFill="0" applyBorder="0" applyAlignment="0" applyProtection="0"/>
    <xf numFmtId="252" fontId="4" fillId="0" borderId="0" applyFont="0" applyFill="0" applyBorder="0" applyAlignment="0" applyProtection="0"/>
    <xf numFmtId="253" fontId="4" fillId="0" borderId="0" applyFont="0" applyFill="0" applyBorder="0" applyAlignment="0" applyProtection="0"/>
    <xf numFmtId="254" fontId="4" fillId="0" borderId="0" applyNumberFormat="0" applyFont="0" applyAlignment="0"/>
    <xf numFmtId="0" fontId="75" fillId="34" borderId="0" applyNumberFormat="0" applyBorder="0">
      <alignment horizontal="center" vertical="center"/>
    </xf>
    <xf numFmtId="166" fontId="6" fillId="0" borderId="0"/>
    <xf numFmtId="0" fontId="76" fillId="0" borderId="0" applyNumberFormat="0" applyFill="0" applyBorder="0" applyAlignment="0" applyProtection="0"/>
    <xf numFmtId="0" fontId="1" fillId="34" borderId="33">
      <alignment horizontal="center" vertical="center"/>
    </xf>
    <xf numFmtId="0" fontId="77" fillId="0" borderId="0" applyNumberFormat="0" applyFill="0" applyBorder="0" applyProtection="0">
      <protection locked="0"/>
    </xf>
    <xf numFmtId="243" fontId="17" fillId="0" borderId="0">
      <protection locked="0"/>
    </xf>
    <xf numFmtId="1" fontId="78" fillId="34" borderId="0" applyBorder="0" applyAlignment="0" applyProtection="0"/>
    <xf numFmtId="206" fontId="4" fillId="0" borderId="0">
      <alignment horizontal="right"/>
    </xf>
    <xf numFmtId="255" fontId="4" fillId="0" borderId="0" applyBorder="0" applyProtection="0"/>
    <xf numFmtId="256" fontId="4" fillId="0" borderId="0"/>
    <xf numFmtId="0" fontId="38" fillId="0" borderId="0"/>
    <xf numFmtId="257" fontId="79" fillId="0" borderId="0" applyFont="0" applyAlignment="0" applyProtection="0"/>
    <xf numFmtId="0" fontId="35" fillId="0" borderId="0"/>
    <xf numFmtId="0" fontId="80" fillId="0" borderId="0" applyNumberFormat="0" applyFill="0" applyBorder="0" applyAlignment="0" applyProtection="0"/>
    <xf numFmtId="0" fontId="59" fillId="0" borderId="10" applyNumberFormat="0" applyFill="0" applyAlignment="0" applyProtection="0"/>
    <xf numFmtId="0" fontId="81" fillId="13" borderId="12" applyNumberFormat="0" applyFill="0" applyBorder="0" applyAlignment="0" applyProtection="0">
      <protection locked="0"/>
    </xf>
    <xf numFmtId="37" fontId="33" fillId="0" borderId="10" applyNumberFormat="0" applyFont="0" applyFill="0" applyAlignment="0" applyProtection="0"/>
    <xf numFmtId="0" fontId="32" fillId="0" borderId="3" applyNumberFormat="0" applyFont="0" applyFill="0" applyAlignment="0" applyProtection="0"/>
    <xf numFmtId="258" fontId="74" fillId="0" borderId="19" applyNumberFormat="0" applyFont="0" applyFill="0" applyAlignment="0" applyProtection="0"/>
    <xf numFmtId="0" fontId="6" fillId="0" borderId="3" applyNumberFormat="0" applyFont="0" applyFill="0" applyAlignment="0" applyProtection="0"/>
    <xf numFmtId="0" fontId="32" fillId="0" borderId="10" applyNumberFormat="0" applyFont="0" applyFill="0" applyAlignment="0" applyProtection="0"/>
    <xf numFmtId="258" fontId="74" fillId="0" borderId="8" applyNumberFormat="0" applyFont="0" applyFill="0" applyAlignment="0" applyProtection="0"/>
    <xf numFmtId="0" fontId="60" fillId="0" borderId="34" applyNumberFormat="0" applyFill="0" applyProtection="0"/>
    <xf numFmtId="0" fontId="34" fillId="0" borderId="10" applyNumberFormat="0" applyFont="0" applyFill="0" applyAlignment="0" applyProtection="0"/>
    <xf numFmtId="0" fontId="34" fillId="0" borderId="11" applyNumberFormat="0" applyFont="0" applyFill="0" applyAlignment="0" applyProtection="0"/>
    <xf numFmtId="0" fontId="34" fillId="0" borderId="12" applyNumberFormat="0" applyFont="0" applyFill="0" applyAlignment="0" applyProtection="0"/>
    <xf numFmtId="0" fontId="34" fillId="0" borderId="8" applyNumberFormat="0" applyFont="0" applyFill="0" applyAlignment="0" applyProtection="0"/>
    <xf numFmtId="0" fontId="70" fillId="0" borderId="10" applyNumberFormat="0" applyFont="0" applyFill="0" applyAlignment="0" applyProtection="0"/>
    <xf numFmtId="254" fontId="4" fillId="0" borderId="3" applyNumberFormat="0" applyFill="0" applyAlignment="0" applyProtection="0">
      <alignment horizontal="center"/>
    </xf>
    <xf numFmtId="0" fontId="82" fillId="0" borderId="35" applyFill="0" applyProtection="0">
      <alignment horizontal="right"/>
    </xf>
    <xf numFmtId="259" fontId="4" fillId="0" borderId="10" applyFill="0" applyAlignment="0" applyProtection="0">
      <alignment horizontal="center"/>
    </xf>
    <xf numFmtId="0" fontId="31" fillId="0" borderId="8"/>
    <xf numFmtId="166" fontId="83" fillId="0" borderId="36" applyBorder="0"/>
    <xf numFmtId="260" fontId="84" fillId="2" borderId="0" applyFont="0" applyFill="0" applyBorder="0" applyAlignment="0" applyProtection="0"/>
    <xf numFmtId="49" fontId="85" fillId="0" borderId="0" applyFont="0" applyFill="0" applyBorder="0" applyAlignment="0" applyProtection="0">
      <alignment horizontal="left"/>
    </xf>
    <xf numFmtId="225" fontId="4" fillId="0" borderId="0" applyAlignment="0" applyProtection="0"/>
    <xf numFmtId="174" fontId="4" fillId="0" borderId="0" applyFill="0" applyBorder="0" applyAlignment="0" applyProtection="0"/>
    <xf numFmtId="49" fontId="4" fillId="0" borderId="0" applyNumberFormat="0" applyAlignment="0" applyProtection="0">
      <alignment horizontal="left"/>
    </xf>
    <xf numFmtId="49" fontId="86" fillId="0" borderId="37" applyNumberFormat="0" applyAlignment="0" applyProtection="0">
      <alignment horizontal="left" wrapText="1"/>
    </xf>
    <xf numFmtId="49" fontId="86" fillId="0" borderId="0" applyNumberFormat="0" applyAlignment="0" applyProtection="0">
      <alignment horizontal="left" wrapText="1"/>
    </xf>
    <xf numFmtId="49" fontId="87" fillId="0" borderId="0" applyAlignment="0" applyProtection="0">
      <alignment horizontal="left"/>
    </xf>
    <xf numFmtId="0" fontId="6" fillId="0" borderId="0" applyFont="0" applyFill="0" applyBorder="0" applyAlignment="0" applyProtection="0"/>
    <xf numFmtId="254" fontId="4" fillId="0" borderId="0" applyFont="0" applyFill="0" applyBorder="0" applyAlignment="0">
      <alignment horizontal="right"/>
    </xf>
    <xf numFmtId="242" fontId="37" fillId="0" borderId="8"/>
    <xf numFmtId="43" fontId="37" fillId="0" borderId="8"/>
    <xf numFmtId="0" fontId="38" fillId="0" borderId="10">
      <alignment horizontal="centerContinuous"/>
    </xf>
    <xf numFmtId="0" fontId="6" fillId="0" borderId="3" applyBorder="0">
      <alignment horizontal="centerContinuous"/>
    </xf>
    <xf numFmtId="222" fontId="38" fillId="0" borderId="0" applyFont="0" applyFill="0" applyBorder="0" applyAlignment="0" applyProtection="0"/>
    <xf numFmtId="261" fontId="4" fillId="0" borderId="0" applyFont="0" applyFill="0" applyBorder="0" applyProtection="0">
      <alignment horizontal="left"/>
    </xf>
    <xf numFmtId="262" fontId="4" fillId="0" borderId="0" applyFont="0" applyFill="0" applyBorder="0" applyProtection="0">
      <alignment horizontal="left"/>
    </xf>
    <xf numFmtId="263" fontId="4" fillId="0" borderId="0" applyFont="0" applyFill="0" applyBorder="0" applyProtection="0">
      <alignment horizontal="left"/>
    </xf>
    <xf numFmtId="264" fontId="4" fillId="35" borderId="0" applyFont="0" applyFill="0" applyBorder="0" applyAlignment="0" applyProtection="0">
      <alignment horizontal="center" vertical="top"/>
    </xf>
    <xf numFmtId="185" fontId="6" fillId="0" borderId="0"/>
    <xf numFmtId="198" fontId="35" fillId="0" borderId="0"/>
    <xf numFmtId="265" fontId="35"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37"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31" fillId="0" borderId="0">
      <alignment horizontal="right"/>
    </xf>
    <xf numFmtId="0" fontId="31" fillId="0" borderId="0">
      <alignment horizontal="right"/>
    </xf>
    <xf numFmtId="0" fontId="31" fillId="0" borderId="0">
      <alignment horizontal="right"/>
    </xf>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9" fillId="0" borderId="0" applyNumberFormat="0" applyFont="0" applyFill="0" applyBorder="0" applyProtection="0">
      <alignment horizontal="centerContinuous"/>
    </xf>
    <xf numFmtId="0" fontId="88" fillId="0" borderId="0"/>
    <xf numFmtId="0" fontId="88" fillId="0" borderId="0"/>
    <xf numFmtId="0" fontId="88" fillId="0" borderId="0"/>
    <xf numFmtId="43" fontId="31" fillId="0" borderId="0">
      <alignment horizontal="right"/>
    </xf>
    <xf numFmtId="43" fontId="31" fillId="0" borderId="0">
      <alignment horizontal="right"/>
    </xf>
    <xf numFmtId="43" fontId="31" fillId="0" borderId="0">
      <alignment horizontal="right"/>
    </xf>
    <xf numFmtId="43" fontId="31" fillId="0" borderId="0">
      <alignment horizontal="right"/>
    </xf>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37" fontId="38" fillId="0" borderId="0">
      <alignment horizontal="center"/>
    </xf>
    <xf numFmtId="0" fontId="38" fillId="0" borderId="0"/>
    <xf numFmtId="0" fontId="59" fillId="0" borderId="0"/>
    <xf numFmtId="266" fontId="4" fillId="0" borderId="0" applyFill="0" applyBorder="0" applyAlignment="0"/>
    <xf numFmtId="267" fontId="4" fillId="0" borderId="0" applyFill="0" applyBorder="0" applyAlignment="0"/>
    <xf numFmtId="190" fontId="4" fillId="0" borderId="0" applyFill="0" applyBorder="0" applyAlignment="0"/>
    <xf numFmtId="180" fontId="4" fillId="0" borderId="0" applyFill="0" applyBorder="0" applyAlignment="0"/>
    <xf numFmtId="183" fontId="4" fillId="0" borderId="0" applyFill="0" applyBorder="0" applyAlignment="0"/>
    <xf numFmtId="266" fontId="4" fillId="0" borderId="0" applyFill="0" applyBorder="0" applyAlignment="0"/>
    <xf numFmtId="184" fontId="4" fillId="0" borderId="0" applyFill="0" applyBorder="0" applyAlignment="0"/>
    <xf numFmtId="267" fontId="4" fillId="0" borderId="0" applyFill="0" applyBorder="0" applyAlignment="0"/>
    <xf numFmtId="166" fontId="4" fillId="0" borderId="0" applyAlignment="0" applyProtection="0"/>
    <xf numFmtId="259" fontId="4" fillId="36" borderId="0" applyNumberFormat="0" applyFont="0" applyBorder="0" applyAlignment="0"/>
    <xf numFmtId="0" fontId="68" fillId="0" borderId="0" applyFont="0" applyFill="0" applyBorder="0" applyAlignment="0" applyProtection="0"/>
    <xf numFmtId="268" fontId="4" fillId="0" borderId="38"/>
    <xf numFmtId="0" fontId="10" fillId="0" borderId="0" applyNumberFormat="0" applyBorder="0" applyAlignment="0" applyProtection="0"/>
    <xf numFmtId="259" fontId="4" fillId="0" borderId="0"/>
    <xf numFmtId="8" fontId="6" fillId="0" borderId="28" applyFont="0" applyFill="0" applyBorder="0" applyProtection="0">
      <alignment horizontal="right"/>
    </xf>
    <xf numFmtId="0" fontId="15" fillId="0" borderId="0">
      <alignment horizontal="center" wrapText="1"/>
    </xf>
    <xf numFmtId="0" fontId="90" fillId="0" borderId="0"/>
    <xf numFmtId="1" fontId="91" fillId="0" borderId="0"/>
    <xf numFmtId="259" fontId="92" fillId="0" borderId="0" applyFill="0" applyBorder="0">
      <alignment horizontal="right"/>
    </xf>
    <xf numFmtId="0" fontId="3" fillId="0" borderId="15" applyNumberFormat="0"/>
    <xf numFmtId="0" fontId="93" fillId="2" borderId="15" applyNumberFormat="0" applyAlignment="0"/>
    <xf numFmtId="1" fontId="53" fillId="0" borderId="0">
      <protection locked="0"/>
    </xf>
    <xf numFmtId="0" fontId="94" fillId="0" borderId="0" applyProtection="0"/>
    <xf numFmtId="0" fontId="38" fillId="0" borderId="0"/>
    <xf numFmtId="0" fontId="95" fillId="0" borderId="10" applyNumberFormat="0" applyFill="0" applyBorder="0" applyAlignment="0" applyProtection="0">
      <alignment horizontal="center"/>
    </xf>
    <xf numFmtId="0" fontId="96" fillId="0" borderId="10" applyNumberFormat="0" applyFill="0" applyProtection="0">
      <alignment horizontal="left" vertical="center"/>
    </xf>
    <xf numFmtId="0" fontId="56" fillId="0" borderId="0">
      <alignment horizontal="center" wrapText="1"/>
      <protection hidden="1"/>
    </xf>
    <xf numFmtId="0" fontId="97" fillId="0" borderId="36" applyNumberFormat="0" applyFill="0" applyProtection="0">
      <alignment horizontal="center" vertical="center"/>
    </xf>
    <xf numFmtId="0" fontId="98" fillId="0" borderId="10" applyNumberFormat="0" applyFill="0" applyBorder="0" applyProtection="0">
      <alignment horizontal="right" vertical="center"/>
    </xf>
    <xf numFmtId="0" fontId="99" fillId="37" borderId="15" applyNumberFormat="0" applyBorder="0" applyProtection="0">
      <alignment horizontal="center" vertical="center" wrapText="1"/>
    </xf>
    <xf numFmtId="254" fontId="4" fillId="0" borderId="0" applyFill="0" applyBorder="0" applyProtection="0">
      <alignment horizontal="center"/>
    </xf>
    <xf numFmtId="0" fontId="100" fillId="0" borderId="0">
      <alignment horizontal="right"/>
    </xf>
    <xf numFmtId="0" fontId="27" fillId="38" borderId="39" applyNumberFormat="0" applyFont="0" applyProtection="0">
      <alignment horizontal="right"/>
    </xf>
    <xf numFmtId="166" fontId="101" fillId="0" borderId="10" applyBorder="0">
      <alignment horizontal="center"/>
    </xf>
    <xf numFmtId="0" fontId="56" fillId="0" borderId="0" applyFont="0">
      <alignment horizontal="right" vertical="top"/>
    </xf>
    <xf numFmtId="1" fontId="102" fillId="0" borderId="40">
      <alignment vertical="top"/>
    </xf>
    <xf numFmtId="224" fontId="103" fillId="0" borderId="0"/>
    <xf numFmtId="224" fontId="103" fillId="0" borderId="0"/>
    <xf numFmtId="224" fontId="103" fillId="0" borderId="0"/>
    <xf numFmtId="224" fontId="103" fillId="0" borderId="0"/>
    <xf numFmtId="224" fontId="103" fillId="0" borderId="0"/>
    <xf numFmtId="224" fontId="103" fillId="0" borderId="0"/>
    <xf numFmtId="224" fontId="103" fillId="0" borderId="0"/>
    <xf numFmtId="224" fontId="103" fillId="0" borderId="0"/>
    <xf numFmtId="269" fontId="104" fillId="31" borderId="0" applyFont="0" applyFill="0" applyBorder="0" applyAlignment="0" applyProtection="0"/>
    <xf numFmtId="37" fontId="4" fillId="0" borderId="0"/>
    <xf numFmtId="166" fontId="4" fillId="0" borderId="0"/>
    <xf numFmtId="270" fontId="104" fillId="0" borderId="0" applyFont="0" applyFill="0" applyBorder="0" applyAlignment="0" applyProtection="0">
      <alignment horizontal="left" indent="1"/>
    </xf>
    <xf numFmtId="39" fontId="4" fillId="13" borderId="0"/>
    <xf numFmtId="41" fontId="105" fillId="0" borderId="0" applyFont="0" applyBorder="0">
      <alignment horizontal="right"/>
    </xf>
    <xf numFmtId="41" fontId="15" fillId="0" borderId="8"/>
    <xf numFmtId="266" fontId="4" fillId="0" borderId="0" applyFont="0" applyFill="0" applyBorder="0" applyAlignment="0" applyProtection="0"/>
    <xf numFmtId="178" fontId="106" fillId="0" borderId="0" applyFont="0" applyFill="0" applyBorder="0" applyAlignment="0" applyProtection="0"/>
    <xf numFmtId="178" fontId="15" fillId="0" borderId="8"/>
    <xf numFmtId="166" fontId="35" fillId="0" borderId="0" applyFont="0" applyFill="0" applyBorder="0" applyAlignment="0" applyProtection="0"/>
    <xf numFmtId="39" fontId="35" fillId="0" borderId="0" applyFont="0" applyFill="0" applyBorder="0" applyAlignment="0" applyProtection="0"/>
    <xf numFmtId="174" fontId="4" fillId="0" borderId="8"/>
    <xf numFmtId="43" fontId="5" fillId="0" borderId="0"/>
    <xf numFmtId="171" fontId="35" fillId="0" borderId="0" applyFont="0" applyFill="0" applyBorder="0" applyAlignment="0" applyProtection="0"/>
    <xf numFmtId="271" fontId="4" fillId="0" borderId="0" applyFill="0" applyBorder="0" applyAlignment="0" applyProtection="0"/>
    <xf numFmtId="0" fontId="107" fillId="0" borderId="0" applyFont="0" applyFill="0" applyBorder="0" applyAlignment="0" applyProtection="0">
      <alignment horizontal="right"/>
    </xf>
    <xf numFmtId="0" fontId="107" fillId="0" borderId="0" applyFont="0" applyFill="0" applyBorder="0" applyAlignment="0" applyProtection="0"/>
    <xf numFmtId="173" fontId="4" fillId="0" borderId="0" applyFont="0" applyFill="0" applyBorder="0" applyAlignment="0" applyProtection="0"/>
    <xf numFmtId="0" fontId="107" fillId="0" borderId="0" applyFont="0" applyFill="0" applyBorder="0" applyAlignment="0" applyProtection="0">
      <alignment horizontal="right"/>
    </xf>
    <xf numFmtId="272" fontId="4" fillId="0" borderId="0" applyFont="0" applyFill="0" applyBorder="0" applyAlignment="0" applyProtection="0"/>
    <xf numFmtId="40" fontId="6" fillId="0" borderId="0" applyFont="0" applyFill="0" applyBorder="0" applyProtection="0">
      <alignment horizontal="right"/>
    </xf>
    <xf numFmtId="267" fontId="4" fillId="0" borderId="0" applyFont="0" applyFill="0" applyBorder="0" applyAlignment="0" applyProtection="0"/>
    <xf numFmtId="166" fontId="4" fillId="0" borderId="0"/>
    <xf numFmtId="3" fontId="29" fillId="0" borderId="0" applyFont="0" applyFill="0" applyBorder="0" applyAlignment="0" applyProtection="0"/>
    <xf numFmtId="248" fontId="108" fillId="0" borderId="0"/>
    <xf numFmtId="0" fontId="109" fillId="0" borderId="0"/>
    <xf numFmtId="273" fontId="108" fillId="0" borderId="0"/>
    <xf numFmtId="253" fontId="110" fillId="0" borderId="0" applyFill="0" applyBorder="0" applyAlignment="0" applyProtection="0">
      <alignment horizontal="right"/>
      <protection locked="0"/>
    </xf>
    <xf numFmtId="0" fontId="6" fillId="39" borderId="0">
      <alignment horizontal="center" vertical="center" wrapText="1"/>
    </xf>
    <xf numFmtId="166" fontId="111" fillId="0" borderId="0"/>
    <xf numFmtId="274" fontId="94" fillId="0" borderId="0" applyFill="0" applyBorder="0">
      <alignment horizontal="left"/>
    </xf>
    <xf numFmtId="275" fontId="112" fillId="0" borderId="0"/>
    <xf numFmtId="0" fontId="113" fillId="0" borderId="0">
      <alignment horizontal="left"/>
    </xf>
    <xf numFmtId="0" fontId="114" fillId="0" borderId="0"/>
    <xf numFmtId="0" fontId="115" fillId="0" borderId="0">
      <alignment horizontal="left"/>
    </xf>
    <xf numFmtId="0" fontId="38" fillId="0" borderId="10" applyNumberFormat="0" applyFont="0" applyFill="0" applyProtection="0">
      <alignment horizontal="centerContinuous"/>
    </xf>
    <xf numFmtId="0" fontId="38" fillId="0" borderId="0" applyFill="0" applyBorder="0">
      <alignment horizontal="right"/>
      <protection locked="0"/>
    </xf>
    <xf numFmtId="276" fontId="4" fillId="0" borderId="41" applyFont="0" applyFill="0" applyBorder="0" applyAlignment="0" applyProtection="0"/>
    <xf numFmtId="221" fontId="4" fillId="0" borderId="8"/>
    <xf numFmtId="267" fontId="4" fillId="0" borderId="0" applyFont="0" applyFill="0" applyBorder="0" applyAlignment="0" applyProtection="0"/>
    <xf numFmtId="244" fontId="6" fillId="0" borderId="0" applyFont="0" applyFill="0" applyBorder="0" applyAlignment="0"/>
    <xf numFmtId="189" fontId="4" fillId="0" borderId="8"/>
    <xf numFmtId="185" fontId="4" fillId="0" borderId="0" applyFont="0" applyFill="0" applyBorder="0" applyAlignment="0" applyProtection="0"/>
    <xf numFmtId="277" fontId="116" fillId="0" borderId="0" applyFont="0" applyBorder="0"/>
    <xf numFmtId="44" fontId="15" fillId="0" borderId="8"/>
    <xf numFmtId="278" fontId="4" fillId="0" borderId="0" applyFont="0" applyFill="0" applyBorder="0" applyAlignment="0" applyProtection="0"/>
    <xf numFmtId="274" fontId="4" fillId="0" borderId="0" applyFont="0" applyFill="0" applyBorder="0" applyAlignment="0" applyProtection="0"/>
    <xf numFmtId="279" fontId="117" fillId="0" borderId="0"/>
    <xf numFmtId="0" fontId="107" fillId="0" borderId="0" applyFont="0" applyFill="0" applyBorder="0" applyAlignment="0" applyProtection="0">
      <alignment horizontal="right"/>
    </xf>
    <xf numFmtId="0" fontId="107" fillId="0" borderId="0" applyFont="0" applyFill="0" applyBorder="0" applyAlignment="0" applyProtection="0">
      <alignment horizontal="right"/>
    </xf>
    <xf numFmtId="7" fontId="15" fillId="0" borderId="8"/>
    <xf numFmtId="176" fontId="4" fillId="0" borderId="0" applyFont="0" applyFill="0" applyBorder="0" applyAlignment="0" applyProtection="0"/>
    <xf numFmtId="0" fontId="107" fillId="0" borderId="0" applyFont="0" applyFill="0" applyBorder="0" applyAlignment="0" applyProtection="0">
      <alignment horizontal="right"/>
    </xf>
    <xf numFmtId="280" fontId="4" fillId="0" borderId="0" applyFont="0" applyFill="0" applyBorder="0" applyAlignment="0" applyProtection="0"/>
    <xf numFmtId="281" fontId="6" fillId="0" borderId="0" applyFont="0" applyFill="0" applyBorder="0" applyAlignment="0" applyProtection="0"/>
    <xf numFmtId="8" fontId="56" fillId="13" borderId="0" applyFont="0" applyFill="0" applyBorder="0" applyAlignment="0" applyProtection="0"/>
    <xf numFmtId="266" fontId="4" fillId="0" borderId="0" applyFont="0" applyFill="0" applyBorder="0" applyAlignment="0" applyProtection="0"/>
    <xf numFmtId="239" fontId="6" fillId="0" borderId="0" applyFont="0" applyFill="0" applyBorder="0" applyAlignment="0" applyProtection="0"/>
    <xf numFmtId="242" fontId="4" fillId="0" borderId="0" applyFill="0" applyBorder="0" applyProtection="0">
      <alignment vertical="center"/>
    </xf>
    <xf numFmtId="15" fontId="27" fillId="0" borderId="0" applyFont="0" applyFill="0" applyBorder="0" applyAlignment="0" applyProtection="0"/>
    <xf numFmtId="223" fontId="38" fillId="0" borderId="0" applyFont="0" applyFill="0" applyBorder="0" applyAlignment="0" applyProtection="0"/>
    <xf numFmtId="175" fontId="4" fillId="0" borderId="0" applyProtection="0">
      <alignment horizontal="right"/>
    </xf>
    <xf numFmtId="175" fontId="24" fillId="0" borderId="0" applyProtection="0"/>
    <xf numFmtId="15" fontId="118" fillId="0" borderId="8" applyBorder="0">
      <alignment horizontal="center"/>
    </xf>
    <xf numFmtId="282" fontId="4" fillId="0" borderId="0" applyFont="0" applyFill="0" applyBorder="0" applyProtection="0"/>
    <xf numFmtId="283" fontId="4" fillId="0" borderId="0" applyFont="0" applyFill="0" applyBorder="0" applyAlignment="0" applyProtection="0"/>
    <xf numFmtId="15" fontId="24" fillId="0" borderId="0" applyFill="0" applyBorder="0" applyAlignment="0"/>
    <xf numFmtId="273" fontId="4" fillId="0" borderId="0" applyFont="0" applyFill="0" applyBorder="0" applyAlignment="0" applyProtection="0"/>
    <xf numFmtId="284" fontId="4" fillId="0" borderId="0" applyFont="0" applyFill="0" applyBorder="0" applyProtection="0"/>
    <xf numFmtId="285" fontId="4" fillId="0" borderId="0" applyFont="0" applyFill="0" applyBorder="0" applyAlignment="0" applyProtection="0"/>
    <xf numFmtId="286" fontId="4" fillId="0" borderId="0" applyFont="0" applyFill="0" applyBorder="0" applyAlignment="0" applyProtection="0"/>
    <xf numFmtId="287" fontId="4" fillId="0" borderId="0" applyFont="0" applyFill="0" applyBorder="0" applyAlignment="0" applyProtection="0"/>
    <xf numFmtId="37" fontId="6" fillId="3" borderId="0" applyFont="0" applyFill="0" applyBorder="0" applyAlignment="0" applyProtection="0"/>
    <xf numFmtId="221" fontId="6" fillId="3" borderId="42" applyFont="0" applyFill="0" applyBorder="0" applyAlignment="0" applyProtection="0"/>
    <xf numFmtId="288" fontId="4" fillId="0" borderId="0" applyFont="0" applyFill="0" applyBorder="0" applyAlignment="0" applyProtection="0"/>
    <xf numFmtId="276" fontId="4" fillId="0" borderId="0" applyFont="0" applyFill="0" applyBorder="0" applyAlignment="0" applyProtection="0"/>
    <xf numFmtId="289" fontId="4" fillId="3" borderId="0" applyFont="0" applyFill="0" applyBorder="0" applyAlignment="0" applyProtection="0"/>
    <xf numFmtId="17" fontId="24" fillId="0" borderId="0" applyFill="0" applyBorder="0">
      <alignment horizontal="right"/>
    </xf>
    <xf numFmtId="290" fontId="24" fillId="0" borderId="10"/>
    <xf numFmtId="291" fontId="4" fillId="0" borderId="0" applyFont="0" applyFill="0" applyBorder="0" applyAlignment="0" applyProtection="0"/>
    <xf numFmtId="292" fontId="4" fillId="0" borderId="0" applyFont="0" applyFill="0" applyBorder="0" applyAlignment="0" applyProtection="0"/>
    <xf numFmtId="236" fontId="4" fillId="0" borderId="0" applyFont="0" applyFill="0" applyBorder="0" applyAlignment="0" applyProtection="0"/>
    <xf numFmtId="0" fontId="107" fillId="0" borderId="0" applyFont="0" applyFill="0" applyBorder="0" applyAlignment="0" applyProtection="0"/>
    <xf numFmtId="293" fontId="4" fillId="0" borderId="0" applyFont="0" applyFill="0" applyBorder="0" applyAlignment="0" applyProtection="0"/>
    <xf numFmtId="14" fontId="14" fillId="0" borderId="0" applyFill="0" applyBorder="0" applyAlignment="0"/>
    <xf numFmtId="14" fontId="24" fillId="2" borderId="5" applyFill="0" applyBorder="0">
      <alignment horizontal="right"/>
    </xf>
    <xf numFmtId="221" fontId="4" fillId="0" borderId="0" applyFill="0" applyBorder="0">
      <alignment horizontal="right"/>
    </xf>
    <xf numFmtId="15" fontId="32" fillId="0" borderId="0" applyFont="0" applyFill="0" applyBorder="0" applyAlignment="0" applyProtection="0">
      <alignment horizontal="center"/>
    </xf>
    <xf numFmtId="14" fontId="68" fillId="0" borderId="0" applyFont="0" applyFill="0" applyBorder="0" applyAlignment="0" applyProtection="0">
      <alignment horizontal="center"/>
    </xf>
    <xf numFmtId="0" fontId="68" fillId="0" borderId="0" applyFont="0" applyFill="0" applyBorder="0" applyAlignment="0" applyProtection="0">
      <alignment horizontal="center"/>
    </xf>
    <xf numFmtId="294" fontId="4" fillId="0" borderId="0" applyFont="0" applyFill="0" applyBorder="0" applyAlignment="0" applyProtection="0"/>
    <xf numFmtId="295" fontId="4" fillId="0" borderId="0" applyFont="0" applyFill="0" applyBorder="0" applyAlignment="0" applyProtection="0"/>
    <xf numFmtId="296" fontId="6" fillId="0" borderId="0" applyFont="0" applyFill="0" applyBorder="0" applyAlignment="0" applyProtection="0"/>
    <xf numFmtId="188" fontId="6" fillId="0" borderId="0" applyFont="0" applyFill="0" applyBorder="0" applyAlignment="0" applyProtection="0"/>
    <xf numFmtId="43" fontId="6" fillId="0" borderId="0" applyFont="0" applyFill="0" applyBorder="0" applyAlignment="0" applyProtection="0"/>
    <xf numFmtId="0" fontId="119" fillId="0" borderId="0">
      <protection locked="0"/>
    </xf>
    <xf numFmtId="15" fontId="4" fillId="0" borderId="0"/>
    <xf numFmtId="297" fontId="90" fillId="0" borderId="0"/>
    <xf numFmtId="7" fontId="4" fillId="0" borderId="0"/>
    <xf numFmtId="298" fontId="74" fillId="0" borderId="0" applyFont="0" applyFill="0" applyBorder="0" applyAlignment="0" applyProtection="0"/>
    <xf numFmtId="299" fontId="120" fillId="0" borderId="0" applyFont="0" applyFill="0" applyBorder="0" applyAlignment="0" applyProtection="0"/>
    <xf numFmtId="0" fontId="54" fillId="0" borderId="0" applyFont="0" applyFill="0" applyBorder="0" applyAlignment="0" applyProtection="0"/>
    <xf numFmtId="0" fontId="32" fillId="0" borderId="0" applyFont="0" applyFill="0" applyBorder="0" applyAlignment="0" applyProtection="0"/>
    <xf numFmtId="0" fontId="107" fillId="0" borderId="43" applyNumberFormat="0" applyFont="0" applyFill="0" applyAlignment="0" applyProtection="0"/>
    <xf numFmtId="42" fontId="121" fillId="0" borderId="0" applyFill="0" applyBorder="0" applyAlignment="0" applyProtection="0"/>
    <xf numFmtId="254" fontId="4" fillId="0" borderId="17" applyNumberFormat="0" applyFill="0" applyAlignment="0" applyProtection="0"/>
    <xf numFmtId="38" fontId="4" fillId="12" borderId="0" applyNumberFormat="0" applyFont="0" applyBorder="0" applyAlignment="0" applyProtection="0"/>
    <xf numFmtId="174" fontId="122" fillId="0" borderId="44" applyNumberFormat="0" applyAlignment="0" applyProtection="0">
      <alignment vertical="top"/>
    </xf>
    <xf numFmtId="0" fontId="4" fillId="2" borderId="0" applyNumberFormat="0" applyFont="0" applyBorder="0" applyAlignment="0" applyProtection="0"/>
    <xf numFmtId="174" fontId="123" fillId="0" borderId="45" applyNumberFormat="0" applyAlignment="0" applyProtection="0">
      <alignment vertical="top"/>
    </xf>
    <xf numFmtId="206" fontId="124" fillId="0" borderId="0">
      <protection locked="0"/>
    </xf>
    <xf numFmtId="206" fontId="124" fillId="0" borderId="0">
      <protection locked="0"/>
    </xf>
    <xf numFmtId="275" fontId="27" fillId="0" borderId="46" applyNumberFormat="0" applyFont="0" applyFill="0" applyAlignment="0"/>
    <xf numFmtId="266" fontId="4" fillId="0" borderId="0" applyFill="0" applyBorder="0" applyAlignment="0"/>
    <xf numFmtId="267" fontId="4" fillId="0" borderId="0" applyFill="0" applyBorder="0" applyAlignment="0"/>
    <xf numFmtId="266" fontId="4" fillId="0" borderId="0" applyFill="0" applyBorder="0" applyAlignment="0"/>
    <xf numFmtId="184" fontId="4" fillId="0" borderId="0" applyFill="0" applyBorder="0" applyAlignment="0"/>
    <xf numFmtId="267" fontId="4" fillId="0" borderId="0" applyFill="0" applyBorder="0" applyAlignment="0"/>
    <xf numFmtId="8" fontId="32" fillId="0" borderId="0" applyFont="0" applyFill="0" applyBorder="0" applyAlignment="0" applyProtection="0">
      <alignment horizontal="right"/>
    </xf>
    <xf numFmtId="237" fontId="35" fillId="0" borderId="0" applyFont="0" applyFill="0" applyBorder="0" applyProtection="0">
      <alignment horizontal="left"/>
      <protection locked="0"/>
    </xf>
    <xf numFmtId="238" fontId="35" fillId="0" borderId="0" applyFont="0" applyFill="0" applyBorder="0" applyProtection="0">
      <alignment horizontal="left"/>
      <protection locked="0"/>
    </xf>
    <xf numFmtId="253" fontId="125" fillId="0" borderId="0" applyFill="0" applyBorder="0" applyAlignment="0" applyProtection="0"/>
    <xf numFmtId="284" fontId="6" fillId="0" borderId="0" applyFont="0" applyFill="0" applyBorder="0" applyAlignment="0" applyProtection="0"/>
    <xf numFmtId="174" fontId="6" fillId="0" borderId="0" applyFont="0" applyFill="0" applyBorder="0" applyAlignment="0" applyProtection="0"/>
    <xf numFmtId="240" fontId="6" fillId="0" borderId="0" applyFont="0" applyFill="0" applyBorder="0" applyAlignment="0" applyProtection="0"/>
    <xf numFmtId="300" fontId="4" fillId="0" borderId="0" applyFont="0" applyFill="0" applyBorder="0" applyAlignment="0" applyProtection="0"/>
    <xf numFmtId="301" fontId="4" fillId="0" borderId="0" applyFont="0" applyFill="0" applyBorder="0" applyAlignment="0" applyProtection="0"/>
    <xf numFmtId="0" fontId="38" fillId="0" borderId="0" applyNumberFormat="0" applyFill="0" applyBorder="0" applyAlignment="0"/>
    <xf numFmtId="0" fontId="4" fillId="0" borderId="0">
      <alignment horizontal="right" vertical="top"/>
    </xf>
    <xf numFmtId="210" fontId="4" fillId="0" borderId="0">
      <alignment horizontal="right" vertical="top"/>
    </xf>
    <xf numFmtId="210" fontId="4" fillId="0" borderId="0">
      <alignment horizontal="right" vertical="top"/>
    </xf>
    <xf numFmtId="265" fontId="4" fillId="0" borderId="0" applyFill="0" applyBorder="0">
      <alignment horizontal="right" vertical="top"/>
    </xf>
    <xf numFmtId="242" fontId="4" fillId="0" borderId="0" applyFill="0" applyBorder="0">
      <alignment horizontal="right" vertical="top"/>
    </xf>
    <xf numFmtId="208" fontId="4" fillId="0" borderId="0" applyFill="0" applyBorder="0">
      <alignment horizontal="right" vertical="top"/>
    </xf>
    <xf numFmtId="214" fontId="4" fillId="0" borderId="0" applyFill="0" applyBorder="0">
      <alignment horizontal="right" vertical="top"/>
    </xf>
    <xf numFmtId="0" fontId="126" fillId="0" borderId="0">
      <alignment horizontal="center" wrapText="1"/>
    </xf>
    <xf numFmtId="214" fontId="94" fillId="0" borderId="0" applyFill="0" applyBorder="0">
      <alignment vertical="top"/>
    </xf>
    <xf numFmtId="214" fontId="99" fillId="0" borderId="0" applyFill="0" applyBorder="0" applyProtection="0">
      <alignment vertical="top"/>
    </xf>
    <xf numFmtId="214" fontId="127" fillId="0" borderId="0">
      <alignment vertical="top"/>
    </xf>
    <xf numFmtId="41" fontId="128" fillId="0" borderId="0" applyFill="0" applyBorder="0" applyAlignment="0" applyProtection="0">
      <alignment horizontal="right" vertical="top"/>
    </xf>
    <xf numFmtId="214" fontId="30" fillId="0" borderId="0"/>
    <xf numFmtId="0" fontId="128" fillId="0" borderId="0" applyFill="0" applyBorder="0">
      <alignment horizontal="left" vertical="top"/>
    </xf>
    <xf numFmtId="268" fontId="74" fillId="40" borderId="11">
      <alignment horizontal="left"/>
    </xf>
    <xf numFmtId="302" fontId="119" fillId="0" borderId="0">
      <protection locked="0"/>
    </xf>
    <xf numFmtId="183" fontId="119" fillId="0" borderId="0">
      <protection locked="0"/>
    </xf>
    <xf numFmtId="243" fontId="90" fillId="0" borderId="0"/>
    <xf numFmtId="249" fontId="6" fillId="3" borderId="0" applyFont="0" applyFill="0" applyBorder="0" applyAlignment="0"/>
    <xf numFmtId="2" fontId="29" fillId="0" borderId="0" applyFont="0" applyFill="0" applyBorder="0" applyAlignment="0" applyProtection="0"/>
    <xf numFmtId="0" fontId="129" fillId="0" borderId="0">
      <alignment horizontal="left"/>
    </xf>
    <xf numFmtId="0" fontId="130" fillId="0" borderId="0">
      <alignment horizontal="left"/>
    </xf>
    <xf numFmtId="0" fontId="131" fillId="0" borderId="0" applyFill="0" applyBorder="0" applyProtection="0">
      <alignment horizontal="left"/>
    </xf>
    <xf numFmtId="0" fontId="131" fillId="0" borderId="0" applyNumberFormat="0" applyFill="0" applyBorder="0" applyProtection="0">
      <alignment horizontal="left"/>
    </xf>
    <xf numFmtId="0" fontId="32" fillId="0" borderId="0" applyFill="0" applyBorder="0" applyProtection="0">
      <alignment horizontal="left"/>
    </xf>
    <xf numFmtId="303" fontId="4" fillId="0" borderId="0" applyFont="0" applyFill="0" applyBorder="0" applyAlignment="0" applyProtection="0"/>
    <xf numFmtId="304" fontId="4" fillId="0" borderId="0" applyFont="0" applyFill="0" applyBorder="0" applyAlignment="0" applyProtection="0"/>
    <xf numFmtId="305" fontId="4" fillId="0" borderId="0" applyFont="0" applyFill="0" applyBorder="0" applyAlignment="0" applyProtection="0"/>
    <xf numFmtId="201" fontId="4" fillId="0" borderId="0" applyFont="0" applyFill="0" applyBorder="0" applyAlignment="0" applyProtection="0"/>
    <xf numFmtId="221" fontId="32" fillId="0" borderId="0" applyFill="0" applyBorder="0" applyAlignment="0" applyProtection="0">
      <protection locked="0"/>
    </xf>
    <xf numFmtId="0" fontId="132" fillId="0" borderId="0" applyFont="0" applyFill="0" applyBorder="0" applyProtection="0">
      <alignment horizontal="center" wrapText="1"/>
    </xf>
    <xf numFmtId="278" fontId="4" fillId="0" borderId="0" applyFont="0" applyFill="0" applyBorder="0" applyProtection="0">
      <alignment horizontal="right"/>
    </xf>
    <xf numFmtId="2" fontId="6" fillId="3" borderId="4" applyFill="0" applyBorder="0" applyProtection="0">
      <alignment horizontal="center"/>
    </xf>
    <xf numFmtId="38" fontId="4" fillId="12" borderId="0" applyNumberFormat="0" applyFont="0" applyBorder="0" applyAlignment="0">
      <protection hidden="1"/>
    </xf>
    <xf numFmtId="0" fontId="133" fillId="0" borderId="0" applyFill="0" applyBorder="0" applyAlignment="0" applyProtection="0"/>
    <xf numFmtId="280" fontId="134" fillId="0" borderId="0" applyAlignment="0">
      <alignment horizontal="left"/>
      <protection locked="0"/>
    </xf>
    <xf numFmtId="234" fontId="4" fillId="0" borderId="0"/>
    <xf numFmtId="235" fontId="4" fillId="0" borderId="0"/>
    <xf numFmtId="0" fontId="35" fillId="0" borderId="0"/>
    <xf numFmtId="306" fontId="4" fillId="0" borderId="0">
      <alignment horizontal="right"/>
    </xf>
    <xf numFmtId="0" fontId="6" fillId="0" borderId="0">
      <alignment horizontal="right"/>
    </xf>
    <xf numFmtId="9" fontId="106" fillId="0" borderId="0">
      <alignment horizontal="right"/>
    </xf>
    <xf numFmtId="0" fontId="6" fillId="0" borderId="0">
      <alignment horizontal="right"/>
    </xf>
    <xf numFmtId="267" fontId="135" fillId="0" borderId="0" applyFill="0" applyBorder="0" applyAlignment="0" applyProtection="0"/>
    <xf numFmtId="0" fontId="4" fillId="0" borderId="0"/>
    <xf numFmtId="170" fontId="24" fillId="3" borderId="15" applyNumberFormat="0" applyFont="0" applyAlignment="0"/>
    <xf numFmtId="0" fontId="107" fillId="0" borderId="0" applyFont="0" applyFill="0" applyBorder="0" applyAlignment="0" applyProtection="0">
      <alignment horizontal="right"/>
    </xf>
    <xf numFmtId="303" fontId="6" fillId="0" borderId="0">
      <alignment horizontal="right"/>
    </xf>
    <xf numFmtId="0" fontId="8" fillId="0" borderId="0">
      <alignment horizontal="right"/>
    </xf>
    <xf numFmtId="0" fontId="136" fillId="41" borderId="0" applyNumberFormat="0" applyBorder="0" applyProtection="0">
      <alignment horizontal="left" vertical="center"/>
    </xf>
    <xf numFmtId="0" fontId="137" fillId="1" borderId="0" applyNumberFormat="0" applyBorder="0" applyProtection="0">
      <alignment horizontal="left" vertical="center"/>
    </xf>
    <xf numFmtId="0" fontId="138" fillId="0" borderId="0" applyProtection="0">
      <alignment horizontal="right"/>
    </xf>
    <xf numFmtId="0" fontId="139" fillId="0" borderId="0">
      <alignment horizontal="left"/>
    </xf>
    <xf numFmtId="0" fontId="139" fillId="0" borderId="0">
      <alignment horizontal="left"/>
    </xf>
    <xf numFmtId="0" fontId="15" fillId="0" borderId="22" applyNumberFormat="0" applyAlignment="0" applyProtection="0">
      <alignment horizontal="left" vertical="center"/>
    </xf>
    <xf numFmtId="0" fontId="15" fillId="0" borderId="2">
      <alignment horizontal="left" vertical="center"/>
    </xf>
    <xf numFmtId="0" fontId="41" fillId="0" borderId="0" applyFill="0" applyBorder="0" applyProtection="0">
      <alignment horizontal="right"/>
    </xf>
    <xf numFmtId="0" fontId="140" fillId="0" borderId="0">
      <alignment horizontal="left"/>
    </xf>
    <xf numFmtId="0" fontId="141" fillId="0" borderId="11">
      <alignment horizontal="left" vertical="top"/>
    </xf>
    <xf numFmtId="0" fontId="142" fillId="0" borderId="0">
      <alignment horizontal="left"/>
    </xf>
    <xf numFmtId="0" fontId="143" fillId="0" borderId="11">
      <alignment horizontal="left" vertical="top"/>
    </xf>
    <xf numFmtId="0" fontId="144" fillId="0" borderId="0">
      <alignment horizontal="left"/>
    </xf>
    <xf numFmtId="0" fontId="145" fillId="0" borderId="0"/>
    <xf numFmtId="246" fontId="146" fillId="9" borderId="0"/>
    <xf numFmtId="246" fontId="146" fillId="15" borderId="0"/>
    <xf numFmtId="246" fontId="146" fillId="2" borderId="0"/>
    <xf numFmtId="185" fontId="35" fillId="0" borderId="0" applyFont="0" applyFill="0" applyBorder="0" applyAlignment="0" applyProtection="0"/>
    <xf numFmtId="185" fontId="6" fillId="0" borderId="0" applyFont="0" applyFill="0" applyBorder="0" applyAlignment="0" applyProtection="0"/>
    <xf numFmtId="275" fontId="147" fillId="42" borderId="0" applyNumberFormat="0" applyBorder="0" applyAlignment="0"/>
    <xf numFmtId="174" fontId="148" fillId="0" borderId="0" applyAlignment="0" applyProtection="0"/>
    <xf numFmtId="166" fontId="149" fillId="0" borderId="0" applyProtection="0">
      <alignment horizontal="right"/>
    </xf>
    <xf numFmtId="166" fontId="8" fillId="0" borderId="0" applyFill="0" applyBorder="0" applyAlignment="0" applyProtection="0"/>
    <xf numFmtId="255" fontId="148" fillId="0" borderId="0" applyFill="0" applyBorder="0" applyAlignment="0" applyProtection="0"/>
    <xf numFmtId="0" fontId="59" fillId="0" borderId="0">
      <alignment horizontal="center"/>
    </xf>
    <xf numFmtId="8" fontId="4" fillId="27" borderId="0" applyNumberFormat="0" applyFont="0" applyAlignment="0" applyProtection="0">
      <alignment horizontal="right"/>
      <protection locked="0"/>
    </xf>
    <xf numFmtId="275" fontId="8" fillId="0" borderId="0"/>
    <xf numFmtId="38" fontId="32" fillId="0" borderId="0" applyFont="0" applyFill="0" applyBorder="0" applyAlignment="0" applyProtection="0">
      <protection locked="0"/>
    </xf>
    <xf numFmtId="307" fontId="4" fillId="0" borderId="0" applyFont="0" applyFill="0" applyBorder="0" applyProtection="0">
      <alignment horizontal="left"/>
    </xf>
    <xf numFmtId="237" fontId="4" fillId="0" borderId="0" applyFont="0" applyFill="0" applyBorder="0" applyProtection="0">
      <alignment horizontal="left"/>
    </xf>
    <xf numFmtId="238" fontId="4" fillId="0" borderId="0" applyFont="0" applyFill="0" applyBorder="0" applyProtection="0">
      <alignment horizontal="left"/>
    </xf>
    <xf numFmtId="239" fontId="4" fillId="0" borderId="0" applyFont="0" applyFill="0" applyBorder="0" applyProtection="0">
      <alignment horizontal="left"/>
    </xf>
    <xf numFmtId="175" fontId="27" fillId="0" borderId="0"/>
    <xf numFmtId="174" fontId="150" fillId="12" borderId="0">
      <protection locked="0"/>
    </xf>
    <xf numFmtId="167" fontId="149" fillId="3" borderId="0"/>
    <xf numFmtId="10" fontId="4" fillId="3" borderId="15" applyNumberFormat="0" applyBorder="0" applyAlignment="0" applyProtection="0"/>
    <xf numFmtId="3" fontId="151" fillId="12" borderId="0">
      <alignment horizontal="right"/>
      <protection locked="0"/>
    </xf>
    <xf numFmtId="275" fontId="150" fillId="12" borderId="0" applyBorder="0">
      <alignment horizontal="right"/>
      <protection locked="0"/>
    </xf>
    <xf numFmtId="176" fontId="149" fillId="3" borderId="0"/>
    <xf numFmtId="8" fontId="4" fillId="3" borderId="0" applyFont="0" applyBorder="0" applyAlignment="0" applyProtection="0">
      <protection locked="0"/>
    </xf>
    <xf numFmtId="221" fontId="6" fillId="3" borderId="0" applyFont="0" applyBorder="0" applyAlignment="0" applyProtection="0">
      <protection locked="0"/>
    </xf>
    <xf numFmtId="249" fontId="6" fillId="3" borderId="0" applyFont="0" applyBorder="0" applyAlignment="0">
      <protection locked="0"/>
    </xf>
    <xf numFmtId="0" fontId="152" fillId="0" borderId="0" applyNumberFormat="0" applyFill="0" applyBorder="0" applyAlignment="0" applyProtection="0"/>
    <xf numFmtId="252" fontId="149" fillId="3" borderId="0"/>
    <xf numFmtId="221" fontId="4" fillId="3" borderId="0">
      <protection locked="0"/>
    </xf>
    <xf numFmtId="37" fontId="149" fillId="3" borderId="0"/>
    <xf numFmtId="166" fontId="149" fillId="3" borderId="0"/>
    <xf numFmtId="0" fontId="3" fillId="2" borderId="0" applyNumberFormat="0"/>
    <xf numFmtId="306" fontId="4" fillId="3" borderId="0" applyFont="0" applyBorder="0" applyAlignment="0">
      <protection locked="0"/>
    </xf>
    <xf numFmtId="10" fontId="4" fillId="3" borderId="0">
      <protection locked="0"/>
    </xf>
    <xf numFmtId="274" fontId="6" fillId="3" borderId="0" applyFont="0" applyBorder="0" applyAlignment="0">
      <protection locked="0"/>
    </xf>
    <xf numFmtId="221" fontId="93" fillId="3" borderId="0" applyNumberFormat="0" applyBorder="0" applyAlignment="0">
      <protection locked="0"/>
    </xf>
    <xf numFmtId="308" fontId="149" fillId="0" borderId="0" applyProtection="0">
      <alignment horizontal="right"/>
    </xf>
    <xf numFmtId="306" fontId="153" fillId="3" borderId="15"/>
    <xf numFmtId="38" fontId="153" fillId="3" borderId="15"/>
    <xf numFmtId="40" fontId="153" fillId="3" borderId="15"/>
    <xf numFmtId="0" fontId="149" fillId="0" borderId="0" applyNumberFormat="0" applyFill="0" applyBorder="0" applyAlignment="0">
      <protection locked="0"/>
    </xf>
    <xf numFmtId="0" fontId="154" fillId="0" borderId="0" applyNumberFormat="0" applyFill="0" applyBorder="0" applyAlignment="0"/>
    <xf numFmtId="309" fontId="4" fillId="0" borderId="0" applyFill="0" applyBorder="0" applyProtection="0">
      <alignment vertical="center"/>
    </xf>
    <xf numFmtId="242" fontId="4" fillId="0" borderId="0" applyFill="0" applyBorder="0" applyProtection="0">
      <alignment vertical="center"/>
    </xf>
    <xf numFmtId="14" fontId="149" fillId="3" borderId="18" applyProtection="0">
      <alignment horizontal="right"/>
    </xf>
    <xf numFmtId="0" fontId="155" fillId="0" borderId="0" applyProtection="0"/>
    <xf numFmtId="310" fontId="4" fillId="0" borderId="0" applyFill="0" applyBorder="0" applyProtection="0">
      <alignment vertical="center"/>
    </xf>
    <xf numFmtId="311" fontId="149" fillId="3" borderId="47" applyProtection="0"/>
    <xf numFmtId="312" fontId="4" fillId="0" borderId="0" applyFill="0" applyBorder="0" applyProtection="0">
      <alignment vertical="center"/>
    </xf>
    <xf numFmtId="221" fontId="4" fillId="3" borderId="0" applyNumberFormat="0" applyFont="0" applyBorder="0" applyAlignment="0" applyProtection="0">
      <alignment horizontal="center"/>
      <protection locked="0"/>
    </xf>
    <xf numFmtId="172" fontId="90" fillId="0" borderId="0"/>
    <xf numFmtId="0" fontId="38" fillId="0" borderId="0" applyFill="0" applyBorder="0">
      <alignment horizontal="right"/>
      <protection locked="0"/>
    </xf>
    <xf numFmtId="0" fontId="6" fillId="19" borderId="48">
      <alignment horizontal="left" vertical="center" wrapText="1"/>
    </xf>
    <xf numFmtId="313" fontId="4" fillId="0" borderId="0" applyFont="0" applyFill="0" applyBorder="0" applyAlignment="0" applyProtection="0"/>
    <xf numFmtId="255" fontId="4" fillId="0" borderId="0" applyFont="0" applyFill="0" applyBorder="0" applyAlignment="0" applyProtection="0"/>
    <xf numFmtId="38" fontId="156" fillId="0" borderId="0"/>
    <xf numFmtId="38" fontId="157" fillId="0" borderId="0"/>
    <xf numFmtId="38" fontId="82" fillId="0" borderId="0"/>
    <xf numFmtId="38" fontId="158" fillId="0" borderId="0"/>
    <xf numFmtId="0" fontId="55" fillId="0" borderId="0"/>
    <xf numFmtId="0" fontId="55" fillId="0" borderId="0"/>
    <xf numFmtId="0" fontId="35" fillId="43" borderId="0" applyNumberFormat="0" applyFont="0" applyBorder="0" applyProtection="0"/>
    <xf numFmtId="175" fontId="6" fillId="0" borderId="0" applyFont="0" applyFill="0" applyAlignment="0" applyProtection="0"/>
    <xf numFmtId="253" fontId="133" fillId="0" borderId="0" applyFill="0" applyBorder="0" applyAlignment="0" applyProtection="0"/>
    <xf numFmtId="266" fontId="4" fillId="0" borderId="0" applyFill="0" applyBorder="0" applyAlignment="0"/>
    <xf numFmtId="267" fontId="4" fillId="0" borderId="0" applyFill="0" applyBorder="0" applyAlignment="0"/>
    <xf numFmtId="266" fontId="4" fillId="0" borderId="0" applyFill="0" applyBorder="0" applyAlignment="0"/>
    <xf numFmtId="184" fontId="4" fillId="0" borderId="0" applyFill="0" applyBorder="0" applyAlignment="0"/>
    <xf numFmtId="267" fontId="4" fillId="0" borderId="0" applyFill="0" applyBorder="0" applyAlignment="0"/>
    <xf numFmtId="166" fontId="159" fillId="0" borderId="0" applyNumberFormat="0" applyFont="0" applyFill="0" applyBorder="0" applyAlignment="0">
      <protection hidden="1"/>
    </xf>
    <xf numFmtId="0" fontId="160" fillId="0" borderId="3">
      <alignment horizontal="left"/>
    </xf>
    <xf numFmtId="0" fontId="161" fillId="0" borderId="0">
      <alignment horizontal="left"/>
    </xf>
    <xf numFmtId="314" fontId="6" fillId="0" borderId="0" applyFont="0" applyFill="0" applyBorder="0" applyAlignment="0" applyProtection="0"/>
    <xf numFmtId="14" fontId="24" fillId="0" borderId="10" applyFont="0" applyFill="0" applyBorder="0" applyAlignment="0" applyProtection="0"/>
    <xf numFmtId="3" fontId="6" fillId="0" borderId="0"/>
    <xf numFmtId="0" fontId="162" fillId="0" borderId="10" applyFill="0" applyAlignment="0"/>
    <xf numFmtId="0" fontId="163" fillId="0" borderId="0" applyNumberFormat="0" applyFill="0" applyBorder="0" applyProtection="0">
      <alignment horizontal="left" vertical="center"/>
    </xf>
    <xf numFmtId="0" fontId="164" fillId="0" borderId="0" applyFill="0" applyBorder="0" applyAlignment="0" applyProtection="0"/>
    <xf numFmtId="210" fontId="56" fillId="0" borderId="0" applyFont="0" applyFill="0" applyBorder="0" applyAlignment="0" applyProtection="0"/>
    <xf numFmtId="315" fontId="38" fillId="0" borderId="0" applyFont="0" applyFill="0" applyBorder="0" applyAlignment="0" applyProtection="0"/>
    <xf numFmtId="38" fontId="56" fillId="0" borderId="0" applyFont="0" applyFill="0" applyBorder="0" applyAlignment="0" applyProtection="0"/>
    <xf numFmtId="40" fontId="56" fillId="0" borderId="0" applyFont="0" applyFill="0" applyBorder="0" applyAlignment="0" applyProtection="0"/>
    <xf numFmtId="316" fontId="4" fillId="0" borderId="0" applyFont="0" applyFill="0" applyBorder="0" applyAlignment="0" applyProtection="0"/>
    <xf numFmtId="196" fontId="4" fillId="0" borderId="0" applyFont="0" applyFill="0" applyBorder="0" applyAlignment="0" applyProtection="0"/>
    <xf numFmtId="272" fontId="4" fillId="0" borderId="49" applyFont="0" applyFill="0" applyBorder="0" applyAlignment="0" applyProtection="0">
      <alignment horizontal="center"/>
    </xf>
    <xf numFmtId="317" fontId="6" fillId="0" borderId="0" applyFont="0" applyFill="0" applyBorder="0" applyAlignment="0" applyProtection="0"/>
    <xf numFmtId="37" fontId="72" fillId="0" borderId="0" applyFont="0" applyFill="0" applyBorder="0" applyAlignment="0" applyProtection="0"/>
    <xf numFmtId="316" fontId="66" fillId="0" borderId="0" applyFont="0" applyFill="0" applyBorder="0" applyAlignment="0" applyProtection="0"/>
    <xf numFmtId="281" fontId="4" fillId="0" borderId="0" applyFont="0" applyFill="0" applyBorder="0" applyAlignment="0" applyProtection="0"/>
    <xf numFmtId="318" fontId="72" fillId="0" borderId="0" applyFont="0" applyFill="0" applyBorder="0" applyAlignment="0" applyProtection="0"/>
    <xf numFmtId="319" fontId="72" fillId="0" borderId="0" applyFont="0" applyFill="0" applyBorder="0" applyAlignment="0" applyProtection="0"/>
    <xf numFmtId="312" fontId="4" fillId="0" borderId="0" applyFont="0" applyFill="0" applyBorder="0" applyAlignment="0" applyProtection="0"/>
    <xf numFmtId="309" fontId="4" fillId="0" borderId="0" applyFont="0" applyFill="0" applyBorder="0" applyAlignment="0" applyProtection="0"/>
    <xf numFmtId="3" fontId="38" fillId="0" borderId="0"/>
    <xf numFmtId="234" fontId="4" fillId="44" borderId="0" applyFill="0" applyBorder="0" applyAlignment="0" applyProtection="0">
      <alignment horizontal="center"/>
      <protection locked="0"/>
    </xf>
    <xf numFmtId="3" fontId="38" fillId="0" borderId="0"/>
    <xf numFmtId="320" fontId="4" fillId="0" borderId="0" applyFont="0" applyFill="0" applyBorder="0" applyAlignment="0" applyProtection="0"/>
    <xf numFmtId="310" fontId="4" fillId="0" borderId="0" applyFont="0" applyFill="0" applyBorder="0" applyAlignment="0" applyProtection="0"/>
    <xf numFmtId="184" fontId="119" fillId="0" borderId="0">
      <protection locked="0"/>
    </xf>
    <xf numFmtId="3" fontId="56" fillId="0" borderId="0" applyFont="0" applyAlignment="0"/>
    <xf numFmtId="17" fontId="4" fillId="0" borderId="0">
      <alignment horizontal="right"/>
    </xf>
    <xf numFmtId="290" fontId="4" fillId="3" borderId="0">
      <alignment horizontal="center"/>
    </xf>
    <xf numFmtId="292" fontId="4" fillId="0" borderId="0"/>
    <xf numFmtId="0" fontId="107" fillId="0" borderId="0" applyFont="0" applyFill="0" applyBorder="0" applyAlignment="0" applyProtection="0">
      <alignment horizontal="right"/>
    </xf>
    <xf numFmtId="321" fontId="32" fillId="0" borderId="0" applyFont="0" applyFill="0" applyBorder="0" applyAlignment="0" applyProtection="0"/>
    <xf numFmtId="0" fontId="38" fillId="0" borderId="0" applyFont="0" applyFill="0" applyBorder="0" applyAlignment="0" applyProtection="0"/>
    <xf numFmtId="318" fontId="32" fillId="0" borderId="0" applyFont="0" applyFill="0" applyBorder="0" applyAlignment="0" applyProtection="0"/>
    <xf numFmtId="281" fontId="4" fillId="0" borderId="0"/>
    <xf numFmtId="0" fontId="72" fillId="0" borderId="0" applyFont="0" applyFill="0" applyBorder="0" applyAlignment="0" applyProtection="0">
      <alignment horizontal="right"/>
    </xf>
    <xf numFmtId="0" fontId="4" fillId="0" borderId="0" applyProtection="0">
      <alignment horizontal="right"/>
    </xf>
    <xf numFmtId="174" fontId="6" fillId="3" borderId="1" applyProtection="0">
      <alignment horizontal="right"/>
    </xf>
    <xf numFmtId="272" fontId="4" fillId="13" borderId="0"/>
    <xf numFmtId="242" fontId="38" fillId="0" borderId="0"/>
    <xf numFmtId="178" fontId="38" fillId="0" borderId="0"/>
    <xf numFmtId="43" fontId="38" fillId="0" borderId="0"/>
    <xf numFmtId="196" fontId="6" fillId="12" borderId="0" applyFont="0" applyBorder="0" applyAlignment="0" applyProtection="0">
      <alignment horizontal="right"/>
      <protection hidden="1"/>
    </xf>
    <xf numFmtId="0" fontId="165" fillId="0" borderId="0" applyNumberFormat="0" applyFill="0" applyBorder="0" applyProtection="0">
      <alignment horizontal="left"/>
    </xf>
    <xf numFmtId="0" fontId="6" fillId="0" borderId="0" applyNumberFormat="0" applyFill="0" applyBorder="0" applyAlignment="0" applyProtection="0"/>
    <xf numFmtId="0" fontId="55" fillId="0" borderId="0" applyNumberFormat="0" applyFill="0" applyAlignment="0" applyProtection="0"/>
    <xf numFmtId="37" fontId="166" fillId="0" borderId="0"/>
    <xf numFmtId="314" fontId="4" fillId="0" borderId="0" applyFont="0" applyFill="0" applyBorder="0" applyAlignment="0" applyProtection="0"/>
    <xf numFmtId="0" fontId="56" fillId="0" borderId="0"/>
    <xf numFmtId="1" fontId="38" fillId="0" borderId="0"/>
    <xf numFmtId="176" fontId="148" fillId="0" borderId="0" applyFill="0" applyBorder="0" applyAlignment="0" applyProtection="0"/>
    <xf numFmtId="166" fontId="149" fillId="3" borderId="18">
      <alignment horizontal="right"/>
    </xf>
    <xf numFmtId="0" fontId="4" fillId="0" borderId="0" applyFont="0" applyFill="0" applyBorder="0" applyAlignment="0" applyProtection="0">
      <alignment horizontal="right"/>
    </xf>
    <xf numFmtId="217" fontId="6" fillId="0" borderId="0"/>
    <xf numFmtId="1" fontId="167" fillId="0" borderId="0" applyFill="0" applyBorder="0"/>
    <xf numFmtId="38" fontId="4" fillId="0" borderId="15" applyFont="0" applyFill="0" applyBorder="0" applyAlignment="0" applyProtection="0"/>
    <xf numFmtId="221" fontId="6" fillId="0" borderId="0" applyFont="0" applyFill="0" applyBorder="0" applyAlignment="0"/>
    <xf numFmtId="40" fontId="4" fillId="0" borderId="0" applyFont="0" applyFill="0" applyBorder="0" applyAlignment="0"/>
    <xf numFmtId="0" fontId="4" fillId="0" borderId="0" applyFont="0" applyFill="0" applyBorder="0" applyAlignment="0"/>
    <xf numFmtId="176" fontId="4" fillId="0" borderId="0" applyFont="0" applyFill="0" applyBorder="0" applyAlignment="0" applyProtection="0">
      <protection locked="0"/>
    </xf>
    <xf numFmtId="221" fontId="24" fillId="0" borderId="0" applyNumberFormat="0" applyFill="0" applyBorder="0" applyAlignment="0" applyProtection="0"/>
    <xf numFmtId="3" fontId="168" fillId="0" borderId="0">
      <alignment horizontal="left"/>
    </xf>
    <xf numFmtId="243" fontId="6" fillId="0" borderId="0" applyFont="0" applyFill="0" applyBorder="0" applyAlignment="0" applyProtection="0"/>
    <xf numFmtId="174" fontId="169" fillId="0" borderId="0"/>
    <xf numFmtId="166" fontId="149" fillId="3" borderId="18">
      <alignment horizontal="right"/>
    </xf>
    <xf numFmtId="314" fontId="4" fillId="0" borderId="0" applyFill="0" applyBorder="0" applyProtection="0">
      <alignment vertical="center"/>
    </xf>
    <xf numFmtId="40" fontId="24" fillId="0" borderId="0">
      <alignment horizontal="left"/>
    </xf>
    <xf numFmtId="176" fontId="35" fillId="0" borderId="0" applyFill="0" applyBorder="0" applyAlignment="0" applyProtection="0"/>
    <xf numFmtId="0" fontId="6" fillId="0" borderId="0"/>
    <xf numFmtId="221" fontId="4" fillId="0" borderId="0"/>
    <xf numFmtId="0" fontId="27" fillId="0" borderId="0" applyFont="0" applyBorder="0" applyAlignment="0"/>
    <xf numFmtId="0" fontId="6" fillId="0" borderId="0"/>
    <xf numFmtId="250" fontId="6" fillId="0" borderId="0" applyFont="0" applyFill="0" applyBorder="0" applyAlignment="0" applyProtection="0"/>
    <xf numFmtId="271" fontId="4" fillId="0" borderId="0" applyFont="0" applyFill="0" applyBorder="0" applyAlignment="0" applyProtection="0"/>
    <xf numFmtId="0" fontId="4" fillId="0" borderId="0" applyFont="0" applyFill="0" applyBorder="0" applyAlignment="0" applyProtection="0"/>
    <xf numFmtId="0" fontId="170" fillId="0" borderId="50"/>
    <xf numFmtId="221" fontId="6" fillId="0" borderId="0" applyFont="0" applyFill="0" applyBorder="0" applyAlignment="0" applyProtection="0"/>
    <xf numFmtId="192" fontId="35" fillId="0" borderId="12" applyFont="0" applyFill="0" applyBorder="0" applyAlignment="0" applyProtection="0"/>
    <xf numFmtId="41" fontId="106" fillId="0" borderId="0" applyFont="0" applyFill="0" applyBorder="0" applyAlignment="0" applyProtection="0"/>
    <xf numFmtId="254" fontId="4" fillId="0" borderId="0" applyFill="0" applyBorder="0" applyAlignment="0" applyProtection="0"/>
    <xf numFmtId="247" fontId="6" fillId="0" borderId="0" applyFont="0" applyFill="0" applyBorder="0" applyAlignment="0" applyProtection="0"/>
    <xf numFmtId="43" fontId="35" fillId="0" borderId="0" applyFont="0" applyFill="0" applyBorder="0" applyAlignment="0" applyProtection="0"/>
    <xf numFmtId="0" fontId="35" fillId="0" borderId="0" applyFont="0" applyFill="0" applyBorder="0" applyAlignment="0" applyProtection="0"/>
    <xf numFmtId="0" fontId="4" fillId="0" borderId="0" applyFont="0" applyBorder="0" applyAlignment="0"/>
    <xf numFmtId="313" fontId="4" fillId="0" borderId="0" applyBorder="0" applyProtection="0"/>
    <xf numFmtId="0" fontId="66" fillId="0" borderId="43"/>
    <xf numFmtId="0" fontId="6" fillId="0" borderId="0">
      <alignment horizontal="left"/>
    </xf>
    <xf numFmtId="175" fontId="171" fillId="45" borderId="0">
      <alignment horizontal="right"/>
    </xf>
    <xf numFmtId="311" fontId="4" fillId="45" borderId="0">
      <alignment horizontal="right"/>
    </xf>
    <xf numFmtId="176" fontId="171" fillId="46" borderId="0">
      <alignment horizontal="right"/>
    </xf>
    <xf numFmtId="213" fontId="4" fillId="45" borderId="0">
      <alignment horizontal="right"/>
    </xf>
    <xf numFmtId="317" fontId="4" fillId="45" borderId="0">
      <alignment horizontal="right"/>
    </xf>
    <xf numFmtId="256" fontId="4" fillId="45" borderId="0">
      <alignment horizontal="right"/>
    </xf>
    <xf numFmtId="0" fontId="35" fillId="0" borderId="0" applyProtection="0"/>
    <xf numFmtId="9" fontId="35" fillId="0" borderId="0" applyProtection="0">
      <alignment horizontal="right"/>
    </xf>
    <xf numFmtId="0" fontId="6" fillId="0" borderId="0" applyNumberFormat="0" applyFont="0" applyBorder="0" applyAlignment="0"/>
    <xf numFmtId="166" fontId="107" fillId="0" borderId="0" applyNumberFormat="0" applyFill="0" applyBorder="0" applyAlignment="0" applyProtection="0"/>
    <xf numFmtId="174" fontId="158" fillId="0" borderId="0"/>
    <xf numFmtId="37" fontId="4" fillId="0" borderId="0" applyBorder="0">
      <protection locked="0"/>
    </xf>
    <xf numFmtId="300" fontId="4" fillId="0" borderId="0"/>
    <xf numFmtId="262" fontId="4" fillId="0" borderId="0"/>
    <xf numFmtId="301" fontId="4" fillId="0" borderId="0"/>
    <xf numFmtId="263" fontId="4" fillId="0" borderId="0"/>
    <xf numFmtId="300" fontId="4" fillId="0" borderId="0"/>
    <xf numFmtId="262" fontId="4" fillId="0" borderId="0"/>
    <xf numFmtId="10" fontId="38" fillId="0" borderId="12"/>
    <xf numFmtId="10" fontId="38" fillId="0" borderId="12"/>
    <xf numFmtId="301" fontId="4" fillId="0" borderId="0"/>
    <xf numFmtId="263" fontId="4" fillId="0" borderId="0"/>
    <xf numFmtId="7" fontId="35" fillId="0" borderId="0"/>
    <xf numFmtId="0" fontId="4" fillId="0" borderId="0"/>
    <xf numFmtId="220" fontId="35" fillId="0" borderId="0"/>
    <xf numFmtId="300" fontId="4" fillId="0" borderId="0"/>
    <xf numFmtId="262" fontId="4" fillId="0" borderId="0"/>
    <xf numFmtId="313" fontId="4" fillId="0" borderId="0"/>
    <xf numFmtId="265" fontId="4" fillId="0" borderId="0"/>
    <xf numFmtId="174" fontId="172" fillId="0" borderId="0" applyFont="0" applyFill="0" applyBorder="0" applyAlignment="0" applyProtection="0"/>
    <xf numFmtId="0" fontId="173" fillId="0" borderId="0"/>
    <xf numFmtId="0" fontId="174" fillId="0" borderId="0" applyProtection="0">
      <alignment horizontal="left"/>
    </xf>
    <xf numFmtId="0" fontId="6" fillId="0" borderId="0" applyFill="0" applyBorder="0" applyProtection="0">
      <alignment horizontal="left"/>
    </xf>
    <xf numFmtId="0" fontId="6" fillId="0" borderId="0" applyFill="0" applyBorder="0" applyProtection="0">
      <alignment horizontal="left"/>
    </xf>
    <xf numFmtId="1" fontId="6" fillId="0" borderId="0" applyProtection="0">
      <alignment horizontal="right" vertical="center"/>
    </xf>
    <xf numFmtId="8" fontId="33" fillId="47" borderId="0" applyNumberFormat="0" applyFont="0" applyBorder="0" applyAlignment="0" applyProtection="0"/>
    <xf numFmtId="196" fontId="6" fillId="0" borderId="0" applyFill="0"/>
    <xf numFmtId="167" fontId="4" fillId="0" borderId="0"/>
    <xf numFmtId="281" fontId="4" fillId="0" borderId="0" applyFill="0" applyBorder="0"/>
    <xf numFmtId="174" fontId="60" fillId="0" borderId="0"/>
    <xf numFmtId="242" fontId="4" fillId="0" borderId="0" applyFont="0" applyFill="0" applyBorder="0" applyAlignment="0" applyProtection="0"/>
    <xf numFmtId="174" fontId="175" fillId="0" borderId="50" applyBorder="0"/>
    <xf numFmtId="174" fontId="176" fillId="0" borderId="0">
      <alignment horizontal="right"/>
    </xf>
    <xf numFmtId="0" fontId="31" fillId="0" borderId="0"/>
    <xf numFmtId="0" fontId="4" fillId="0" borderId="0"/>
    <xf numFmtId="175" fontId="4" fillId="0" borderId="0" applyFont="0" applyFill="0" applyBorder="0" applyAlignment="0" applyProtection="0">
      <protection hidden="1"/>
    </xf>
    <xf numFmtId="0" fontId="4" fillId="0" borderId="0" applyFont="0" applyFill="0" applyBorder="0" applyAlignment="0" applyProtection="0"/>
    <xf numFmtId="0" fontId="4" fillId="0" borderId="0" applyFont="0" applyFill="0" applyBorder="0" applyAlignment="0" applyProtection="0">
      <protection hidden="1"/>
    </xf>
    <xf numFmtId="0" fontId="177" fillId="0" borderId="0"/>
    <xf numFmtId="311" fontId="84" fillId="3" borderId="18">
      <alignment horizontal="right"/>
    </xf>
    <xf numFmtId="174" fontId="42" fillId="0" borderId="0" applyFont="0" applyFill="0" applyBorder="0" applyAlignment="0" applyProtection="0"/>
    <xf numFmtId="10" fontId="42" fillId="0" borderId="0" applyFont="0" applyFill="0" applyBorder="0" applyAlignment="0" applyProtection="0"/>
    <xf numFmtId="267" fontId="27" fillId="0" borderId="0" applyFont="0" applyFill="0" applyBorder="0" applyAlignment="0" applyProtection="0">
      <alignment horizontal="right"/>
    </xf>
    <xf numFmtId="0" fontId="153" fillId="0" borderId="0" applyFill="0" applyBorder="0" applyAlignment="0" applyProtection="0"/>
    <xf numFmtId="9" fontId="15" fillId="0" borderId="8"/>
    <xf numFmtId="9" fontId="70" fillId="0" borderId="0" applyFont="0" applyFill="0" applyBorder="0" applyAlignment="0" applyProtection="0"/>
    <xf numFmtId="181" fontId="6" fillId="13" borderId="12" applyFill="0" applyBorder="0" applyAlignment="0" applyProtection="0"/>
    <xf numFmtId="306" fontId="153" fillId="0" borderId="0" applyFont="0" applyFill="0" applyBorder="0" applyAlignment="0" applyProtection="0"/>
    <xf numFmtId="280" fontId="4" fillId="0" borderId="0" applyFont="0" applyFill="0" applyBorder="0" applyAlignment="0" applyProtection="0"/>
    <xf numFmtId="235" fontId="153" fillId="0" borderId="0" applyFill="0" applyBorder="0" applyAlignment="0" applyProtection="0"/>
    <xf numFmtId="174" fontId="15" fillId="0" borderId="8"/>
    <xf numFmtId="274" fontId="6" fillId="0" borderId="0" applyFont="0" applyFill="0" applyBorder="0" applyAlignment="0"/>
    <xf numFmtId="233" fontId="4" fillId="0" borderId="0" applyFont="0" applyFill="0" applyBorder="0" applyAlignment="0" applyProtection="0"/>
    <xf numFmtId="225" fontId="6" fillId="0" borderId="0" applyFont="0" applyFill="0" applyBorder="0" applyAlignment="0"/>
    <xf numFmtId="10" fontId="15" fillId="0" borderId="8"/>
    <xf numFmtId="0" fontId="6" fillId="0" borderId="0" applyFont="0" applyFill="0" applyBorder="0" applyAlignment="0"/>
    <xf numFmtId="197" fontId="153" fillId="0" borderId="0" applyFill="0" applyBorder="0" applyAlignment="0" applyProtection="0"/>
    <xf numFmtId="199" fontId="153" fillId="15" borderId="0" applyFont="0" applyFill="0" applyBorder="0" applyAlignment="0" applyProtection="0"/>
    <xf numFmtId="221" fontId="6" fillId="3" borderId="0" applyFont="0" applyFill="0" applyBorder="0" applyAlignment="0" applyProtection="0"/>
    <xf numFmtId="9" fontId="35" fillId="0" borderId="0"/>
    <xf numFmtId="10" fontId="35" fillId="0" borderId="0"/>
    <xf numFmtId="170" fontId="6" fillId="0" borderId="0" applyFont="0" applyFill="0" applyBorder="0" applyProtection="0">
      <alignment horizontal="right"/>
    </xf>
    <xf numFmtId="312" fontId="4" fillId="48" borderId="0">
      <alignment horizontal="right"/>
    </xf>
    <xf numFmtId="216" fontId="4" fillId="0" borderId="0" applyFont="0" applyFill="0" applyBorder="0" applyProtection="0">
      <alignment horizontal="right"/>
    </xf>
    <xf numFmtId="320" fontId="4" fillId="0" borderId="0" applyFill="0" applyBorder="0" applyAlignment="0" applyProtection="0"/>
    <xf numFmtId="174" fontId="153" fillId="0" borderId="0" applyFill="0" applyBorder="0" applyProtection="0">
      <alignment horizontal="right"/>
    </xf>
    <xf numFmtId="174" fontId="84" fillId="0" borderId="0" applyFill="0" applyBorder="0" applyProtection="0">
      <alignment horizontal="right"/>
    </xf>
    <xf numFmtId="233" fontId="4" fillId="0" borderId="0" applyFont="0" applyFill="0" applyBorder="0" applyAlignment="0" applyProtection="0"/>
    <xf numFmtId="304" fontId="108" fillId="0" borderId="0">
      <alignment horizontal="right"/>
    </xf>
    <xf numFmtId="174" fontId="106" fillId="0" borderId="0"/>
    <xf numFmtId="307" fontId="6" fillId="0" borderId="0"/>
    <xf numFmtId="10" fontId="106" fillId="0" borderId="0">
      <protection locked="0"/>
    </xf>
    <xf numFmtId="254" fontId="27" fillId="0" borderId="0" applyFont="0" applyFill="0" applyBorder="0">
      <alignment horizontal="right"/>
    </xf>
    <xf numFmtId="0" fontId="38" fillId="0" borderId="0" applyFill="0" applyBorder="0">
      <alignment horizontal="right"/>
      <protection locked="0"/>
    </xf>
    <xf numFmtId="167" fontId="6" fillId="0" borderId="0" applyFont="0" applyFill="0" applyBorder="0" applyAlignment="0"/>
    <xf numFmtId="0" fontId="32" fillId="0" borderId="0" applyFont="0" applyFill="0" applyBorder="0" applyAlignment="0" applyProtection="0"/>
    <xf numFmtId="0" fontId="4" fillId="0" borderId="0" applyFont="0" applyFill="0" applyBorder="0" applyAlignment="0" applyProtection="0"/>
    <xf numFmtId="9" fontId="6" fillId="0" borderId="0" applyFont="0" applyFill="0" applyBorder="0" applyAlignment="0" applyProtection="0"/>
    <xf numFmtId="311" fontId="84" fillId="3" borderId="18">
      <alignment horizontal="right"/>
    </xf>
    <xf numFmtId="0" fontId="4" fillId="0" borderId="0">
      <alignment horizontal="right"/>
    </xf>
    <xf numFmtId="0" fontId="56" fillId="0" borderId="0" applyFont="0">
      <alignment horizontal="centerContinuous"/>
    </xf>
    <xf numFmtId="225" fontId="178" fillId="0" borderId="0" applyFill="0" applyBorder="0" applyProtection="0"/>
    <xf numFmtId="8" fontId="32" fillId="0" borderId="0" applyFont="0" applyFill="0" applyBorder="0" applyAlignment="0" applyProtection="0"/>
    <xf numFmtId="174" fontId="179" fillId="0" borderId="0">
      <alignment horizontal="right"/>
    </xf>
    <xf numFmtId="1" fontId="38" fillId="0" borderId="0"/>
    <xf numFmtId="0" fontId="32" fillId="0" borderId="0" applyFont="0" applyFill="0" applyBorder="0" applyAlignment="0" applyProtection="0">
      <protection locked="0"/>
    </xf>
    <xf numFmtId="202" fontId="119" fillId="0" borderId="0">
      <protection locked="0"/>
    </xf>
    <xf numFmtId="9" fontId="6" fillId="0" borderId="0" applyFont="0" applyFill="0" applyBorder="0" applyAlignment="0" applyProtection="0"/>
    <xf numFmtId="0" fontId="180" fillId="0" borderId="0" applyFont="0" applyFill="0" applyBorder="0" applyAlignment="0" applyProtection="0">
      <alignment horizontal="center"/>
    </xf>
    <xf numFmtId="0" fontId="180" fillId="0" borderId="0" applyFont="0" applyFill="0" applyBorder="0" applyAlignment="0" applyProtection="0">
      <alignment horizontal="center"/>
    </xf>
    <xf numFmtId="0" fontId="180" fillId="0" borderId="0" applyFont="0" applyFill="0" applyBorder="0" applyAlignment="0" applyProtection="0">
      <alignment horizontal="center"/>
    </xf>
    <xf numFmtId="308" fontId="6" fillId="0" borderId="0" applyFont="0" applyFill="0" applyBorder="0" applyAlignment="0" applyProtection="0"/>
    <xf numFmtId="0" fontId="4" fillId="0" borderId="8"/>
    <xf numFmtId="10" fontId="37" fillId="0" borderId="0"/>
    <xf numFmtId="9" fontId="37" fillId="0" borderId="0"/>
    <xf numFmtId="266" fontId="4" fillId="0" borderId="0" applyFill="0" applyBorder="0" applyAlignment="0"/>
    <xf numFmtId="267" fontId="4" fillId="0" borderId="0" applyFill="0" applyBorder="0" applyAlignment="0"/>
    <xf numFmtId="266" fontId="4" fillId="0" borderId="0" applyFill="0" applyBorder="0" applyAlignment="0"/>
    <xf numFmtId="184" fontId="4" fillId="0" borderId="0" applyFill="0" applyBorder="0" applyAlignment="0"/>
    <xf numFmtId="267" fontId="4" fillId="0" borderId="0" applyFill="0" applyBorder="0" applyAlignment="0"/>
    <xf numFmtId="221" fontId="32" fillId="0" borderId="0" applyFill="0" applyBorder="0" applyAlignment="0" applyProtection="0"/>
    <xf numFmtId="38" fontId="32" fillId="0" borderId="0" applyFont="0" applyFill="0" applyBorder="0" applyAlignment="0" applyProtection="0"/>
    <xf numFmtId="0" fontId="181" fillId="0" borderId="19">
      <alignment horizontal="right"/>
    </xf>
    <xf numFmtId="0" fontId="24" fillId="12" borderId="15" applyNumberFormat="0" applyFont="0" applyAlignment="0" applyProtection="0"/>
    <xf numFmtId="309" fontId="6" fillId="12" borderId="0" applyNumberFormat="0" applyFont="0" applyBorder="0" applyAlignment="0" applyProtection="0">
      <alignment horizontal="center"/>
      <protection locked="0"/>
    </xf>
    <xf numFmtId="196" fontId="14" fillId="0" borderId="0"/>
    <xf numFmtId="264" fontId="24" fillId="0" borderId="0" applyFill="0" applyBorder="0" applyProtection="0">
      <alignment horizontal="right"/>
    </xf>
    <xf numFmtId="0" fontId="160" fillId="0" borderId="3">
      <alignment horizontal="centerContinuous"/>
    </xf>
    <xf numFmtId="0" fontId="182" fillId="0" borderId="10"/>
    <xf numFmtId="178" fontId="183" fillId="0" borderId="0">
      <alignment horizontal="right"/>
    </xf>
    <xf numFmtId="0" fontId="184" fillId="0" borderId="0" applyProtection="0"/>
    <xf numFmtId="10" fontId="31" fillId="0" borderId="15"/>
    <xf numFmtId="274" fontId="117" fillId="0" borderId="0"/>
    <xf numFmtId="310" fontId="6" fillId="0" borderId="0" applyFont="0" applyFill="0" applyBorder="0" applyProtection="0">
      <alignment horizontal="right"/>
    </xf>
    <xf numFmtId="286" fontId="6" fillId="0" borderId="0" applyFont="0" applyFill="0" applyBorder="0" applyProtection="0">
      <alignment horizontal="right"/>
    </xf>
    <xf numFmtId="0" fontId="6" fillId="0" borderId="0" applyFont="0" applyFill="0" applyBorder="0" applyProtection="0">
      <alignment horizontal="right"/>
    </xf>
    <xf numFmtId="190" fontId="4" fillId="0" borderId="0">
      <alignment horizontal="right"/>
      <protection locked="0"/>
    </xf>
    <xf numFmtId="256" fontId="6" fillId="0" borderId="0" applyFill="0" applyBorder="0" applyAlignment="0" applyProtection="0"/>
    <xf numFmtId="180" fontId="4" fillId="0" borderId="51" applyNumberFormat="0" applyFont="0" applyFill="0" applyAlignment="0" applyProtection="0"/>
    <xf numFmtId="221" fontId="185" fillId="0" borderId="0" applyNumberFormat="0" applyFill="0" applyBorder="0" applyAlignment="0" applyProtection="0">
      <alignment horizontal="left"/>
    </xf>
    <xf numFmtId="0" fontId="186" fillId="0" borderId="0" applyNumberFormat="0" applyFill="0" applyBorder="0" applyProtection="0">
      <protection locked="0"/>
    </xf>
    <xf numFmtId="221" fontId="68" fillId="0" borderId="0" applyFont="0" applyFill="0" applyBorder="0" applyAlignment="0" applyProtection="0"/>
    <xf numFmtId="0" fontId="4" fillId="0" borderId="0">
      <alignment horizontal="right"/>
    </xf>
    <xf numFmtId="216" fontId="4" fillId="0" borderId="0" applyProtection="0">
      <alignment horizontal="right"/>
    </xf>
    <xf numFmtId="233" fontId="6" fillId="0" borderId="0" applyProtection="0">
      <alignment horizontal="right"/>
    </xf>
    <xf numFmtId="178" fontId="4" fillId="0" borderId="0" applyProtection="0">
      <alignment horizontal="right"/>
    </xf>
    <xf numFmtId="237" fontId="4" fillId="0" borderId="0" applyProtection="0">
      <alignment horizontal="right"/>
    </xf>
    <xf numFmtId="238" fontId="4" fillId="0" borderId="0" applyProtection="0">
      <alignment horizontal="right"/>
    </xf>
    <xf numFmtId="239" fontId="4" fillId="0" borderId="0" applyProtection="0">
      <alignment horizontal="right"/>
    </xf>
    <xf numFmtId="240" fontId="4" fillId="0" borderId="0" applyProtection="0">
      <alignment horizontal="right"/>
    </xf>
    <xf numFmtId="191" fontId="4" fillId="0" borderId="0" applyProtection="0">
      <alignment horizontal="right"/>
    </xf>
    <xf numFmtId="200" fontId="4" fillId="0" borderId="0" applyProtection="0">
      <alignment horizontal="right"/>
    </xf>
    <xf numFmtId="0" fontId="187" fillId="0" borderId="0" applyNumberFormat="0" applyFill="0" applyBorder="0" applyProtection="0">
      <alignment horizontal="right" vertical="center"/>
    </xf>
    <xf numFmtId="268" fontId="4" fillId="0" borderId="0" applyProtection="0"/>
    <xf numFmtId="0" fontId="99" fillId="37" borderId="42" applyNumberFormat="0" applyBorder="0" applyProtection="0">
      <alignment horizontal="left" wrapText="1"/>
    </xf>
    <xf numFmtId="0" fontId="24" fillId="0" borderId="0" applyNumberFormat="0" applyFill="0" applyBorder="0"/>
    <xf numFmtId="1" fontId="188" fillId="23" borderId="0" applyNumberFormat="0" applyFont="0" applyFill="0" applyBorder="0" applyAlignment="0" applyProtection="0"/>
    <xf numFmtId="1" fontId="188" fillId="23" borderId="0" applyNumberFormat="0" applyFont="0" applyFill="0" applyBorder="0" applyAlignment="0" applyProtection="0"/>
    <xf numFmtId="1" fontId="188" fillId="23" borderId="0" applyNumberFormat="0" applyFont="0" applyFill="0" applyBorder="0" applyAlignment="0" applyProtection="0"/>
    <xf numFmtId="1" fontId="188" fillId="23" borderId="0" applyNumberFormat="0" applyFont="0" applyFill="0" applyBorder="0" applyAlignment="0" applyProtection="0"/>
    <xf numFmtId="0" fontId="189" fillId="0" borderId="0" applyNumberFormat="0" applyBorder="0"/>
    <xf numFmtId="311" fontId="6" fillId="0" borderId="0"/>
    <xf numFmtId="0" fontId="74" fillId="0" borderId="28">
      <protection locked="0"/>
    </xf>
    <xf numFmtId="0" fontId="74" fillId="0" borderId="28">
      <protection locked="0"/>
    </xf>
    <xf numFmtId="0" fontId="74" fillId="0" borderId="0"/>
    <xf numFmtId="0" fontId="74" fillId="0" borderId="28">
      <alignment horizontal="centerContinuous"/>
    </xf>
    <xf numFmtId="0" fontId="74" fillId="0" borderId="28">
      <alignment horizontal="centerContinuous"/>
    </xf>
    <xf numFmtId="0" fontId="74" fillId="0" borderId="28">
      <protection locked="0"/>
    </xf>
    <xf numFmtId="166" fontId="74" fillId="0" borderId="0"/>
    <xf numFmtId="0" fontId="74" fillId="0" borderId="28">
      <alignment horizontal="centerContinuous"/>
    </xf>
    <xf numFmtId="166" fontId="74" fillId="0" borderId="0"/>
    <xf numFmtId="0" fontId="74" fillId="0" borderId="28">
      <protection locked="0"/>
    </xf>
    <xf numFmtId="0" fontId="74" fillId="0" borderId="0"/>
    <xf numFmtId="0" fontId="74" fillId="0" borderId="28">
      <alignment horizontal="centerContinuous"/>
    </xf>
    <xf numFmtId="166" fontId="74" fillId="0" borderId="0"/>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0"/>
    <xf numFmtId="0" fontId="74" fillId="0" borderId="28">
      <protection locked="0"/>
    </xf>
    <xf numFmtId="0" fontId="74" fillId="0" borderId="28">
      <alignment horizontal="centerContinuous"/>
    </xf>
    <xf numFmtId="166" fontId="74" fillId="0" borderId="0"/>
    <xf numFmtId="0" fontId="74" fillId="0" borderId="28">
      <protection locked="0"/>
    </xf>
    <xf numFmtId="0" fontId="74" fillId="0" borderId="28">
      <alignment horizontal="centerContinuous"/>
    </xf>
    <xf numFmtId="0" fontId="74" fillId="0" borderId="28">
      <protection locked="0"/>
    </xf>
    <xf numFmtId="0" fontId="74" fillId="0" borderId="28">
      <alignment horizontal="centerContinuous"/>
    </xf>
    <xf numFmtId="0" fontId="74" fillId="0" borderId="28">
      <alignment horizontal="centerContinuous"/>
    </xf>
    <xf numFmtId="0" fontId="74" fillId="0" borderId="0"/>
    <xf numFmtId="0" fontId="74" fillId="0" borderId="28">
      <alignment horizontal="centerContinuous"/>
    </xf>
    <xf numFmtId="166" fontId="74" fillId="0" borderId="0"/>
    <xf numFmtId="166" fontId="74" fillId="0" borderId="0"/>
    <xf numFmtId="0" fontId="74" fillId="0" borderId="28">
      <protection locked="0"/>
    </xf>
    <xf numFmtId="0" fontId="74" fillId="0" borderId="28">
      <alignment horizontal="centerContinuous"/>
    </xf>
    <xf numFmtId="0" fontId="74" fillId="0" borderId="28">
      <alignment horizontal="centerContinuous"/>
    </xf>
    <xf numFmtId="0" fontId="74" fillId="0" borderId="0"/>
    <xf numFmtId="0" fontId="74" fillId="0" borderId="28">
      <protection locked="0"/>
    </xf>
    <xf numFmtId="0" fontId="74" fillId="0" borderId="28">
      <alignment horizontal="centerContinuous"/>
    </xf>
    <xf numFmtId="0" fontId="74" fillId="0" borderId="0"/>
    <xf numFmtId="0" fontId="74" fillId="0" borderId="28">
      <protection locked="0"/>
    </xf>
    <xf numFmtId="0" fontId="74" fillId="0" borderId="0"/>
    <xf numFmtId="0" fontId="74" fillId="0" borderId="28">
      <alignment horizontal="centerContinuous"/>
    </xf>
    <xf numFmtId="0" fontId="74" fillId="0" borderId="28">
      <protection locked="0"/>
    </xf>
    <xf numFmtId="166" fontId="74" fillId="0" borderId="0"/>
    <xf numFmtId="0" fontId="74" fillId="0" borderId="28">
      <protection locked="0"/>
    </xf>
    <xf numFmtId="0" fontId="74" fillId="0" borderId="28">
      <alignment horizontal="centerContinuous"/>
    </xf>
    <xf numFmtId="0" fontId="74" fillId="0" borderId="28">
      <protection locked="0"/>
    </xf>
    <xf numFmtId="0" fontId="74" fillId="0" borderId="28">
      <protection locked="0"/>
    </xf>
    <xf numFmtId="0" fontId="74" fillId="0" borderId="0"/>
    <xf numFmtId="0" fontId="74" fillId="0" borderId="28">
      <protection locked="0"/>
    </xf>
    <xf numFmtId="0" fontId="74" fillId="0" borderId="0"/>
    <xf numFmtId="0" fontId="74" fillId="0" borderId="28">
      <alignment horizontal="centerContinuous"/>
    </xf>
    <xf numFmtId="0" fontId="74" fillId="0" borderId="28">
      <protection locked="0"/>
    </xf>
    <xf numFmtId="0" fontId="74" fillId="0" borderId="0"/>
    <xf numFmtId="0" fontId="74" fillId="0" borderId="28">
      <alignment horizontal="centerContinuous"/>
    </xf>
    <xf numFmtId="0" fontId="74" fillId="0" borderId="0"/>
    <xf numFmtId="0" fontId="74" fillId="0" borderId="28">
      <protection locked="0"/>
    </xf>
    <xf numFmtId="0" fontId="45" fillId="0" borderId="28">
      <alignment horizontal="centerContinuous"/>
    </xf>
    <xf numFmtId="0" fontId="74" fillId="0" borderId="28">
      <alignment horizontal="centerContinuous"/>
    </xf>
    <xf numFmtId="0" fontId="74" fillId="0" borderId="28">
      <protection locked="0"/>
    </xf>
    <xf numFmtId="0" fontId="74" fillId="0" borderId="0"/>
    <xf numFmtId="0" fontId="74" fillId="0" borderId="28">
      <alignment horizontal="centerContinuous"/>
    </xf>
    <xf numFmtId="0" fontId="74" fillId="0" borderId="28">
      <protection locked="0"/>
    </xf>
    <xf numFmtId="0" fontId="74" fillId="0" borderId="28">
      <protection locked="0"/>
    </xf>
    <xf numFmtId="0" fontId="74" fillId="0" borderId="28">
      <protection locked="0"/>
    </xf>
    <xf numFmtId="0" fontId="74" fillId="0" borderId="28">
      <alignment horizontal="centerContinuous"/>
    </xf>
    <xf numFmtId="0" fontId="74" fillId="0" borderId="28">
      <alignment horizontal="centerContinuous"/>
    </xf>
    <xf numFmtId="166" fontId="74" fillId="0" borderId="0"/>
    <xf numFmtId="166" fontId="74" fillId="0" borderId="0"/>
    <xf numFmtId="0" fontId="74" fillId="0" borderId="28">
      <protection locked="0"/>
    </xf>
    <xf numFmtId="0" fontId="74" fillId="0" borderId="28">
      <alignment horizontal="centerContinuous"/>
    </xf>
    <xf numFmtId="0" fontId="74" fillId="0" borderId="28">
      <protection locked="0"/>
    </xf>
    <xf numFmtId="0" fontId="74" fillId="0" borderId="28">
      <alignment horizontal="centerContinuous"/>
    </xf>
    <xf numFmtId="0" fontId="74" fillId="0" borderId="28">
      <alignment horizontal="centerContinuous"/>
    </xf>
    <xf numFmtId="0" fontId="74" fillId="0" borderId="0"/>
    <xf numFmtId="0" fontId="74" fillId="0" borderId="28">
      <protection locked="0"/>
    </xf>
    <xf numFmtId="0" fontId="74" fillId="0" borderId="0"/>
    <xf numFmtId="0" fontId="74" fillId="0" borderId="28">
      <protection locked="0"/>
    </xf>
    <xf numFmtId="0" fontId="74" fillId="0" borderId="28">
      <alignment horizontal="centerContinuous"/>
    </xf>
    <xf numFmtId="0" fontId="74" fillId="0" borderId="0"/>
    <xf numFmtId="0" fontId="74" fillId="0" borderId="28">
      <protection locked="0"/>
    </xf>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28">
      <protection locked="0"/>
    </xf>
    <xf numFmtId="0" fontId="35" fillId="0" borderId="0">
      <alignment horizontal="center"/>
    </xf>
    <xf numFmtId="0" fontId="74" fillId="0" borderId="0"/>
    <xf numFmtId="0" fontId="74" fillId="0" borderId="28">
      <alignment horizontal="centerContinuous"/>
    </xf>
    <xf numFmtId="0" fontId="74" fillId="0" borderId="28">
      <protection locked="0"/>
    </xf>
    <xf numFmtId="0" fontId="74" fillId="0" borderId="28">
      <alignment horizontal="centerContinuous"/>
    </xf>
    <xf numFmtId="0" fontId="74" fillId="0" borderId="0"/>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0"/>
    <xf numFmtId="0" fontId="74" fillId="0" borderId="0"/>
    <xf numFmtId="0" fontId="74" fillId="0" borderId="28">
      <protection locked="0"/>
    </xf>
    <xf numFmtId="0" fontId="74" fillId="0" borderId="28">
      <alignment horizontal="centerContinuous"/>
    </xf>
    <xf numFmtId="0" fontId="74" fillId="0" borderId="28">
      <alignment horizontal="centerContinuous"/>
    </xf>
    <xf numFmtId="0" fontId="74" fillId="0" borderId="28">
      <protection locked="0"/>
    </xf>
    <xf numFmtId="166" fontId="74" fillId="0" borderId="0"/>
    <xf numFmtId="0" fontId="74" fillId="0" borderId="28">
      <protection locked="0"/>
    </xf>
    <xf numFmtId="166" fontId="74" fillId="0" borderId="0"/>
    <xf numFmtId="0" fontId="74" fillId="0" borderId="28">
      <alignment horizontal="centerContinuous"/>
    </xf>
    <xf numFmtId="0" fontId="74" fillId="0" borderId="28">
      <protection locked="0"/>
    </xf>
    <xf numFmtId="166" fontId="74" fillId="0" borderId="0"/>
    <xf numFmtId="0" fontId="74" fillId="0" borderId="28">
      <protection locked="0"/>
    </xf>
    <xf numFmtId="0" fontId="74" fillId="0" borderId="28">
      <alignment horizontal="centerContinuous"/>
    </xf>
    <xf numFmtId="166" fontId="74" fillId="0" borderId="0"/>
    <xf numFmtId="0" fontId="74" fillId="0" borderId="28">
      <protection locked="0"/>
    </xf>
    <xf numFmtId="0" fontId="74" fillId="0" borderId="28">
      <protection locked="0"/>
    </xf>
    <xf numFmtId="0" fontId="74" fillId="0" borderId="28">
      <protection locked="0"/>
    </xf>
    <xf numFmtId="0" fontId="74" fillId="0" borderId="0"/>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0"/>
    <xf numFmtId="0" fontId="74" fillId="0" borderId="28">
      <alignment horizontal="centerContinuous"/>
    </xf>
    <xf numFmtId="0" fontId="74" fillId="0" borderId="28">
      <alignment horizontal="centerContinuous"/>
    </xf>
    <xf numFmtId="0" fontId="74" fillId="0" borderId="0"/>
    <xf numFmtId="0" fontId="74" fillId="0" borderId="28">
      <protection locked="0"/>
    </xf>
    <xf numFmtId="0" fontId="74" fillId="0" borderId="0"/>
    <xf numFmtId="0" fontId="74" fillId="0" borderId="28">
      <alignment horizontal="centerContinuous"/>
    </xf>
    <xf numFmtId="166" fontId="74" fillId="0" borderId="0"/>
    <xf numFmtId="0" fontId="74" fillId="0" borderId="28">
      <protection locked="0"/>
    </xf>
    <xf numFmtId="166" fontId="74" fillId="0" borderId="0"/>
    <xf numFmtId="0" fontId="74" fillId="0" borderId="28">
      <alignment horizontal="centerContinuous"/>
    </xf>
    <xf numFmtId="0" fontId="74" fillId="0" borderId="28">
      <alignment horizontal="centerContinuous"/>
    </xf>
    <xf numFmtId="0" fontId="74" fillId="0" borderId="28">
      <protection locked="0"/>
    </xf>
    <xf numFmtId="166" fontId="74" fillId="0" borderId="0"/>
    <xf numFmtId="0" fontId="74" fillId="0" borderId="28">
      <alignment horizontal="centerContinuous"/>
    </xf>
    <xf numFmtId="0" fontId="74" fillId="0" borderId="28">
      <protection locked="0"/>
    </xf>
    <xf numFmtId="0" fontId="74" fillId="0" borderId="28">
      <alignment horizontal="centerContinuous"/>
    </xf>
    <xf numFmtId="0" fontId="74" fillId="0" borderId="0"/>
    <xf numFmtId="0" fontId="74" fillId="0" borderId="28">
      <alignment horizontal="centerContinuous"/>
    </xf>
    <xf numFmtId="0" fontId="74" fillId="0" borderId="28">
      <alignment horizontal="centerContinuous"/>
    </xf>
    <xf numFmtId="166" fontId="74" fillId="0" borderId="0"/>
    <xf numFmtId="0" fontId="74" fillId="0" borderId="28">
      <protection locked="0"/>
    </xf>
    <xf numFmtId="0" fontId="74" fillId="0" borderId="28">
      <alignment horizontal="centerContinuous"/>
    </xf>
    <xf numFmtId="0" fontId="74" fillId="0" borderId="0"/>
    <xf numFmtId="0" fontId="74" fillId="0" borderId="28">
      <alignment horizontal="centerContinuous"/>
    </xf>
    <xf numFmtId="0" fontId="74" fillId="0" borderId="28">
      <protection locked="0"/>
    </xf>
    <xf numFmtId="0" fontId="74" fillId="0" borderId="28">
      <alignment horizontal="centerContinuous"/>
    </xf>
    <xf numFmtId="0" fontId="74" fillId="0" borderId="28">
      <protection locked="0"/>
    </xf>
    <xf numFmtId="0" fontId="74" fillId="0" borderId="0"/>
    <xf numFmtId="0" fontId="74" fillId="0" borderId="28">
      <protection locked="0"/>
    </xf>
    <xf numFmtId="0" fontId="74" fillId="0" borderId="28">
      <alignment horizontal="centerContinuous"/>
    </xf>
    <xf numFmtId="0" fontId="74" fillId="0" borderId="28">
      <alignment horizontal="centerContinuous"/>
    </xf>
    <xf numFmtId="0" fontId="74" fillId="0" borderId="28">
      <alignment horizontal="centerContinuous"/>
    </xf>
    <xf numFmtId="0" fontId="74" fillId="0" borderId="28">
      <protection locked="0"/>
    </xf>
    <xf numFmtId="166" fontId="74" fillId="0" borderId="0"/>
    <xf numFmtId="0" fontId="74" fillId="0" borderId="28">
      <alignment horizontal="centerContinuous"/>
    </xf>
    <xf numFmtId="0" fontId="74" fillId="0" borderId="0"/>
    <xf numFmtId="0" fontId="74" fillId="0" borderId="28">
      <protection locked="0"/>
    </xf>
    <xf numFmtId="0" fontId="74" fillId="0" borderId="28">
      <alignment horizontal="centerContinuous"/>
    </xf>
    <xf numFmtId="0" fontId="74" fillId="0" borderId="28">
      <alignment horizontal="centerContinuous"/>
    </xf>
    <xf numFmtId="0" fontId="74" fillId="0" borderId="0"/>
    <xf numFmtId="0" fontId="74" fillId="0" borderId="28">
      <protection locked="0"/>
    </xf>
    <xf numFmtId="0" fontId="74" fillId="0" borderId="28">
      <protection locked="0"/>
    </xf>
    <xf numFmtId="0" fontId="74" fillId="0" borderId="0"/>
    <xf numFmtId="0" fontId="74" fillId="0" borderId="28">
      <alignment horizontal="centerContinuous"/>
    </xf>
    <xf numFmtId="0" fontId="74" fillId="0" borderId="28">
      <protection locked="0"/>
    </xf>
    <xf numFmtId="0" fontId="74" fillId="0" borderId="0"/>
    <xf numFmtId="0" fontId="74" fillId="0" borderId="28">
      <alignment horizontal="centerContinuous"/>
    </xf>
    <xf numFmtId="178" fontId="31" fillId="0" borderId="8">
      <alignment horizontal="right"/>
    </xf>
    <xf numFmtId="166" fontId="74" fillId="0" borderId="0"/>
    <xf numFmtId="0" fontId="74" fillId="0" borderId="28">
      <protection locked="0"/>
    </xf>
    <xf numFmtId="0" fontId="74" fillId="0" borderId="28">
      <alignment horizontal="centerContinuous"/>
    </xf>
    <xf numFmtId="166" fontId="74" fillId="0" borderId="0"/>
    <xf numFmtId="0" fontId="74" fillId="0" borderId="28">
      <protection locked="0"/>
    </xf>
    <xf numFmtId="0" fontId="74" fillId="0" borderId="28">
      <alignment horizontal="centerContinuous"/>
    </xf>
    <xf numFmtId="0" fontId="74" fillId="0" borderId="28">
      <protection locked="0"/>
    </xf>
    <xf numFmtId="166" fontId="74" fillId="0" borderId="0"/>
    <xf numFmtId="166" fontId="74" fillId="0" borderId="0"/>
    <xf numFmtId="166" fontId="74" fillId="0" borderId="0"/>
    <xf numFmtId="0" fontId="74" fillId="0" borderId="28">
      <alignment horizontal="centerContinuous"/>
    </xf>
    <xf numFmtId="0" fontId="74" fillId="0" borderId="28">
      <protection locked="0"/>
    </xf>
    <xf numFmtId="0" fontId="74" fillId="0" borderId="28">
      <alignment horizontal="centerContinuous"/>
    </xf>
    <xf numFmtId="0" fontId="74" fillId="0" borderId="28">
      <protection locked="0"/>
    </xf>
    <xf numFmtId="0" fontId="74" fillId="0" borderId="28">
      <protection locked="0"/>
    </xf>
    <xf numFmtId="166" fontId="74" fillId="0" borderId="0"/>
    <xf numFmtId="0" fontId="74" fillId="0" borderId="28">
      <alignment horizontal="centerContinuous"/>
    </xf>
    <xf numFmtId="0" fontId="74" fillId="0" borderId="28">
      <protection locked="0"/>
    </xf>
    <xf numFmtId="0" fontId="6" fillId="0" borderId="52">
      <alignment vertical="center"/>
    </xf>
    <xf numFmtId="266" fontId="4" fillId="12" borderId="42" applyFont="0" applyFill="0" applyBorder="0" applyAlignment="0" applyProtection="0">
      <alignment horizontal="center"/>
    </xf>
    <xf numFmtId="4" fontId="190" fillId="23" borderId="53" applyNumberFormat="0" applyProtection="0">
      <alignment vertical="center"/>
    </xf>
    <xf numFmtId="4" fontId="191" fillId="2" borderId="53" applyNumberFormat="0" applyProtection="0">
      <alignment vertical="center"/>
    </xf>
    <xf numFmtId="4" fontId="192" fillId="32" borderId="53" applyNumberFormat="0" applyProtection="0">
      <alignment vertical="center"/>
    </xf>
    <xf numFmtId="4" fontId="193" fillId="32" borderId="53" applyNumberFormat="0" applyProtection="0">
      <alignment vertical="center"/>
    </xf>
    <xf numFmtId="4" fontId="192" fillId="44" borderId="53" applyNumberFormat="0" applyProtection="0">
      <alignment vertical="center"/>
    </xf>
    <xf numFmtId="4" fontId="193" fillId="44" borderId="53" applyNumberFormat="0" applyProtection="0">
      <alignment vertical="center"/>
    </xf>
    <xf numFmtId="4" fontId="194" fillId="2" borderId="53" applyNumberFormat="0" applyProtection="0">
      <alignment horizontal="left" vertical="center" indent="1"/>
    </xf>
    <xf numFmtId="4" fontId="195" fillId="49" borderId="53" applyNumberFormat="0" applyProtection="0">
      <alignment horizontal="left" vertical="center" indent="1"/>
    </xf>
    <xf numFmtId="4" fontId="196" fillId="50" borderId="53" applyNumberFormat="0" applyProtection="0">
      <alignment horizontal="left" vertical="center" indent="1"/>
    </xf>
    <xf numFmtId="4" fontId="196" fillId="51" borderId="53" applyNumberFormat="0" applyProtection="0">
      <alignment horizontal="left" vertical="center" indent="1"/>
    </xf>
    <xf numFmtId="4" fontId="197" fillId="49" borderId="53" applyNumberFormat="0" applyProtection="0">
      <alignment horizontal="left" vertical="center" indent="1"/>
    </xf>
    <xf numFmtId="4" fontId="198" fillId="4" borderId="53" applyNumberFormat="0" applyProtection="0">
      <alignment vertical="center"/>
    </xf>
    <xf numFmtId="4" fontId="199" fillId="13" borderId="53" applyNumberFormat="0" applyProtection="0">
      <alignment horizontal="left" vertical="center" indent="1"/>
    </xf>
    <xf numFmtId="4" fontId="200" fillId="0" borderId="0" applyNumberFormat="0" applyProtection="0">
      <alignment horizontal="left" vertical="center" indent="1"/>
    </xf>
    <xf numFmtId="4" fontId="195" fillId="49" borderId="53" applyNumberFormat="0" applyProtection="0">
      <alignment horizontal="left" vertical="center" indent="1"/>
    </xf>
    <xf numFmtId="4" fontId="201" fillId="13" borderId="53" applyNumberFormat="0" applyProtection="0">
      <alignment vertical="center"/>
    </xf>
    <xf numFmtId="4" fontId="202" fillId="13" borderId="53" applyNumberFormat="0" applyProtection="0">
      <alignment vertical="center"/>
    </xf>
    <xf numFmtId="4" fontId="203" fillId="32" borderId="53" applyNumberFormat="0" applyProtection="0">
      <alignment vertical="center"/>
    </xf>
    <xf numFmtId="4" fontId="204" fillId="32" borderId="53" applyNumberFormat="0" applyProtection="0">
      <alignment vertical="center"/>
    </xf>
    <xf numFmtId="4" fontId="203" fillId="44" borderId="53" applyNumberFormat="0" applyProtection="0">
      <alignment vertical="center"/>
    </xf>
    <xf numFmtId="4" fontId="204" fillId="44" borderId="53" applyNumberFormat="0" applyProtection="0">
      <alignment vertical="center"/>
    </xf>
    <xf numFmtId="4" fontId="196" fillId="42" borderId="53" applyNumberFormat="0" applyProtection="0">
      <alignment horizontal="left" vertical="center" indent="1"/>
    </xf>
    <xf numFmtId="4" fontId="205" fillId="13" borderId="53" applyNumberFormat="0" applyProtection="0">
      <alignment vertical="center"/>
    </xf>
    <xf numFmtId="4" fontId="206" fillId="13" borderId="53" applyNumberFormat="0" applyProtection="0">
      <alignment vertical="center"/>
    </xf>
    <xf numFmtId="4" fontId="207" fillId="32" borderId="53" applyNumberFormat="0" applyProtection="0">
      <alignment vertical="center"/>
    </xf>
    <xf numFmtId="4" fontId="208" fillId="32" borderId="53" applyNumberFormat="0" applyProtection="0">
      <alignment vertical="center"/>
    </xf>
    <xf numFmtId="4" fontId="207" fillId="44" borderId="53" applyNumberFormat="0" applyProtection="0">
      <alignment vertical="center"/>
    </xf>
    <xf numFmtId="4" fontId="208" fillId="44" borderId="53" applyNumberFormat="0" applyProtection="0">
      <alignment vertical="center"/>
    </xf>
    <xf numFmtId="4" fontId="190" fillId="52" borderId="54" applyNumberFormat="0" applyProtection="0">
      <alignment horizontal="left" vertical="center" indent="1"/>
    </xf>
    <xf numFmtId="4" fontId="209" fillId="13" borderId="53" applyNumberFormat="0" applyProtection="0">
      <alignment vertical="center"/>
    </xf>
    <xf numFmtId="4" fontId="210" fillId="13" borderId="53" applyNumberFormat="0" applyProtection="0">
      <alignment vertical="center"/>
    </xf>
    <xf numFmtId="4" fontId="192" fillId="32" borderId="53" applyNumberFormat="0" applyProtection="0">
      <alignment vertical="center"/>
    </xf>
    <xf numFmtId="4" fontId="193" fillId="32" borderId="53" applyNumberFormat="0" applyProtection="0">
      <alignment vertical="center"/>
    </xf>
    <xf numFmtId="4" fontId="192" fillId="44" borderId="53" applyNumberFormat="0" applyProtection="0">
      <alignment vertical="center"/>
    </xf>
    <xf numFmtId="4" fontId="193" fillId="44" borderId="53" applyNumberFormat="0" applyProtection="0">
      <alignment vertical="center"/>
    </xf>
    <xf numFmtId="4" fontId="196" fillId="3" borderId="53" applyNumberFormat="0" applyProtection="0">
      <alignment horizontal="left" vertical="center" indent="1"/>
    </xf>
    <xf numFmtId="4" fontId="211" fillId="53" borderId="53" applyNumberFormat="0" applyProtection="0">
      <alignment horizontal="left" indent="1"/>
    </xf>
    <xf numFmtId="4" fontId="212" fillId="13" borderId="53" applyNumberFormat="0" applyProtection="0">
      <alignment vertical="center"/>
    </xf>
    <xf numFmtId="0" fontId="6" fillId="0" borderId="0"/>
    <xf numFmtId="0" fontId="6" fillId="0" borderId="0"/>
    <xf numFmtId="0" fontId="6" fillId="0" borderId="0" applyNumberFormat="0" applyFont="0" applyFill="0" applyBorder="0" applyAlignment="0" applyProtection="0"/>
    <xf numFmtId="0" fontId="6" fillId="0" borderId="0"/>
    <xf numFmtId="0" fontId="6" fillId="0" borderId="0"/>
    <xf numFmtId="0" fontId="6" fillId="0" borderId="0"/>
    <xf numFmtId="0" fontId="38" fillId="0" borderId="0" applyFill="0" applyBorder="0">
      <alignment horizontal="right"/>
      <protection hidden="1"/>
    </xf>
    <xf numFmtId="166" fontId="213" fillId="0" borderId="0">
      <protection locked="0"/>
    </xf>
    <xf numFmtId="0" fontId="15" fillId="0" borderId="0" applyFill="0" applyBorder="0" applyProtection="0">
      <alignment horizontal="left"/>
    </xf>
    <xf numFmtId="166" fontId="214" fillId="0" borderId="0">
      <alignment horizontal="left"/>
    </xf>
    <xf numFmtId="0" fontId="215" fillId="0" borderId="0" applyNumberFormat="0" applyFill="0" applyBorder="0" applyProtection="0">
      <alignment horizontal="left" vertical="center"/>
    </xf>
    <xf numFmtId="0" fontId="216" fillId="0" borderId="55"/>
    <xf numFmtId="0" fontId="6" fillId="39" borderId="15">
      <alignment horizontal="center" vertical="center" wrapText="1"/>
      <protection hidden="1"/>
    </xf>
    <xf numFmtId="262" fontId="6" fillId="0" borderId="0" applyFont="0" applyFill="0" applyBorder="0" applyAlignment="0" applyProtection="0"/>
    <xf numFmtId="282" fontId="6" fillId="0" borderId="0" applyFont="0" applyFill="0" applyBorder="0" applyAlignment="0" applyProtection="0"/>
    <xf numFmtId="166" fontId="217" fillId="0" borderId="0"/>
    <xf numFmtId="37" fontId="217" fillId="0" borderId="0"/>
    <xf numFmtId="0" fontId="35" fillId="48" borderId="0" applyNumberFormat="0" applyFont="0" applyBorder="0" applyAlignment="0" applyProtection="0"/>
    <xf numFmtId="0" fontId="152" fillId="47" borderId="0" applyNumberFormat="0" applyFont="0" applyBorder="0" applyAlignment="0" applyProtection="0"/>
    <xf numFmtId="0" fontId="32" fillId="0" borderId="0" applyFont="0" applyFill="0" applyBorder="0" applyAlignment="0" applyProtection="0"/>
    <xf numFmtId="183" fontId="4" fillId="0" borderId="0">
      <alignment horizontal="center"/>
    </xf>
    <xf numFmtId="14" fontId="44" fillId="15" borderId="0" applyBorder="0" applyAlignment="0" applyProtection="0"/>
    <xf numFmtId="312" fontId="6" fillId="15" borderId="0" applyBorder="0" applyAlignment="0" applyProtection="0"/>
    <xf numFmtId="313" fontId="6" fillId="0" borderId="0">
      <alignment horizontal="center"/>
    </xf>
    <xf numFmtId="42" fontId="218" fillId="0" borderId="0" applyFill="0" applyBorder="0" applyAlignment="0" applyProtection="0"/>
    <xf numFmtId="0" fontId="55" fillId="0" borderId="10" applyNumberFormat="0" applyFill="0" applyAlignment="0" applyProtection="0"/>
    <xf numFmtId="8" fontId="219" fillId="0" borderId="0" applyNumberFormat="0" applyFill="0" applyBorder="0" applyAlignment="0" applyProtection="0"/>
    <xf numFmtId="40" fontId="35" fillId="0" borderId="0" applyFont="0" applyFill="0" applyBorder="0" applyAlignment="0" applyProtection="0"/>
    <xf numFmtId="0" fontId="220" fillId="0" borderId="0" applyNumberFormat="0">
      <alignment horizontal="left"/>
    </xf>
    <xf numFmtId="193" fontId="35" fillId="0" borderId="0" applyFont="0" applyFill="0" applyBorder="0" applyAlignment="0" applyProtection="0"/>
    <xf numFmtId="166" fontId="221" fillId="0" borderId="0">
      <alignment horizontal="left"/>
    </xf>
    <xf numFmtId="0" fontId="161" fillId="0" borderId="0" applyFont="0">
      <alignment horizontal="centerContinuous"/>
    </xf>
    <xf numFmtId="178" fontId="182" fillId="0" borderId="56">
      <alignment horizontal="right"/>
    </xf>
    <xf numFmtId="242" fontId="38" fillId="0" borderId="8"/>
    <xf numFmtId="178" fontId="38" fillId="0" borderId="8"/>
    <xf numFmtId="43" fontId="38" fillId="0" borderId="8"/>
    <xf numFmtId="0" fontId="222" fillId="0" borderId="28"/>
    <xf numFmtId="0" fontId="35" fillId="0" borderId="0">
      <alignment horizontal="center"/>
    </xf>
    <xf numFmtId="259" fontId="4" fillId="23" borderId="0"/>
    <xf numFmtId="259" fontId="4" fillId="0" borderId="0">
      <protection locked="0"/>
    </xf>
    <xf numFmtId="173" fontId="6" fillId="34" borderId="0" applyNumberFormat="0" applyBorder="0" applyAlignment="0" applyProtection="0"/>
    <xf numFmtId="0" fontId="6" fillId="0" borderId="0"/>
    <xf numFmtId="180" fontId="60" fillId="0" borderId="0" applyFill="0" applyBorder="0" applyProtection="0"/>
    <xf numFmtId="12" fontId="6" fillId="0" borderId="0" applyFont="0" applyFill="0" applyBorder="0" applyProtection="0">
      <alignment horizontal="right"/>
    </xf>
    <xf numFmtId="287" fontId="6" fillId="54" borderId="0" applyFont="0" applyFill="0" applyBorder="0" applyProtection="0">
      <alignment horizontal="right"/>
    </xf>
    <xf numFmtId="221" fontId="4" fillId="31" borderId="0" applyNumberFormat="0" applyFont="0" applyBorder="0" applyAlignment="0">
      <protection hidden="1"/>
    </xf>
    <xf numFmtId="0" fontId="2" fillId="0" borderId="8">
      <alignment horizontal="right"/>
    </xf>
    <xf numFmtId="0" fontId="42" fillId="0" borderId="0"/>
    <xf numFmtId="0" fontId="45" fillId="0" borderId="0">
      <alignment vertical="center"/>
    </xf>
    <xf numFmtId="0" fontId="61" fillId="0" borderId="0"/>
    <xf numFmtId="0" fontId="60" fillId="0" borderId="0">
      <alignment vertical="top"/>
    </xf>
    <xf numFmtId="0" fontId="223" fillId="0" borderId="0" applyNumberFormat="0" applyFill="0" applyBorder="0" applyProtection="0">
      <alignment horizontal="left" vertical="center"/>
    </xf>
    <xf numFmtId="275" fontId="224" fillId="0" borderId="50" applyBorder="0"/>
    <xf numFmtId="311" fontId="6" fillId="0" borderId="0"/>
    <xf numFmtId="0" fontId="225" fillId="0" borderId="0"/>
    <xf numFmtId="0" fontId="189" fillId="0" borderId="0"/>
    <xf numFmtId="0" fontId="226" fillId="0" borderId="0"/>
    <xf numFmtId="275" fontId="15" fillId="0" borderId="0"/>
    <xf numFmtId="0" fontId="24" fillId="0" borderId="0"/>
    <xf numFmtId="277" fontId="4" fillId="0" borderId="0" applyNumberFormat="0" applyFill="0" applyBorder="0" applyProtection="0">
      <alignment horizontal="centerContinuous"/>
    </xf>
    <xf numFmtId="3" fontId="227" fillId="0" borderId="0"/>
    <xf numFmtId="3" fontId="228" fillId="0" borderId="0"/>
    <xf numFmtId="3" fontId="50" fillId="0" borderId="8"/>
    <xf numFmtId="242" fontId="2" fillId="0" borderId="16"/>
    <xf numFmtId="0" fontId="223" fillId="0" borderId="2" applyNumberFormat="0" applyFill="0" applyProtection="0">
      <alignment horizontal="left" vertical="center"/>
    </xf>
    <xf numFmtId="0" fontId="24" fillId="12" borderId="0" applyNumberFormat="0" applyFont="0" applyBorder="0" applyAlignment="0" applyProtection="0"/>
    <xf numFmtId="310" fontId="6" fillId="0" borderId="56">
      <protection locked="0"/>
    </xf>
    <xf numFmtId="221" fontId="4" fillId="0" borderId="0" applyFill="0" applyBorder="0" applyProtection="0"/>
    <xf numFmtId="244" fontId="4" fillId="31" borderId="15">
      <alignment horizontal="center"/>
    </xf>
    <xf numFmtId="244" fontId="4" fillId="0" borderId="0">
      <alignment horizontal="center"/>
    </xf>
    <xf numFmtId="0" fontId="59" fillId="0" borderId="10">
      <alignment horizontal="center"/>
    </xf>
    <xf numFmtId="0" fontId="31" fillId="0" borderId="0"/>
    <xf numFmtId="0" fontId="229" fillId="1" borderId="56" applyNumberFormat="0" applyBorder="0" applyAlignment="0"/>
    <xf numFmtId="0" fontId="128" fillId="0" borderId="0"/>
    <xf numFmtId="0" fontId="59" fillId="0" borderId="10">
      <alignment horizontal="centerContinuous"/>
    </xf>
    <xf numFmtId="0" fontId="59" fillId="0" borderId="28">
      <alignment horizontal="centerContinuous"/>
    </xf>
    <xf numFmtId="0" fontId="59" fillId="0" borderId="28">
      <alignment horizontal="centerContinuous"/>
    </xf>
    <xf numFmtId="9" fontId="59" fillId="0" borderId="0">
      <alignment horizontal="centerContinuous"/>
    </xf>
    <xf numFmtId="0" fontId="32" fillId="0" borderId="0"/>
    <xf numFmtId="0" fontId="41" fillId="0" borderId="0" applyFill="0" applyBorder="0" applyProtection="0">
      <alignment horizontal="center" vertical="center"/>
    </xf>
    <xf numFmtId="3" fontId="230" fillId="0" borderId="0" applyFont="0" applyBorder="0" applyAlignment="0"/>
    <xf numFmtId="0" fontId="6" fillId="0" borderId="0" applyBorder="0" applyProtection="0">
      <alignment vertical="center"/>
    </xf>
    <xf numFmtId="0" fontId="6" fillId="0" borderId="10" applyBorder="0" applyProtection="0">
      <alignment horizontal="right" vertical="center"/>
    </xf>
    <xf numFmtId="0" fontId="6" fillId="55" borderId="0" applyBorder="0" applyProtection="0">
      <alignment horizontal="centerContinuous" vertical="center"/>
    </xf>
    <xf numFmtId="0" fontId="6" fillId="33" borderId="10" applyBorder="0" applyProtection="0">
      <alignment horizontal="centerContinuous" vertical="center"/>
    </xf>
    <xf numFmtId="0" fontId="231" fillId="0" borderId="0" applyFill="0" applyBorder="0" applyProtection="0">
      <alignment horizontal="center" vertical="center"/>
    </xf>
    <xf numFmtId="0" fontId="24" fillId="0" borderId="0" applyBorder="0" applyProtection="0">
      <alignment horizontal="left"/>
    </xf>
    <xf numFmtId="0" fontId="131" fillId="0" borderId="0" applyNumberFormat="0" applyFill="0" applyBorder="0" applyProtection="0">
      <alignment horizontal="left"/>
    </xf>
    <xf numFmtId="0" fontId="232" fillId="0" borderId="0" applyFill="0" applyBorder="0" applyProtection="0"/>
    <xf numFmtId="0" fontId="233" fillId="0" borderId="0" applyNumberFormat="0">
      <alignment horizontal="left"/>
    </xf>
    <xf numFmtId="0" fontId="6" fillId="0" borderId="0"/>
    <xf numFmtId="0" fontId="6" fillId="0" borderId="0" applyFill="0" applyBorder="0" applyProtection="0">
      <alignment horizontal="left"/>
    </xf>
    <xf numFmtId="0" fontId="131" fillId="0" borderId="11" applyFill="0" applyBorder="0" applyProtection="0">
      <alignment horizontal="left" vertical="top"/>
    </xf>
    <xf numFmtId="0" fontId="99" fillId="0" borderId="0">
      <alignment horizontal="centerContinuous"/>
    </xf>
    <xf numFmtId="0" fontId="72" fillId="13" borderId="8" applyNumberFormat="0" applyFont="0" applyFill="0" applyAlignment="0" applyProtection="0">
      <protection locked="0"/>
    </xf>
    <xf numFmtId="0" fontId="234" fillId="0" borderId="0" applyFill="0" applyBorder="0" applyProtection="0">
      <alignment horizontal="center" vertical="center"/>
    </xf>
    <xf numFmtId="0" fontId="32" fillId="0" borderId="0"/>
    <xf numFmtId="0" fontId="72" fillId="13" borderId="57" applyNumberFormat="0" applyFont="0" applyFill="0" applyAlignment="0" applyProtection="0">
      <protection locked="0"/>
    </xf>
    <xf numFmtId="38" fontId="235" fillId="0" borderId="0" applyNumberFormat="0" applyBorder="0">
      <alignment horizontal="left"/>
    </xf>
    <xf numFmtId="0" fontId="236" fillId="0" borderId="0" applyFill="0" applyBorder="0" applyProtection="0">
      <alignment vertical="top"/>
    </xf>
    <xf numFmtId="0" fontId="237" fillId="0" borderId="0" applyFill="0" applyBorder="0" applyProtection="0">
      <alignment vertical="center"/>
    </xf>
    <xf numFmtId="0" fontId="59" fillId="0" borderId="0" applyFill="0" applyBorder="0" applyProtection="0"/>
    <xf numFmtId="0" fontId="238" fillId="0" borderId="0">
      <alignment horizontal="centerContinuous"/>
    </xf>
    <xf numFmtId="1" fontId="6" fillId="0" borderId="0"/>
    <xf numFmtId="0" fontId="4" fillId="0" borderId="0"/>
    <xf numFmtId="221" fontId="6" fillId="56" borderId="0" applyNumberFormat="0" applyFont="0" applyBorder="0" applyAlignment="0" applyProtection="0"/>
    <xf numFmtId="0" fontId="6" fillId="0" borderId="0" applyBorder="0" applyProtection="0"/>
    <xf numFmtId="222" fontId="4" fillId="0" borderId="0" applyFont="0" applyFill="0" applyBorder="0" applyAlignment="0" applyProtection="0"/>
    <xf numFmtId="223" fontId="4" fillId="0" borderId="0" applyFont="0" applyFill="0" applyBorder="0" applyAlignment="0" applyProtection="0"/>
    <xf numFmtId="213" fontId="4" fillId="0" borderId="0" applyFont="0" applyFill="0" applyBorder="0" applyAlignment="0" applyProtection="0"/>
    <xf numFmtId="210" fontId="4" fillId="0" borderId="0" applyFont="0" applyFill="0" applyBorder="0" applyAlignment="0" applyProtection="0"/>
    <xf numFmtId="212" fontId="4" fillId="0" borderId="0" applyFont="0" applyFill="0" applyBorder="0" applyAlignment="0" applyProtection="0"/>
    <xf numFmtId="0" fontId="6" fillId="0" borderId="0"/>
    <xf numFmtId="0" fontId="239" fillId="0" borderId="0" applyNumberFormat="0" applyFill="0" applyBorder="0" applyProtection="0"/>
    <xf numFmtId="0" fontId="240" fillId="0" borderId="0" applyFill="0" applyBorder="0" applyProtection="0"/>
    <xf numFmtId="0" fontId="6" fillId="0" borderId="0"/>
    <xf numFmtId="0" fontId="240" fillId="0" borderId="0" applyNumberFormat="0" applyFill="0" applyBorder="0" applyProtection="0"/>
    <xf numFmtId="0" fontId="239" fillId="0" borderId="0" applyNumberFormat="0" applyFill="0" applyBorder="0" applyProtection="0"/>
    <xf numFmtId="0" fontId="239" fillId="0" borderId="0"/>
    <xf numFmtId="49" fontId="14" fillId="0" borderId="0" applyFill="0" applyBorder="0" applyAlignment="0"/>
    <xf numFmtId="302" fontId="4" fillId="0" borderId="0" applyFill="0" applyBorder="0" applyAlignment="0"/>
    <xf numFmtId="202" fontId="4" fillId="0" borderId="0" applyFill="0" applyBorder="0" applyAlignment="0"/>
    <xf numFmtId="0" fontId="34" fillId="0" borderId="0" applyNumberFormat="0" applyFont="0" applyFill="0" applyBorder="0" applyProtection="0">
      <alignment horizontal="left" vertical="top" wrapText="1"/>
    </xf>
    <xf numFmtId="0" fontId="24" fillId="0" borderId="0" applyNumberFormat="0" applyFill="0" applyBorder="0" applyAlignment="0" applyProtection="0"/>
    <xf numFmtId="305" fontId="6" fillId="0" borderId="0" applyFill="0" applyBorder="0" applyAlignment="0" applyProtection="0">
      <alignment horizontal="right"/>
    </xf>
    <xf numFmtId="300" fontId="6" fillId="0" borderId="0" applyFont="0" applyFill="0" applyBorder="0" applyAlignment="0" applyProtection="0"/>
    <xf numFmtId="202" fontId="4" fillId="0" borderId="0" applyBorder="0" applyProtection="0">
      <alignment horizontal="right"/>
    </xf>
    <xf numFmtId="0" fontId="241" fillId="31" borderId="15" applyProtection="0">
      <alignment horizontal="center"/>
      <protection locked="0"/>
    </xf>
    <xf numFmtId="20" fontId="6" fillId="0" borderId="0" applyFont="0" applyFill="0" applyBorder="0" applyAlignment="0" applyProtection="0"/>
    <xf numFmtId="1" fontId="68" fillId="0" borderId="2" applyFill="0" applyBorder="0" applyProtection="0">
      <alignment horizontal="right"/>
    </xf>
    <xf numFmtId="18" fontId="72" fillId="13" borderId="0" applyFont="0" applyFill="0" applyBorder="0" applyAlignment="0" applyProtection="0">
      <protection locked="0"/>
    </xf>
    <xf numFmtId="307" fontId="6" fillId="0" borderId="0"/>
    <xf numFmtId="183" fontId="4" fillId="0" borderId="0" applyFont="0" applyFill="0" applyBorder="0" applyAlignment="0" applyProtection="0"/>
    <xf numFmtId="251" fontId="4" fillId="0" borderId="8"/>
    <xf numFmtId="251" fontId="4" fillId="0" borderId="0"/>
    <xf numFmtId="184" fontId="4" fillId="0" borderId="0" applyFont="0" applyFill="0" applyBorder="0" applyAlignment="0" applyProtection="0"/>
    <xf numFmtId="250" fontId="4" fillId="0" borderId="8"/>
    <xf numFmtId="250" fontId="4" fillId="0" borderId="0"/>
    <xf numFmtId="224" fontId="4" fillId="0" borderId="0" applyFont="0" applyFill="0" applyBorder="0" applyAlignment="0" applyProtection="0"/>
    <xf numFmtId="0" fontId="35" fillId="0" borderId="0" applyNumberFormat="0" applyFill="0" applyBorder="0" applyAlignment="0" applyProtection="0"/>
    <xf numFmtId="0" fontId="38" fillId="0" borderId="0" applyNumberFormat="0" applyFill="0" applyBorder="0" applyAlignment="0" applyProtection="0"/>
    <xf numFmtId="40" fontId="94" fillId="0" borderId="0"/>
    <xf numFmtId="272" fontId="6" fillId="0" borderId="0" applyFont="0" applyFill="0" applyBorder="0" applyAlignment="0" applyProtection="0"/>
    <xf numFmtId="0" fontId="242" fillId="0" borderId="0"/>
    <xf numFmtId="0" fontId="99" fillId="37" borderId="21" applyNumberFormat="0" applyBorder="0" applyProtection="0">
      <alignment horizontal="left" vertical="center"/>
    </xf>
    <xf numFmtId="0" fontId="68" fillId="0" borderId="0" applyFill="0" applyBorder="0" applyProtection="0"/>
    <xf numFmtId="0" fontId="243" fillId="11" borderId="0" applyNumberFormat="0" applyBorder="0" applyAlignment="0">
      <alignment vertical="center"/>
    </xf>
    <xf numFmtId="0" fontId="243" fillId="57" borderId="0" applyNumberFormat="0" applyBorder="0">
      <alignment vertical="center"/>
    </xf>
    <xf numFmtId="0" fontId="181" fillId="0" borderId="0" applyNumberFormat="0" applyFill="0" applyBorder="0" applyAlignment="0" applyProtection="0"/>
    <xf numFmtId="291" fontId="69" fillId="0" borderId="0" applyFill="0" applyBorder="0" applyAlignment="0" applyProtection="0"/>
    <xf numFmtId="251" fontId="244" fillId="33" borderId="0" applyBorder="0" applyAlignment="0" applyProtection="0">
      <alignment horizontal="left"/>
    </xf>
    <xf numFmtId="0" fontId="245" fillId="0" borderId="10" applyProtection="0"/>
    <xf numFmtId="1" fontId="35" fillId="58" borderId="0" applyNumberFormat="0" applyFont="0" applyBorder="0" applyProtection="0">
      <alignment horizontal="left"/>
    </xf>
    <xf numFmtId="0" fontId="2" fillId="0" borderId="0"/>
    <xf numFmtId="0" fontId="246" fillId="0" borderId="0" applyNumberFormat="0" applyFont="0" applyFill="0" applyBorder="0" applyAlignment="0">
      <alignment horizontal="left" vertical="center"/>
    </xf>
    <xf numFmtId="0" fontId="179" fillId="0" borderId="0" applyFill="0" applyBorder="0" applyAlignment="0" applyProtection="0"/>
    <xf numFmtId="221" fontId="4" fillId="0" borderId="0" applyFont="0" applyFill="0" applyBorder="0">
      <alignment horizontal="left"/>
    </xf>
    <xf numFmtId="166" fontId="6" fillId="0" borderId="8" applyNumberFormat="0" applyFont="0" applyFill="0" applyAlignment="0"/>
    <xf numFmtId="311" fontId="6" fillId="0" borderId="58" applyAlignment="0">
      <alignment horizontal="right"/>
    </xf>
    <xf numFmtId="221" fontId="102" fillId="0" borderId="58" applyAlignment="0"/>
    <xf numFmtId="314" fontId="6" fillId="0" borderId="58" applyAlignment="0"/>
    <xf numFmtId="0" fontId="102" fillId="0" borderId="58" applyAlignment="0">
      <alignment horizontal="right"/>
    </xf>
    <xf numFmtId="301" fontId="6" fillId="0" borderId="0" applyFont="0" applyFill="0" applyBorder="0" applyAlignment="0" applyProtection="0"/>
    <xf numFmtId="242" fontId="38" fillId="0" borderId="16"/>
    <xf numFmtId="178" fontId="38" fillId="0" borderId="16"/>
    <xf numFmtId="43" fontId="38" fillId="0" borderId="16"/>
    <xf numFmtId="313" fontId="6" fillId="0" borderId="0" applyFont="0" applyFill="0" applyBorder="0" applyAlignment="0" applyProtection="0"/>
    <xf numFmtId="174" fontId="38" fillId="0" borderId="10" applyNumberFormat="0" applyFont="0" applyFill="0" applyAlignment="0" applyProtection="0"/>
    <xf numFmtId="274" fontId="247" fillId="0" borderId="0">
      <alignment horizontal="left"/>
      <protection locked="0"/>
    </xf>
    <xf numFmtId="0" fontId="45" fillId="0" borderId="0"/>
    <xf numFmtId="0" fontId="148" fillId="13" borderId="10" applyNumberFormat="0" applyFont="0" applyFill="0" applyAlignment="0" applyProtection="0"/>
    <xf numFmtId="0" fontId="35" fillId="0" borderId="8" applyProtection="0">
      <alignment vertical="top"/>
    </xf>
    <xf numFmtId="0" fontId="248" fillId="0" borderId="0"/>
    <xf numFmtId="37" fontId="4" fillId="2" borderId="0" applyNumberFormat="0" applyBorder="0" applyAlignment="0" applyProtection="0"/>
    <xf numFmtId="37" fontId="4" fillId="0" borderId="0"/>
    <xf numFmtId="3" fontId="149" fillId="0" borderId="59" applyProtection="0"/>
    <xf numFmtId="0" fontId="249" fillId="0" borderId="0"/>
    <xf numFmtId="165" fontId="6" fillId="0" borderId="0" applyFont="0" applyFill="0" applyBorder="0" applyAlignment="0" applyProtection="0"/>
    <xf numFmtId="0" fontId="38" fillId="0" borderId="0" applyFont="0" applyFill="0" applyBorder="0" applyAlignment="0" applyProtection="0"/>
    <xf numFmtId="44" fontId="180" fillId="0" borderId="0" applyFont="0" applyFill="0" applyBorder="0" applyAlignment="0" applyProtection="0"/>
    <xf numFmtId="0" fontId="56" fillId="0" borderId="0" applyFont="0" applyAlignment="0"/>
    <xf numFmtId="309" fontId="6" fillId="0" borderId="0" applyFont="0" applyFill="0" applyBorder="0" applyAlignment="0" applyProtection="0"/>
    <xf numFmtId="41" fontId="4" fillId="0" borderId="0" applyFont="0" applyFill="0" applyBorder="0" applyAlignment="0" applyProtection="0"/>
    <xf numFmtId="221" fontId="78" fillId="0" borderId="0" applyNumberFormat="0" applyFill="0" applyBorder="0" applyAlignment="0" applyProtection="0"/>
    <xf numFmtId="1" fontId="32" fillId="0" borderId="0" applyFont="0" applyFill="0" applyBorder="0" applyAlignment="0" applyProtection="0"/>
    <xf numFmtId="0" fontId="35" fillId="37" borderId="0" applyNumberFormat="0" applyBorder="0" applyProtection="0">
      <alignment horizontal="left"/>
    </xf>
    <xf numFmtId="40" fontId="24" fillId="0" borderId="0">
      <alignment horizontal="left" wrapText="1"/>
    </xf>
    <xf numFmtId="185" fontId="6" fillId="0" borderId="0"/>
    <xf numFmtId="198" fontId="35" fillId="0" borderId="0"/>
    <xf numFmtId="265" fontId="35" fillId="0" borderId="0"/>
    <xf numFmtId="0" fontId="6" fillId="0" borderId="10" applyBorder="0" applyProtection="0">
      <alignment horizontal="right"/>
    </xf>
    <xf numFmtId="285" fontId="27" fillId="0" borderId="0" applyFont="0" applyFill="0" applyBorder="0" applyAlignment="0"/>
    <xf numFmtId="221" fontId="27" fillId="0" borderId="0" applyFont="0" applyFill="0" applyBorder="0" applyAlignment="0"/>
    <xf numFmtId="0" fontId="148" fillId="0" borderId="0">
      <alignment horizontal="right"/>
    </xf>
    <xf numFmtId="221" fontId="4" fillId="0" borderId="0"/>
    <xf numFmtId="221" fontId="149" fillId="3" borderId="0"/>
    <xf numFmtId="0" fontId="6" fillId="0" borderId="0" applyFont="0" applyFill="0" applyBorder="0" applyAlignment="0" applyProtection="0"/>
    <xf numFmtId="0" fontId="6" fillId="0" borderId="0"/>
    <xf numFmtId="166" fontId="3" fillId="3" borderId="18"/>
    <xf numFmtId="166" fontId="8" fillId="3" borderId="23"/>
    <xf numFmtId="196" fontId="6" fillId="0" borderId="0" applyFont="0" applyFill="0" applyBorder="0" applyAlignment="0" applyProtection="0"/>
    <xf numFmtId="267" fontId="6" fillId="0" borderId="0" applyFont="0" applyFill="0" applyBorder="0" applyAlignment="0" applyProtection="0"/>
    <xf numFmtId="172" fontId="253" fillId="0" borderId="0" applyFont="0" applyFill="0" applyBorder="0" applyAlignment="0" applyProtection="0"/>
    <xf numFmtId="167" fontId="253" fillId="0" borderId="0" applyFont="0" applyFill="0" applyBorder="0" applyAlignment="0" applyProtection="0"/>
    <xf numFmtId="166" fontId="6" fillId="0" borderId="0"/>
    <xf numFmtId="0" fontId="6" fillId="0" borderId="0"/>
    <xf numFmtId="0" fontId="6" fillId="0" borderId="0"/>
    <xf numFmtId="43" fontId="6" fillId="0" borderId="0" applyFont="0" applyFill="0" applyBorder="0" applyAlignment="0" applyProtection="0"/>
    <xf numFmtId="166" fontId="254" fillId="34" borderId="0"/>
    <xf numFmtId="166" fontId="3" fillId="3" borderId="18"/>
    <xf numFmtId="0" fontId="6" fillId="0" borderId="0" applyFill="0" applyBorder="0" applyProtection="0"/>
    <xf numFmtId="9" fontId="6" fillId="0" borderId="0" applyFont="0" applyFill="0" applyBorder="0" applyAlignment="0" applyProtection="0"/>
    <xf numFmtId="43" fontId="6" fillId="0" borderId="0" applyFont="0" applyFill="0" applyBorder="0" applyAlignment="0" applyProtection="0"/>
    <xf numFmtId="166" fontId="3" fillId="3" borderId="18"/>
    <xf numFmtId="166" fontId="3" fillId="3" borderId="18"/>
    <xf numFmtId="43" fontId="6" fillId="0" borderId="0" applyFont="0" applyFill="0" applyBorder="0" applyAlignment="0" applyProtection="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166" fontId="3" fillId="3" borderId="18"/>
    <xf numFmtId="43" fontId="6" fillId="0" borderId="0" applyFont="0" applyFill="0" applyBorder="0" applyAlignment="0" applyProtection="0"/>
    <xf numFmtId="166" fontId="3" fillId="3" borderId="18"/>
    <xf numFmtId="166" fontId="3" fillId="3" borderId="18"/>
    <xf numFmtId="43"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3" fillId="3" borderId="18"/>
    <xf numFmtId="43"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43" fontId="6" fillId="0" borderId="0" applyFont="0" applyFill="0" applyBorder="0" applyAlignment="0" applyProtection="0"/>
    <xf numFmtId="166" fontId="3" fillId="3" borderId="18"/>
    <xf numFmtId="9" fontId="6" fillId="0" borderId="0" applyFont="0" applyFill="0" applyBorder="0" applyAlignment="0" applyProtection="0"/>
    <xf numFmtId="9" fontId="6" fillId="0" borderId="0" applyFont="0" applyFill="0" applyBorder="0" applyAlignment="0" applyProtection="0"/>
    <xf numFmtId="0" fontId="6" fillId="0" borderId="0"/>
    <xf numFmtId="43" fontId="6" fillId="0" borderId="0" applyFont="0" applyFill="0" applyBorder="0" applyAlignment="0" applyProtection="0"/>
    <xf numFmtId="166" fontId="3" fillId="3" borderId="18"/>
    <xf numFmtId="166" fontId="3" fillId="3" borderId="18"/>
    <xf numFmtId="43" fontId="6" fillId="0" borderId="0" applyFont="0" applyFill="0" applyBorder="0" applyAlignment="0" applyProtection="0"/>
    <xf numFmtId="9"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xf numFmtId="43" fontId="6" fillId="0" borderId="0" applyFont="0" applyFill="0" applyBorder="0" applyAlignment="0" applyProtection="0"/>
    <xf numFmtId="166" fontId="3" fillId="3" borderId="18"/>
    <xf numFmtId="166" fontId="3" fillId="3" borderId="18"/>
    <xf numFmtId="43" fontId="6" fillId="0" borderId="0" applyFont="0" applyFill="0" applyBorder="0" applyAlignment="0" applyProtection="0"/>
    <xf numFmtId="9"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applyFont="0" applyFill="0" applyBorder="0" applyAlignment="0" applyProtection="0"/>
    <xf numFmtId="0" fontId="32" fillId="0" borderId="0">
      <alignment horizontal="center" wrapText="1"/>
      <protection locked="0"/>
    </xf>
    <xf numFmtId="0" fontId="6" fillId="0" borderId="0" applyFont="0" applyFill="0" applyBorder="0" applyAlignment="0" applyProtection="0"/>
    <xf numFmtId="166" fontId="109" fillId="30" borderId="0"/>
    <xf numFmtId="14" fontId="32" fillId="0" borderId="0">
      <alignment horizontal="center" wrapText="1"/>
      <protection locked="0"/>
    </xf>
    <xf numFmtId="0" fontId="33" fillId="0" borderId="0" applyFont="0" applyFill="0" applyBorder="0" applyAlignment="0" applyProtection="0"/>
    <xf numFmtId="0" fontId="33" fillId="0" borderId="0" applyFont="0" applyFill="0" applyBorder="0" applyAlignment="0" applyProtection="0"/>
    <xf numFmtId="180" fontId="4" fillId="0" borderId="0" applyFont="0" applyFill="0" applyBorder="0" applyAlignment="0" applyProtection="0"/>
    <xf numFmtId="0" fontId="32" fillId="13" borderId="0"/>
    <xf numFmtId="0" fontId="34" fillId="0" borderId="0" applyFont="0" applyFill="0" applyBorder="0" applyAlignment="0" applyProtection="0"/>
    <xf numFmtId="0" fontId="26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189" fillId="12" borderId="0"/>
    <xf numFmtId="0" fontId="4" fillId="12" borderId="0"/>
    <xf numFmtId="0" fontId="4" fillId="12" borderId="0"/>
    <xf numFmtId="0" fontId="4" fillId="12" borderId="0"/>
    <xf numFmtId="0" fontId="4" fillId="12" borderId="0"/>
    <xf numFmtId="0" fontId="4" fillId="12" borderId="0"/>
    <xf numFmtId="0" fontId="4" fillId="12" borderId="0"/>
    <xf numFmtId="0" fontId="4" fillId="12"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7" fillId="0" borderId="0"/>
    <xf numFmtId="0" fontId="267" fillId="0" borderId="0"/>
    <xf numFmtId="0" fontId="267" fillId="0" borderId="0"/>
    <xf numFmtId="0" fontId="267" fillId="0" borderId="0"/>
    <xf numFmtId="0" fontId="2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7" fillId="0" borderId="0"/>
    <xf numFmtId="0" fontId="26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0" borderId="0" applyNumberFormat="0" applyFill="0" applyBorder="0" applyAlignment="0" applyProtection="0"/>
    <xf numFmtId="0" fontId="267" fillId="0" borderId="0"/>
    <xf numFmtId="0" fontId="6" fillId="0" borderId="0"/>
    <xf numFmtId="0" fontId="6" fillId="0" borderId="0"/>
    <xf numFmtId="0" fontId="6" fillId="0" borderId="0"/>
    <xf numFmtId="0" fontId="6" fillId="0" borderId="0"/>
    <xf numFmtId="0" fontId="6" fillId="0" borderId="0"/>
    <xf numFmtId="0" fontId="2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7" fillId="0" borderId="0"/>
    <xf numFmtId="0" fontId="2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6" fillId="12" borderId="0"/>
    <xf numFmtId="0" fontId="4" fillId="12" borderId="0"/>
    <xf numFmtId="0" fontId="4" fillId="12" borderId="0"/>
    <xf numFmtId="0" fontId="4" fillId="12" borderId="0"/>
    <xf numFmtId="0" fontId="4" fillId="12" borderId="0"/>
    <xf numFmtId="0" fontId="4" fillId="12" borderId="0"/>
    <xf numFmtId="0" fontId="4" fillId="12" borderId="0"/>
    <xf numFmtId="0" fontId="4" fillId="12"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67" fillId="0" borderId="0"/>
    <xf numFmtId="0" fontId="267" fillId="0" borderId="0"/>
    <xf numFmtId="0" fontId="267" fillId="0" borderId="0"/>
    <xf numFmtId="0" fontId="26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9" fillId="0" borderId="0" applyNumberFormat="0" applyFill="0" applyBorder="0" applyProtection="0">
      <alignment vertical="top"/>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36" fillId="0" borderId="0" applyNumberFormat="0" applyFont="0" applyFill="0" applyBorder="0" applyAlignment="0" applyProtection="0"/>
    <xf numFmtId="0" fontId="267" fillId="0" borderId="0"/>
    <xf numFmtId="0" fontId="267" fillId="0" borderId="0"/>
    <xf numFmtId="0" fontId="269" fillId="0" borderId="0" applyFont="0" applyFill="0" applyBorder="0" applyAlignment="0" applyProtection="0"/>
    <xf numFmtId="0" fontId="269" fillId="0" borderId="0" applyFont="0" applyFill="0" applyBorder="0" applyAlignment="0" applyProtection="0"/>
    <xf numFmtId="214" fontId="270" fillId="0" borderId="62">
      <alignment horizontal="left" vertical="center"/>
    </xf>
    <xf numFmtId="214" fontId="270" fillId="0" borderId="62">
      <alignment horizontal="left" vertical="center"/>
    </xf>
    <xf numFmtId="214" fontId="270" fillId="0" borderId="62">
      <alignment horizontal="left" vertical="center"/>
    </xf>
    <xf numFmtId="214" fontId="270" fillId="0" borderId="62">
      <alignment horizontal="left" vertical="center"/>
    </xf>
    <xf numFmtId="214" fontId="270" fillId="0" borderId="62">
      <alignment horizontal="left" vertical="center"/>
    </xf>
    <xf numFmtId="214" fontId="270" fillId="0" borderId="62">
      <alignment horizontal="left" vertical="center"/>
    </xf>
    <xf numFmtId="0" fontId="8" fillId="3" borderId="23"/>
    <xf numFmtId="37" fontId="33" fillId="0" borderId="10" applyNumberFormat="0" applyFont="0" applyFill="0" applyAlignment="0" applyProtection="0"/>
    <xf numFmtId="0" fontId="60" fillId="0" borderId="0"/>
    <xf numFmtId="0" fontId="60" fillId="0" borderId="8"/>
    <xf numFmtId="0" fontId="27" fillId="0" borderId="0" applyFont="0" applyFill="0" applyBorder="0" applyAlignment="0" applyProtection="0"/>
    <xf numFmtId="0" fontId="142" fillId="0" borderId="0" applyFont="0" applyFill="0" applyBorder="0" applyAlignment="0" applyProtection="0"/>
    <xf numFmtId="0" fontId="271" fillId="0" borderId="60" applyFill="0" applyBorder="0" applyAlignment="0" applyProtection="0">
      <alignment horizontal="right"/>
    </xf>
    <xf numFmtId="0" fontId="178" fillId="0" borderId="0" applyFill="0" applyBorder="0" applyProtection="0"/>
    <xf numFmtId="0" fontId="164" fillId="0" borderId="0" applyNumberFormat="0" applyFill="0" applyBorder="0" applyAlignment="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0" fontId="272" fillId="0" borderId="0" applyFill="0" applyBorder="0" applyProtection="0"/>
    <xf numFmtId="14" fontId="272" fillId="0" borderId="0" applyFill="0" applyBorder="0" applyProtection="0"/>
    <xf numFmtId="14" fontId="273" fillId="0" borderId="0">
      <alignment horizontal="right"/>
      <protection locked="0"/>
    </xf>
    <xf numFmtId="0" fontId="274" fillId="0" borderId="0">
      <protection locked="0"/>
    </xf>
    <xf numFmtId="0" fontId="275" fillId="0" borderId="0"/>
    <xf numFmtId="0" fontId="4" fillId="0" borderId="0"/>
    <xf numFmtId="39" fontId="276" fillId="0" borderId="0" applyFont="0" applyFill="0" applyBorder="0" applyAlignment="0" applyProtection="0"/>
    <xf numFmtId="43" fontId="6" fillId="0" borderId="0" applyFont="0" applyFill="0" applyBorder="0" applyAlignment="0" applyProtection="0"/>
    <xf numFmtId="15" fontId="44" fillId="65" borderId="0" applyNumberFormat="0" applyFont="0" applyBorder="0" applyAlignment="0" applyProtection="0"/>
    <xf numFmtId="0" fontId="32" fillId="0" borderId="0"/>
    <xf numFmtId="0" fontId="106" fillId="0" borderId="0">
      <protection locked="0"/>
    </xf>
    <xf numFmtId="0" fontId="32" fillId="0" borderId="0"/>
    <xf numFmtId="0" fontId="35" fillId="0" borderId="0"/>
    <xf numFmtId="49" fontId="277" fillId="0" borderId="0" applyNumberFormat="0" applyFill="0" applyBorder="0" applyProtection="0">
      <alignment horizontal="center" vertical="top"/>
    </xf>
    <xf numFmtId="0" fontId="278" fillId="0" borderId="0">
      <alignment horizontal="left"/>
    </xf>
    <xf numFmtId="214" fontId="270" fillId="0" borderId="62">
      <alignment horizontal="left"/>
    </xf>
    <xf numFmtId="0" fontId="279" fillId="0" borderId="0">
      <alignment vertical="center"/>
    </xf>
    <xf numFmtId="0" fontId="279" fillId="0" borderId="0">
      <alignment horizontal="left" vertical="center"/>
    </xf>
    <xf numFmtId="0" fontId="280" fillId="0" borderId="0">
      <alignment vertical="center"/>
    </xf>
    <xf numFmtId="0" fontId="281" fillId="0" borderId="0">
      <alignment vertical="center"/>
    </xf>
    <xf numFmtId="214" fontId="270" fillId="0" borderId="62">
      <alignment horizontal="left"/>
    </xf>
    <xf numFmtId="214" fontId="277" fillId="0" borderId="0">
      <alignment horizontal="center"/>
    </xf>
    <xf numFmtId="214" fontId="282" fillId="0" borderId="62">
      <alignment horizontal="center"/>
    </xf>
    <xf numFmtId="214" fontId="5" fillId="0" borderId="0"/>
    <xf numFmtId="214" fontId="283" fillId="0" borderId="0"/>
    <xf numFmtId="214" fontId="6" fillId="0" borderId="0"/>
    <xf numFmtId="214" fontId="284" fillId="0" borderId="0">
      <alignment horizontal="left" vertical="top"/>
    </xf>
    <xf numFmtId="0" fontId="285" fillId="0" borderId="0">
      <alignment horizontal="left" vertical="top" wrapText="1"/>
    </xf>
    <xf numFmtId="0" fontId="286" fillId="0" borderId="0">
      <alignment horizontal="left" vertical="top" wrapText="1"/>
    </xf>
    <xf numFmtId="0" fontId="287" fillId="0" borderId="0">
      <alignment horizontal="left" vertical="top" wrapText="1"/>
    </xf>
    <xf numFmtId="0" fontId="274" fillId="0" borderId="0">
      <protection locked="0"/>
    </xf>
    <xf numFmtId="171" fontId="178" fillId="0" borderId="0" applyFill="0" applyBorder="0" applyProtection="0"/>
    <xf numFmtId="221" fontId="4" fillId="13" borderId="15" applyFont="0" applyBorder="0" applyAlignment="0" applyProtection="0">
      <alignment vertical="top"/>
    </xf>
    <xf numFmtId="0" fontId="288" fillId="0" borderId="63" applyFont="0" applyBorder="0"/>
    <xf numFmtId="37" fontId="289" fillId="0" borderId="0" applyNumberFormat="0" applyFill="0" applyBorder="0" applyAlignment="0">
      <alignment horizontal="right"/>
    </xf>
    <xf numFmtId="37" fontId="290" fillId="0" borderId="0" applyNumberFormat="0" applyFill="0" applyBorder="0" applyAlignment="0">
      <alignment horizontal="right"/>
    </xf>
    <xf numFmtId="37" fontId="290" fillId="0" borderId="0" applyNumberFormat="0" applyFill="0" applyBorder="0" applyAlignment="0">
      <alignment horizontal="left"/>
    </xf>
    <xf numFmtId="37" fontId="289" fillId="0" borderId="0" applyNumberFormat="0" applyFill="0" applyBorder="0" applyAlignment="0">
      <alignment horizontal="left"/>
    </xf>
    <xf numFmtId="37" fontId="291" fillId="0" borderId="0" applyNumberFormat="0" applyFill="0" applyBorder="0" applyAlignment="0">
      <alignment horizontal="left" vertical="top"/>
    </xf>
    <xf numFmtId="0" fontId="2" fillId="0" borderId="0" applyBorder="0">
      <alignment horizontal="left"/>
    </xf>
    <xf numFmtId="0" fontId="292" fillId="31" borderId="0" applyNumberFormat="0" applyFont="0" applyAlignment="0"/>
    <xf numFmtId="0" fontId="293" fillId="33" borderId="0"/>
    <xf numFmtId="0" fontId="277" fillId="0" borderId="0"/>
    <xf numFmtId="9" fontId="294" fillId="0" borderId="0" applyFont="0" applyFill="0" applyBorder="0" applyAlignment="0" applyProtection="0"/>
    <xf numFmtId="0" fontId="295" fillId="0" borderId="0">
      <alignment vertical="center"/>
    </xf>
    <xf numFmtId="0" fontId="27" fillId="0" borderId="0"/>
    <xf numFmtId="166" fontId="6" fillId="0" borderId="0" applyFont="0" applyFill="0" applyBorder="0" applyAlignment="0" applyProtection="0"/>
    <xf numFmtId="190" fontId="60" fillId="0" borderId="0" applyFont="0" applyFill="0" applyBorder="0" applyAlignment="0" applyProtection="0"/>
    <xf numFmtId="190" fontId="6" fillId="0" borderId="0" applyFont="0" applyFill="0" applyBorder="0" applyAlignment="0" applyProtection="0"/>
    <xf numFmtId="190" fontId="6" fillId="0" borderId="0" applyFont="0" applyFill="0" applyBorder="0" applyAlignment="0" applyProtection="0"/>
    <xf numFmtId="325" fontId="35" fillId="0" borderId="0" applyFont="0" applyFill="0" applyBorder="0" applyAlignment="0" applyProtection="0"/>
    <xf numFmtId="326" fontId="60" fillId="0" borderId="0" applyFont="0" applyFill="0" applyBorder="0" applyAlignment="0" applyProtection="0"/>
    <xf numFmtId="326" fontId="6" fillId="0" borderId="0" applyFont="0" applyFill="0" applyBorder="0" applyAlignment="0" applyProtection="0"/>
    <xf numFmtId="326" fontId="6" fillId="0" borderId="0" applyFont="0" applyFill="0" applyBorder="0" applyAlignment="0" applyProtection="0"/>
    <xf numFmtId="0" fontId="6" fillId="0" borderId="0" applyFont="0" applyFill="0" applyBorder="0" applyAlignment="0" applyProtection="0"/>
    <xf numFmtId="0" fontId="5" fillId="0" borderId="0" applyFont="0" applyFill="0" applyBorder="0" applyAlignment="0" applyProtection="0"/>
    <xf numFmtId="0" fontId="6" fillId="0" borderId="0" applyFont="0" applyFill="0" applyBorder="0" applyAlignment="0" applyProtection="0"/>
    <xf numFmtId="327" fontId="35" fillId="0" borderId="0" applyFont="0" applyFill="0" applyBorder="0" applyAlignment="0" applyProtection="0"/>
    <xf numFmtId="37" fontId="35" fillId="0" borderId="0" applyFont="0" applyFill="0" applyBorder="0" applyAlignment="0" applyProtection="0"/>
    <xf numFmtId="327" fontId="35" fillId="0" borderId="0" applyFont="0" applyFill="0" applyBorder="0" applyAlignment="0" applyProtection="0"/>
    <xf numFmtId="37" fontId="35" fillId="0" borderId="0" applyFont="0" applyFill="0" applyBorder="0" applyAlignment="0" applyProtection="0"/>
    <xf numFmtId="191" fontId="6" fillId="0" borderId="0" applyFont="0" applyFill="0" applyBorder="0" applyAlignment="0" applyProtection="0"/>
    <xf numFmtId="39" fontId="6" fillId="0" borderId="0" applyFont="0" applyFill="0" applyBorder="0" applyAlignment="0" applyProtection="0"/>
    <xf numFmtId="328" fontId="60" fillId="0" borderId="0" applyFont="0" applyFill="0" applyBorder="0" applyAlignment="0" applyProtection="0"/>
    <xf numFmtId="328" fontId="6" fillId="0" borderId="0" applyFont="0" applyFill="0" applyBorder="0" applyAlignment="0" applyProtection="0"/>
    <xf numFmtId="328" fontId="6" fillId="0" borderId="0" applyFont="0" applyFill="0" applyBorder="0" applyAlignment="0" applyProtection="0"/>
    <xf numFmtId="39" fontId="6" fillId="0" borderId="0" applyFont="0" applyFill="0" applyBorder="0" applyAlignment="0" applyProtection="0"/>
    <xf numFmtId="39" fontId="6" fillId="0" borderId="0" applyFont="0" applyFill="0" applyBorder="0" applyAlignment="0" applyProtection="0"/>
    <xf numFmtId="39" fontId="6" fillId="0" borderId="0" applyFont="0" applyFill="0" applyBorder="0" applyAlignment="0" applyProtection="0"/>
    <xf numFmtId="39" fontId="6" fillId="0" borderId="0" applyFont="0" applyFill="0" applyBorder="0" applyAlignment="0" applyProtection="0"/>
    <xf numFmtId="328" fontId="6" fillId="0" borderId="0" applyFont="0" applyFill="0" applyBorder="0" applyAlignment="0" applyProtection="0"/>
    <xf numFmtId="39" fontId="6" fillId="0" borderId="0" applyFont="0" applyFill="0" applyBorder="0" applyAlignment="0" applyProtection="0"/>
    <xf numFmtId="328" fontId="6" fillId="0" borderId="0" applyFont="0" applyFill="0" applyBorder="0" applyAlignment="0" applyProtection="0"/>
    <xf numFmtId="329" fontId="6" fillId="0" borderId="0" applyFont="0" applyFill="0" applyBorder="0" applyAlignment="0" applyProtection="0"/>
    <xf numFmtId="329" fontId="6" fillId="0" borderId="0" applyFont="0" applyFill="0" applyBorder="0" applyAlignment="0" applyProtection="0"/>
    <xf numFmtId="329" fontId="6" fillId="0" borderId="0" applyFont="0" applyFill="0" applyBorder="0" applyAlignment="0" applyProtection="0"/>
    <xf numFmtId="329" fontId="6" fillId="0" borderId="0" applyFont="0" applyFill="0" applyBorder="0" applyAlignment="0" applyProtection="0"/>
    <xf numFmtId="329" fontId="6" fillId="0" borderId="0" applyFont="0" applyFill="0" applyBorder="0" applyAlignment="0" applyProtection="0"/>
    <xf numFmtId="329" fontId="6" fillId="0" borderId="0" applyFont="0" applyFill="0" applyBorder="0" applyAlignment="0" applyProtection="0"/>
    <xf numFmtId="164" fontId="6" fillId="0" borderId="0" applyFont="0" applyFill="0" applyBorder="0" applyAlignment="0" applyProtection="0"/>
    <xf numFmtId="329"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329" fontId="6" fillId="0" borderId="0" applyFont="0" applyFill="0" applyBorder="0" applyAlignment="0" applyProtection="0"/>
    <xf numFmtId="164" fontId="6" fillId="0" borderId="0" applyFont="0" applyFill="0" applyBorder="0" applyAlignment="0" applyProtection="0"/>
    <xf numFmtId="330" fontId="45" fillId="0" borderId="0"/>
    <xf numFmtId="330" fontId="45"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330" fontId="45" fillId="0" borderId="0"/>
    <xf numFmtId="330" fontId="45" fillId="0" borderId="0"/>
    <xf numFmtId="0" fontId="60" fillId="0" borderId="0"/>
    <xf numFmtId="0" fontId="6" fillId="0" borderId="0"/>
    <xf numFmtId="331" fontId="6" fillId="0" borderId="0" applyFont="0" applyFill="0" applyBorder="0" applyAlignment="0" applyProtection="0"/>
    <xf numFmtId="332" fontId="6" fillId="0" borderId="0" applyFont="0" applyFill="0" applyBorder="0" applyAlignment="0" applyProtection="0"/>
    <xf numFmtId="331" fontId="6" fillId="0" borderId="0" applyFont="0" applyFill="0" applyBorder="0" applyAlignment="0" applyProtection="0"/>
    <xf numFmtId="332" fontId="6" fillId="0" borderId="0" applyFont="0" applyFill="0" applyBorder="0" applyAlignment="0" applyProtection="0"/>
    <xf numFmtId="332" fontId="6" fillId="0" borderId="0" applyFont="0" applyFill="0" applyBorder="0" applyAlignment="0" applyProtection="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148" fillId="0" borderId="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255" fontId="48" fillId="0" borderId="0" applyNumberFormat="0" applyFill="0" applyBorder="0" applyAlignment="0" applyProtection="0"/>
    <xf numFmtId="255"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255"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38" fontId="56" fillId="0" borderId="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333" fontId="35" fillId="0" borderId="0" applyFont="0" applyFill="0" applyBorder="0" applyAlignment="0" applyProtection="0"/>
    <xf numFmtId="201" fontId="60"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0" fontId="6" fillId="0" borderId="0" applyFont="0" applyFill="0" applyBorder="0" applyAlignment="0" applyProtection="0"/>
    <xf numFmtId="223" fontId="5" fillId="0" borderId="0" applyFont="0" applyFill="0" applyBorder="0" applyAlignment="0" applyProtection="0"/>
    <xf numFmtId="334" fontId="35" fillId="0" borderId="0" applyFont="0" applyFill="0" applyBorder="0" applyAlignment="0" applyProtection="0"/>
    <xf numFmtId="335" fontId="35" fillId="0" borderId="0" applyFont="0" applyFill="0" applyBorder="0" applyAlignment="0" applyProtection="0"/>
    <xf numFmtId="336" fontId="35" fillId="0" borderId="0" applyFont="0" applyFill="0" applyBorder="0" applyAlignment="0" applyProtection="0"/>
    <xf numFmtId="336" fontId="35" fillId="0" borderId="0" applyFont="0" applyFill="0" applyBorder="0" applyAlignment="0" applyProtection="0"/>
    <xf numFmtId="200" fontId="6" fillId="0" borderId="0" applyFont="0" applyFill="0" applyBorder="0" applyAlignment="0" applyProtection="0"/>
    <xf numFmtId="337" fontId="35" fillId="0" borderId="0" applyFont="0" applyFill="0" applyBorder="0" applyAlignment="0" applyProtection="0"/>
    <xf numFmtId="0" fontId="35" fillId="0" borderId="0" applyFont="0" applyFill="0" applyBorder="0" applyAlignment="0" applyProtection="0"/>
    <xf numFmtId="205" fontId="60" fillId="0" borderId="0" applyFont="0" applyFill="0" applyBorder="0" applyProtection="0">
      <alignment horizontal="right"/>
    </xf>
    <xf numFmtId="205" fontId="6" fillId="0" borderId="0" applyFont="0" applyFill="0" applyBorder="0" applyProtection="0">
      <alignment horizontal="right"/>
    </xf>
    <xf numFmtId="205" fontId="6" fillId="0" borderId="0" applyFont="0" applyFill="0" applyBorder="0" applyProtection="0">
      <alignment horizontal="right"/>
    </xf>
    <xf numFmtId="0" fontId="6" fillId="0" borderId="0" applyFont="0" applyFill="0" applyBorder="0" applyAlignment="0" applyProtection="0"/>
    <xf numFmtId="176" fontId="5" fillId="0" borderId="0" applyFont="0" applyFill="0" applyBorder="0" applyAlignment="0" applyProtection="0"/>
    <xf numFmtId="338" fontId="35" fillId="0" borderId="0" applyFont="0" applyFill="0" applyBorder="0" applyAlignment="0" applyProtection="0"/>
    <xf numFmtId="339" fontId="35" fillId="0" borderId="0" applyFont="0" applyFill="0" applyBorder="0" applyAlignment="0" applyProtection="0"/>
    <xf numFmtId="340" fontId="35" fillId="0" borderId="0" applyFont="0" applyFill="0" applyBorder="0" applyAlignment="0" applyProtection="0"/>
    <xf numFmtId="340" fontId="35" fillId="0" borderId="0" applyFont="0" applyFill="0" applyBorder="0" applyAlignment="0" applyProtection="0"/>
    <xf numFmtId="204" fontId="6" fillId="0" borderId="0" applyFont="0" applyFill="0" applyBorder="0" applyAlignment="0" applyProtection="0"/>
    <xf numFmtId="0" fontId="6" fillId="0" borderId="0" applyFont="0" applyFill="0" applyBorder="0" applyAlignment="0" applyProtection="0"/>
    <xf numFmtId="341" fontId="35" fillId="0" borderId="0" applyFont="0" applyFill="0" applyBorder="0" applyAlignment="0" applyProtection="0"/>
    <xf numFmtId="342" fontId="35" fillId="0" borderId="0" applyFont="0" applyFill="0" applyBorder="0" applyAlignment="0" applyProtection="0"/>
    <xf numFmtId="343" fontId="35" fillId="0" borderId="0" applyFont="0" applyFill="0" applyBorder="0" applyAlignment="0" applyProtection="0"/>
    <xf numFmtId="343" fontId="35" fillId="0" borderId="0" applyFont="0" applyFill="0" applyBorder="0" applyAlignment="0" applyProtection="0"/>
    <xf numFmtId="212" fontId="6" fillId="0" borderId="0" applyFont="0" applyFill="0" applyBorder="0" applyAlignment="0" applyProtection="0"/>
    <xf numFmtId="0" fontId="6" fillId="0" borderId="0" applyFont="0" applyFill="0" applyBorder="0" applyAlignment="0" applyProtection="0"/>
    <xf numFmtId="312" fontId="5" fillId="0" borderId="0" applyFont="0" applyFill="0" applyBorder="0" applyAlignment="0" applyProtection="0"/>
    <xf numFmtId="344" fontId="35" fillId="0" borderId="0" applyFont="0" applyFill="0" applyBorder="0" applyAlignment="0" applyProtection="0"/>
    <xf numFmtId="37" fontId="35" fillId="0" borderId="0" applyFont="0" applyFill="0" applyBorder="0" applyAlignment="0" applyProtection="0"/>
    <xf numFmtId="345" fontId="35" fillId="0" borderId="0" applyFont="0" applyFill="0" applyBorder="0" applyAlignment="0" applyProtection="0"/>
    <xf numFmtId="242" fontId="35" fillId="0" borderId="0" applyFont="0" applyFill="0" applyBorder="0" applyAlignment="0" applyProtection="0"/>
    <xf numFmtId="242" fontId="35" fillId="0" borderId="0" applyFont="0" applyFill="0" applyBorder="0" applyAlignment="0" applyProtection="0"/>
    <xf numFmtId="213" fontId="6" fillId="0" borderId="0" applyFont="0" applyFill="0" applyBorder="0" applyAlignment="0" applyProtection="0"/>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Alignment="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255" fontId="49" fillId="0" borderId="0" applyNumberFormat="0" applyFill="0" applyBorder="0" applyProtection="0">
      <alignment vertical="top"/>
    </xf>
    <xf numFmtId="255" fontId="49" fillId="0" borderId="0" applyNumberFormat="0" applyFill="0" applyBorder="0" applyProtection="0">
      <alignment vertical="top"/>
    </xf>
    <xf numFmtId="0" fontId="49" fillId="0" borderId="0" applyNumberFormat="0" applyFill="0" applyBorder="0" applyAlignment="0" applyProtection="0">
      <alignment vertical="top"/>
    </xf>
    <xf numFmtId="0" fontId="49" fillId="0" borderId="0" applyNumberFormat="0" applyFill="0" applyBorder="0" applyProtection="0">
      <alignment vertical="top"/>
    </xf>
    <xf numFmtId="0" fontId="49" fillId="0" borderId="0" applyNumberFormat="0" applyFill="0" applyBorder="0" applyAlignment="0" applyProtection="0">
      <alignment vertical="top"/>
    </xf>
    <xf numFmtId="0" fontId="49" fillId="0" borderId="0" applyNumberFormat="0" applyFill="0" applyBorder="0" applyAlignment="0" applyProtection="0">
      <alignment vertical="top"/>
    </xf>
    <xf numFmtId="0" fontId="49" fillId="0" borderId="0" applyNumberFormat="0" applyFill="0" applyBorder="0" applyAlignment="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0" fontId="49" fillId="0" borderId="0" applyNumberFormat="0" applyFill="0" applyBorder="0" applyProtection="0">
      <alignment vertical="top"/>
    </xf>
    <xf numFmtId="255" fontId="49" fillId="0" borderId="0" applyNumberFormat="0" applyFill="0" applyBorder="0" applyProtection="0">
      <alignment vertical="top"/>
    </xf>
    <xf numFmtId="0" fontId="49" fillId="0" borderId="0" applyNumberFormat="0" applyFill="0" applyBorder="0" applyAlignment="0" applyProtection="0"/>
    <xf numFmtId="0" fontId="49" fillId="0" borderId="0" applyNumberFormat="0" applyFill="0" applyBorder="0" applyAlignment="0" applyProtection="0">
      <alignment vertical="top"/>
    </xf>
    <xf numFmtId="0" fontId="49" fillId="0" borderId="0" applyNumberFormat="0" applyFill="0" applyBorder="0" applyProtection="0">
      <alignment vertical="top"/>
    </xf>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255" fontId="50" fillId="0" borderId="26" applyNumberFormat="0" applyFill="0" applyAlignment="0" applyProtection="0"/>
    <xf numFmtId="0" fontId="50" fillId="0" borderId="68" applyNumberFormat="0" applyFill="0" applyAlignment="0" applyProtection="0"/>
    <xf numFmtId="255" fontId="50" fillId="0" borderId="26"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26" applyNumberFormat="0" applyFill="0" applyAlignment="0" applyProtection="0"/>
    <xf numFmtId="0" fontId="50" fillId="0" borderId="68"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0" fontId="50" fillId="0" borderId="26" applyNumberFormat="0" applyFill="0" applyAlignment="0" applyProtection="0"/>
    <xf numFmtId="0" fontId="50" fillId="0" borderId="68"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68" applyNumberFormat="0" applyFill="0" applyAlignment="0" applyProtection="0"/>
    <xf numFmtId="0" fontId="50" fillId="0" borderId="68" applyNumberFormat="0" applyFill="0" applyAlignment="0" applyProtection="0"/>
    <xf numFmtId="255" fontId="50" fillId="0" borderId="26" applyNumberFormat="0" applyFill="0" applyAlignment="0" applyProtection="0"/>
    <xf numFmtId="0" fontId="50" fillId="0" borderId="26" applyNumberFormat="0" applyFill="0" applyAlignment="0" applyProtection="0"/>
    <xf numFmtId="166" fontId="50" fillId="0" borderId="68" applyNumberFormat="0" applyFill="0" applyAlignment="0" applyProtection="0"/>
    <xf numFmtId="166" fontId="50" fillId="0" borderId="68" applyNumberFormat="0" applyFill="0" applyAlignment="0" applyProtection="0"/>
    <xf numFmtId="0" fontId="50" fillId="0" borderId="26" applyNumberFormat="0" applyFill="0" applyAlignment="0" applyProtection="0"/>
    <xf numFmtId="0" fontId="50" fillId="0" borderId="0" applyNumberFormat="0" applyFill="0" applyBorder="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255" fontId="51" fillId="0" borderId="27" applyNumberFormat="0" applyFill="0" applyProtection="0">
      <alignment horizontal="center"/>
    </xf>
    <xf numFmtId="255" fontId="51" fillId="0" borderId="27" applyNumberFormat="0" applyFill="0" applyProtection="0">
      <alignment horizontal="center"/>
    </xf>
    <xf numFmtId="255" fontId="51" fillId="0" borderId="27" applyNumberFormat="0" applyFill="0" applyProtection="0">
      <alignment horizontal="center"/>
    </xf>
    <xf numFmtId="0" fontId="51" fillId="0" borderId="27" applyNumberFormat="0" applyFill="0" applyProtection="0">
      <alignment horizontal="center"/>
    </xf>
    <xf numFmtId="0" fontId="51" fillId="0" borderId="27" applyNumberFormat="0" applyFill="0" applyProtection="0">
      <alignment horizontal="center"/>
    </xf>
    <xf numFmtId="0" fontId="6" fillId="0" borderId="28" applyNumberFormat="0" applyFont="0" applyFill="0" applyAlignment="0" applyProtection="0"/>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1" fillId="0" borderId="0" applyNumberFormat="0" applyFill="0" applyBorder="0" applyProtection="0">
      <alignment horizontal="left"/>
    </xf>
    <xf numFmtId="255" fontId="51" fillId="0" borderId="0" applyNumberFormat="0" applyFill="0" applyBorder="0" applyProtection="0">
      <alignment horizontal="left"/>
    </xf>
    <xf numFmtId="255" fontId="51" fillId="0" borderId="0" applyNumberFormat="0" applyFill="0" applyBorder="0" applyProtection="0">
      <alignment horizontal="left"/>
    </xf>
    <xf numFmtId="255" fontId="51" fillId="0" borderId="0" applyNumberFormat="0" applyFill="0" applyBorder="0" applyProtection="0">
      <alignment horizontal="left"/>
    </xf>
    <xf numFmtId="0" fontId="51" fillId="0" borderId="0" applyNumberFormat="0" applyFill="0" applyBorder="0" applyProtection="0">
      <alignment horizontal="left" vertical="top"/>
    </xf>
    <xf numFmtId="0" fontId="51" fillId="0" borderId="0" applyNumberFormat="0" applyFill="0" applyBorder="0" applyProtection="0">
      <alignment horizontal="left"/>
    </xf>
    <xf numFmtId="0" fontId="51" fillId="0" borderId="0" applyNumberFormat="0" applyFill="0" applyBorder="0" applyProtection="0">
      <alignment horizontal="left"/>
    </xf>
    <xf numFmtId="0" fontId="52" fillId="0" borderId="0" applyNumberFormat="0" applyFill="0" applyBorder="0" applyProtection="0">
      <alignment horizontal="centerContinuous"/>
    </xf>
    <xf numFmtId="0" fontId="52" fillId="0" borderId="0" applyNumberFormat="0" applyFill="0" applyBorder="0" applyProtection="0">
      <alignment horizontal="centerContinuous"/>
    </xf>
    <xf numFmtId="255" fontId="52" fillId="0" borderId="0" applyNumberFormat="0" applyFill="0" applyBorder="0" applyProtection="0">
      <alignment horizontal="centerContinuous"/>
    </xf>
    <xf numFmtId="255" fontId="52" fillId="0" borderId="0" applyNumberFormat="0" applyFill="0" applyBorder="0" applyProtection="0">
      <alignment horizontal="centerContinuous"/>
    </xf>
    <xf numFmtId="0" fontId="52" fillId="0" borderId="0" applyNumberFormat="0" applyFill="0" applyBorder="0" applyProtection="0">
      <alignment horizontal="centerContinuous"/>
    </xf>
    <xf numFmtId="0" fontId="50" fillId="0" borderId="0" applyNumberFormat="0" applyFill="0" applyBorder="0" applyAlignment="0" applyProtection="0"/>
    <xf numFmtId="1" fontId="300" fillId="0" borderId="0"/>
    <xf numFmtId="0" fontId="267" fillId="0" borderId="0"/>
    <xf numFmtId="3" fontId="148" fillId="0" borderId="0"/>
    <xf numFmtId="170" fontId="45" fillId="0" borderId="0" applyBorder="0"/>
    <xf numFmtId="2" fontId="267" fillId="0" borderId="0"/>
    <xf numFmtId="39" fontId="45" fillId="0" borderId="0" applyFont="0" applyFill="0" applyBorder="0" applyAlignment="0" applyProtection="0"/>
    <xf numFmtId="0" fontId="301" fillId="80" borderId="0" applyNumberFormat="0" applyBorder="0" applyAlignment="0" applyProtection="0"/>
    <xf numFmtId="0" fontId="301" fillId="80" borderId="0" applyNumberFormat="0" applyBorder="0" applyAlignment="0" applyProtection="0"/>
    <xf numFmtId="0" fontId="302" fillId="66" borderId="0" applyNumberFormat="0" applyBorder="0" applyAlignment="0" applyProtection="0"/>
    <xf numFmtId="0" fontId="302" fillId="66" borderId="0" applyNumberFormat="0" applyBorder="0" applyAlignment="0" applyProtection="0"/>
    <xf numFmtId="0" fontId="302" fillId="66" borderId="0" applyNumberFormat="0" applyBorder="0" applyAlignment="0" applyProtection="0"/>
    <xf numFmtId="0" fontId="301" fillId="81" borderId="0" applyNumberFormat="0" applyBorder="0" applyAlignment="0" applyProtection="0"/>
    <xf numFmtId="0" fontId="301" fillId="81" borderId="0" applyNumberFormat="0" applyBorder="0" applyAlignment="0" applyProtection="0"/>
    <xf numFmtId="0" fontId="302" fillId="68" borderId="0" applyNumberFormat="0" applyBorder="0" applyAlignment="0" applyProtection="0"/>
    <xf numFmtId="0" fontId="302" fillId="68" borderId="0" applyNumberFormat="0" applyBorder="0" applyAlignment="0" applyProtection="0"/>
    <xf numFmtId="0" fontId="302" fillId="68" borderId="0" applyNumberFormat="0" applyBorder="0" applyAlignment="0" applyProtection="0"/>
    <xf numFmtId="0" fontId="301" fillId="52" borderId="0" applyNumberFormat="0" applyBorder="0" applyAlignment="0" applyProtection="0"/>
    <xf numFmtId="0" fontId="301" fillId="52" borderId="0" applyNumberFormat="0" applyBorder="0" applyAlignment="0" applyProtection="0"/>
    <xf numFmtId="0" fontId="302" fillId="71" borderId="0" applyNumberFormat="0" applyBorder="0" applyAlignment="0" applyProtection="0"/>
    <xf numFmtId="0" fontId="302" fillId="71" borderId="0" applyNumberFormat="0" applyBorder="0" applyAlignment="0" applyProtection="0"/>
    <xf numFmtId="0" fontId="302" fillId="71" borderId="0" applyNumberFormat="0" applyBorder="0" applyAlignment="0" applyProtection="0"/>
    <xf numFmtId="0" fontId="301" fillId="82" borderId="0" applyNumberFormat="0" applyBorder="0" applyAlignment="0" applyProtection="0"/>
    <xf numFmtId="0" fontId="301" fillId="82" borderId="0" applyNumberFormat="0" applyBorder="0" applyAlignment="0" applyProtection="0"/>
    <xf numFmtId="0" fontId="302" fillId="73" borderId="0" applyNumberFormat="0" applyBorder="0" applyAlignment="0" applyProtection="0"/>
    <xf numFmtId="0" fontId="302" fillId="73" borderId="0" applyNumberFormat="0" applyBorder="0" applyAlignment="0" applyProtection="0"/>
    <xf numFmtId="0" fontId="302" fillId="73" borderId="0" applyNumberFormat="0" applyBorder="0" applyAlignment="0" applyProtection="0"/>
    <xf numFmtId="0" fontId="301" fillId="83" borderId="0" applyNumberFormat="0" applyBorder="0" applyAlignment="0" applyProtection="0"/>
    <xf numFmtId="0" fontId="301" fillId="83" borderId="0" applyNumberFormat="0" applyBorder="0" applyAlignment="0" applyProtection="0"/>
    <xf numFmtId="0" fontId="302" fillId="75" borderId="0" applyNumberFormat="0" applyBorder="0" applyAlignment="0" applyProtection="0"/>
    <xf numFmtId="0" fontId="302" fillId="75" borderId="0" applyNumberFormat="0" applyBorder="0" applyAlignment="0" applyProtection="0"/>
    <xf numFmtId="0" fontId="302" fillId="75" borderId="0" applyNumberFormat="0" applyBorder="0" applyAlignment="0" applyProtection="0"/>
    <xf numFmtId="0" fontId="301" fillId="28" borderId="0" applyNumberFormat="0" applyBorder="0" applyAlignment="0" applyProtection="0"/>
    <xf numFmtId="0" fontId="301" fillId="28" borderId="0" applyNumberFormat="0" applyBorder="0" applyAlignment="0" applyProtection="0"/>
    <xf numFmtId="0" fontId="302" fillId="77" borderId="0" applyNumberFormat="0" applyBorder="0" applyAlignment="0" applyProtection="0"/>
    <xf numFmtId="0" fontId="302" fillId="77" borderId="0" applyNumberFormat="0" applyBorder="0" applyAlignment="0" applyProtection="0"/>
    <xf numFmtId="0" fontId="302" fillId="77" borderId="0" applyNumberFormat="0" applyBorder="0" applyAlignment="0" applyProtection="0"/>
    <xf numFmtId="167" fontId="45" fillId="0" borderId="0" applyFont="0" applyFill="0" applyBorder="0" applyAlignment="0" applyProtection="0"/>
    <xf numFmtId="0" fontId="301" fillId="84" borderId="0" applyNumberFormat="0" applyBorder="0" applyAlignment="0" applyProtection="0"/>
    <xf numFmtId="0" fontId="301" fillId="84" borderId="0" applyNumberFormat="0" applyBorder="0" applyAlignment="0" applyProtection="0"/>
    <xf numFmtId="0" fontId="302" fillId="67" borderId="0" applyNumberFormat="0" applyBorder="0" applyAlignment="0" applyProtection="0"/>
    <xf numFmtId="0" fontId="302" fillId="67" borderId="0" applyNumberFormat="0" applyBorder="0" applyAlignment="0" applyProtection="0"/>
    <xf numFmtId="0" fontId="302" fillId="67" borderId="0" applyNumberFormat="0" applyBorder="0" applyAlignment="0" applyProtection="0"/>
    <xf numFmtId="0" fontId="301" fillId="85" borderId="0" applyNumberFormat="0" applyBorder="0" applyAlignment="0" applyProtection="0"/>
    <xf numFmtId="0" fontId="301" fillId="85" borderId="0" applyNumberFormat="0" applyBorder="0" applyAlignment="0" applyProtection="0"/>
    <xf numFmtId="0" fontId="302" fillId="69" borderId="0" applyNumberFormat="0" applyBorder="0" applyAlignment="0" applyProtection="0"/>
    <xf numFmtId="0" fontId="302" fillId="69" borderId="0" applyNumberFormat="0" applyBorder="0" applyAlignment="0" applyProtection="0"/>
    <xf numFmtId="0" fontId="302" fillId="69" borderId="0" applyNumberFormat="0" applyBorder="0" applyAlignment="0" applyProtection="0"/>
    <xf numFmtId="0" fontId="301" fillId="18" borderId="0" applyNumberFormat="0" applyBorder="0" applyAlignment="0" applyProtection="0"/>
    <xf numFmtId="0" fontId="301" fillId="18" borderId="0" applyNumberFormat="0" applyBorder="0" applyAlignment="0" applyProtection="0"/>
    <xf numFmtId="0" fontId="302" fillId="72" borderId="0" applyNumberFormat="0" applyBorder="0" applyAlignment="0" applyProtection="0"/>
    <xf numFmtId="0" fontId="302" fillId="72" borderId="0" applyNumberFormat="0" applyBorder="0" applyAlignment="0" applyProtection="0"/>
    <xf numFmtId="0" fontId="302" fillId="72" borderId="0" applyNumberFormat="0" applyBorder="0" applyAlignment="0" applyProtection="0"/>
    <xf numFmtId="0" fontId="301" fillId="82" borderId="0" applyNumberFormat="0" applyBorder="0" applyAlignment="0" applyProtection="0"/>
    <xf numFmtId="0" fontId="301" fillId="82" borderId="0" applyNumberFormat="0" applyBorder="0" applyAlignment="0" applyProtection="0"/>
    <xf numFmtId="0" fontId="302" fillId="74" borderId="0" applyNumberFormat="0" applyBorder="0" applyAlignment="0" applyProtection="0"/>
    <xf numFmtId="0" fontId="302" fillId="74" borderId="0" applyNumberFormat="0" applyBorder="0" applyAlignment="0" applyProtection="0"/>
    <xf numFmtId="0" fontId="302" fillId="74" borderId="0" applyNumberFormat="0" applyBorder="0" applyAlignment="0" applyProtection="0"/>
    <xf numFmtId="0" fontId="301" fillId="84" borderId="0" applyNumberFormat="0" applyBorder="0" applyAlignment="0" applyProtection="0"/>
    <xf numFmtId="0" fontId="301" fillId="84" borderId="0" applyNumberFormat="0" applyBorder="0" applyAlignment="0" applyProtection="0"/>
    <xf numFmtId="0" fontId="302" fillId="76" borderId="0" applyNumberFormat="0" applyBorder="0" applyAlignment="0" applyProtection="0"/>
    <xf numFmtId="0" fontId="302" fillId="76" borderId="0" applyNumberFormat="0" applyBorder="0" applyAlignment="0" applyProtection="0"/>
    <xf numFmtId="0" fontId="302" fillId="76" borderId="0" applyNumberFormat="0" applyBorder="0" applyAlignment="0" applyProtection="0"/>
    <xf numFmtId="0" fontId="301" fillId="86" borderId="0" applyNumberFormat="0" applyBorder="0" applyAlignment="0" applyProtection="0"/>
    <xf numFmtId="0" fontId="301" fillId="86" borderId="0" applyNumberFormat="0" applyBorder="0" applyAlignment="0" applyProtection="0"/>
    <xf numFmtId="0" fontId="302" fillId="78" borderId="0" applyNumberFormat="0" applyBorder="0" applyAlignment="0" applyProtection="0"/>
    <xf numFmtId="0" fontId="302" fillId="78" borderId="0" applyNumberFormat="0" applyBorder="0" applyAlignment="0" applyProtection="0"/>
    <xf numFmtId="0" fontId="302" fillId="78" borderId="0" applyNumberFormat="0" applyBorder="0" applyAlignment="0" applyProtection="0"/>
    <xf numFmtId="0" fontId="303" fillId="87" borderId="0" applyNumberFormat="0" applyBorder="0" applyAlignment="0" applyProtection="0"/>
    <xf numFmtId="0" fontId="303" fillId="87" borderId="0" applyNumberFormat="0" applyBorder="0" applyAlignment="0" applyProtection="0"/>
    <xf numFmtId="0" fontId="303" fillId="85" borderId="0" applyNumberFormat="0" applyBorder="0" applyAlignment="0" applyProtection="0"/>
    <xf numFmtId="0" fontId="303" fillId="85" borderId="0" applyNumberFormat="0" applyBorder="0" applyAlignment="0" applyProtection="0"/>
    <xf numFmtId="0" fontId="303" fillId="18" borderId="0" applyNumberFormat="0" applyBorder="0" applyAlignment="0" applyProtection="0"/>
    <xf numFmtId="0" fontId="303" fillId="18" borderId="0" applyNumberFormat="0" applyBorder="0" applyAlignment="0" applyProtection="0"/>
    <xf numFmtId="0" fontId="303" fillId="88" borderId="0" applyNumberFormat="0" applyBorder="0" applyAlignment="0" applyProtection="0"/>
    <xf numFmtId="0" fontId="303" fillId="88" borderId="0" applyNumberFormat="0" applyBorder="0" applyAlignment="0" applyProtection="0"/>
    <xf numFmtId="0" fontId="303" fillId="89" borderId="0" applyNumberFormat="0" applyBorder="0" applyAlignment="0" applyProtection="0"/>
    <xf numFmtId="0" fontId="303" fillId="89" borderId="0" applyNumberFormat="0" applyBorder="0" applyAlignment="0" applyProtection="0"/>
    <xf numFmtId="0" fontId="303" fillId="90" borderId="0" applyNumberFormat="0" applyBorder="0" applyAlignment="0" applyProtection="0"/>
    <xf numFmtId="0" fontId="303" fillId="90" borderId="0" applyNumberFormat="0" applyBorder="0" applyAlignment="0" applyProtection="0"/>
    <xf numFmtId="0" fontId="303" fillId="53" borderId="0" applyNumberFormat="0" applyBorder="0" applyAlignment="0" applyProtection="0"/>
    <xf numFmtId="0" fontId="303" fillId="53" borderId="0" applyNumberFormat="0" applyBorder="0" applyAlignment="0" applyProtection="0"/>
    <xf numFmtId="0" fontId="303" fillId="17" borderId="0" applyNumberFormat="0" applyBorder="0" applyAlignment="0" applyProtection="0"/>
    <xf numFmtId="0" fontId="303" fillId="17" borderId="0" applyNumberFormat="0" applyBorder="0" applyAlignment="0" applyProtection="0"/>
    <xf numFmtId="0" fontId="303" fillId="91" borderId="0" applyNumberFormat="0" applyBorder="0" applyAlignment="0" applyProtection="0"/>
    <xf numFmtId="0" fontId="303" fillId="91" borderId="0" applyNumberFormat="0" applyBorder="0" applyAlignment="0" applyProtection="0"/>
    <xf numFmtId="0" fontId="303" fillId="88" borderId="0" applyNumberFormat="0" applyBorder="0" applyAlignment="0" applyProtection="0"/>
    <xf numFmtId="0" fontId="303" fillId="88" borderId="0" applyNumberFormat="0" applyBorder="0" applyAlignment="0" applyProtection="0"/>
    <xf numFmtId="0" fontId="303" fillId="89" borderId="0" applyNumberFormat="0" applyBorder="0" applyAlignment="0" applyProtection="0"/>
    <xf numFmtId="0" fontId="303" fillId="89" borderId="0" applyNumberFormat="0" applyBorder="0" applyAlignment="0" applyProtection="0"/>
    <xf numFmtId="0" fontId="303" fillId="92" borderId="0" applyNumberFormat="0" applyBorder="0" applyAlignment="0" applyProtection="0"/>
    <xf numFmtId="0" fontId="303" fillId="92" borderId="0" applyNumberFormat="0" applyBorder="0" applyAlignment="0" applyProtection="0"/>
    <xf numFmtId="242" fontId="6" fillId="0" borderId="0" applyFont="0" applyFill="0" applyBorder="0" applyProtection="0"/>
    <xf numFmtId="346" fontId="60" fillId="0" borderId="0" applyFont="0" applyFill="0" applyBorder="0" applyAlignment="0">
      <alignment vertical="center"/>
    </xf>
    <xf numFmtId="175" fontId="304" fillId="93" borderId="0" applyNumberFormat="0" applyFont="0" applyBorder="0" applyAlignment="0">
      <alignment horizontal="right"/>
    </xf>
    <xf numFmtId="347" fontId="88" fillId="93" borderId="2" applyFont="0">
      <alignment horizontal="right"/>
    </xf>
    <xf numFmtId="0" fontId="4" fillId="0" borderId="0" applyNumberFormat="0" applyFill="0" applyBorder="0" applyAlignment="0" applyProtection="0"/>
    <xf numFmtId="348" fontId="6" fillId="0" borderId="0"/>
    <xf numFmtId="0" fontId="6" fillId="0" borderId="0" applyNumberFormat="0" applyFont="0" applyBorder="0" applyAlignment="0"/>
    <xf numFmtId="0" fontId="305" fillId="0" borderId="30" applyNumberFormat="0" applyFill="0" applyBorder="0" applyAlignment="0" applyProtection="0"/>
    <xf numFmtId="0" fontId="24" fillId="0" borderId="30" applyNumberFormat="0" applyFill="0" applyBorder="0" applyAlignment="0" applyProtection="0"/>
    <xf numFmtId="0" fontId="153" fillId="0" borderId="30" applyNumberFormat="0" applyFill="0" applyBorder="0" applyAlignment="0" applyProtection="0"/>
    <xf numFmtId="0" fontId="306" fillId="0" borderId="0" applyNumberFormat="0" applyFill="0" applyBorder="0" applyAlignment="0" applyProtection="0"/>
    <xf numFmtId="0" fontId="307" fillId="70" borderId="0" applyBorder="0" applyProtection="0">
      <alignment vertical="center"/>
    </xf>
    <xf numFmtId="0" fontId="308" fillId="81" borderId="0" applyNumberFormat="0" applyBorder="0" applyAlignment="0" applyProtection="0"/>
    <xf numFmtId="0" fontId="308" fillId="81" borderId="0" applyNumberFormat="0" applyBorder="0" applyAlignment="0" applyProtection="0"/>
    <xf numFmtId="0" fontId="1" fillId="34" borderId="69" applyNumberFormat="0" applyAlignment="0" applyProtection="0"/>
    <xf numFmtId="349" fontId="309" fillId="34" borderId="0" applyNumberFormat="0" applyBorder="0">
      <alignment horizontal="center" vertical="center"/>
    </xf>
    <xf numFmtId="0" fontId="99" fillId="47" borderId="7" applyFill="0" applyBorder="0" applyProtection="0">
      <alignment horizontal="left"/>
    </xf>
    <xf numFmtId="0" fontId="7" fillId="34" borderId="69"/>
    <xf numFmtId="0" fontId="1" fillId="34" borderId="70">
      <alignment horizontal="center"/>
    </xf>
    <xf numFmtId="7" fontId="152" fillId="0" borderId="0">
      <alignment horizontal="right"/>
      <protection locked="0"/>
    </xf>
    <xf numFmtId="0" fontId="60" fillId="0" borderId="0" applyNumberFormat="0" applyFill="0" applyBorder="0" applyAlignment="0" applyProtection="0"/>
    <xf numFmtId="245" fontId="60" fillId="0" borderId="69" applyNumberFormat="0" applyFont="0" applyFill="0" applyAlignment="0">
      <alignment vertical="center"/>
    </xf>
    <xf numFmtId="0" fontId="41" fillId="0" borderId="36">
      <alignment horizontal="right"/>
    </xf>
    <xf numFmtId="0" fontId="88" fillId="0" borderId="0"/>
    <xf numFmtId="0" fontId="88" fillId="0" borderId="0"/>
    <xf numFmtId="0" fontId="88" fillId="0" borderId="0"/>
    <xf numFmtId="0" fontId="310" fillId="0" borderId="0" applyNumberFormat="0" applyFill="0" applyBorder="0" applyAlignment="0" applyProtection="0"/>
    <xf numFmtId="0" fontId="15" fillId="0" borderId="0" applyNumberFormat="0" applyFill="0" applyBorder="0" applyAlignment="0" applyProtection="0"/>
    <xf numFmtId="2" fontId="4" fillId="94" borderId="0" applyNumberFormat="0" applyFont="0" applyBorder="0" applyAlignment="0" applyProtection="0"/>
    <xf numFmtId="0" fontId="311" fillId="51" borderId="71" applyNumberFormat="0" applyAlignment="0" applyProtection="0"/>
    <xf numFmtId="0" fontId="311" fillId="51" borderId="71" applyNumberFormat="0" applyAlignment="0" applyProtection="0"/>
    <xf numFmtId="0" fontId="312" fillId="95" borderId="72" applyNumberFormat="0" applyAlignment="0" applyProtection="0"/>
    <xf numFmtId="0" fontId="312" fillId="95" borderId="72" applyNumberFormat="0" applyAlignment="0" applyProtection="0"/>
    <xf numFmtId="350" fontId="6" fillId="0" borderId="0"/>
    <xf numFmtId="0" fontId="313" fillId="0" borderId="0" applyNumberFormat="0" applyFill="0" applyBorder="0" applyAlignment="0" applyProtection="0">
      <alignment vertical="top"/>
      <protection locked="0"/>
    </xf>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43" fontId="35" fillId="0" borderId="0" applyFont="0" applyFill="0" applyBorder="0" applyAlignment="0" applyProtection="0"/>
    <xf numFmtId="173" fontId="35"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43" fontId="302" fillId="0" borderId="0" applyFont="0" applyFill="0" applyBorder="0" applyAlignment="0" applyProtection="0"/>
    <xf numFmtId="164" fontId="302" fillId="0" borderId="0" applyFont="0" applyFill="0" applyBorder="0" applyAlignment="0" applyProtection="0"/>
    <xf numFmtId="43" fontId="6"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6" fillId="0" borderId="0" applyFont="0" applyFill="0" applyBorder="0" applyAlignment="0" applyProtection="0"/>
    <xf numFmtId="43" fontId="6" fillId="0" borderId="0" applyFont="0" applyFill="0" applyBorder="0" applyAlignment="0" applyProtection="0"/>
    <xf numFmtId="164" fontId="35" fillId="0" borderId="0" applyFont="0" applyFill="0" applyBorder="0" applyAlignment="0" applyProtection="0"/>
    <xf numFmtId="164" fontId="6" fillId="0" borderId="0" applyFont="0" applyFill="0" applyBorder="0" applyAlignment="0" applyProtection="0"/>
    <xf numFmtId="164" fontId="314" fillId="0" borderId="0" applyFont="0" applyFill="0" applyBorder="0" applyAlignment="0" applyProtection="0"/>
    <xf numFmtId="164" fontId="35" fillId="0" borderId="0" applyFont="0" applyFill="0" applyBorder="0" applyAlignment="0" applyProtection="0"/>
    <xf numFmtId="164" fontId="6" fillId="0" borderId="0" applyFont="0" applyFill="0" applyBorder="0" applyAlignment="0" applyProtection="0"/>
    <xf numFmtId="43" fontId="6"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15"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5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31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6"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164" fontId="301" fillId="0" borderId="0" applyFont="0" applyFill="0" applyBorder="0" applyAlignment="0" applyProtection="0"/>
    <xf numFmtId="164" fontId="301" fillId="0" borderId="0" applyFont="0" applyFill="0" applyBorder="0" applyAlignment="0" applyProtection="0"/>
    <xf numFmtId="164" fontId="302" fillId="0" borderId="0" applyFont="0" applyFill="0" applyBorder="0" applyAlignment="0" applyProtection="0"/>
    <xf numFmtId="351" fontId="45" fillId="0" borderId="0"/>
    <xf numFmtId="37" fontId="316" fillId="0" borderId="0" applyFont="0" applyFill="0" applyBorder="0" applyAlignment="0" applyProtection="0"/>
    <xf numFmtId="0" fontId="317" fillId="39" borderId="0">
      <alignment horizontal="center" vertical="center" wrapText="1"/>
    </xf>
    <xf numFmtId="3" fontId="6" fillId="12" borderId="0">
      <protection hidden="1"/>
    </xf>
    <xf numFmtId="0" fontId="6" fillId="12" borderId="0">
      <protection hidden="1"/>
    </xf>
    <xf numFmtId="0" fontId="318" fillId="12" borderId="0">
      <protection hidden="1"/>
    </xf>
    <xf numFmtId="352" fontId="38" fillId="12" borderId="0">
      <protection hidden="1"/>
    </xf>
    <xf numFmtId="292" fontId="6" fillId="0" borderId="73" applyFont="0" applyFill="0" applyBorder="0" applyAlignment="0" applyProtection="0"/>
    <xf numFmtId="212" fontId="6" fillId="0" borderId="0" applyFont="0" applyFill="0" applyBorder="0" applyAlignment="0" applyProtection="0"/>
    <xf numFmtId="353" fontId="6" fillId="0" borderId="0" applyFont="0" applyFill="0" applyBorder="0" applyAlignment="0" applyProtection="0"/>
    <xf numFmtId="16" fontId="319" fillId="0" borderId="0" applyFont="0" applyFill="0" applyBorder="0" applyAlignment="0" applyProtection="0"/>
    <xf numFmtId="15" fontId="319" fillId="0" borderId="0" applyFont="0" applyFill="0" applyBorder="0" applyAlignment="0" applyProtection="0"/>
    <xf numFmtId="17" fontId="319" fillId="0" borderId="0" applyFont="0" applyFill="0" applyBorder="0" applyAlignment="0" applyProtection="0"/>
    <xf numFmtId="354" fontId="6" fillId="0" borderId="28"/>
    <xf numFmtId="175" fontId="6" fillId="0" borderId="0"/>
    <xf numFmtId="0" fontId="318" fillId="0" borderId="0">
      <protection hidden="1"/>
    </xf>
    <xf numFmtId="0" fontId="6" fillId="0" borderId="0">
      <protection hidden="1"/>
    </xf>
    <xf numFmtId="0" fontId="34" fillId="0" borderId="0">
      <protection hidden="1"/>
    </xf>
    <xf numFmtId="355" fontId="60" fillId="0" borderId="0"/>
    <xf numFmtId="3" fontId="318" fillId="0" borderId="74"/>
    <xf numFmtId="0" fontId="56" fillId="0" borderId="0" applyFont="0" applyFill="0" applyBorder="0" applyAlignment="0" applyProtection="0"/>
    <xf numFmtId="356" fontId="6" fillId="0" borderId="0" applyFont="0" applyFill="0" applyBorder="0" applyAlignment="0" applyProtection="0"/>
    <xf numFmtId="357" fontId="6" fillId="0" borderId="0" applyFont="0" applyFill="0" applyBorder="0" applyAlignment="0" applyProtection="0"/>
    <xf numFmtId="0" fontId="294" fillId="0" borderId="0"/>
    <xf numFmtId="359" fontId="294" fillId="0" borderId="0" applyFont="0" applyFill="0" applyBorder="0" applyAlignment="0" applyProtection="0"/>
    <xf numFmtId="0" fontId="294" fillId="0" borderId="0" applyFont="0" applyFill="0" applyBorder="0" applyAlignment="0" applyProtection="0"/>
    <xf numFmtId="0" fontId="294" fillId="0" borderId="0"/>
    <xf numFmtId="0" fontId="6" fillId="0" borderId="0"/>
    <xf numFmtId="0" fontId="321" fillId="0" borderId="78" applyNumberFormat="0" applyFill="0" applyAlignment="0" applyProtection="0"/>
    <xf numFmtId="0" fontId="3" fillId="3" borderId="81"/>
    <xf numFmtId="0" fontId="294" fillId="0" borderId="0" applyFont="0" applyFill="0" applyBorder="0" applyAlignment="0" applyProtection="0"/>
    <xf numFmtId="0" fontId="294" fillId="0" borderId="0" applyFont="0" applyFill="0" applyBorder="0" applyAlignment="0" applyProtection="0"/>
    <xf numFmtId="0" fontId="6" fillId="0" borderId="0">
      <alignment vertical="center"/>
    </xf>
    <xf numFmtId="41" fontId="6" fillId="0" borderId="0" applyFont="0" applyFill="0" applyBorder="0" applyAlignment="0" applyProtection="0"/>
    <xf numFmtId="0" fontId="16" fillId="0" borderId="0" applyNumberFormat="0" applyFill="0" applyBorder="0" applyAlignment="0"/>
    <xf numFmtId="0" fontId="260" fillId="0" borderId="0" applyNumberFormat="0" applyFill="0" applyBorder="0" applyAlignment="0"/>
    <xf numFmtId="0" fontId="294" fillId="0" borderId="0" applyFont="0" applyFill="0" applyBorder="0" applyAlignment="0" applyProtection="0"/>
    <xf numFmtId="0" fontId="312" fillId="98" borderId="0"/>
    <xf numFmtId="0" fontId="107" fillId="0" borderId="0" applyFont="0" applyFill="0" applyBorder="0" applyAlignment="0" applyProtection="0">
      <alignment horizontal="right"/>
    </xf>
    <xf numFmtId="43" fontId="294" fillId="0" borderId="0" applyFont="0" applyFill="0" applyBorder="0" applyAlignment="0" applyProtection="0"/>
    <xf numFmtId="166" fontId="309" fillId="99" borderId="0" applyNumberFormat="0" applyBorder="0" applyProtection="0">
      <alignment vertical="center"/>
    </xf>
    <xf numFmtId="0" fontId="324" fillId="0" borderId="79" applyNumberFormat="0" applyFill="0" applyAlignment="0" applyProtection="0"/>
    <xf numFmtId="166" fontId="325" fillId="0" borderId="0" applyFill="0" applyBorder="0" applyAlignment="0" applyProtection="0"/>
    <xf numFmtId="0" fontId="326" fillId="100" borderId="0" applyProtection="0">
      <alignment vertical="center"/>
    </xf>
    <xf numFmtId="166" fontId="8" fillId="3" borderId="88"/>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41" fontId="60" fillId="3" borderId="88"/>
    <xf numFmtId="234" fontId="4" fillId="3" borderId="88"/>
    <xf numFmtId="174" fontId="60" fillId="3" borderId="88"/>
    <xf numFmtId="241" fontId="3" fillId="3" borderId="87" applyFill="0" applyBorder="0" applyAlignment="0" applyProtection="0"/>
    <xf numFmtId="0" fontId="81" fillId="13" borderId="65" applyNumberFormat="0" applyFill="0" applyBorder="0" applyAlignment="0" applyProtection="0">
      <protection locked="0"/>
    </xf>
    <xf numFmtId="258" fontId="74" fillId="0" borderId="75" applyNumberFormat="0" applyFont="0" applyFill="0" applyAlignment="0" applyProtection="0"/>
    <xf numFmtId="0" fontId="34" fillId="0" borderId="65" applyNumberFormat="0" applyFont="0" applyFill="0" applyAlignment="0" applyProtection="0"/>
    <xf numFmtId="0" fontId="34" fillId="0" borderId="75" applyNumberFormat="0" applyFont="0" applyFill="0" applyAlignment="0" applyProtection="0"/>
    <xf numFmtId="0" fontId="31" fillId="0" borderId="75"/>
    <xf numFmtId="242" fontId="37" fillId="0" borderId="75"/>
    <xf numFmtId="43" fontId="37" fillId="0" borderId="75"/>
    <xf numFmtId="41" fontId="15" fillId="0" borderId="75"/>
    <xf numFmtId="178" fontId="15" fillId="0" borderId="75"/>
    <xf numFmtId="174" fontId="4" fillId="0" borderId="75"/>
    <xf numFmtId="221" fontId="4" fillId="0" borderId="75"/>
    <xf numFmtId="189" fontId="4" fillId="0" borderId="75"/>
    <xf numFmtId="44" fontId="15" fillId="0" borderId="75"/>
    <xf numFmtId="7" fontId="15" fillId="0" borderId="75"/>
    <xf numFmtId="15" fontId="118" fillId="0" borderId="75" applyBorder="0">
      <alignment horizontal="center"/>
    </xf>
    <xf numFmtId="14" fontId="149" fillId="3" borderId="87" applyProtection="0">
      <alignment horizontal="right"/>
    </xf>
    <xf numFmtId="174" fontId="6" fillId="3" borderId="86" applyProtection="0">
      <alignment horizontal="right"/>
    </xf>
    <xf numFmtId="166" fontId="149" fillId="3" borderId="87">
      <alignment horizontal="right"/>
    </xf>
    <xf numFmtId="166" fontId="149" fillId="3" borderId="87">
      <alignment horizontal="right"/>
    </xf>
    <xf numFmtId="192" fontId="35" fillId="0" borderId="65" applyFont="0" applyFill="0" applyBorder="0" applyAlignment="0" applyProtection="0"/>
    <xf numFmtId="10" fontId="38" fillId="0" borderId="65"/>
    <xf numFmtId="10" fontId="38" fillId="0" borderId="65"/>
    <xf numFmtId="311" fontId="84" fillId="3" borderId="87">
      <alignment horizontal="right"/>
    </xf>
    <xf numFmtId="9" fontId="15" fillId="0" borderId="75"/>
    <xf numFmtId="181" fontId="6" fillId="13" borderId="65" applyFill="0" applyBorder="0" applyAlignment="0" applyProtection="0"/>
    <xf numFmtId="174" fontId="15" fillId="0" borderId="75"/>
    <xf numFmtId="10" fontId="15" fillId="0" borderId="75"/>
    <xf numFmtId="311" fontId="84" fillId="3" borderId="87">
      <alignment horizontal="right"/>
    </xf>
    <xf numFmtId="0" fontId="4" fillId="0" borderId="75"/>
    <xf numFmtId="178" fontId="31" fillId="0" borderId="75">
      <alignment horizontal="right"/>
    </xf>
    <xf numFmtId="242" fontId="38" fillId="0" borderId="75"/>
    <xf numFmtId="178" fontId="38" fillId="0" borderId="75"/>
    <xf numFmtId="43" fontId="38" fillId="0" borderId="75"/>
    <xf numFmtId="0" fontId="2" fillId="0" borderId="75">
      <alignment horizontal="right"/>
    </xf>
    <xf numFmtId="3" fontId="50" fillId="0" borderId="75"/>
    <xf numFmtId="0" fontId="72" fillId="13" borderId="75" applyNumberFormat="0" applyFont="0" applyFill="0" applyAlignment="0" applyProtection="0">
      <protection locked="0"/>
    </xf>
    <xf numFmtId="251" fontId="4" fillId="0" borderId="75"/>
    <xf numFmtId="250" fontId="4" fillId="0" borderId="75"/>
    <xf numFmtId="166" fontId="6" fillId="0" borderId="75" applyNumberFormat="0" applyFont="0" applyFill="0" applyAlignment="0"/>
    <xf numFmtId="0" fontId="35" fillId="0" borderId="75" applyProtection="0">
      <alignment vertical="top"/>
    </xf>
    <xf numFmtId="166" fontId="3" fillId="3" borderId="87"/>
    <xf numFmtId="166" fontId="8" fillId="3" borderId="88"/>
    <xf numFmtId="166" fontId="3" fillId="3" borderId="87"/>
    <xf numFmtId="166" fontId="3" fillId="3" borderId="87"/>
    <xf numFmtId="166" fontId="3" fillId="3" borderId="87"/>
    <xf numFmtId="166" fontId="3" fillId="3" borderId="87"/>
    <xf numFmtId="166" fontId="3" fillId="3" borderId="87"/>
    <xf numFmtId="166" fontId="3" fillId="3" borderId="87"/>
    <xf numFmtId="166" fontId="3" fillId="3" borderId="87"/>
    <xf numFmtId="166" fontId="3" fillId="3" borderId="87"/>
    <xf numFmtId="166" fontId="3" fillId="3" borderId="87"/>
    <xf numFmtId="166" fontId="3" fillId="3" borderId="87"/>
    <xf numFmtId="166" fontId="3" fillId="3" borderId="87"/>
    <xf numFmtId="166" fontId="3" fillId="3" borderId="87"/>
    <xf numFmtId="0" fontId="8" fillId="3" borderId="88"/>
    <xf numFmtId="0" fontId="60" fillId="0" borderId="75"/>
    <xf numFmtId="0" fontId="6" fillId="0" borderId="0">
      <alignment vertical="center"/>
    </xf>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255" fontId="50" fillId="0" borderId="89" applyNumberFormat="0" applyFill="0" applyAlignment="0" applyProtection="0"/>
    <xf numFmtId="255"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255"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50" fillId="0" borderId="89" applyNumberFormat="0" applyFill="0" applyAlignment="0" applyProtection="0"/>
    <xf numFmtId="0" fontId="99" fillId="47" borderId="76" applyFill="0" applyBorder="0" applyProtection="0">
      <alignment horizontal="left"/>
    </xf>
  </cellStyleXfs>
  <cellXfs count="318">
    <xf numFmtId="0" fontId="0" fillId="0" borderId="0" xfId="0"/>
    <xf numFmtId="4" fontId="0" fillId="0" borderId="0" xfId="0" applyNumberFormat="1"/>
    <xf numFmtId="166" fontId="0" fillId="0" borderId="0" xfId="0" applyNumberFormat="1"/>
    <xf numFmtId="4" fontId="11" fillId="0" borderId="0" xfId="0" applyNumberFormat="1" applyFont="1"/>
    <xf numFmtId="4" fontId="12" fillId="0" borderId="0" xfId="0" applyNumberFormat="1" applyFont="1"/>
    <xf numFmtId="166" fontId="14" fillId="0" borderId="0" xfId="0" applyNumberFormat="1" applyFont="1"/>
    <xf numFmtId="167" fontId="9" fillId="0" borderId="0" xfId="0" applyNumberFormat="1" applyFont="1" applyAlignment="1">
      <alignment horizontal="right"/>
    </xf>
    <xf numFmtId="0" fontId="14" fillId="0" borderId="0" xfId="0" applyFont="1"/>
    <xf numFmtId="166" fontId="8" fillId="0" borderId="0" xfId="0" applyNumberFormat="1" applyFont="1" applyAlignment="1">
      <alignment horizontal="left"/>
    </xf>
    <xf numFmtId="15" fontId="8" fillId="0" borderId="0" xfId="0" applyNumberFormat="1" applyFont="1" applyAlignment="1">
      <alignment horizontal="left"/>
    </xf>
    <xf numFmtId="166" fontId="8" fillId="0" borderId="0" xfId="0" applyNumberFormat="1" applyFont="1"/>
    <xf numFmtId="167" fontId="14" fillId="0" borderId="0" xfId="0" applyNumberFormat="1" applyFont="1"/>
    <xf numFmtId="166" fontId="14" fillId="0" borderId="0" xfId="0" applyNumberFormat="1" applyFont="1" applyAlignment="1">
      <alignment horizontal="right"/>
    </xf>
    <xf numFmtId="169" fontId="14" fillId="0" borderId="0" xfId="0" applyNumberFormat="1" applyFont="1" applyAlignment="1">
      <alignment horizontal="right"/>
    </xf>
    <xf numFmtId="166" fontId="9" fillId="0" borderId="0" xfId="0" applyNumberFormat="1" applyFont="1"/>
    <xf numFmtId="4" fontId="0" fillId="0" borderId="13" xfId="0" applyNumberFormat="1" applyBorder="1"/>
    <xf numFmtId="166" fontId="22" fillId="7" borderId="4" xfId="0" applyNumberFormat="1" applyFont="1" applyFill="1" applyBorder="1" applyAlignment="1">
      <alignment horizontal="left"/>
    </xf>
    <xf numFmtId="166" fontId="17" fillId="7" borderId="2" xfId="0" applyNumberFormat="1" applyFont="1" applyFill="1" applyBorder="1" applyAlignment="1">
      <alignment horizontal="left"/>
    </xf>
    <xf numFmtId="15" fontId="8" fillId="7" borderId="2" xfId="0" applyNumberFormat="1" applyFont="1" applyFill="1" applyBorder="1" applyAlignment="1">
      <alignment horizontal="left"/>
    </xf>
    <xf numFmtId="166" fontId="8" fillId="7" borderId="2" xfId="0" applyNumberFormat="1" applyFont="1" applyFill="1" applyBorder="1"/>
    <xf numFmtId="166" fontId="14" fillId="7" borderId="2" xfId="0" applyNumberFormat="1" applyFont="1" applyFill="1" applyBorder="1"/>
    <xf numFmtId="167" fontId="14" fillId="7" borderId="2" xfId="0" applyNumberFormat="1" applyFont="1" applyFill="1" applyBorder="1"/>
    <xf numFmtId="166" fontId="25" fillId="0" borderId="0" xfId="0" applyNumberFormat="1" applyFont="1"/>
    <xf numFmtId="0" fontId="21" fillId="0" borderId="2" xfId="0" applyFont="1" applyBorder="1"/>
    <xf numFmtId="166" fontId="2" fillId="7" borderId="2" xfId="0" applyNumberFormat="1" applyFont="1" applyFill="1" applyBorder="1"/>
    <xf numFmtId="0" fontId="21" fillId="0" borderId="0" xfId="0" applyFont="1"/>
    <xf numFmtId="167" fontId="0" fillId="8" borderId="11" xfId="0" applyNumberFormat="1" applyFill="1" applyBorder="1"/>
    <xf numFmtId="0" fontId="6" fillId="0" borderId="0" xfId="1686"/>
    <xf numFmtId="0" fontId="21" fillId="8" borderId="11" xfId="0" applyFont="1" applyFill="1" applyBorder="1" applyAlignment="1">
      <alignment horizontal="center"/>
    </xf>
    <xf numFmtId="166" fontId="14" fillId="0" borderId="0" xfId="0" applyNumberFormat="1" applyFont="1" applyAlignment="1">
      <alignment horizontal="left"/>
    </xf>
    <xf numFmtId="0" fontId="259" fillId="0" borderId="0" xfId="0" applyFont="1"/>
    <xf numFmtId="166" fontId="258" fillId="0" borderId="0" xfId="0" applyNumberFormat="1" applyFont="1"/>
    <xf numFmtId="166" fontId="6" fillId="0" borderId="2" xfId="0" applyNumberFormat="1" applyFont="1" applyBorder="1"/>
    <xf numFmtId="0" fontId="258" fillId="0" borderId="0" xfId="0" applyFont="1"/>
    <xf numFmtId="0" fontId="25" fillId="0" borderId="0" xfId="0" applyFont="1"/>
    <xf numFmtId="0" fontId="261" fillId="59" borderId="61" xfId="0" applyFont="1" applyFill="1" applyBorder="1"/>
    <xf numFmtId="169" fontId="261" fillId="59" borderId="61" xfId="0" applyNumberFormat="1" applyFont="1" applyFill="1" applyBorder="1" applyAlignment="1">
      <alignment horizontal="right"/>
    </xf>
    <xf numFmtId="0" fontId="261" fillId="0" borderId="0" xfId="0" applyFont="1"/>
    <xf numFmtId="0" fontId="262" fillId="0" borderId="0" xfId="0" applyFont="1" applyAlignment="1">
      <alignment horizontal="left" indent="1"/>
    </xf>
    <xf numFmtId="166" fontId="261" fillId="0" borderId="0" xfId="0" applyNumberFormat="1" applyFont="1"/>
    <xf numFmtId="0" fontId="0" fillId="0" borderId="10" xfId="0" applyBorder="1"/>
    <xf numFmtId="0" fontId="263" fillId="60" borderId="0" xfId="0" applyFont="1" applyFill="1" applyAlignment="1">
      <alignment horizontal="left"/>
    </xf>
    <xf numFmtId="168" fontId="261" fillId="59" borderId="61" xfId="0" applyNumberFormat="1" applyFont="1" applyFill="1" applyBorder="1" applyAlignment="1">
      <alignment horizontal="right"/>
    </xf>
    <xf numFmtId="4" fontId="261" fillId="0" borderId="0" xfId="0" applyNumberFormat="1" applyFont="1"/>
    <xf numFmtId="0" fontId="265" fillId="0" borderId="0" xfId="0" applyFont="1"/>
    <xf numFmtId="0" fontId="263" fillId="61" borderId="0" xfId="0" applyFont="1" applyFill="1"/>
    <xf numFmtId="166" fontId="263" fillId="61" borderId="0" xfId="0" applyNumberFormat="1" applyFont="1" applyFill="1"/>
    <xf numFmtId="166" fontId="21" fillId="0" borderId="2" xfId="0" applyNumberFormat="1" applyFont="1" applyBorder="1"/>
    <xf numFmtId="0" fontId="21" fillId="8" borderId="0" xfId="0" applyFont="1" applyFill="1" applyAlignment="1">
      <alignment horizontal="center"/>
    </xf>
    <xf numFmtId="167" fontId="0" fillId="0" borderId="0" xfId="0" applyNumberFormat="1"/>
    <xf numFmtId="0" fontId="251" fillId="0" borderId="0" xfId="0" applyFont="1"/>
    <xf numFmtId="167" fontId="251" fillId="0" borderId="0" xfId="0" applyNumberFormat="1" applyFont="1"/>
    <xf numFmtId="0" fontId="0" fillId="0" borderId="2" xfId="0" applyBorder="1"/>
    <xf numFmtId="167" fontId="21" fillId="0" borderId="2" xfId="0" applyNumberFormat="1" applyFont="1" applyBorder="1"/>
    <xf numFmtId="0" fontId="252" fillId="8" borderId="11" xfId="0" applyFont="1" applyFill="1" applyBorder="1"/>
    <xf numFmtId="10" fontId="0" fillId="8" borderId="0" xfId="0" applyNumberFormat="1" applyFill="1"/>
    <xf numFmtId="37" fontId="0" fillId="0" borderId="0" xfId="0" applyNumberFormat="1"/>
    <xf numFmtId="0" fontId="261" fillId="59" borderId="0" xfId="0" applyFont="1" applyFill="1"/>
    <xf numFmtId="0" fontId="0" fillId="0" borderId="65" xfId="0" applyBorder="1"/>
    <xf numFmtId="167" fontId="251" fillId="0" borderId="65" xfId="0" applyNumberFormat="1" applyFont="1" applyBorder="1"/>
    <xf numFmtId="0" fontId="255" fillId="59" borderId="61" xfId="0" applyFont="1" applyFill="1" applyBorder="1"/>
    <xf numFmtId="0" fontId="263" fillId="62" borderId="0" xfId="0" applyFont="1" applyFill="1"/>
    <xf numFmtId="166" fontId="261" fillId="59" borderId="0" xfId="0" applyNumberFormat="1" applyFont="1" applyFill="1"/>
    <xf numFmtId="166" fontId="261" fillId="59" borderId="61" xfId="0" applyNumberFormat="1" applyFont="1" applyFill="1" applyBorder="1"/>
    <xf numFmtId="0" fontId="261" fillId="59" borderId="61" xfId="0" applyFont="1" applyFill="1" applyBorder="1" applyAlignment="1">
      <alignment horizontal="center"/>
    </xf>
    <xf numFmtId="0" fontId="21" fillId="8" borderId="0" xfId="0" applyFont="1" applyFill="1" applyAlignment="1">
      <alignment horizontal="left"/>
    </xf>
    <xf numFmtId="166" fontId="261" fillId="0" borderId="0" xfId="0" applyNumberFormat="1" applyFont="1" applyAlignment="1">
      <alignment horizontal="right"/>
    </xf>
    <xf numFmtId="167" fontId="21" fillId="0" borderId="0" xfId="0" applyNumberFormat="1" applyFont="1"/>
    <xf numFmtId="0" fontId="251" fillId="0" borderId="10" xfId="0" applyFont="1" applyBorder="1"/>
    <xf numFmtId="174" fontId="251" fillId="0" borderId="10" xfId="2309" applyNumberFormat="1" applyFont="1" applyBorder="1"/>
    <xf numFmtId="167" fontId="21" fillId="0" borderId="10" xfId="0" applyNumberFormat="1" applyFont="1" applyBorder="1"/>
    <xf numFmtId="0" fontId="263" fillId="64" borderId="0" xfId="0" applyFont="1" applyFill="1" applyAlignment="1">
      <alignment horizontal="center"/>
    </xf>
    <xf numFmtId="0" fontId="6" fillId="0" borderId="0" xfId="0" applyFont="1"/>
    <xf numFmtId="0" fontId="16" fillId="0" borderId="0" xfId="0" applyFont="1"/>
    <xf numFmtId="0" fontId="9" fillId="0" borderId="0" xfId="0" applyFont="1" applyAlignment="1">
      <alignment horizontal="right"/>
    </xf>
    <xf numFmtId="0" fontId="262" fillId="0" borderId="0" xfId="0" applyFont="1" applyAlignment="1">
      <alignment horizontal="right"/>
    </xf>
    <xf numFmtId="0" fontId="296" fillId="0" borderId="0" xfId="0" applyFont="1" applyAlignment="1">
      <alignment horizontal="right"/>
    </xf>
    <xf numFmtId="0" fontId="261" fillId="0" borderId="10" xfId="0" applyFont="1" applyBorder="1"/>
    <xf numFmtId="0" fontId="6" fillId="0" borderId="10" xfId="0" applyFont="1" applyBorder="1"/>
    <xf numFmtId="168" fontId="261" fillId="59" borderId="0" xfId="0" applyNumberFormat="1" applyFont="1" applyFill="1" applyAlignment="1">
      <alignment horizontal="right"/>
    </xf>
    <xf numFmtId="168" fontId="261" fillId="59" borderId="0" xfId="0" applyNumberFormat="1" applyFont="1" applyFill="1"/>
    <xf numFmtId="0" fontId="263" fillId="64" borderId="0" xfId="0" applyFont="1" applyFill="1"/>
    <xf numFmtId="168" fontId="263" fillId="64" borderId="0" xfId="0" applyNumberFormat="1" applyFont="1" applyFill="1" applyAlignment="1">
      <alignment horizontal="right"/>
    </xf>
    <xf numFmtId="167" fontId="262" fillId="0" borderId="0" xfId="0" applyNumberFormat="1" applyFont="1" applyAlignment="1">
      <alignment horizontal="right"/>
    </xf>
    <xf numFmtId="166" fontId="261" fillId="0" borderId="2" xfId="0" applyNumberFormat="1" applyFont="1" applyBorder="1"/>
    <xf numFmtId="0" fontId="261" fillId="0" borderId="0" xfId="1686" applyFont="1"/>
    <xf numFmtId="0" fontId="262" fillId="0" borderId="0" xfId="0" quotePrefix="1" applyFont="1" applyAlignment="1">
      <alignment horizontal="left" indent="1"/>
    </xf>
    <xf numFmtId="166" fontId="16" fillId="0" borderId="2" xfId="0" applyNumberFormat="1" applyFont="1" applyBorder="1"/>
    <xf numFmtId="10" fontId="14" fillId="0" borderId="0" xfId="0" applyNumberFormat="1" applyFont="1"/>
    <xf numFmtId="166" fontId="6" fillId="0" borderId="0" xfId="0" applyNumberFormat="1" applyFont="1"/>
    <xf numFmtId="166" fontId="297" fillId="0" borderId="2" xfId="0" applyNumberFormat="1" applyFont="1" applyBorder="1"/>
    <xf numFmtId="15" fontId="16" fillId="5" borderId="67" xfId="2" applyNumberFormat="1" applyFont="1" applyFill="1" applyBorder="1" applyAlignment="1">
      <alignment horizontal="right"/>
    </xf>
    <xf numFmtId="15" fontId="261" fillId="0" borderId="67" xfId="2" applyNumberFormat="1" applyFont="1" applyBorder="1" applyAlignment="1">
      <alignment horizontal="right"/>
    </xf>
    <xf numFmtId="174" fontId="299" fillId="0" borderId="0" xfId="2309" applyNumberFormat="1" applyFont="1" applyFill="1" applyBorder="1"/>
    <xf numFmtId="322" fontId="16" fillId="0" borderId="6" xfId="0" applyNumberFormat="1" applyFont="1" applyBorder="1"/>
    <xf numFmtId="190" fontId="261" fillId="0" borderId="0" xfId="0" applyNumberFormat="1" applyFont="1"/>
    <xf numFmtId="190" fontId="261" fillId="0" borderId="0" xfId="0" applyNumberFormat="1" applyFont="1" applyAlignment="1">
      <alignment horizontal="right"/>
    </xf>
    <xf numFmtId="322" fontId="262" fillId="0" borderId="0" xfId="0" applyNumberFormat="1" applyFont="1" applyAlignment="1">
      <alignment horizontal="right"/>
    </xf>
    <xf numFmtId="322" fontId="9" fillId="0" borderId="0" xfId="0" applyNumberFormat="1" applyFont="1" applyAlignment="1">
      <alignment horizontal="right"/>
    </xf>
    <xf numFmtId="166" fontId="8" fillId="79" borderId="6" xfId="0" applyNumberFormat="1" applyFont="1" applyFill="1" applyBorder="1" applyAlignment="1">
      <alignment horizontal="right"/>
    </xf>
    <xf numFmtId="249" fontId="6" fillId="0" borderId="0" xfId="1686" applyNumberFormat="1"/>
    <xf numFmtId="190" fontId="261" fillId="0" borderId="10" xfId="0" applyNumberFormat="1" applyFont="1" applyBorder="1"/>
    <xf numFmtId="323" fontId="0" fillId="0" borderId="0" xfId="0" applyNumberFormat="1"/>
    <xf numFmtId="0" fontId="261" fillId="59" borderId="61" xfId="0" applyFont="1" applyFill="1" applyBorder="1" applyAlignment="1">
      <alignment horizontal="right"/>
    </xf>
    <xf numFmtId="174" fontId="0" fillId="8" borderId="11" xfId="0" applyNumberFormat="1" applyFill="1" applyBorder="1"/>
    <xf numFmtId="174" fontId="0" fillId="8" borderId="9" xfId="0" applyNumberFormat="1" applyFill="1" applyBorder="1"/>
    <xf numFmtId="166" fontId="297" fillId="0" borderId="0" xfId="0" applyNumberFormat="1" applyFont="1"/>
    <xf numFmtId="166" fontId="0" fillId="0" borderId="2" xfId="0" applyNumberFormat="1" applyBorder="1"/>
    <xf numFmtId="166" fontId="0" fillId="0" borderId="66" xfId="0" applyNumberFormat="1" applyBorder="1"/>
    <xf numFmtId="166" fontId="0" fillId="0" borderId="10" xfId="0" applyNumberFormat="1" applyBorder="1"/>
    <xf numFmtId="190" fontId="0" fillId="0" borderId="10" xfId="0" applyNumberFormat="1" applyBorder="1"/>
    <xf numFmtId="166" fontId="263" fillId="60" borderId="0" xfId="0" applyNumberFormat="1" applyFont="1" applyFill="1" applyAlignment="1">
      <alignment horizontal="right"/>
    </xf>
    <xf numFmtId="166" fontId="263" fillId="60" borderId="0" xfId="0" applyNumberFormat="1" applyFont="1" applyFill="1" applyAlignment="1">
      <alignment horizontal="left"/>
    </xf>
    <xf numFmtId="323" fontId="0" fillId="8" borderId="0" xfId="0" applyNumberFormat="1" applyFill="1"/>
    <xf numFmtId="169" fontId="261" fillId="59" borderId="0" xfId="0" applyNumberFormat="1" applyFont="1" applyFill="1" applyAlignment="1">
      <alignment horizontal="right"/>
    </xf>
    <xf numFmtId="168" fontId="16" fillId="59" borderId="61" xfId="0" applyNumberFormat="1" applyFont="1" applyFill="1" applyBorder="1" applyAlignment="1">
      <alignment horizontal="right"/>
    </xf>
    <xf numFmtId="322" fontId="0" fillId="0" borderId="0" xfId="0" applyNumberFormat="1"/>
    <xf numFmtId="166" fontId="320" fillId="0" borderId="0" xfId="0" applyNumberFormat="1" applyFont="1"/>
    <xf numFmtId="166" fontId="1" fillId="0" borderId="0" xfId="0" applyNumberFormat="1" applyFont="1"/>
    <xf numFmtId="0" fontId="320" fillId="0" borderId="0" xfId="0" applyFont="1"/>
    <xf numFmtId="0" fontId="1" fillId="0" borderId="0" xfId="0" applyFont="1"/>
    <xf numFmtId="166" fontId="16" fillId="0" borderId="0" xfId="0" applyNumberFormat="1" applyFont="1"/>
    <xf numFmtId="166" fontId="252" fillId="8" borderId="11" xfId="0" applyNumberFormat="1" applyFont="1" applyFill="1" applyBorder="1"/>
    <xf numFmtId="0" fontId="19" fillId="0" borderId="0" xfId="3623" applyFont="1"/>
    <xf numFmtId="0" fontId="16" fillId="0" borderId="0" xfId="3623" applyFont="1"/>
    <xf numFmtId="4" fontId="2" fillId="0" borderId="0" xfId="0" applyNumberFormat="1" applyFont="1"/>
    <xf numFmtId="4" fontId="6" fillId="0" borderId="0" xfId="0" applyNumberFormat="1" applyFont="1"/>
    <xf numFmtId="4" fontId="6" fillId="0" borderId="0" xfId="0" quotePrefix="1" applyNumberFormat="1" applyFont="1"/>
    <xf numFmtId="0" fontId="261" fillId="0" borderId="0" xfId="3623" applyFont="1"/>
    <xf numFmtId="0" fontId="328" fillId="101" borderId="0" xfId="3623" applyFont="1" applyFill="1"/>
    <xf numFmtId="0" fontId="329" fillId="0" borderId="78" xfId="3628" applyFont="1"/>
    <xf numFmtId="0" fontId="294" fillId="0" borderId="0" xfId="0" applyFont="1"/>
    <xf numFmtId="0" fontId="250" fillId="0" borderId="0" xfId="3623" applyFont="1"/>
    <xf numFmtId="0" fontId="294" fillId="0" borderId="0" xfId="3623"/>
    <xf numFmtId="0" fontId="263" fillId="101" borderId="0" xfId="3623" applyFont="1" applyFill="1" applyAlignment="1">
      <alignment horizontal="left"/>
    </xf>
    <xf numFmtId="0" fontId="261" fillId="59" borderId="0" xfId="3623" applyFont="1" applyFill="1" applyAlignment="1">
      <alignment horizontal="left" vertical="center" readingOrder="1"/>
    </xf>
    <xf numFmtId="0" fontId="261" fillId="59" borderId="0" xfId="3623" applyFont="1" applyFill="1" applyAlignment="1">
      <alignment horizontal="left" vertical="center" wrapText="1" readingOrder="1"/>
    </xf>
    <xf numFmtId="0" fontId="261" fillId="59" borderId="0" xfId="3624" applyNumberFormat="1" applyFont="1" applyFill="1" applyAlignment="1">
      <alignment horizontal="right" vertical="center" wrapText="1" readingOrder="1"/>
    </xf>
    <xf numFmtId="0" fontId="261" fillId="59" borderId="82" xfId="3623" applyFont="1" applyFill="1" applyBorder="1" applyAlignment="1">
      <alignment horizontal="left" vertical="center" readingOrder="1"/>
    </xf>
    <xf numFmtId="0" fontId="261" fillId="59" borderId="82" xfId="3623" applyFont="1" applyFill="1" applyBorder="1" applyAlignment="1">
      <alignment horizontal="left" vertical="center" wrapText="1" readingOrder="1"/>
    </xf>
    <xf numFmtId="0" fontId="261" fillId="59" borderId="82" xfId="3623" applyFont="1" applyFill="1" applyBorder="1" applyAlignment="1">
      <alignment horizontal="right" vertical="center" wrapText="1" readingOrder="1"/>
    </xf>
    <xf numFmtId="359" fontId="255" fillId="6" borderId="0" xfId="3624" applyFont="1" applyFill="1" applyAlignment="1">
      <alignment vertical="center"/>
    </xf>
    <xf numFmtId="0" fontId="255" fillId="6" borderId="0" xfId="3624" applyNumberFormat="1" applyFont="1" applyFill="1" applyAlignment="1">
      <alignment vertical="center"/>
    </xf>
    <xf numFmtId="359" fontId="330" fillId="0" borderId="0" xfId="3624" applyFont="1" applyAlignment="1">
      <alignment vertical="center"/>
    </xf>
    <xf numFmtId="0" fontId="330" fillId="0" borderId="0" xfId="3624" applyNumberFormat="1" applyFont="1" applyAlignment="1">
      <alignment vertical="center"/>
    </xf>
    <xf numFmtId="0" fontId="330" fillId="0" borderId="0" xfId="3625" applyFont="1" applyFill="1" applyBorder="1" applyAlignment="1">
      <alignment vertical="center"/>
    </xf>
    <xf numFmtId="0" fontId="330" fillId="0" borderId="0" xfId="3625" applyFont="1" applyAlignment="1">
      <alignment vertical="center"/>
    </xf>
    <xf numFmtId="359" fontId="261" fillId="0" borderId="0" xfId="3624" applyFont="1" applyAlignment="1">
      <alignment vertical="center"/>
    </xf>
    <xf numFmtId="0" fontId="261" fillId="0" borderId="0" xfId="3624" applyNumberFormat="1" applyFont="1" applyAlignment="1">
      <alignment vertical="center"/>
    </xf>
    <xf numFmtId="359" fontId="255" fillId="6" borderId="10" xfId="3624" applyFont="1" applyFill="1" applyBorder="1" applyAlignment="1">
      <alignment vertical="center"/>
    </xf>
    <xf numFmtId="0" fontId="255" fillId="6" borderId="10" xfId="3624" applyNumberFormat="1" applyFont="1" applyFill="1" applyBorder="1" applyAlignment="1">
      <alignment vertical="center"/>
    </xf>
    <xf numFmtId="15" fontId="261" fillId="59" borderId="0" xfId="3623" applyNumberFormat="1" applyFont="1" applyFill="1" applyAlignment="1">
      <alignment horizontal="right" vertical="center" wrapText="1" readingOrder="1"/>
    </xf>
    <xf numFmtId="15" fontId="261" fillId="0" borderId="0" xfId="3623" applyNumberFormat="1" applyFont="1" applyAlignment="1">
      <alignment horizontal="centerContinuous" vertical="center" readingOrder="1"/>
    </xf>
    <xf numFmtId="15" fontId="261" fillId="0" borderId="0" xfId="3623" applyNumberFormat="1" applyFont="1" applyAlignment="1">
      <alignment horizontal="centerContinuous" vertical="center" wrapText="1" readingOrder="1"/>
    </xf>
    <xf numFmtId="0" fontId="261" fillId="0" borderId="0" xfId="3626" applyFont="1" applyAlignment="1">
      <alignment vertical="center"/>
    </xf>
    <xf numFmtId="322" fontId="261" fillId="0" borderId="0" xfId="3625" quotePrefix="1" applyNumberFormat="1" applyFont="1" applyFill="1" applyBorder="1" applyAlignment="1">
      <alignment horizontal="center" vertical="center" wrapText="1" readingOrder="1"/>
    </xf>
    <xf numFmtId="323" fontId="261" fillId="0" borderId="0" xfId="3630" applyNumberFormat="1" applyFont="1" applyFill="1" applyBorder="1" applyAlignment="1">
      <alignment horizontal="center" vertical="center" wrapText="1" readingOrder="1"/>
    </xf>
    <xf numFmtId="0" fontId="255" fillId="6" borderId="80" xfId="3626" applyFont="1" applyFill="1" applyBorder="1" applyAlignment="1">
      <alignment vertical="center"/>
    </xf>
    <xf numFmtId="323" fontId="255" fillId="0" borderId="0" xfId="3630" applyNumberFormat="1" applyFont="1" applyFill="1" applyBorder="1" applyAlignment="1">
      <alignment horizontal="center" vertical="center" wrapText="1" readingOrder="1"/>
    </xf>
    <xf numFmtId="323" fontId="294" fillId="0" borderId="0" xfId="0" applyNumberFormat="1" applyFont="1"/>
    <xf numFmtId="0" fontId="255" fillId="0" borderId="0" xfId="3623" applyFont="1" applyAlignment="1">
      <alignment horizontal="left" vertical="center" readingOrder="1"/>
    </xf>
    <xf numFmtId="15" fontId="261" fillId="0" borderId="0" xfId="3623" applyNumberFormat="1" applyFont="1" applyAlignment="1">
      <alignment horizontal="right" vertical="center" wrapText="1" readingOrder="1"/>
    </xf>
    <xf numFmtId="15" fontId="255" fillId="0" borderId="0" xfId="3623" applyNumberFormat="1" applyFont="1" applyAlignment="1">
      <alignment horizontal="centerContinuous" vertical="center" readingOrder="1"/>
    </xf>
    <xf numFmtId="15" fontId="261" fillId="0" borderId="0" xfId="3623" applyNumberFormat="1" applyFont="1" applyAlignment="1">
      <alignment horizontal="center" vertical="center" readingOrder="1"/>
    </xf>
    <xf numFmtId="0" fontId="261" fillId="0" borderId="80" xfId="0" applyFont="1" applyBorder="1"/>
    <xf numFmtId="0" fontId="255" fillId="102" borderId="80" xfId="3623" applyFont="1" applyFill="1" applyBorder="1" applyAlignment="1">
      <alignment horizontal="left" vertical="center"/>
    </xf>
    <xf numFmtId="0" fontId="255" fillId="102" borderId="80" xfId="3623" applyFont="1" applyFill="1" applyBorder="1" applyAlignment="1">
      <alignment horizontal="left"/>
    </xf>
    <xf numFmtId="0" fontId="261" fillId="102" borderId="80" xfId="3623" applyFont="1" applyFill="1" applyBorder="1"/>
    <xf numFmtId="0" fontId="322" fillId="0" borderId="0" xfId="0" applyFont="1" applyAlignment="1">
      <alignment vertical="center"/>
    </xf>
    <xf numFmtId="0" fontId="327" fillId="0" borderId="0" xfId="0" applyFont="1" applyAlignment="1">
      <alignment horizontal="left" vertical="center"/>
    </xf>
    <xf numFmtId="167" fontId="327" fillId="0" borderId="0" xfId="0" applyNumberFormat="1" applyFont="1" applyAlignment="1">
      <alignment horizontal="right" vertical="center"/>
    </xf>
    <xf numFmtId="0" fontId="327" fillId="0" borderId="0" xfId="0" applyFont="1" applyAlignment="1">
      <alignment horizontal="right" vertical="center"/>
    </xf>
    <xf numFmtId="0" fontId="323" fillId="0" borderId="0" xfId="0" applyFont="1" applyAlignment="1">
      <alignment vertical="center"/>
    </xf>
    <xf numFmtId="166" fontId="323" fillId="0" borderId="0" xfId="0" applyNumberFormat="1" applyFont="1" applyAlignment="1">
      <alignment vertical="center"/>
    </xf>
    <xf numFmtId="168" fontId="261" fillId="59" borderId="0" xfId="0" applyNumberFormat="1" applyFont="1" applyFill="1" applyAlignment="1">
      <alignment horizontal="center"/>
    </xf>
    <xf numFmtId="169" fontId="261" fillId="59" borderId="61" xfId="0" applyNumberFormat="1" applyFont="1" applyFill="1" applyBorder="1" applyAlignment="1">
      <alignment horizontal="center"/>
    </xf>
    <xf numFmtId="168" fontId="263" fillId="64" borderId="0" xfId="0" applyNumberFormat="1" applyFont="1" applyFill="1" applyAlignment="1">
      <alignment horizontal="center"/>
    </xf>
    <xf numFmtId="249" fontId="323" fillId="0" borderId="0" xfId="0" applyNumberFormat="1" applyFont="1" applyAlignment="1">
      <alignment horizontal="center" vertical="center"/>
    </xf>
    <xf numFmtId="167" fontId="327" fillId="0" borderId="0" xfId="0" applyNumberFormat="1" applyFont="1" applyAlignment="1">
      <alignment horizontal="center" vertical="center"/>
    </xf>
    <xf numFmtId="249" fontId="322" fillId="0" borderId="0" xfId="0" applyNumberFormat="1" applyFont="1" applyAlignment="1">
      <alignment horizontal="center" vertical="center"/>
    </xf>
    <xf numFmtId="322" fontId="327" fillId="0" borderId="0" xfId="0" applyNumberFormat="1" applyFont="1" applyAlignment="1">
      <alignment horizontal="center" vertical="center"/>
    </xf>
    <xf numFmtId="322" fontId="14" fillId="0" borderId="0" xfId="0" applyNumberFormat="1" applyFont="1"/>
    <xf numFmtId="249" fontId="331" fillId="6" borderId="0" xfId="3624" applyNumberFormat="1" applyFont="1" applyFill="1" applyAlignment="1">
      <alignment vertical="center"/>
    </xf>
    <xf numFmtId="0" fontId="331" fillId="0" borderId="0" xfId="3624" applyNumberFormat="1" applyFont="1" applyFill="1" applyAlignment="1">
      <alignment vertical="center"/>
    </xf>
    <xf numFmtId="322" fontId="332" fillId="0" borderId="0" xfId="3625" applyNumberFormat="1" applyFont="1" applyAlignment="1">
      <alignment vertical="center"/>
    </xf>
    <xf numFmtId="0" fontId="332" fillId="0" borderId="0" xfId="3625" applyFont="1" applyFill="1" applyAlignment="1">
      <alignment vertical="center"/>
    </xf>
    <xf numFmtId="249" fontId="333" fillId="0" borderId="0" xfId="3624" applyNumberFormat="1" applyFont="1" applyAlignment="1">
      <alignment vertical="center"/>
    </xf>
    <xf numFmtId="0" fontId="333" fillId="0" borderId="0" xfId="3624" applyNumberFormat="1" applyFont="1" applyFill="1" applyAlignment="1">
      <alignment vertical="center"/>
    </xf>
    <xf numFmtId="249" fontId="333" fillId="0" borderId="0" xfId="3624" applyNumberFormat="1" applyFont="1" applyFill="1" applyAlignment="1">
      <alignment vertical="center"/>
    </xf>
    <xf numFmtId="190" fontId="333" fillId="0" borderId="0" xfId="3624" applyNumberFormat="1" applyFont="1" applyAlignment="1">
      <alignment vertical="center"/>
    </xf>
    <xf numFmtId="358" fontId="333" fillId="0" borderId="0" xfId="3624" applyNumberFormat="1" applyFont="1" applyAlignment="1">
      <alignment vertical="center"/>
    </xf>
    <xf numFmtId="249" fontId="331" fillId="6" borderId="10" xfId="3624" applyNumberFormat="1" applyFont="1" applyFill="1" applyBorder="1" applyAlignment="1">
      <alignment vertical="center"/>
    </xf>
    <xf numFmtId="249" fontId="333" fillId="0" borderId="0" xfId="3624" applyNumberFormat="1" applyFont="1" applyFill="1" applyAlignment="1">
      <alignment horizontal="center" vertical="center"/>
    </xf>
    <xf numFmtId="322" fontId="333" fillId="0" borderId="0" xfId="3625" applyNumberFormat="1" applyFont="1" applyFill="1" applyAlignment="1">
      <alignment horizontal="center" vertical="center"/>
    </xf>
    <xf numFmtId="249" fontId="331" fillId="6" borderId="80" xfId="3624" applyNumberFormat="1" applyFont="1" applyFill="1" applyBorder="1" applyAlignment="1">
      <alignment horizontal="center" vertical="center"/>
    </xf>
    <xf numFmtId="322" fontId="331" fillId="6" borderId="80" xfId="3625" applyNumberFormat="1" applyFont="1" applyFill="1" applyBorder="1" applyAlignment="1">
      <alignment horizontal="center" vertical="center"/>
    </xf>
    <xf numFmtId="249" fontId="333" fillId="0" borderId="0" xfId="3626" applyNumberFormat="1" applyFont="1" applyAlignment="1">
      <alignment horizontal="center" vertical="center"/>
    </xf>
    <xf numFmtId="0" fontId="333" fillId="0" borderId="0" xfId="3623" applyFont="1" applyAlignment="1">
      <alignment horizontal="center"/>
    </xf>
    <xf numFmtId="0" fontId="331" fillId="0" borderId="0" xfId="3630" applyFont="1" applyFill="1" applyBorder="1" applyAlignment="1">
      <alignment horizontal="center" vertical="center"/>
    </xf>
    <xf numFmtId="322" fontId="334" fillId="0" borderId="0" xfId="3626" applyNumberFormat="1" applyFont="1" applyAlignment="1">
      <alignment horizontal="center" vertical="center"/>
    </xf>
    <xf numFmtId="0" fontId="333" fillId="0" borderId="0" xfId="3626" applyFont="1" applyAlignment="1">
      <alignment vertical="center"/>
    </xf>
    <xf numFmtId="0" fontId="331" fillId="6" borderId="80" xfId="3626" applyFont="1" applyFill="1" applyBorder="1" applyAlignment="1">
      <alignment vertical="center"/>
    </xf>
    <xf numFmtId="0" fontId="333" fillId="0" borderId="0" xfId="3626" applyFont="1" applyAlignment="1">
      <alignment horizontal="left" vertical="center" indent="1"/>
    </xf>
    <xf numFmtId="0" fontId="333" fillId="59" borderId="0" xfId="3623" applyFont="1" applyFill="1" applyAlignment="1">
      <alignment horizontal="right" vertical="center" wrapText="1" readingOrder="1"/>
    </xf>
    <xf numFmtId="324" fontId="333" fillId="59" borderId="82" xfId="3625" quotePrefix="1" applyNumberFormat="1" applyFont="1" applyFill="1" applyBorder="1" applyAlignment="1">
      <alignment horizontal="center" vertical="center" wrapText="1" readingOrder="1"/>
    </xf>
    <xf numFmtId="322" fontId="333" fillId="59" borderId="83" xfId="3625" applyNumberFormat="1" applyFont="1" applyFill="1" applyBorder="1" applyAlignment="1">
      <alignment vertical="center" wrapText="1" readingOrder="1"/>
    </xf>
    <xf numFmtId="0" fontId="333" fillId="0" borderId="0" xfId="0" applyFont="1" applyAlignment="1">
      <alignment horizontal="center" vertical="center"/>
    </xf>
    <xf numFmtId="249" fontId="333" fillId="0" borderId="0" xfId="3630" applyNumberFormat="1" applyFont="1" applyFill="1" applyBorder="1" applyAlignment="1">
      <alignment horizontal="center" vertical="center"/>
    </xf>
    <xf numFmtId="249" fontId="333" fillId="6" borderId="0" xfId="3630" applyNumberFormat="1" applyFont="1" applyFill="1" applyBorder="1" applyAlignment="1">
      <alignment horizontal="center" vertical="center"/>
    </xf>
    <xf numFmtId="249" fontId="331" fillId="6" borderId="0" xfId="3630" applyNumberFormat="1" applyFont="1" applyFill="1" applyBorder="1" applyAlignment="1">
      <alignment horizontal="center" vertical="center"/>
    </xf>
    <xf numFmtId="322" fontId="333" fillId="59" borderId="85" xfId="3625" applyNumberFormat="1" applyFont="1" applyFill="1" applyBorder="1" applyAlignment="1">
      <alignment vertical="center" wrapText="1" readingOrder="1"/>
    </xf>
    <xf numFmtId="249" fontId="333" fillId="0" borderId="10" xfId="3630" applyNumberFormat="1" applyFont="1" applyFill="1" applyBorder="1" applyAlignment="1">
      <alignment horizontal="center" vertical="center"/>
    </xf>
    <xf numFmtId="166" fontId="17" fillId="7" borderId="0" xfId="0" applyNumberFormat="1" applyFont="1" applyFill="1" applyAlignment="1">
      <alignment horizontal="left"/>
    </xf>
    <xf numFmtId="166" fontId="0" fillId="0" borderId="65" xfId="0" applyNumberFormat="1" applyBorder="1"/>
    <xf numFmtId="174" fontId="299" fillId="0" borderId="65" xfId="2309" applyNumberFormat="1" applyFont="1" applyFill="1" applyBorder="1"/>
    <xf numFmtId="166" fontId="261" fillId="0" borderId="10" xfId="0" applyNumberFormat="1" applyFont="1" applyBorder="1"/>
    <xf numFmtId="168" fontId="261" fillId="59" borderId="84" xfId="0" applyNumberFormat="1" applyFont="1" applyFill="1" applyBorder="1" applyAlignment="1">
      <alignment horizontal="right"/>
    </xf>
    <xf numFmtId="0" fontId="0" fillId="0" borderId="66" xfId="0" applyBorder="1"/>
    <xf numFmtId="0" fontId="0" fillId="0" borderId="64" xfId="0" applyBorder="1"/>
    <xf numFmtId="322" fontId="251" fillId="0" borderId="0" xfId="0" applyNumberFormat="1" applyFont="1"/>
    <xf numFmtId="322" fontId="251" fillId="0" borderId="65" xfId="0" applyNumberFormat="1" applyFont="1" applyBorder="1"/>
    <xf numFmtId="37" fontId="261" fillId="0" borderId="76" xfId="0" applyNumberFormat="1" applyFont="1" applyBorder="1" applyAlignment="1">
      <alignment horizontal="center"/>
    </xf>
    <xf numFmtId="37" fontId="261" fillId="0" borderId="75" xfId="0" applyNumberFormat="1" applyFont="1" applyBorder="1" applyAlignment="1">
      <alignment horizontal="center"/>
    </xf>
    <xf numFmtId="37" fontId="261" fillId="0" borderId="0" xfId="0" applyNumberFormat="1" applyFont="1" applyAlignment="1">
      <alignment horizontal="center"/>
    </xf>
    <xf numFmtId="37" fontId="261" fillId="0" borderId="77" xfId="0" applyNumberFormat="1" applyFont="1" applyBorder="1" applyAlignment="1">
      <alignment horizontal="center"/>
    </xf>
    <xf numFmtId="37" fontId="261" fillId="0" borderId="11" xfId="0" applyNumberFormat="1" applyFont="1" applyBorder="1" applyAlignment="1">
      <alignment horizontal="center"/>
    </xf>
    <xf numFmtId="37" fontId="261" fillId="96" borderId="0" xfId="0" applyNumberFormat="1" applyFont="1" applyFill="1" applyAlignment="1">
      <alignment horizontal="center"/>
    </xf>
    <xf numFmtId="37" fontId="261" fillId="0" borderId="65" xfId="0" applyNumberFormat="1" applyFont="1" applyBorder="1" applyAlignment="1">
      <alignment horizontal="center"/>
    </xf>
    <xf numFmtId="37" fontId="261" fillId="0" borderId="9" xfId="0" applyNumberFormat="1" applyFont="1" applyBorder="1" applyAlignment="1">
      <alignment horizontal="center"/>
    </xf>
    <xf numFmtId="37" fontId="261" fillId="0" borderId="10" xfId="0" applyNumberFormat="1" applyFont="1" applyBorder="1" applyAlignment="1">
      <alignment horizontal="center"/>
    </xf>
    <xf numFmtId="37" fontId="261" fillId="0" borderId="64" xfId="0" applyNumberFormat="1" applyFont="1" applyBorder="1" applyAlignment="1">
      <alignment horizontal="center"/>
    </xf>
    <xf numFmtId="10" fontId="0" fillId="8" borderId="0" xfId="0" applyNumberFormat="1" applyFill="1" applyAlignment="1">
      <alignment horizontal="center"/>
    </xf>
    <xf numFmtId="323" fontId="0" fillId="8" borderId="0" xfId="0" applyNumberFormat="1" applyFill="1" applyAlignment="1">
      <alignment horizontal="center"/>
    </xf>
    <xf numFmtId="37" fontId="0" fillId="0" borderId="11" xfId="0" applyNumberFormat="1" applyBorder="1" applyAlignment="1">
      <alignment horizontal="center"/>
    </xf>
    <xf numFmtId="37" fontId="0" fillId="8" borderId="0" xfId="0" applyNumberFormat="1" applyFill="1" applyAlignment="1">
      <alignment horizontal="center"/>
    </xf>
    <xf numFmtId="37" fontId="0" fillId="0" borderId="0" xfId="0" applyNumberFormat="1" applyAlignment="1">
      <alignment horizontal="center"/>
    </xf>
    <xf numFmtId="37" fontId="0" fillId="0" borderId="9" xfId="0" applyNumberFormat="1" applyBorder="1" applyAlignment="1">
      <alignment horizontal="center"/>
    </xf>
    <xf numFmtId="37" fontId="0" fillId="0" borderId="10" xfId="0" applyNumberFormat="1" applyBorder="1" applyAlignment="1">
      <alignment horizontal="center"/>
    </xf>
    <xf numFmtId="0" fontId="261" fillId="59" borderId="82" xfId="3623" applyFont="1" applyFill="1" applyBorder="1" applyAlignment="1">
      <alignment horizontal="center" vertical="center" wrapText="1" readingOrder="1"/>
    </xf>
    <xf numFmtId="169" fontId="333" fillId="59" borderId="61" xfId="0" applyNumberFormat="1" applyFont="1" applyFill="1" applyBorder="1" applyAlignment="1">
      <alignment horizontal="right"/>
    </xf>
    <xf numFmtId="166" fontId="263" fillId="63" borderId="0" xfId="0" applyNumberFormat="1" applyFont="1" applyFill="1" applyAlignment="1">
      <alignment horizontal="centerContinuous"/>
    </xf>
    <xf numFmtId="166" fontId="263" fillId="64" borderId="0" xfId="0" applyNumberFormat="1" applyFont="1" applyFill="1" applyAlignment="1">
      <alignment horizontal="centerContinuous"/>
    </xf>
    <xf numFmtId="166" fontId="263" fillId="97" borderId="0" xfId="0" applyNumberFormat="1" applyFont="1" applyFill="1" applyAlignment="1">
      <alignment horizontal="centerContinuous"/>
    </xf>
    <xf numFmtId="0" fontId="0" fillId="0" borderId="0" xfId="0" applyAlignment="1">
      <alignment horizontal="left"/>
    </xf>
    <xf numFmtId="0" fontId="322" fillId="0" borderId="0" xfId="0" applyFont="1" applyAlignment="1">
      <alignment horizontal="left" vertical="center"/>
    </xf>
    <xf numFmtId="249" fontId="261" fillId="0" borderId="0" xfId="1686" applyNumberFormat="1" applyFont="1"/>
    <xf numFmtId="37" fontId="261" fillId="0" borderId="0" xfId="0" applyNumberFormat="1" applyFont="1"/>
    <xf numFmtId="37" fontId="21" fillId="0" borderId="2" xfId="0" applyNumberFormat="1" applyFont="1" applyBorder="1"/>
    <xf numFmtId="322" fontId="251" fillId="0" borderId="10" xfId="2309" applyNumberFormat="1" applyFont="1" applyBorder="1"/>
    <xf numFmtId="322" fontId="327" fillId="0" borderId="10" xfId="0" applyNumberFormat="1" applyFont="1" applyBorder="1" applyAlignment="1">
      <alignment horizontal="center" vertical="center"/>
    </xf>
    <xf numFmtId="0" fontId="327" fillId="0" borderId="10" xfId="0" applyFont="1" applyBorder="1" applyAlignment="1">
      <alignment horizontal="left" vertical="center"/>
    </xf>
    <xf numFmtId="0" fontId="322" fillId="0" borderId="10" xfId="0" applyFont="1" applyBorder="1" applyAlignment="1">
      <alignment vertical="center"/>
    </xf>
    <xf numFmtId="167" fontId="327" fillId="0" borderId="10" xfId="0" applyNumberFormat="1" applyFont="1" applyBorder="1" applyAlignment="1">
      <alignment horizontal="right" vertical="center"/>
    </xf>
    <xf numFmtId="167" fontId="327" fillId="0" borderId="10" xfId="0" applyNumberFormat="1" applyFont="1" applyBorder="1" applyAlignment="1">
      <alignment horizontal="center" vertical="center"/>
    </xf>
    <xf numFmtId="167" fontId="251" fillId="0" borderId="0" xfId="0" applyNumberFormat="1" applyFont="1" applyAlignment="1">
      <alignment horizontal="right"/>
    </xf>
    <xf numFmtId="0" fontId="0" fillId="79" borderId="0" xfId="0" applyFill="1"/>
    <xf numFmtId="17" fontId="20" fillId="0" borderId="0" xfId="0" applyNumberFormat="1" applyFont="1" applyAlignment="1">
      <alignment horizontal="left"/>
    </xf>
    <xf numFmtId="322" fontId="9" fillId="0" borderId="0" xfId="2311" applyNumberFormat="1" applyFont="1"/>
    <xf numFmtId="322" fontId="298" fillId="0" borderId="0" xfId="2311" applyNumberFormat="1" applyFont="1"/>
    <xf numFmtId="39" fontId="14" fillId="0" borderId="0" xfId="0" applyNumberFormat="1" applyFont="1"/>
    <xf numFmtId="0" fontId="14" fillId="103" borderId="0" xfId="0" applyFont="1" applyFill="1"/>
    <xf numFmtId="166" fontId="261" fillId="103" borderId="2" xfId="0" applyNumberFormat="1" applyFont="1" applyFill="1" applyBorder="1"/>
    <xf numFmtId="174" fontId="16" fillId="103" borderId="67" xfId="0" applyNumberFormat="1" applyFont="1" applyFill="1" applyBorder="1"/>
    <xf numFmtId="323" fontId="16" fillId="103" borderId="67" xfId="2" applyNumberFormat="1" applyFont="1" applyFill="1" applyBorder="1" applyAlignment="1">
      <alignment horizontal="right"/>
    </xf>
    <xf numFmtId="0" fontId="0" fillId="103" borderId="0" xfId="0" applyFill="1"/>
    <xf numFmtId="166" fontId="297" fillId="103" borderId="0" xfId="0" applyNumberFormat="1" applyFont="1" applyFill="1"/>
    <xf numFmtId="174" fontId="299" fillId="103" borderId="0" xfId="2309" applyNumberFormat="1" applyFont="1" applyFill="1" applyBorder="1"/>
    <xf numFmtId="15" fontId="16" fillId="79" borderId="86" xfId="2" applyNumberFormat="1" applyFont="1" applyFill="1" applyBorder="1" applyAlignment="1">
      <alignment horizontal="right"/>
    </xf>
    <xf numFmtId="275" fontId="16" fillId="79" borderId="86" xfId="2" applyNumberFormat="1" applyFont="1" applyFill="1" applyBorder="1" applyAlignment="1">
      <alignment horizontal="right"/>
    </xf>
    <xf numFmtId="166" fontId="335" fillId="79" borderId="86" xfId="0" applyNumberFormat="1" applyFont="1" applyFill="1" applyBorder="1" applyAlignment="1">
      <alignment horizontal="right"/>
    </xf>
    <xf numFmtId="166" fontId="14" fillId="7" borderId="66" xfId="0" applyNumberFormat="1" applyFont="1" applyFill="1" applyBorder="1"/>
    <xf numFmtId="322" fontId="298" fillId="3" borderId="86" xfId="2311" applyNumberFormat="1" applyFont="1" applyFill="1" applyBorder="1"/>
    <xf numFmtId="322" fontId="9" fillId="103" borderId="86" xfId="2311" applyNumberFormat="1" applyFont="1" applyFill="1" applyBorder="1"/>
    <xf numFmtId="166" fontId="263" fillId="7" borderId="75" xfId="0" applyNumberFormat="1" applyFont="1" applyFill="1" applyBorder="1" applyAlignment="1">
      <alignment horizontal="left"/>
    </xf>
    <xf numFmtId="166" fontId="17" fillId="7" borderId="75" xfId="0" applyNumberFormat="1" applyFont="1" applyFill="1" applyBorder="1" applyAlignment="1">
      <alignment horizontal="left"/>
    </xf>
    <xf numFmtId="15" fontId="8" fillId="7" borderId="75" xfId="0" applyNumberFormat="1" applyFont="1" applyFill="1" applyBorder="1" applyAlignment="1">
      <alignment horizontal="left"/>
    </xf>
    <xf numFmtId="166" fontId="22" fillId="7" borderId="75" xfId="0" applyNumberFormat="1" applyFont="1" applyFill="1" applyBorder="1" applyAlignment="1">
      <alignment horizontal="left"/>
    </xf>
    <xf numFmtId="0" fontId="0" fillId="0" borderId="75" xfId="0" applyBorder="1"/>
    <xf numFmtId="0" fontId="0" fillId="0" borderId="77" xfId="0" applyBorder="1"/>
    <xf numFmtId="249" fontId="261" fillId="0" borderId="75" xfId="0" applyNumberFormat="1" applyFont="1" applyBorder="1"/>
    <xf numFmtId="249" fontId="0" fillId="0" borderId="75" xfId="0" applyNumberFormat="1" applyBorder="1"/>
    <xf numFmtId="37" fontId="0" fillId="0" borderId="75" xfId="0" applyNumberFormat="1" applyBorder="1"/>
    <xf numFmtId="167" fontId="21" fillId="0" borderId="75" xfId="0" applyNumberFormat="1" applyFont="1" applyBorder="1"/>
    <xf numFmtId="166" fontId="0" fillId="0" borderId="75" xfId="0" applyNumberFormat="1" applyBorder="1"/>
    <xf numFmtId="0" fontId="21" fillId="8" borderId="65" xfId="0" applyFont="1" applyFill="1" applyBorder="1" applyAlignment="1">
      <alignment horizontal="center"/>
    </xf>
    <xf numFmtId="10" fontId="297" fillId="0" borderId="90" xfId="0" applyNumberFormat="1" applyFont="1" applyBorder="1"/>
    <xf numFmtId="10" fontId="0" fillId="8" borderId="65" xfId="0" applyNumberFormat="1" applyFill="1" applyBorder="1"/>
    <xf numFmtId="323" fontId="297" fillId="0" borderId="91" xfId="0" applyNumberFormat="1" applyFont="1" applyBorder="1" applyAlignment="1">
      <alignment horizontal="center"/>
    </xf>
    <xf numFmtId="323" fontId="0" fillId="8" borderId="65" xfId="0" applyNumberFormat="1" applyFill="1" applyBorder="1" applyAlignment="1">
      <alignment horizontal="center"/>
    </xf>
    <xf numFmtId="37" fontId="0" fillId="0" borderId="76" xfId="0" applyNumberFormat="1" applyBorder="1" applyAlignment="1">
      <alignment horizontal="center"/>
    </xf>
    <xf numFmtId="37" fontId="0" fillId="0" borderId="75" xfId="0" applyNumberFormat="1" applyBorder="1" applyAlignment="1">
      <alignment horizontal="center"/>
    </xf>
    <xf numFmtId="37" fontId="0" fillId="0" borderId="77" xfId="0" applyNumberFormat="1" applyBorder="1" applyAlignment="1">
      <alignment horizontal="center"/>
    </xf>
    <xf numFmtId="37" fontId="0" fillId="0" borderId="65" xfId="0" applyNumberFormat="1" applyBorder="1" applyAlignment="1">
      <alignment horizontal="center"/>
    </xf>
    <xf numFmtId="167" fontId="297" fillId="0" borderId="92" xfId="0" applyNumberFormat="1" applyFont="1" applyBorder="1"/>
    <xf numFmtId="37" fontId="0" fillId="0" borderId="64" xfId="0" applyNumberFormat="1" applyBorder="1" applyAlignment="1">
      <alignment horizontal="center"/>
    </xf>
    <xf numFmtId="10" fontId="297" fillId="0" borderId="90" xfId="0" applyNumberFormat="1" applyFont="1" applyBorder="1" applyAlignment="1">
      <alignment horizontal="center"/>
    </xf>
    <xf numFmtId="10" fontId="0" fillId="8" borderId="65" xfId="0" applyNumberFormat="1" applyFill="1" applyBorder="1" applyAlignment="1">
      <alignment horizontal="center"/>
    </xf>
    <xf numFmtId="323" fontId="297" fillId="0" borderId="90" xfId="0" applyNumberFormat="1" applyFont="1" applyBorder="1"/>
    <xf numFmtId="323" fontId="0" fillId="8" borderId="65" xfId="0" applyNumberFormat="1" applyFill="1" applyBorder="1"/>
    <xf numFmtId="249" fontId="0" fillId="0" borderId="76" xfId="0" applyNumberFormat="1" applyBorder="1" applyAlignment="1">
      <alignment horizontal="center"/>
    </xf>
    <xf numFmtId="37" fontId="0" fillId="0" borderId="76" xfId="0" applyNumberFormat="1" applyBorder="1"/>
    <xf numFmtId="167" fontId="16" fillId="103" borderId="1" xfId="0" applyNumberFormat="1" applyFont="1" applyFill="1" applyBorder="1"/>
    <xf numFmtId="10" fontId="8" fillId="103" borderId="1" xfId="0" applyNumberFormat="1" applyFont="1" applyFill="1" applyBorder="1"/>
    <xf numFmtId="323" fontId="16" fillId="103" borderId="1" xfId="0" applyNumberFormat="1" applyFont="1" applyFill="1" applyBorder="1"/>
    <xf numFmtId="167" fontId="8" fillId="103" borderId="1" xfId="0" applyNumberFormat="1" applyFont="1" applyFill="1" applyBorder="1"/>
    <xf numFmtId="167" fontId="16" fillId="0" borderId="1" xfId="0" applyNumberFormat="1" applyFont="1" applyBorder="1"/>
    <xf numFmtId="0" fontId="263" fillId="104" borderId="0" xfId="0" applyFont="1" applyFill="1"/>
    <xf numFmtId="4" fontId="264" fillId="7" borderId="14" xfId="0" applyNumberFormat="1" applyFont="1" applyFill="1" applyBorder="1" applyAlignment="1">
      <alignment horizontal="left" vertical="center"/>
    </xf>
    <xf numFmtId="4" fontId="18" fillId="7" borderId="0" xfId="0" applyNumberFormat="1" applyFont="1" applyFill="1" applyAlignment="1">
      <alignment horizontal="left" vertical="center"/>
    </xf>
    <xf numFmtId="4" fontId="18" fillId="7" borderId="14" xfId="0" applyNumberFormat="1" applyFont="1" applyFill="1" applyBorder="1" applyAlignment="1">
      <alignment horizontal="left" vertical="center"/>
    </xf>
    <xf numFmtId="0" fontId="26" fillId="0" borderId="20" xfId="0" applyFont="1" applyBorder="1" applyAlignment="1">
      <alignment horizontal="center" textRotation="90"/>
    </xf>
    <xf numFmtId="0" fontId="261" fillId="59" borderId="0" xfId="3623" applyFont="1" applyFill="1" applyAlignment="1">
      <alignment horizontal="left" vertical="center" readingOrder="1"/>
    </xf>
    <xf numFmtId="0" fontId="261" fillId="59" borderId="82" xfId="3623" applyFont="1" applyFill="1" applyBorder="1" applyAlignment="1">
      <alignment horizontal="left" vertical="center" readingOrder="1"/>
    </xf>
    <xf numFmtId="0" fontId="262" fillId="59" borderId="0" xfId="3623" applyFont="1" applyFill="1" applyAlignment="1">
      <alignment horizontal="center" vertical="center" textRotation="90" wrapText="1" readingOrder="1"/>
    </xf>
    <xf numFmtId="0" fontId="262" fillId="59" borderId="10" xfId="3623" applyFont="1" applyFill="1" applyBorder="1" applyAlignment="1">
      <alignment horizontal="center" vertical="center" textRotation="90" wrapText="1" readingOrder="1"/>
    </xf>
    <xf numFmtId="15" fontId="262" fillId="59" borderId="0" xfId="3623" applyNumberFormat="1" applyFont="1" applyFill="1" applyAlignment="1">
      <alignment horizontal="center" vertical="center" wrapText="1" readingOrder="1"/>
    </xf>
    <xf numFmtId="4" fontId="0" fillId="0" borderId="0" xfId="0" applyNumberFormat="1" applyAlignment="1">
      <alignment horizontal="left" wrapText="1"/>
    </xf>
    <xf numFmtId="4" fontId="0" fillId="0" borderId="0" xfId="0" applyNumberFormat="1" applyAlignment="1">
      <alignment horizontal="left"/>
    </xf>
  </cellXfs>
  <cellStyles count="3809">
    <cellStyle name="_x0010_" xfId="3627" xr:uid="{00000000-0005-0000-0000-000000000000}"/>
    <cellStyle name="-" xfId="9" xr:uid="{00000000-0005-0000-0000-000001000000}"/>
    <cellStyle name="#" xfId="10" xr:uid="{00000000-0005-0000-0000-000002000000}"/>
    <cellStyle name="#_Feeder" xfId="11" xr:uid="{00000000-0005-0000-0000-000003000000}"/>
    <cellStyle name="#_Feeder_Ratings Adj._FLAMINGO" xfId="1749" xr:uid="{00000000-0005-0000-0000-000004000000}"/>
    <cellStyle name="#_Gerresheimer_Bank_model_021205_final" xfId="12" xr:uid="{00000000-0005-0000-0000-000005000000}"/>
    <cellStyle name="#_M&amp;A Model" xfId="13" xr:uid="{00000000-0005-0000-0000-000006000000}"/>
    <cellStyle name="#_M&amp;A Model_Ratings Adj._FLAMINGO" xfId="1750" xr:uid="{00000000-0005-0000-0000-000007000000}"/>
    <cellStyle name="#_M&amp;A projections" xfId="14" xr:uid="{00000000-0005-0000-0000-000008000000}"/>
    <cellStyle name="#_M&amp;A projections_Ratings Adj._FLAMINGO" xfId="1751" xr:uid="{00000000-0005-0000-0000-000009000000}"/>
    <cellStyle name="#_Ratings Adj._FLAMINGO" xfId="1752" xr:uid="{00000000-0005-0000-0000-00000A000000}"/>
    <cellStyle name="$" xfId="15" xr:uid="{00000000-0005-0000-0000-00000B000000}"/>
    <cellStyle name="$ &amp; ¢" xfId="1753" xr:uid="{00000000-0005-0000-0000-00000C000000}"/>
    <cellStyle name="$ Currency" xfId="16" xr:uid="{00000000-0005-0000-0000-00000D000000}"/>
    <cellStyle name="$_Ipsen Act" xfId="1754" xr:uid="{00000000-0005-0000-0000-00000E000000}"/>
    <cellStyle name="$0" xfId="17" xr:uid="{00000000-0005-0000-0000-00000F000000}"/>
    <cellStyle name="$1" xfId="18" xr:uid="{00000000-0005-0000-0000-000010000000}"/>
    <cellStyle name="$2" xfId="19" xr:uid="{00000000-0005-0000-0000-000011000000}"/>
    <cellStyle name="$m" xfId="20" xr:uid="{00000000-0005-0000-0000-000012000000}"/>
    <cellStyle name="%" xfId="21" xr:uid="{00000000-0005-0000-0000-000013000000}"/>
    <cellStyle name="% [2]" xfId="22" xr:uid="{00000000-0005-0000-0000-000014000000}"/>
    <cellStyle name="%.00" xfId="23" xr:uid="{00000000-0005-0000-0000-000015000000}"/>
    <cellStyle name="%_Blank LBO Model v15" xfId="24" xr:uid="{00000000-0005-0000-0000-000016000000}"/>
    <cellStyle name="%_Crib sheet" xfId="1755" xr:uid="{00000000-0005-0000-0000-000017000000}"/>
    <cellStyle name="%_Crib sheet_Covenants_draft_260412" xfId="1756" xr:uid="{00000000-0005-0000-0000-000018000000}"/>
    <cellStyle name="%_Feeder" xfId="25" xr:uid="{00000000-0005-0000-0000-000019000000}"/>
    <cellStyle name="%_George - LBO Model 3.1" xfId="26" xr:uid="{00000000-0005-0000-0000-00001A000000}"/>
    <cellStyle name="%_Head Office Pack - Draft 4" xfId="1757" xr:uid="{00000000-0005-0000-0000-00001B000000}"/>
    <cellStyle name="%_Head Office Pack - Draft 4_Covenants_draft_260412" xfId="1758" xr:uid="{00000000-0005-0000-0000-00001C000000}"/>
    <cellStyle name="%_Internal" xfId="1759" xr:uid="{00000000-0005-0000-0000-00001D000000}"/>
    <cellStyle name="%_Internal 1" xfId="1760" xr:uid="{00000000-0005-0000-0000-00001E000000}"/>
    <cellStyle name="%_Internal 1_Projections Pack" xfId="1761" xr:uid="{00000000-0005-0000-0000-00001F000000}"/>
    <cellStyle name="%_Internal 1_Projections Pack (TM)" xfId="1762" xr:uid="{00000000-0005-0000-0000-000020000000}"/>
    <cellStyle name="%_Internal 1_Quasi Rent Illustration" xfId="1763" xr:uid="{00000000-0005-0000-0000-000021000000}"/>
    <cellStyle name="%_Internal_Projections Pack" xfId="1764" xr:uid="{00000000-0005-0000-0000-000022000000}"/>
    <cellStyle name="%_Internal_Projections Pack (TM)" xfId="1765" xr:uid="{00000000-0005-0000-0000-000023000000}"/>
    <cellStyle name="%_Internal_Quasi Rent Illustration" xfId="1766" xr:uid="{00000000-0005-0000-0000-000024000000}"/>
    <cellStyle name="%_IT Budget 2011" xfId="1767" xr:uid="{00000000-0005-0000-0000-000025000000}"/>
    <cellStyle name="%_IT Budget Master 2011 - Draft V2 1 (2)" xfId="1768" xr:uid="{00000000-0005-0000-0000-000026000000}"/>
    <cellStyle name="%_Labour Benchmark - 17th Sept" xfId="1769" xr:uid="{00000000-0005-0000-0000-000027000000}"/>
    <cellStyle name="%_Labour Benchmark - 17th Sept_Covenants_draft_260412" xfId="1770" xr:uid="{00000000-0005-0000-0000-000028000000}"/>
    <cellStyle name="%_Labour Top Down vs Bottom Up" xfId="1771" xr:uid="{00000000-0005-0000-0000-000029000000}"/>
    <cellStyle name="%_Labour Top Down vs Bottom Up_Covenants_draft_260412" xfId="1772" xr:uid="{00000000-0005-0000-0000-00002A000000}"/>
    <cellStyle name="%_M&amp;A Model" xfId="27" xr:uid="{00000000-0005-0000-0000-00002B000000}"/>
    <cellStyle name="%_M&amp;A projections" xfId="28" xr:uid="{00000000-0005-0000-0000-00002C000000}"/>
    <cellStyle name="%_Marketing &amp; Product" xfId="1773" xr:uid="{00000000-0005-0000-0000-00002D000000}"/>
    <cellStyle name="%_Marketing Bridge" xfId="1774" xr:uid="{00000000-0005-0000-0000-00002E000000}"/>
    <cellStyle name="%_Marketing Bridge_Covenants_draft_260412" xfId="1775" xr:uid="{00000000-0005-0000-0000-00002F000000}"/>
    <cellStyle name="%_Marketing Bridge_Marketing &amp; Product" xfId="1776" xr:uid="{00000000-0005-0000-0000-000030000000}"/>
    <cellStyle name="%_Net Gain Review Pack - 28th Sept" xfId="1777" xr:uid="{00000000-0005-0000-0000-000031000000}"/>
    <cellStyle name="%_Page for Exec Pack" xfId="1778" xr:uid="{00000000-0005-0000-0000-000032000000}"/>
    <cellStyle name="%_PAR overlay" xfId="1779" xr:uid="{00000000-0005-0000-0000-000033000000}"/>
    <cellStyle name="%_PAR overlay_Projections Pack" xfId="1780" xr:uid="{00000000-0005-0000-0000-000034000000}"/>
    <cellStyle name="%_PAR overlay_Projections Pack (TM)" xfId="1781" xr:uid="{00000000-0005-0000-0000-000035000000}"/>
    <cellStyle name="%_PAR overlay_Quasi Rent Illustration" xfId="1782" xr:uid="{00000000-0005-0000-0000-000036000000}"/>
    <cellStyle name="%_Sceanrio 2 Update - Dec 2nd" xfId="1783" xr:uid="{00000000-0005-0000-0000-000037000000}"/>
    <cellStyle name="%_Sceanrio 2 Update - Dec 2nd_Projections Pack" xfId="1784" xr:uid="{00000000-0005-0000-0000-000038000000}"/>
    <cellStyle name="%_Sceanrio 2 Update - Dec 2nd_Projections Pack (TM)" xfId="1785" xr:uid="{00000000-0005-0000-0000-000039000000}"/>
    <cellStyle name="%_Sceanrio 2 Update - Dec 2nd_Quasi Rent Illustration" xfId="1786" xr:uid="{00000000-0005-0000-0000-00003A000000}"/>
    <cellStyle name="%_Sheet1" xfId="1787" xr:uid="{00000000-0005-0000-0000-00003B000000}"/>
    <cellStyle name="%0" xfId="29" xr:uid="{00000000-0005-0000-0000-00003C000000}"/>
    <cellStyle name="%1" xfId="30" xr:uid="{00000000-0005-0000-0000-00003D000000}"/>
    <cellStyle name="%2" xfId="31" xr:uid="{00000000-0005-0000-0000-00003E000000}"/>
    <cellStyle name="%input" xfId="3629" xr:uid="{00000000-0005-0000-0000-00003F000000}"/>
    <cellStyle name="******************************************" xfId="32" xr:uid="{00000000-0005-0000-0000-000040000000}"/>
    <cellStyle name="*TD" xfId="33" xr:uid="{00000000-0005-0000-0000-000041000000}"/>
    <cellStyle name="." xfId="34" xr:uid="{00000000-0005-0000-0000-000042000000}"/>
    <cellStyle name=".1" xfId="35" xr:uid="{00000000-0005-0000-0000-000043000000}"/>
    <cellStyle name=";;;" xfId="36" xr:uid="{00000000-0005-0000-0000-000044000000}"/>
    <cellStyle name="?? [0]_??" xfId="37" xr:uid="{00000000-0005-0000-0000-000045000000}"/>
    <cellStyle name="??_?.????" xfId="38" xr:uid="{00000000-0005-0000-0000-000046000000}"/>
    <cellStyle name="\" xfId="39" xr:uid="{00000000-0005-0000-0000-000047000000}"/>
    <cellStyle name="\_bluebirdacdil13" xfId="40" xr:uid="{00000000-0005-0000-0000-000048000000}"/>
    <cellStyle name="\_ecomps7w" xfId="41" xr:uid="{00000000-0005-0000-0000-000049000000}"/>
    <cellStyle name="\_equitycomps9" xfId="42" xr:uid="{00000000-0005-0000-0000-00004A000000}"/>
    <cellStyle name="\_houston Isabel" xfId="43" xr:uid="{00000000-0005-0000-0000-00004B000000}"/>
    <cellStyle name="\_hybrid2" xfId="44" xr:uid="{00000000-0005-0000-0000-00004C000000}"/>
    <cellStyle name="\_ITXCcomps" xfId="45" xr:uid="{00000000-0005-0000-0000-00004D000000}"/>
    <cellStyle name="\_newcomps16" xfId="46" xr:uid="{00000000-0005-0000-0000-00004E000000}"/>
    <cellStyle name="\_ravenpitch3" xfId="47" xr:uid="{00000000-0005-0000-0000-00004F000000}"/>
    <cellStyle name="_%(SignOnly)" xfId="48" xr:uid="{00000000-0005-0000-0000-000050000000}"/>
    <cellStyle name="_%(SignOnly)_EXPN" xfId="49" xr:uid="{00000000-0005-0000-0000-000051000000}"/>
    <cellStyle name="_%(SignSpaceOnly)" xfId="50" xr:uid="{00000000-0005-0000-0000-000052000000}"/>
    <cellStyle name="_%(SignSpaceOnly)_EXPN" xfId="51" xr:uid="{00000000-0005-0000-0000-000053000000}"/>
    <cellStyle name="_2009 04 Capex reporting Exec pack draft" xfId="1788" xr:uid="{00000000-0005-0000-0000-000054000000}"/>
    <cellStyle name="_2009 04 Capex reporting Exec pack draft_Covenants_draft_260412" xfId="1789" xr:uid="{00000000-0005-0000-0000-000055000000}"/>
    <cellStyle name="_2009 04 Capex reporting Exec pack draft_Head Office Pack - Draft 1" xfId="1790" xr:uid="{00000000-0005-0000-0000-000056000000}"/>
    <cellStyle name="_2009 04 Capex reporting Exec pack draft_Head Office Pack - Draft 4" xfId="1791" xr:uid="{00000000-0005-0000-0000-000057000000}"/>
    <cellStyle name="_2009 04 Capex reporting Exec pack draft_Property Budget 2011" xfId="1792" xr:uid="{00000000-0005-0000-0000-000058000000}"/>
    <cellStyle name="_2009 04 Capex reporting Exec pack draft_Property Budget 2011_Covenants_draft_260412" xfId="1793" xr:uid="{00000000-0005-0000-0000-000059000000}"/>
    <cellStyle name="_2009 04 Capex reporting Exec pack draft_Property Budget 2011_Marketing &amp; Product" xfId="1794" xr:uid="{00000000-0005-0000-0000-00005A000000}"/>
    <cellStyle name="_2009 04 Capex reporting Exec pack draft_Sheet1" xfId="1795" xr:uid="{00000000-0005-0000-0000-00005B000000}"/>
    <cellStyle name="_2009 05 Capex reporting EXEC PACK draft v2" xfId="1796" xr:uid="{00000000-0005-0000-0000-00005C000000}"/>
    <cellStyle name="_2009 05 Capex reporting EXEC PACK draft v2_Covenants_draft_260412" xfId="1797" xr:uid="{00000000-0005-0000-0000-00005D000000}"/>
    <cellStyle name="_2009 05 Capex reporting EXEC PACK draft v2_Head Office Pack - Draft 1" xfId="1798" xr:uid="{00000000-0005-0000-0000-00005E000000}"/>
    <cellStyle name="_2009 05 Capex reporting EXEC PACK draft v2_Head Office Pack - Draft 4" xfId="1799" xr:uid="{00000000-0005-0000-0000-00005F000000}"/>
    <cellStyle name="_2009 05 Capex reporting EXEC PACK draft v2_Property Budget 2011" xfId="1800" xr:uid="{00000000-0005-0000-0000-000060000000}"/>
    <cellStyle name="_2009 05 Capex reporting EXEC PACK draft v2_Property Budget 2011_Covenants_draft_260412" xfId="1801" xr:uid="{00000000-0005-0000-0000-000061000000}"/>
    <cellStyle name="_2009 05 Capex reporting EXEC PACK draft v2_Property Budget 2011_Marketing &amp; Product" xfId="1802" xr:uid="{00000000-0005-0000-0000-000062000000}"/>
    <cellStyle name="_2009 05 Capex reporting EXEC PACK draft v2_Sheet1" xfId="1803" xr:uid="{00000000-0005-0000-0000-000063000000}"/>
    <cellStyle name="_2009 P3 Capex report v1" xfId="1804" xr:uid="{00000000-0005-0000-0000-000064000000}"/>
    <cellStyle name="_2009 P3 Capex report v1_Covenants_draft_260412" xfId="1805" xr:uid="{00000000-0005-0000-0000-000065000000}"/>
    <cellStyle name="_2009 P3 Capex report v1_Head Office Pack - Draft 1" xfId="1806" xr:uid="{00000000-0005-0000-0000-000066000000}"/>
    <cellStyle name="_2009 P3 Capex report v1_Head Office Pack - Draft 4" xfId="1807" xr:uid="{00000000-0005-0000-0000-000067000000}"/>
    <cellStyle name="_2009 P3 Capex report v1_Property Budget 2011" xfId="1808" xr:uid="{00000000-0005-0000-0000-000068000000}"/>
    <cellStyle name="_2009 P3 Capex report v1_Property Budget 2011_Covenants_draft_260412" xfId="1809" xr:uid="{00000000-0005-0000-0000-000069000000}"/>
    <cellStyle name="_2009 P3 Capex report v1_Property Budget 2011_Marketing &amp; Product" xfId="1810" xr:uid="{00000000-0005-0000-0000-00006A000000}"/>
    <cellStyle name="_2009 P3 Capex report v1_Sheet1" xfId="1811" xr:uid="{00000000-0005-0000-0000-00006B000000}"/>
    <cellStyle name="_2010 Budget - Property PPM" xfId="1812" xr:uid="{00000000-0005-0000-0000-00006C000000}"/>
    <cellStyle name="_2010 Budget - Property PPM_Covenants_draft_260412" xfId="1813" xr:uid="{00000000-0005-0000-0000-00006D000000}"/>
    <cellStyle name="_2010 Budget - Property PPM_Head Office Pack - Draft 1" xfId="1814" xr:uid="{00000000-0005-0000-0000-00006E000000}"/>
    <cellStyle name="_2010 Budget - Property PPM_Head Office Pack - Draft 4" xfId="1815" xr:uid="{00000000-0005-0000-0000-00006F000000}"/>
    <cellStyle name="_2010 Budget - Property PPM_Sheet1" xfId="1816" xr:uid="{00000000-0005-0000-0000-000070000000}"/>
    <cellStyle name="_2010 Rent Budget" xfId="1817" xr:uid="{00000000-0005-0000-0000-000071000000}"/>
    <cellStyle name="_2010 Rent Budget_Covenants_draft_260412" xfId="1818" xr:uid="{00000000-0005-0000-0000-000072000000}"/>
    <cellStyle name="_2010 Rent Budget_Head Office Pack - Draft 1" xfId="1819" xr:uid="{00000000-0005-0000-0000-000073000000}"/>
    <cellStyle name="_2010 Rent Budget_Head Office Pack - Draft 4" xfId="1820" xr:uid="{00000000-0005-0000-0000-000074000000}"/>
    <cellStyle name="_2010 Rent Budget_Sheet1" xfId="1821" xr:uid="{00000000-0005-0000-0000-000075000000}"/>
    <cellStyle name="_57 Project Fly (2)" xfId="52" xr:uid="{00000000-0005-0000-0000-000076000000}"/>
    <cellStyle name="_Aberdeen" xfId="1822" xr:uid="{00000000-0005-0000-0000-000077000000}"/>
    <cellStyle name="_Accruals" xfId="1823" xr:uid="{00000000-0005-0000-0000-000078000000}"/>
    <cellStyle name="_Accruals_Covenants_draft_260412" xfId="1824" xr:uid="{00000000-0005-0000-0000-000079000000}"/>
    <cellStyle name="_Accruals_Head Office Pack - Draft 1" xfId="1825" xr:uid="{00000000-0005-0000-0000-00007A000000}"/>
    <cellStyle name="_Accruals_Head Office Pack - Draft 4" xfId="1826" xr:uid="{00000000-0005-0000-0000-00007B000000}"/>
    <cellStyle name="_Accruals_Property Budget 2011" xfId="1827" xr:uid="{00000000-0005-0000-0000-00007C000000}"/>
    <cellStyle name="_Accruals_Property Budget 2011_Covenants_draft_260412" xfId="1828" xr:uid="{00000000-0005-0000-0000-00007D000000}"/>
    <cellStyle name="_Accruals_Property Budget 2011_Marketing &amp; Product" xfId="1829" xr:uid="{00000000-0005-0000-0000-00007E000000}"/>
    <cellStyle name="_Accruals_Sheet1" xfId="1830" xr:uid="{00000000-0005-0000-0000-00007F000000}"/>
    <cellStyle name="_Benchmarking - generic sheet" xfId="1831" xr:uid="{00000000-0005-0000-0000-000080000000}"/>
    <cellStyle name="_Benchmarking - generic sheet_Covenants_draft_260412" xfId="1832" xr:uid="{00000000-0005-0000-0000-000081000000}"/>
    <cellStyle name="_Benchmarking - generic sheet_Head Office Pack - Draft 1" xfId="1833" xr:uid="{00000000-0005-0000-0000-000082000000}"/>
    <cellStyle name="_Benchmarking - generic sheet_Head Office Pack - Draft 4" xfId="1834" xr:uid="{00000000-0005-0000-0000-000083000000}"/>
    <cellStyle name="_Benchmarking - generic sheet_Property Budget 2011" xfId="1835" xr:uid="{00000000-0005-0000-0000-000084000000}"/>
    <cellStyle name="_Benchmarking - generic sheet_Property Budget 2011_Covenants_draft_260412" xfId="1836" xr:uid="{00000000-0005-0000-0000-000085000000}"/>
    <cellStyle name="_Benchmarking - generic sheet_Property Budget 2011_Marketing &amp; Product" xfId="1837" xr:uid="{00000000-0005-0000-0000-000086000000}"/>
    <cellStyle name="_Benchmarking - generic sheet_Sheet1" xfId="1838" xr:uid="{00000000-0005-0000-0000-000087000000}"/>
    <cellStyle name="_Blank LBO Model v15" xfId="53" xr:uid="{00000000-0005-0000-0000-000088000000}"/>
    <cellStyle name="_Book2" xfId="54" xr:uid="{00000000-0005-0000-0000-000089000000}"/>
    <cellStyle name="_Book2_Covenants_draft_260412" xfId="1839" xr:uid="{00000000-0005-0000-0000-00008A000000}"/>
    <cellStyle name="_Book2_Head Office Pack - Draft 1" xfId="1840" xr:uid="{00000000-0005-0000-0000-00008B000000}"/>
    <cellStyle name="_Book2_Head Office Pack - Draft 4" xfId="1841" xr:uid="{00000000-0005-0000-0000-00008C000000}"/>
    <cellStyle name="_Book2_Property Budget 2011" xfId="1842" xr:uid="{00000000-0005-0000-0000-00008D000000}"/>
    <cellStyle name="_Book2_Property Budget 2011_Covenants_draft_260412" xfId="1843" xr:uid="{00000000-0005-0000-0000-00008E000000}"/>
    <cellStyle name="_Book2_Property Budget 2011_Marketing &amp; Product" xfId="1844" xr:uid="{00000000-0005-0000-0000-00008F000000}"/>
    <cellStyle name="_Book2_Sheet1" xfId="1845" xr:uid="{00000000-0005-0000-0000-000090000000}"/>
    <cellStyle name="_Book3" xfId="55" xr:uid="{00000000-0005-0000-0000-000091000000}"/>
    <cellStyle name="_BTI Financial forecasts" xfId="56" xr:uid="{00000000-0005-0000-0000-000092000000}"/>
    <cellStyle name="_Cairo LBO model - Sept 06" xfId="57" xr:uid="{00000000-0005-0000-0000-000093000000}"/>
    <cellStyle name="_Capex" xfId="1846" xr:uid="{00000000-0005-0000-0000-000094000000}"/>
    <cellStyle name="_Capex_Book2" xfId="1847" xr:uid="{00000000-0005-0000-0000-000095000000}"/>
    <cellStyle name="_Capex_Covenants_draft_260412" xfId="1848" xr:uid="{00000000-0005-0000-0000-000096000000}"/>
    <cellStyle name="_Capex_DRAFT 11" xfId="1849" xr:uid="{00000000-0005-0000-0000-000097000000}"/>
    <cellStyle name="_Capex_DRAFT 11_Covenants_draft_260412" xfId="1850" xr:uid="{00000000-0005-0000-0000-000098000000}"/>
    <cellStyle name="_Capex_DRAFT 11_Marketing &amp; Product" xfId="1851" xr:uid="{00000000-0005-0000-0000-000099000000}"/>
    <cellStyle name="_Capex_Head Office Pack - Draft 1" xfId="1852" xr:uid="{00000000-0005-0000-0000-00009A000000}"/>
    <cellStyle name="_Capex_Head Office Pack - Draft 4" xfId="1853" xr:uid="{00000000-0005-0000-0000-00009B000000}"/>
    <cellStyle name="_Capex_Internal" xfId="1854" xr:uid="{00000000-0005-0000-0000-00009C000000}"/>
    <cellStyle name="_Capex_Internal 1" xfId="1855" xr:uid="{00000000-0005-0000-0000-00009D000000}"/>
    <cellStyle name="_Capex_Internal 1_Projections Pack" xfId="1856" xr:uid="{00000000-0005-0000-0000-00009E000000}"/>
    <cellStyle name="_Capex_Internal 1_Projections Pack (TM)" xfId="1857" xr:uid="{00000000-0005-0000-0000-00009F000000}"/>
    <cellStyle name="_Capex_Internal 1_Quasi Rent Illustration" xfId="1858" xr:uid="{00000000-0005-0000-0000-0000A0000000}"/>
    <cellStyle name="_Capex_Internal_Projections Pack" xfId="1859" xr:uid="{00000000-0005-0000-0000-0000A1000000}"/>
    <cellStyle name="_Capex_Internal_Projections Pack (TM)" xfId="1860" xr:uid="{00000000-0005-0000-0000-0000A2000000}"/>
    <cellStyle name="_Capex_Internal_Quasi Rent Illustration" xfId="1861" xr:uid="{00000000-0005-0000-0000-0000A3000000}"/>
    <cellStyle name="_Capex_IT Budget 2011" xfId="1862" xr:uid="{00000000-0005-0000-0000-0000A4000000}"/>
    <cellStyle name="_Capex_IT Budget Master 2011 - Draft V2 1 (2)" xfId="1863" xr:uid="{00000000-0005-0000-0000-0000A5000000}"/>
    <cellStyle name="_Capex_Net Gain Review Pack - 28th Sept" xfId="1864" xr:uid="{00000000-0005-0000-0000-0000A6000000}"/>
    <cellStyle name="_Capex_PAR overlay" xfId="1865" xr:uid="{00000000-0005-0000-0000-0000A7000000}"/>
    <cellStyle name="_Capex_PAR overlay_Projections Pack" xfId="1866" xr:uid="{00000000-0005-0000-0000-0000A8000000}"/>
    <cellStyle name="_Capex_PAR overlay_Projections Pack (TM)" xfId="1867" xr:uid="{00000000-0005-0000-0000-0000A9000000}"/>
    <cellStyle name="_Capex_PAR overlay_Quasi Rent Illustration" xfId="1868" xr:uid="{00000000-0005-0000-0000-0000AA000000}"/>
    <cellStyle name="_Capex_Property Budget 2011" xfId="1869" xr:uid="{00000000-0005-0000-0000-0000AB000000}"/>
    <cellStyle name="_Capex_Property Budget 2011_Covenants_draft_260412" xfId="1870" xr:uid="{00000000-0005-0000-0000-0000AC000000}"/>
    <cellStyle name="_Capex_Property Budget 2011_Marketing &amp; Product" xfId="1871" xr:uid="{00000000-0005-0000-0000-0000AD000000}"/>
    <cellStyle name="_Capex_Sceanrio 2 Update - Dec 2nd" xfId="1872" xr:uid="{00000000-0005-0000-0000-0000AE000000}"/>
    <cellStyle name="_Capex_Sceanrio 2 Update - Dec 2nd_Projections Pack" xfId="1873" xr:uid="{00000000-0005-0000-0000-0000AF000000}"/>
    <cellStyle name="_Capex_Sceanrio 2 Update - Dec 2nd_Projections Pack (TM)" xfId="1874" xr:uid="{00000000-0005-0000-0000-0000B0000000}"/>
    <cellStyle name="_Capex_Sceanrio 2 Update - Dec 2nd_Quasi Rent Illustration" xfId="1875" xr:uid="{00000000-0005-0000-0000-0000B1000000}"/>
    <cellStyle name="_Capex_Sheet1" xfId="1876" xr:uid="{00000000-0005-0000-0000-0000B2000000}"/>
    <cellStyle name="_Capex_YLC" xfId="1877" xr:uid="{00000000-0005-0000-0000-0000B3000000}"/>
    <cellStyle name="_Causal" xfId="1878" xr:uid="{00000000-0005-0000-0000-0000B4000000}"/>
    <cellStyle name="_Causal_Book2" xfId="1879" xr:uid="{00000000-0005-0000-0000-0000B5000000}"/>
    <cellStyle name="_Causal_Covenants_draft_260412" xfId="1880" xr:uid="{00000000-0005-0000-0000-0000B6000000}"/>
    <cellStyle name="_Causal_Internal" xfId="1881" xr:uid="{00000000-0005-0000-0000-0000B7000000}"/>
    <cellStyle name="_Causal_Internal 1" xfId="1882" xr:uid="{00000000-0005-0000-0000-0000B8000000}"/>
    <cellStyle name="_Causal_Internal 1_Projections Pack" xfId="1883" xr:uid="{00000000-0005-0000-0000-0000B9000000}"/>
    <cellStyle name="_Causal_Internal 1_Projections Pack (TM)" xfId="1884" xr:uid="{00000000-0005-0000-0000-0000BA000000}"/>
    <cellStyle name="_Causal_Internal 1_Quasi Rent Illustration" xfId="1885" xr:uid="{00000000-0005-0000-0000-0000BB000000}"/>
    <cellStyle name="_Causal_Internal_Projections Pack" xfId="1886" xr:uid="{00000000-0005-0000-0000-0000BC000000}"/>
    <cellStyle name="_Causal_Internal_Projections Pack (TM)" xfId="1887" xr:uid="{00000000-0005-0000-0000-0000BD000000}"/>
    <cellStyle name="_Causal_Internal_Quasi Rent Illustration" xfId="1888" xr:uid="{00000000-0005-0000-0000-0000BE000000}"/>
    <cellStyle name="_Causal_Marketing &amp; Product" xfId="1889" xr:uid="{00000000-0005-0000-0000-0000BF000000}"/>
    <cellStyle name="_Causal_Net Gain Review Pack - 28th Sept" xfId="1890" xr:uid="{00000000-0005-0000-0000-0000C0000000}"/>
    <cellStyle name="_Causal_PAR overlay" xfId="1891" xr:uid="{00000000-0005-0000-0000-0000C1000000}"/>
    <cellStyle name="_Causal_PAR overlay_Projections Pack" xfId="1892" xr:uid="{00000000-0005-0000-0000-0000C2000000}"/>
    <cellStyle name="_Causal_PAR overlay_Projections Pack (TM)" xfId="1893" xr:uid="{00000000-0005-0000-0000-0000C3000000}"/>
    <cellStyle name="_Causal_PAR overlay_Quasi Rent Illustration" xfId="1894" xr:uid="{00000000-0005-0000-0000-0000C4000000}"/>
    <cellStyle name="_Causal_Sceanrio 2 Update - Dec 2nd" xfId="1895" xr:uid="{00000000-0005-0000-0000-0000C5000000}"/>
    <cellStyle name="_Causal_Sceanrio 2 Update - Dec 2nd_Projections Pack" xfId="1896" xr:uid="{00000000-0005-0000-0000-0000C6000000}"/>
    <cellStyle name="_Causal_Sceanrio 2 Update - Dec 2nd_Projections Pack (TM)" xfId="1897" xr:uid="{00000000-0005-0000-0000-0000C7000000}"/>
    <cellStyle name="_Causal_Sceanrio 2 Update - Dec 2nd_Quasi Rent Illustration" xfId="1898" xr:uid="{00000000-0005-0000-0000-0000C8000000}"/>
    <cellStyle name="_Causal_Sheet1" xfId="1899" xr:uid="{00000000-0005-0000-0000-0000C9000000}"/>
    <cellStyle name="_Causal_YLC" xfId="1900" xr:uid="{00000000-0005-0000-0000-0000CA000000}"/>
    <cellStyle name="_ClearFormat 4" xfId="3626" xr:uid="{00000000-0005-0000-0000-0000CB000000}"/>
    <cellStyle name="_Club summary_v06_140507" xfId="1901" xr:uid="{00000000-0005-0000-0000-0000CC000000}"/>
    <cellStyle name="_Club summary_v06_140507_Book2" xfId="1902" xr:uid="{00000000-0005-0000-0000-0000CD000000}"/>
    <cellStyle name="_Club summary_v06_140507_Covenants_draft_260412" xfId="1903" xr:uid="{00000000-0005-0000-0000-0000CE000000}"/>
    <cellStyle name="_Club summary_v06_140507_DRAFT 11" xfId="1904" xr:uid="{00000000-0005-0000-0000-0000CF000000}"/>
    <cellStyle name="_Club summary_v06_140507_DRAFT 11_Covenants_draft_260412" xfId="1905" xr:uid="{00000000-0005-0000-0000-0000D0000000}"/>
    <cellStyle name="_Club summary_v06_140507_DRAFT 11_Marketing &amp; Product" xfId="1906" xr:uid="{00000000-0005-0000-0000-0000D1000000}"/>
    <cellStyle name="_Club summary_v06_140507_Head Office Pack - Draft 1" xfId="1907" xr:uid="{00000000-0005-0000-0000-0000D2000000}"/>
    <cellStyle name="_Club summary_v06_140507_Head Office Pack - Draft 4" xfId="1908" xr:uid="{00000000-0005-0000-0000-0000D3000000}"/>
    <cellStyle name="_Club summary_v06_140507_Internal" xfId="1909" xr:uid="{00000000-0005-0000-0000-0000D4000000}"/>
    <cellStyle name="_Club summary_v06_140507_Internal 1" xfId="1910" xr:uid="{00000000-0005-0000-0000-0000D5000000}"/>
    <cellStyle name="_Club summary_v06_140507_Internal 1_Projections Pack" xfId="1911" xr:uid="{00000000-0005-0000-0000-0000D6000000}"/>
    <cellStyle name="_Club summary_v06_140507_Internal 1_Projections Pack (TM)" xfId="1912" xr:uid="{00000000-0005-0000-0000-0000D7000000}"/>
    <cellStyle name="_Club summary_v06_140507_Internal 1_Quasi Rent Illustration" xfId="1913" xr:uid="{00000000-0005-0000-0000-0000D8000000}"/>
    <cellStyle name="_Club summary_v06_140507_Internal_Projections Pack" xfId="1914" xr:uid="{00000000-0005-0000-0000-0000D9000000}"/>
    <cellStyle name="_Club summary_v06_140507_Internal_Projections Pack (TM)" xfId="1915" xr:uid="{00000000-0005-0000-0000-0000DA000000}"/>
    <cellStyle name="_Club summary_v06_140507_Internal_Quasi Rent Illustration" xfId="1916" xr:uid="{00000000-0005-0000-0000-0000DB000000}"/>
    <cellStyle name="_Club summary_v06_140507_IT Budget 2011" xfId="1917" xr:uid="{00000000-0005-0000-0000-0000DC000000}"/>
    <cellStyle name="_Club summary_v06_140507_IT Budget Master 2011 - Draft V2 1 (2)" xfId="1918" xr:uid="{00000000-0005-0000-0000-0000DD000000}"/>
    <cellStyle name="_Club summary_v06_140507_Net Gain Review Pack - 28th Sept" xfId="1919" xr:uid="{00000000-0005-0000-0000-0000DE000000}"/>
    <cellStyle name="_Club summary_v06_140507_PAR overlay" xfId="1920" xr:uid="{00000000-0005-0000-0000-0000DF000000}"/>
    <cellStyle name="_Club summary_v06_140507_PAR overlay_Projections Pack" xfId="1921" xr:uid="{00000000-0005-0000-0000-0000E0000000}"/>
    <cellStyle name="_Club summary_v06_140507_PAR overlay_Projections Pack (TM)" xfId="1922" xr:uid="{00000000-0005-0000-0000-0000E1000000}"/>
    <cellStyle name="_Club summary_v06_140507_PAR overlay_Quasi Rent Illustration" xfId="1923" xr:uid="{00000000-0005-0000-0000-0000E2000000}"/>
    <cellStyle name="_Club summary_v06_140507_Property Budget 2011" xfId="1924" xr:uid="{00000000-0005-0000-0000-0000E3000000}"/>
    <cellStyle name="_Club summary_v06_140507_Property Budget 2011_Covenants_draft_260412" xfId="1925" xr:uid="{00000000-0005-0000-0000-0000E4000000}"/>
    <cellStyle name="_Club summary_v06_140507_Property Budget 2011_Marketing &amp; Product" xfId="1926" xr:uid="{00000000-0005-0000-0000-0000E5000000}"/>
    <cellStyle name="_Club summary_v06_140507_Sceanrio 2 Update - Dec 2nd" xfId="1927" xr:uid="{00000000-0005-0000-0000-0000E6000000}"/>
    <cellStyle name="_Club summary_v06_140507_Sceanrio 2 Update - Dec 2nd_Projections Pack" xfId="1928" xr:uid="{00000000-0005-0000-0000-0000E7000000}"/>
    <cellStyle name="_Club summary_v06_140507_Sceanrio 2 Update - Dec 2nd_Projections Pack (TM)" xfId="1929" xr:uid="{00000000-0005-0000-0000-0000E8000000}"/>
    <cellStyle name="_Club summary_v06_140507_Sceanrio 2 Update - Dec 2nd_Quasi Rent Illustration" xfId="1930" xr:uid="{00000000-0005-0000-0000-0000E9000000}"/>
    <cellStyle name="_Club summary_v06_140507_Sheet1" xfId="1931" xr:uid="{00000000-0005-0000-0000-0000EA000000}"/>
    <cellStyle name="_Club summary_v06_140507_YLC" xfId="1932" xr:uid="{00000000-0005-0000-0000-0000EB000000}"/>
    <cellStyle name="_Column1" xfId="58" xr:uid="{00000000-0005-0000-0000-0000EC000000}"/>
    <cellStyle name="_Column1_Balance Sheet_restl. Eurowährungsl._Gruppe" xfId="59" xr:uid="{00000000-0005-0000-0000-0000ED000000}"/>
    <cellStyle name="_Column1_Bank case Viking (sent to JPM 10 Nov 05)" xfId="60" xr:uid="{00000000-0005-0000-0000-0000EE000000}"/>
    <cellStyle name="_Column1_Banks (2)" xfId="61" xr:uid="{00000000-0005-0000-0000-0000EF000000}"/>
    <cellStyle name="_Column1_Book2" xfId="1933" xr:uid="{00000000-0005-0000-0000-0000F0000000}"/>
    <cellStyle name="_Column1_Covenants_draft_260412" xfId="1934" xr:uid="{00000000-0005-0000-0000-0000F1000000}"/>
    <cellStyle name="_Column1_DRAFT 11" xfId="1935" xr:uid="{00000000-0005-0000-0000-0000F2000000}"/>
    <cellStyle name="_Column1_DRAFT 11_Covenants_draft_260412" xfId="1936" xr:uid="{00000000-0005-0000-0000-0000F3000000}"/>
    <cellStyle name="_Column1_DRAFT 11_Marketing &amp; Product" xfId="1937" xr:uid="{00000000-0005-0000-0000-0000F4000000}"/>
    <cellStyle name="_Column1_EBITDA-Recon P&amp;L OPSP04-08_GX" xfId="62" xr:uid="{00000000-0005-0000-0000-0000F5000000}"/>
    <cellStyle name="_Column1_Feeder" xfId="63" xr:uid="{00000000-0005-0000-0000-0000F6000000}"/>
    <cellStyle name="_Column1_Financial ratios_Euroland" xfId="64" xr:uid="{00000000-0005-0000-0000-0000F7000000}"/>
    <cellStyle name="_Column1_GX evaluation without pensions" xfId="65" xr:uid="{00000000-0005-0000-0000-0000F8000000}"/>
    <cellStyle name="_Column1_GX OPSP0509 incl. Zurückdrehen Subsidies NVM" xfId="66" xr:uid="{00000000-0005-0000-0000-0000F9000000}"/>
    <cellStyle name="_Column1_GX Plan" xfId="67" xr:uid="{00000000-0005-0000-0000-0000FA000000}"/>
    <cellStyle name="_Column1_Head Office Pack - Draft 1" xfId="1938" xr:uid="{00000000-0005-0000-0000-0000FB000000}"/>
    <cellStyle name="_Column1_Head Office Pack - Draft 4" xfId="1939" xr:uid="{00000000-0005-0000-0000-0000FC000000}"/>
    <cellStyle name="_Column1_Headcount" xfId="68" xr:uid="{00000000-0005-0000-0000-0000FD000000}"/>
    <cellStyle name="_Column1_Headcount_Monthly report" xfId="69" xr:uid="{00000000-0005-0000-0000-0000FE000000}"/>
    <cellStyle name="_Column1_Internal" xfId="1940" xr:uid="{00000000-0005-0000-0000-0000FF000000}"/>
    <cellStyle name="_Column1_Internal 1" xfId="1941" xr:uid="{00000000-0005-0000-0000-000000010000}"/>
    <cellStyle name="_Column1_Internal 1_Projections Pack" xfId="1942" xr:uid="{00000000-0005-0000-0000-000001010000}"/>
    <cellStyle name="_Column1_Internal 1_Projections Pack (TM)" xfId="1943" xr:uid="{00000000-0005-0000-0000-000002010000}"/>
    <cellStyle name="_Column1_Internal 1_Quasi Rent Illustration" xfId="1944" xr:uid="{00000000-0005-0000-0000-000003010000}"/>
    <cellStyle name="_Column1_Internal_Projections Pack" xfId="1945" xr:uid="{00000000-0005-0000-0000-000004010000}"/>
    <cellStyle name="_Column1_Internal_Projections Pack (TM)" xfId="1946" xr:uid="{00000000-0005-0000-0000-000005010000}"/>
    <cellStyle name="_Column1_Internal_Quasi Rent Illustration" xfId="1947" xr:uid="{00000000-0005-0000-0000-000006010000}"/>
    <cellStyle name="_Column1_IT Budget 2011" xfId="1948" xr:uid="{00000000-0005-0000-0000-000007010000}"/>
    <cellStyle name="_Column1_IT Budget Master 2011 - Draft V2 1 (2)" xfId="1949" xr:uid="{00000000-0005-0000-0000-000008010000}"/>
    <cellStyle name="_Column1_LTMJUN02" xfId="70" xr:uid="{00000000-0005-0000-0000-000009010000}"/>
    <cellStyle name="_Column1_M&amp;A Model" xfId="71" xr:uid="{00000000-0005-0000-0000-00000A010000}"/>
    <cellStyle name="_Column1_M&amp;A projections" xfId="72" xr:uid="{00000000-0005-0000-0000-00000B010000}"/>
    <cellStyle name="_Column1_MIS Reporting_Budget_JD" xfId="73" xr:uid="{00000000-0005-0000-0000-00000C010000}"/>
    <cellStyle name="_Column1_Net Gain Review Pack - 28th Sept" xfId="1950" xr:uid="{00000000-0005-0000-0000-00000D010000}"/>
    <cellStyle name="_Column1_New Gerresheimer bank plan (sent to JPM 26 Nov 05)" xfId="74" xr:uid="{00000000-0005-0000-0000-00000E010000}"/>
    <cellStyle name="_Column1_P&amp;L bank model - received from Gerresheimer 1 12 05" xfId="75" xr:uid="{00000000-0005-0000-0000-00000F010000}"/>
    <cellStyle name="_Column1_PAR overlay" xfId="1951" xr:uid="{00000000-0005-0000-0000-000010010000}"/>
    <cellStyle name="_Column1_PAR overlay_Projections Pack" xfId="1952" xr:uid="{00000000-0005-0000-0000-000011010000}"/>
    <cellStyle name="_Column1_PAR overlay_Projections Pack (TM)" xfId="1953" xr:uid="{00000000-0005-0000-0000-000012010000}"/>
    <cellStyle name="_Column1_PAR overlay_Quasi Rent Illustration" xfId="1954" xr:uid="{00000000-0005-0000-0000-000013010000}"/>
    <cellStyle name="_Column1_Plan model" xfId="76" xr:uid="{00000000-0005-0000-0000-000014010000}"/>
    <cellStyle name="_Column1_Property Budget 2011" xfId="1955" xr:uid="{00000000-0005-0000-0000-000015010000}"/>
    <cellStyle name="_Column1_Property Budget 2011_Covenants_draft_260412" xfId="1956" xr:uid="{00000000-0005-0000-0000-000016010000}"/>
    <cellStyle name="_Column1_Property Budget 2011_Marketing &amp; Product" xfId="1957" xr:uid="{00000000-0005-0000-0000-000017010000}"/>
    <cellStyle name="_Column1_Quarterly" xfId="77" xr:uid="{00000000-0005-0000-0000-000018010000}"/>
    <cellStyle name="_Column1_Sceanrio 2 Update - Dec 2nd" xfId="1958" xr:uid="{00000000-0005-0000-0000-000019010000}"/>
    <cellStyle name="_Column1_Sceanrio 2 Update - Dec 2nd_Projections Pack" xfId="1959" xr:uid="{00000000-0005-0000-0000-00001A010000}"/>
    <cellStyle name="_Column1_Sceanrio 2 Update - Dec 2nd_Projections Pack (TM)" xfId="1960" xr:uid="{00000000-0005-0000-0000-00001B010000}"/>
    <cellStyle name="_Column1_Sceanrio 2 Update - Dec 2nd_Quasi Rent Illustration" xfId="1961" xr:uid="{00000000-0005-0000-0000-00001C010000}"/>
    <cellStyle name="_Column1_Sheet1" xfId="1962" xr:uid="{00000000-0005-0000-0000-00001D010000}"/>
    <cellStyle name="_Column1_Tabelle1" xfId="78" xr:uid="{00000000-0005-0000-0000-00001E010000}"/>
    <cellStyle name="_Column1_TSG2" xfId="79" xr:uid="{00000000-0005-0000-0000-00001F010000}"/>
    <cellStyle name="_Column1_Update 2004 Figures v2 (sent to banks)" xfId="80" xr:uid="{00000000-0005-0000-0000-000020010000}"/>
    <cellStyle name="_Column1_WC benchmark Calc" xfId="81" xr:uid="{00000000-0005-0000-0000-000021010000}"/>
    <cellStyle name="_Column1_YLC" xfId="1963" xr:uid="{00000000-0005-0000-0000-000022010000}"/>
    <cellStyle name="_Column1_Zins und Bankschuldenberechnung_03_07" xfId="82" xr:uid="{00000000-0005-0000-0000-000023010000}"/>
    <cellStyle name="_Column2" xfId="83" xr:uid="{00000000-0005-0000-0000-000024010000}"/>
    <cellStyle name="_Column2_051003 Viking Business plan" xfId="84" xr:uid="{00000000-0005-0000-0000-000025010000}"/>
    <cellStyle name="_Column2_051004 Viking Business plan10" xfId="85" xr:uid="{00000000-0005-0000-0000-000026010000}"/>
    <cellStyle name="_Column2_Bank case Viking (sent to JPM 10 Nov 05)" xfId="86" xr:uid="{00000000-0005-0000-0000-000027010000}"/>
    <cellStyle name="_Column2_Cost Price Assumptions OPSP0509 vs OPSP0610" xfId="87" xr:uid="{00000000-0005-0000-0000-000028010000}"/>
    <cellStyle name="_Column2_Feeder" xfId="88" xr:uid="{00000000-0005-0000-0000-000029010000}"/>
    <cellStyle name="_Column2_FY 2005-2009 OP-SP Update (11-Oct-04)" xfId="89" xr:uid="{00000000-0005-0000-0000-00002A010000}"/>
    <cellStyle name="_Column2_Key assumptions GX companies" xfId="90" xr:uid="{00000000-0005-0000-0000-00002B010000}"/>
    <cellStyle name="_Column2_M&amp;A Model" xfId="91" xr:uid="{00000000-0005-0000-0000-00002C010000}"/>
    <cellStyle name="_Column2_M&amp;A projections" xfId="92" xr:uid="{00000000-0005-0000-0000-00002D010000}"/>
    <cellStyle name="_Column2_Mappe2" xfId="93" xr:uid="{00000000-0005-0000-0000-00002E010000}"/>
    <cellStyle name="_Column2_MIS Reporting_Budget_OPSP 06-10" xfId="94" xr:uid="{00000000-0005-0000-0000-00002F010000}"/>
    <cellStyle name="_Column2_TSG2" xfId="95" xr:uid="{00000000-0005-0000-0000-000030010000}"/>
    <cellStyle name="_Column3" xfId="96" xr:uid="{00000000-0005-0000-0000-000031010000}"/>
    <cellStyle name="_Column3_051003 Viking Business plan" xfId="97" xr:uid="{00000000-0005-0000-0000-000032010000}"/>
    <cellStyle name="_Column3_051004 Viking Business plan10" xfId="98" xr:uid="{00000000-0005-0000-0000-000033010000}"/>
    <cellStyle name="_Column3_Bank case Viking (sent to JPM 10 Nov 05)" xfId="99" xr:uid="{00000000-0005-0000-0000-000034010000}"/>
    <cellStyle name="_Column3_Cost Price Assumptions OPSP0509 vs OPSP0610" xfId="100" xr:uid="{00000000-0005-0000-0000-000035010000}"/>
    <cellStyle name="_Column3_Feeder" xfId="101" xr:uid="{00000000-0005-0000-0000-000036010000}"/>
    <cellStyle name="_Column3_FY 2005-2009 OP-SP Update (11-Oct-04)" xfId="102" xr:uid="{00000000-0005-0000-0000-000037010000}"/>
    <cellStyle name="_Column3_Key assumptions GX companies" xfId="103" xr:uid="{00000000-0005-0000-0000-000038010000}"/>
    <cellStyle name="_Column3_M&amp;A Model" xfId="104" xr:uid="{00000000-0005-0000-0000-000039010000}"/>
    <cellStyle name="_Column3_M&amp;A projections" xfId="105" xr:uid="{00000000-0005-0000-0000-00003A010000}"/>
    <cellStyle name="_Column3_Mappe2" xfId="106" xr:uid="{00000000-0005-0000-0000-00003B010000}"/>
    <cellStyle name="_Column3_MIS Reporting_Budget_OPSP 06-10" xfId="107" xr:uid="{00000000-0005-0000-0000-00003C010000}"/>
    <cellStyle name="_Column3_TSG2" xfId="108" xr:uid="{00000000-0005-0000-0000-00003D010000}"/>
    <cellStyle name="_Column4" xfId="109" xr:uid="{00000000-0005-0000-0000-00003E010000}"/>
    <cellStyle name="_Column4_051003 Viking Business plan" xfId="110" xr:uid="{00000000-0005-0000-0000-00003F010000}"/>
    <cellStyle name="_Column4_051004 Viking Business plan10" xfId="111" xr:uid="{00000000-0005-0000-0000-000040010000}"/>
    <cellStyle name="_Column4_3.P&amp;L" xfId="1964" xr:uid="{00000000-0005-0000-0000-000041010000}"/>
    <cellStyle name="_Column4_Balance Sheet_restl. Eurowährungsl._Gruppe" xfId="112" xr:uid="{00000000-0005-0000-0000-000042010000}"/>
    <cellStyle name="_Column4_Bank case Viking (sent to JPM 10 Nov 05)" xfId="113" xr:uid="{00000000-0005-0000-0000-000043010000}"/>
    <cellStyle name="_Column4_Book2" xfId="1965" xr:uid="{00000000-0005-0000-0000-000044010000}"/>
    <cellStyle name="_Column4_Cost Price Assumptions OPSP0509 vs OPSP0610" xfId="114" xr:uid="{00000000-0005-0000-0000-000045010000}"/>
    <cellStyle name="_Column4_Covenants_draft_260412" xfId="1966" xr:uid="{00000000-0005-0000-0000-000046010000}"/>
    <cellStyle name="_Column4_DRAFT 11" xfId="1967" xr:uid="{00000000-0005-0000-0000-000047010000}"/>
    <cellStyle name="_Column4_DRAFT 11_Covenants_draft_260412" xfId="1968" xr:uid="{00000000-0005-0000-0000-000048010000}"/>
    <cellStyle name="_Column4_DRAFT 11_Marketing &amp; Product" xfId="1969" xr:uid="{00000000-0005-0000-0000-000049010000}"/>
    <cellStyle name="_Column4_Feeder" xfId="115" xr:uid="{00000000-0005-0000-0000-00004A010000}"/>
    <cellStyle name="_Column4_FY 2005-2009 OP-SP Update (11-Oct-04)" xfId="116" xr:uid="{00000000-0005-0000-0000-00004B010000}"/>
    <cellStyle name="_Column4_Head Office Pack - Draft 1" xfId="1970" xr:uid="{00000000-0005-0000-0000-00004C010000}"/>
    <cellStyle name="_Column4_Head Office Pack - Draft 4" xfId="1971" xr:uid="{00000000-0005-0000-0000-00004D010000}"/>
    <cellStyle name="_Column4_Key assumptions GX companies" xfId="117" xr:uid="{00000000-0005-0000-0000-00004E010000}"/>
    <cellStyle name="_Column4_Konsolidierungsbeträge" xfId="118" xr:uid="{00000000-0005-0000-0000-00004F010000}"/>
    <cellStyle name="_Column4_M&amp;A Model" xfId="119" xr:uid="{00000000-0005-0000-0000-000050010000}"/>
    <cellStyle name="_Column4_M&amp;A projections" xfId="120" xr:uid="{00000000-0005-0000-0000-000051010000}"/>
    <cellStyle name="_Column4_Mappe2" xfId="121" xr:uid="{00000000-0005-0000-0000-000052010000}"/>
    <cellStyle name="_Column4_MIS Reporting_Budget_OPSP 06-10" xfId="122" xr:uid="{00000000-0005-0000-0000-000053010000}"/>
    <cellStyle name="_Column4_PAR overlay" xfId="1972" xr:uid="{00000000-0005-0000-0000-000054010000}"/>
    <cellStyle name="_Column4_PAR overlay_Projections Pack" xfId="1973" xr:uid="{00000000-0005-0000-0000-000055010000}"/>
    <cellStyle name="_Column4_PAR overlay_Projections Pack (TM)" xfId="1974" xr:uid="{00000000-0005-0000-0000-000056010000}"/>
    <cellStyle name="_Column4_PAR overlay_Quasi Rent Illustration" xfId="1975" xr:uid="{00000000-0005-0000-0000-000057010000}"/>
    <cellStyle name="_Column4_Property Budget 2011" xfId="1976" xr:uid="{00000000-0005-0000-0000-000058010000}"/>
    <cellStyle name="_Column4_Property Budget 2011_Covenants_draft_260412" xfId="1977" xr:uid="{00000000-0005-0000-0000-000059010000}"/>
    <cellStyle name="_Column4_Property Budget 2011_Marketing &amp; Product" xfId="1978" xr:uid="{00000000-0005-0000-0000-00005A010000}"/>
    <cellStyle name="_Column4_Sheet1" xfId="1979" xr:uid="{00000000-0005-0000-0000-00005B010000}"/>
    <cellStyle name="_Column4_TSG2" xfId="123" xr:uid="{00000000-0005-0000-0000-00005C010000}"/>
    <cellStyle name="_Column4_YLC" xfId="1980" xr:uid="{00000000-0005-0000-0000-00005D010000}"/>
    <cellStyle name="_Column5" xfId="124" xr:uid="{00000000-0005-0000-0000-00005E010000}"/>
    <cellStyle name="_Column5_051003 Viking Business plan" xfId="125" xr:uid="{00000000-0005-0000-0000-00005F010000}"/>
    <cellStyle name="_Column5_051004 Viking Business plan10" xfId="126" xr:uid="{00000000-0005-0000-0000-000060010000}"/>
    <cellStyle name="_Column5_Bank case Viking (sent to JPM 10 Nov 05)" xfId="127" xr:uid="{00000000-0005-0000-0000-000061010000}"/>
    <cellStyle name="_Column5_Cost Price Assumptions OPSP0509 vs OPSP0610" xfId="128" xr:uid="{00000000-0005-0000-0000-000062010000}"/>
    <cellStyle name="_Column5_Feeder" xfId="129" xr:uid="{00000000-0005-0000-0000-000063010000}"/>
    <cellStyle name="_Column5_FY 2005-2009 OP-SP Update (11-Oct-04)" xfId="130" xr:uid="{00000000-0005-0000-0000-000064010000}"/>
    <cellStyle name="_Column5_Key assumptions GX companies" xfId="131" xr:uid="{00000000-0005-0000-0000-000065010000}"/>
    <cellStyle name="_Column5_Konsolidierungsbeträge" xfId="132" xr:uid="{00000000-0005-0000-0000-000066010000}"/>
    <cellStyle name="_Column5_M&amp;A Model" xfId="133" xr:uid="{00000000-0005-0000-0000-000067010000}"/>
    <cellStyle name="_Column5_M&amp;A projections" xfId="134" xr:uid="{00000000-0005-0000-0000-000068010000}"/>
    <cellStyle name="_Column5_Mappe2" xfId="135" xr:uid="{00000000-0005-0000-0000-000069010000}"/>
    <cellStyle name="_Column5_MIS Reporting_Budget_OPSP 06-10" xfId="136" xr:uid="{00000000-0005-0000-0000-00006A010000}"/>
    <cellStyle name="_Column5_TSG2" xfId="137" xr:uid="{00000000-0005-0000-0000-00006B010000}"/>
    <cellStyle name="_Column6" xfId="138" xr:uid="{00000000-0005-0000-0000-00006C010000}"/>
    <cellStyle name="_Column6_051003 Viking Business plan" xfId="139" xr:uid="{00000000-0005-0000-0000-00006D010000}"/>
    <cellStyle name="_Column6_051004 Viking Business plan10" xfId="140" xr:uid="{00000000-0005-0000-0000-00006E010000}"/>
    <cellStyle name="_Column6_Bank case Viking (sent to JPM 10 Nov 05)" xfId="141" xr:uid="{00000000-0005-0000-0000-00006F010000}"/>
    <cellStyle name="_Column6_Cost Price Assumptions OPSP0509 vs OPSP0610" xfId="142" xr:uid="{00000000-0005-0000-0000-000070010000}"/>
    <cellStyle name="_Column6_Feeder" xfId="143" xr:uid="{00000000-0005-0000-0000-000071010000}"/>
    <cellStyle name="_Column6_FY 2005-2009 OP-SP Update (11-Oct-04)" xfId="144" xr:uid="{00000000-0005-0000-0000-000072010000}"/>
    <cellStyle name="_Column6_Key assumptions GX companies" xfId="145" xr:uid="{00000000-0005-0000-0000-000073010000}"/>
    <cellStyle name="_Column6_M&amp;A Model" xfId="146" xr:uid="{00000000-0005-0000-0000-000074010000}"/>
    <cellStyle name="_Column6_M&amp;A projections" xfId="147" xr:uid="{00000000-0005-0000-0000-000075010000}"/>
    <cellStyle name="_Column6_Mappe2" xfId="148" xr:uid="{00000000-0005-0000-0000-000076010000}"/>
    <cellStyle name="_Column6_MIS Reporting_Budget_OPSP 06-10" xfId="149" xr:uid="{00000000-0005-0000-0000-000077010000}"/>
    <cellStyle name="_Column6_TSG2" xfId="150" xr:uid="{00000000-0005-0000-0000-000078010000}"/>
    <cellStyle name="_Column7" xfId="151" xr:uid="{00000000-0005-0000-0000-000079010000}"/>
    <cellStyle name="_Column7_051003 Viking Business plan" xfId="152" xr:uid="{00000000-0005-0000-0000-00007A010000}"/>
    <cellStyle name="_Column7_051004 Viking Business plan10" xfId="153" xr:uid="{00000000-0005-0000-0000-00007B010000}"/>
    <cellStyle name="_Column7_3. Version 4 Bank" xfId="1981" xr:uid="{00000000-0005-0000-0000-00007C010000}"/>
    <cellStyle name="_Column7_3. Version 4 Bank new segments" xfId="1982" xr:uid="{00000000-0005-0000-0000-00007D010000}"/>
    <cellStyle name="_Column7_4. Version 4 Bank new segments with rollout" xfId="1983" xr:uid="{00000000-0005-0000-0000-00007E010000}"/>
    <cellStyle name="_Column7_4. Version 4 Bank with Rollout" xfId="1984" xr:uid="{00000000-0005-0000-0000-00007F010000}"/>
    <cellStyle name="_Column7_Balance Sheet_restl. Eurowährungsl._Gruppe" xfId="154" xr:uid="{00000000-0005-0000-0000-000080010000}"/>
    <cellStyle name="_Column7_Bank case Viking (sent to JPM 10 Nov 05)" xfId="155" xr:uid="{00000000-0005-0000-0000-000081010000}"/>
    <cellStyle name="_Column7_Cost Price Assumptions OPSP0509 vs OPSP0610" xfId="156" xr:uid="{00000000-0005-0000-0000-000082010000}"/>
    <cellStyle name="_Column7_Feeder" xfId="157" xr:uid="{00000000-0005-0000-0000-000083010000}"/>
    <cellStyle name="_Column7_FY 2005-2009 OP-SP Update (11-Oct-04)" xfId="158" xr:uid="{00000000-0005-0000-0000-000084010000}"/>
    <cellStyle name="_Column7_Key assumptions GX companies" xfId="159" xr:uid="{00000000-0005-0000-0000-000085010000}"/>
    <cellStyle name="_Column7_M&amp;A Model" xfId="160" xr:uid="{00000000-0005-0000-0000-000086010000}"/>
    <cellStyle name="_Column7_M&amp;A projections" xfId="161" xr:uid="{00000000-0005-0000-0000-000087010000}"/>
    <cellStyle name="_Column7_Mappe2" xfId="162" xr:uid="{00000000-0005-0000-0000-000088010000}"/>
    <cellStyle name="_Column7_MIS Reporting_Budget_OPSP 06-10" xfId="163" xr:uid="{00000000-0005-0000-0000-000089010000}"/>
    <cellStyle name="_Column7_PAR overlay" xfId="1985" xr:uid="{00000000-0005-0000-0000-00008A010000}"/>
    <cellStyle name="_Column7_TSG2" xfId="164" xr:uid="{00000000-0005-0000-0000-00008B010000}"/>
    <cellStyle name="_Column7_UBS Model" xfId="1986" xr:uid="{00000000-0005-0000-0000-00008C010000}"/>
    <cellStyle name="_Column7_UBS Model - upside model" xfId="1987" xr:uid="{00000000-0005-0000-0000-00008D010000}"/>
    <cellStyle name="_Column8" xfId="165" xr:uid="{00000000-0005-0000-0000-00008E010000}"/>
    <cellStyle name="_Column8_021202External Sales 2000_2001_DA_feste Werte" xfId="166" xr:uid="{00000000-0005-0000-0000-00008F010000}"/>
    <cellStyle name="_Column8_Balance Sheet_restl. Eurowährungsl._Gruppe" xfId="167" xr:uid="{00000000-0005-0000-0000-000090010000}"/>
    <cellStyle name="_Column8_Konsolidierungsbeträge" xfId="168" xr:uid="{00000000-0005-0000-0000-000091010000}"/>
    <cellStyle name="_Comma" xfId="169" xr:uid="{00000000-0005-0000-0000-000092010000}"/>
    <cellStyle name="_Comma 2 3" xfId="3624" xr:uid="{00000000-0005-0000-0000-000093010000}"/>
    <cellStyle name="_Comma_Betas" xfId="170" xr:uid="{00000000-0005-0000-0000-000094010000}"/>
    <cellStyle name="_Comma_Betas as of 18-Apr-20022" xfId="171" xr:uid="{00000000-0005-0000-0000-000095010000}"/>
    <cellStyle name="_Comma_Draft funds flow - 7 June 2005" xfId="2312" xr:uid="{00000000-0005-0000-0000-000096010000}"/>
    <cellStyle name="_Comma_EXPN" xfId="172" xr:uid="{00000000-0005-0000-0000-000097010000}"/>
    <cellStyle name="_Comma_MD 1 model_blank_Augustin" xfId="173" xr:uid="{00000000-0005-0000-0000-000098010000}"/>
    <cellStyle name="_Comma_Offering Breakdown - 09-Jun -2005" xfId="2313" xr:uid="{00000000-0005-0000-0000-000099010000}"/>
    <cellStyle name="_Comma_Offering Breakdown - 09-Jun -2005 updated" xfId="2314" xr:uid="{00000000-0005-0000-0000-00009A010000}"/>
    <cellStyle name="_Comma_Offering Breakdown - 19-Jun -2005 updated" xfId="2315" xr:uid="{00000000-0005-0000-0000-00009B010000}"/>
    <cellStyle name="_Crown Holdings  - LBO Model 1.8 covenants_3 Aug" xfId="174" xr:uid="{00000000-0005-0000-0000-00009C010000}"/>
    <cellStyle name="_Currency" xfId="175" xr:uid="{00000000-0005-0000-0000-00009D010000}"/>
    <cellStyle name="_Currency 4" xfId="3630" xr:uid="{00000000-0005-0000-0000-00009E010000}"/>
    <cellStyle name="_Currency_Betas" xfId="176" xr:uid="{00000000-0005-0000-0000-00009F010000}"/>
    <cellStyle name="_Currency_Betas as of 18-Apr-20022" xfId="177" xr:uid="{00000000-0005-0000-0000-0000A0010000}"/>
    <cellStyle name="_Currency_Draft funds flow - 7 June 2005" xfId="2316" xr:uid="{00000000-0005-0000-0000-0000A1010000}"/>
    <cellStyle name="_Currency_EXPN" xfId="178" xr:uid="{00000000-0005-0000-0000-0000A2010000}"/>
    <cellStyle name="_Currency_MD 1 model_blank_Augustin" xfId="179" xr:uid="{00000000-0005-0000-0000-0000A3010000}"/>
    <cellStyle name="_Currency_Offering Breakdown - 09-Jun -2005" xfId="2317" xr:uid="{00000000-0005-0000-0000-0000A4010000}"/>
    <cellStyle name="_Currency_Offering Breakdown - 09-Jun -2005 updated" xfId="2318" xr:uid="{00000000-0005-0000-0000-0000A5010000}"/>
    <cellStyle name="_Currency_Offering Breakdown - 19-Jun -2005 updated" xfId="2319" xr:uid="{00000000-0005-0000-0000-0000A6010000}"/>
    <cellStyle name="_Currency_pi5" xfId="2320" xr:uid="{00000000-0005-0000-0000-0000A7010000}"/>
    <cellStyle name="_Currency_surbid4 cloture" xfId="2321" xr:uid="{00000000-0005-0000-0000-0000A8010000}"/>
    <cellStyle name="_Currency_surbid4 cloture_1" xfId="2322" xr:uid="{00000000-0005-0000-0000-0000A9010000}"/>
    <cellStyle name="_Currency_temp templates2" xfId="180" xr:uid="{00000000-0005-0000-0000-0000AA010000}"/>
    <cellStyle name="_Currency_tropicos5" xfId="2323" xr:uid="{00000000-0005-0000-0000-0000AB010000}"/>
    <cellStyle name="_Currency_tropicos5_victoria 6nov01" xfId="2324" xr:uid="{00000000-0005-0000-0000-0000AC010000}"/>
    <cellStyle name="_Currency_voice1.xls Chart 1" xfId="2325" xr:uid="{00000000-0005-0000-0000-0000AD010000}"/>
    <cellStyle name="_Currency_voice1.xls Chart 1_victoria 6nov01" xfId="2326" xr:uid="{00000000-0005-0000-0000-0000AE010000}"/>
    <cellStyle name="_Currency_wacc" xfId="2327" xr:uid="{00000000-0005-0000-0000-0000AF010000}"/>
    <cellStyle name="_Currency_wacc bb final" xfId="181" xr:uid="{00000000-0005-0000-0000-0000B0010000}"/>
    <cellStyle name="_CurrencySpace" xfId="182" xr:uid="{00000000-0005-0000-0000-0000B1010000}"/>
    <cellStyle name="_CurrencySpace_Betas" xfId="183" xr:uid="{00000000-0005-0000-0000-0000B2010000}"/>
    <cellStyle name="_CurrencySpace_Betas as of 18-Apr-20022" xfId="184" xr:uid="{00000000-0005-0000-0000-0000B3010000}"/>
    <cellStyle name="_CurrencySpace_Draft funds flow - 7 June 2005" xfId="2328" xr:uid="{00000000-0005-0000-0000-0000B4010000}"/>
    <cellStyle name="_CurrencySpace_EXPN" xfId="185" xr:uid="{00000000-0005-0000-0000-0000B5010000}"/>
    <cellStyle name="_CurrencySpace_MD 1 model_blank_Augustin" xfId="186" xr:uid="{00000000-0005-0000-0000-0000B6010000}"/>
    <cellStyle name="_CurrencySpace_Offering Breakdown - 09-Jun -2005" xfId="2329" xr:uid="{00000000-0005-0000-0000-0000B7010000}"/>
    <cellStyle name="_CurrencySpace_Offering Breakdown - 09-Jun -2005 updated" xfId="2330" xr:uid="{00000000-0005-0000-0000-0000B8010000}"/>
    <cellStyle name="_CurrencySpace_Offering Breakdown - 19-Jun -2005 updated" xfId="2331" xr:uid="{00000000-0005-0000-0000-0000B9010000}"/>
    <cellStyle name="_CurrencySpace_sonera - 26july2001" xfId="2332" xr:uid="{00000000-0005-0000-0000-0000BA010000}"/>
    <cellStyle name="_CurrencySpace_Sonera - april01" xfId="2333" xr:uid="{00000000-0005-0000-0000-0000BB010000}"/>
    <cellStyle name="_CurrencySpace_stahl_dcf+lbo_FINAL MODEL USED FOR FAIRNESS MEETING 5 Dec 2001" xfId="2334" xr:uid="{00000000-0005-0000-0000-0000BC010000}"/>
    <cellStyle name="_CurrencySpace_stahl_dcf+lbo_revised fins" xfId="2335" xr:uid="{00000000-0005-0000-0000-0000BD010000}"/>
    <cellStyle name="_CurrencySpace_VMS Breakdown" xfId="2336" xr:uid="{00000000-0005-0000-0000-0000BE010000}"/>
    <cellStyle name="_CurrencySpace_WACC Page" xfId="2337" xr:uid="{00000000-0005-0000-0000-0000BF010000}"/>
    <cellStyle name="_CurrencySpace_Wacc V2" xfId="2338" xr:uid="{00000000-0005-0000-0000-0000C0010000}"/>
    <cellStyle name="_Data" xfId="187" xr:uid="{00000000-0005-0000-0000-0000C1010000}"/>
    <cellStyle name="_Data_Aurora LBO v25" xfId="188" xr:uid="{00000000-0005-0000-0000-0000C2010000}"/>
    <cellStyle name="_Data_Balance Sheet_restl. Eurowährungsl._Gruppe" xfId="189" xr:uid="{00000000-0005-0000-0000-0000C3010000}"/>
    <cellStyle name="_Data_Bank case Viking (sent to JPM 10 Nov 05)" xfId="190" xr:uid="{00000000-0005-0000-0000-0000C4010000}"/>
    <cellStyle name="_Data_Banks (2)" xfId="191" xr:uid="{00000000-0005-0000-0000-0000C5010000}"/>
    <cellStyle name="_Data_EBITDA-Recon P&amp;L OPSP04-08_GX" xfId="192" xr:uid="{00000000-0005-0000-0000-0000C6010000}"/>
    <cellStyle name="_Data_Feeder" xfId="193" xr:uid="{00000000-0005-0000-0000-0000C7010000}"/>
    <cellStyle name="_Data_Financial ratios_Euroland" xfId="194" xr:uid="{00000000-0005-0000-0000-0000C8010000}"/>
    <cellStyle name="_Data_GX evaluation without pensions" xfId="195" xr:uid="{00000000-0005-0000-0000-0000C9010000}"/>
    <cellStyle name="_Data_GX OPSP0509 incl. Zurückdrehen Subsidies NVM" xfId="196" xr:uid="{00000000-0005-0000-0000-0000CA010000}"/>
    <cellStyle name="_Data_GX Plan" xfId="197" xr:uid="{00000000-0005-0000-0000-0000CB010000}"/>
    <cellStyle name="_Data_Headcount" xfId="198" xr:uid="{00000000-0005-0000-0000-0000CC010000}"/>
    <cellStyle name="_Data_Headcount_Monthly report" xfId="199" xr:uid="{00000000-0005-0000-0000-0000CD010000}"/>
    <cellStyle name="_Data_LTMJUN02" xfId="200" xr:uid="{00000000-0005-0000-0000-0000CE010000}"/>
    <cellStyle name="_Data_M&amp;A Model" xfId="201" xr:uid="{00000000-0005-0000-0000-0000CF010000}"/>
    <cellStyle name="_Data_M&amp;A projections" xfId="202" xr:uid="{00000000-0005-0000-0000-0000D0010000}"/>
    <cellStyle name="_Data_MIS Reporting_Budget_JD" xfId="203" xr:uid="{00000000-0005-0000-0000-0000D1010000}"/>
    <cellStyle name="_Data_New Gerresheimer bank plan (sent to JPM 26 Nov 05)" xfId="204" xr:uid="{00000000-0005-0000-0000-0000D2010000}"/>
    <cellStyle name="_Data_P&amp;L bank model - received from Gerresheimer 1 12 05" xfId="205" xr:uid="{00000000-0005-0000-0000-0000D3010000}"/>
    <cellStyle name="_Data_Plan model" xfId="206" xr:uid="{00000000-0005-0000-0000-0000D4010000}"/>
    <cellStyle name="_Data_Quarterly" xfId="207" xr:uid="{00000000-0005-0000-0000-0000D5010000}"/>
    <cellStyle name="_Data_Tabelle1" xfId="208" xr:uid="{00000000-0005-0000-0000-0000D6010000}"/>
    <cellStyle name="_Data_TSG2" xfId="209" xr:uid="{00000000-0005-0000-0000-0000D7010000}"/>
    <cellStyle name="_Data_Update 2004 Figures v2 (sent to banks)" xfId="210" xr:uid="{00000000-0005-0000-0000-0000D8010000}"/>
    <cellStyle name="_Data_WC benchmark Calc" xfId="211" xr:uid="{00000000-0005-0000-0000-0000D9010000}"/>
    <cellStyle name="_Data_Zins und Bankschuldenberechnung_03_07" xfId="212" xr:uid="{00000000-0005-0000-0000-0000DA010000}"/>
    <cellStyle name="_Dec Exec Pack" xfId="1988" xr:uid="{00000000-0005-0000-0000-0000DB010000}"/>
    <cellStyle name="_Dec Exec Pack_Covenants_draft_260412" xfId="1989" xr:uid="{00000000-0005-0000-0000-0000DC010000}"/>
    <cellStyle name="_Dec Exec Pack_Head Office Pack - Draft 1" xfId="1990" xr:uid="{00000000-0005-0000-0000-0000DD010000}"/>
    <cellStyle name="_Dec Exec Pack_Head Office Pack - Draft 4" xfId="1991" xr:uid="{00000000-0005-0000-0000-0000DE010000}"/>
    <cellStyle name="_Dec Exec Pack_Property Budget 2011" xfId="1992" xr:uid="{00000000-0005-0000-0000-0000DF010000}"/>
    <cellStyle name="_Dec Exec Pack_Property Budget 2011_Covenants_draft_260412" xfId="1993" xr:uid="{00000000-0005-0000-0000-0000E0010000}"/>
    <cellStyle name="_Dec Exec Pack_Property Budget 2011_Marketing &amp; Product" xfId="1994" xr:uid="{00000000-0005-0000-0000-0000E1010000}"/>
    <cellStyle name="_Dec Exec Pack_Sheet1" xfId="1995" xr:uid="{00000000-0005-0000-0000-0000E2010000}"/>
    <cellStyle name="_Detailed Analysis" xfId="1996" xr:uid="{00000000-0005-0000-0000-0000E3010000}"/>
    <cellStyle name="_Detailed P&amp;L's" xfId="1997" xr:uid="{00000000-0005-0000-0000-0000E4010000}"/>
    <cellStyle name="_Dollar" xfId="2339" xr:uid="{00000000-0005-0000-0000-0000E5010000}"/>
    <cellStyle name="_Dollar_AVP Lucia excl. Assoc" xfId="2340" xr:uid="{00000000-0005-0000-0000-0000E6010000}"/>
    <cellStyle name="_Dollar_Benchmarking analysis" xfId="2341" xr:uid="{00000000-0005-0000-0000-0000E7010000}"/>
    <cellStyle name="_Dollar_Clementine revenue model-v10" xfId="2342" xr:uid="{00000000-0005-0000-0000-0000E8010000}"/>
    <cellStyle name="_Dollar_Clementine revenue model-v5" xfId="2343" xr:uid="{00000000-0005-0000-0000-0000E9010000}"/>
    <cellStyle name="_Dollar_liberate fact sheet" xfId="2344" xr:uid="{00000000-0005-0000-0000-0000EA010000}"/>
    <cellStyle name="_Dollar_New Sonera 4" xfId="2345" xr:uid="{00000000-0005-0000-0000-0000EB010000}"/>
    <cellStyle name="_Dollar_Pro-forma financials &amp; merger plan - 5 march 02" xfId="2346" xr:uid="{00000000-0005-0000-0000-0000EC010000}"/>
    <cellStyle name="_Dollar_sonera - 26july2001" xfId="2347" xr:uid="{00000000-0005-0000-0000-0000ED010000}"/>
    <cellStyle name="_Dollar_Sonera - april01" xfId="2348" xr:uid="{00000000-0005-0000-0000-0000EE010000}"/>
    <cellStyle name="_Dollar_T_MOBIL2" xfId="2349" xr:uid="{00000000-0005-0000-0000-0000EF010000}"/>
    <cellStyle name="_Dollar_Turkcell6" xfId="2350" xr:uid="{00000000-0005-0000-0000-0000F0010000}"/>
    <cellStyle name="_Dollar_Value Creation Analysis" xfId="2351" xr:uid="{00000000-0005-0000-0000-0000F1010000}"/>
    <cellStyle name="_Dollar_Versatel1" xfId="2352" xr:uid="{00000000-0005-0000-0000-0000F2010000}"/>
    <cellStyle name="_Draft 1 - 26th November" xfId="1998" xr:uid="{00000000-0005-0000-0000-0000F3010000}"/>
    <cellStyle name="_Draft 1 - 29th September rv" xfId="1999" xr:uid="{00000000-0005-0000-0000-0000F4010000}"/>
    <cellStyle name="—_EM-HTI" xfId="2353" xr:uid="{00000000-0005-0000-0000-0000F5010000}"/>
    <cellStyle name="—_EM-HTI_CSC May 20" xfId="2354" xr:uid="{00000000-0005-0000-0000-0000F6010000}"/>
    <cellStyle name="—_EM-KT" xfId="2355" xr:uid="{00000000-0005-0000-0000-0000F7010000}"/>
    <cellStyle name="—_EM-KT_03 CSC May 20" xfId="2356" xr:uid="{00000000-0005-0000-0000-0000F8010000}"/>
    <cellStyle name="—_EM-KT_CSC May 20" xfId="2357" xr:uid="{00000000-0005-0000-0000-0000F9010000}"/>
    <cellStyle name="—_EM-KT_Global Wireless1" xfId="2358" xr:uid="{00000000-0005-0000-0000-0000FA010000}"/>
    <cellStyle name="—_EM-SKTelecom_old" xfId="2359" xr:uid="{00000000-0005-0000-0000-0000FB010000}"/>
    <cellStyle name="—_EM-SKTelecom_old_03 CSC May 20" xfId="2360" xr:uid="{00000000-0005-0000-0000-0000FC010000}"/>
    <cellStyle name="—_EM-SKTelecom_old_CSC May 20" xfId="2361" xr:uid="{00000000-0005-0000-0000-0000FD010000}"/>
    <cellStyle name="—_EM-SKTelecom_old_EM-HTI" xfId="2362" xr:uid="{00000000-0005-0000-0000-0000FE010000}"/>
    <cellStyle name="—_EM-SKTelecom_old_EM-HTI_CSC May 20" xfId="2363" xr:uid="{00000000-0005-0000-0000-0000FF010000}"/>
    <cellStyle name="—_EM-SKTelecom_old_Global Wireless1" xfId="2364" xr:uid="{00000000-0005-0000-0000-000000020000}"/>
    <cellStyle name="_Entry Point" xfId="2000" xr:uid="{00000000-0005-0000-0000-000001020000}"/>
    <cellStyle name="_e-plus debt - Machado1" xfId="2365" xr:uid="{00000000-0005-0000-0000-000002020000}"/>
    <cellStyle name="_Euro" xfId="213" xr:uid="{00000000-0005-0000-0000-000003020000}"/>
    <cellStyle name="_Euro Pack" xfId="2001" xr:uid="{00000000-0005-0000-0000-000004020000}"/>
    <cellStyle name="_Euro Pack_Covenants_draft_260412" xfId="2002" xr:uid="{00000000-0005-0000-0000-000005020000}"/>
    <cellStyle name="_Euro Pack_Head Office Pack - Draft 1" xfId="2003" xr:uid="{00000000-0005-0000-0000-000006020000}"/>
    <cellStyle name="_Euro Pack_Head Office Pack - Draft 4" xfId="2004" xr:uid="{00000000-0005-0000-0000-000007020000}"/>
    <cellStyle name="_Euro Pack_Property Budget 2011" xfId="2005" xr:uid="{00000000-0005-0000-0000-000008020000}"/>
    <cellStyle name="_Euro Pack_Property Budget 2011_Covenants_draft_260412" xfId="2006" xr:uid="{00000000-0005-0000-0000-000009020000}"/>
    <cellStyle name="_Euro Pack_Property Budget 2011_Marketing &amp; Product" xfId="2007" xr:uid="{00000000-0005-0000-0000-00000A020000}"/>
    <cellStyle name="_Euro Pack_Sheet1" xfId="2008" xr:uid="{00000000-0005-0000-0000-00000B020000}"/>
    <cellStyle name="_Euro_01research_benchmark" xfId="2366" xr:uid="{00000000-0005-0000-0000-00000C020000}"/>
    <cellStyle name="_Euro_02 CSC Thomson - 26 may" xfId="2367" xr:uid="{00000000-0005-0000-0000-00000D020000}"/>
    <cellStyle name="_Euro_03 CSC 28-Oct-02" xfId="2368" xr:uid="{00000000-0005-0000-0000-00000E020000}"/>
    <cellStyle name="_Euro_CSC July 24" xfId="2369" xr:uid="{00000000-0005-0000-0000-00000F020000}"/>
    <cellStyle name="_Euro_EXPN" xfId="214" xr:uid="{00000000-0005-0000-0000-000010020000}"/>
    <cellStyle name="_Euro_Wacc V2" xfId="2370" xr:uid="{00000000-0005-0000-0000-000011020000}"/>
    <cellStyle name="_Europe RD Pack P3" xfId="2009" xr:uid="{00000000-0005-0000-0000-000012020000}"/>
    <cellStyle name="_Exec Overview" xfId="2010" xr:uid="{00000000-0005-0000-0000-000013020000}"/>
    <cellStyle name="_Exec Overview_Book2" xfId="2011" xr:uid="{00000000-0005-0000-0000-000014020000}"/>
    <cellStyle name="_Exec Overview_Covenants_draft_260412" xfId="2012" xr:uid="{00000000-0005-0000-0000-000015020000}"/>
    <cellStyle name="_Exec Overview_Internal" xfId="2013" xr:uid="{00000000-0005-0000-0000-000016020000}"/>
    <cellStyle name="_Exec Overview_Internal 1" xfId="2014" xr:uid="{00000000-0005-0000-0000-000017020000}"/>
    <cellStyle name="_Exec Overview_Internal 1_Projections Pack" xfId="2015" xr:uid="{00000000-0005-0000-0000-000018020000}"/>
    <cellStyle name="_Exec Overview_Internal 1_Projections Pack (TM)" xfId="2016" xr:uid="{00000000-0005-0000-0000-000019020000}"/>
    <cellStyle name="_Exec Overview_Internal 1_Quasi Rent Illustration" xfId="2017" xr:uid="{00000000-0005-0000-0000-00001A020000}"/>
    <cellStyle name="_Exec Overview_Internal_Projections Pack" xfId="2018" xr:uid="{00000000-0005-0000-0000-00001B020000}"/>
    <cellStyle name="_Exec Overview_Internal_Projections Pack (TM)" xfId="2019" xr:uid="{00000000-0005-0000-0000-00001C020000}"/>
    <cellStyle name="_Exec Overview_Internal_Quasi Rent Illustration" xfId="2020" xr:uid="{00000000-0005-0000-0000-00001D020000}"/>
    <cellStyle name="_Exec Overview_Marketing &amp; Product" xfId="2021" xr:uid="{00000000-0005-0000-0000-00001E020000}"/>
    <cellStyle name="_Exec Overview_Net Gain Review Pack - 28th Sept" xfId="2022" xr:uid="{00000000-0005-0000-0000-00001F020000}"/>
    <cellStyle name="_Exec Overview_PAR overlay" xfId="2023" xr:uid="{00000000-0005-0000-0000-000020020000}"/>
    <cellStyle name="_Exec Overview_PAR overlay_Projections Pack" xfId="2024" xr:uid="{00000000-0005-0000-0000-000021020000}"/>
    <cellStyle name="_Exec Overview_PAR overlay_Projections Pack (TM)" xfId="2025" xr:uid="{00000000-0005-0000-0000-000022020000}"/>
    <cellStyle name="_Exec Overview_PAR overlay_Quasi Rent Illustration" xfId="2026" xr:uid="{00000000-0005-0000-0000-000023020000}"/>
    <cellStyle name="_Exec Overview_Sceanrio 2 Update - Dec 2nd" xfId="2027" xr:uid="{00000000-0005-0000-0000-000024020000}"/>
    <cellStyle name="_Exec Overview_Sceanrio 2 Update - Dec 2nd_Projections Pack" xfId="2028" xr:uid="{00000000-0005-0000-0000-000025020000}"/>
    <cellStyle name="_Exec Overview_Sceanrio 2 Update - Dec 2nd_Projections Pack (TM)" xfId="2029" xr:uid="{00000000-0005-0000-0000-000026020000}"/>
    <cellStyle name="_Exec Overview_Sceanrio 2 Update - Dec 2nd_Quasi Rent Illustration" xfId="2030" xr:uid="{00000000-0005-0000-0000-000027020000}"/>
    <cellStyle name="_Exec Overview_Sheet1" xfId="2031" xr:uid="{00000000-0005-0000-0000-000028020000}"/>
    <cellStyle name="_Exec Overview_YLC" xfId="2032" xr:uid="{00000000-0005-0000-0000-000029020000}"/>
    <cellStyle name="_Exec pack post Jason Smith Changes" xfId="2033" xr:uid="{00000000-0005-0000-0000-00002A020000}"/>
    <cellStyle name="_Exec pack post Jason Smith Changes_Covenants_draft_260412" xfId="2034" xr:uid="{00000000-0005-0000-0000-00002B020000}"/>
    <cellStyle name="_Exec pack post Jason Smith Changes_Head Office Pack - Draft 1" xfId="2035" xr:uid="{00000000-0005-0000-0000-00002C020000}"/>
    <cellStyle name="_Exec pack post Jason Smith Changes_Head Office Pack - Draft 4" xfId="2036" xr:uid="{00000000-0005-0000-0000-00002D020000}"/>
    <cellStyle name="_Exec pack post Jason Smith Changes_Property Budget 2011" xfId="2037" xr:uid="{00000000-0005-0000-0000-00002E020000}"/>
    <cellStyle name="_Exec pack post Jason Smith Changes_Property Budget 2011_Covenants_draft_260412" xfId="2038" xr:uid="{00000000-0005-0000-0000-00002F020000}"/>
    <cellStyle name="_Exec pack post Jason Smith Changes_Property Budget 2011_Marketing &amp; Product" xfId="2039" xr:uid="{00000000-0005-0000-0000-000030020000}"/>
    <cellStyle name="_Exec pack post Jason Smith Changes_Sheet1" xfId="2040" xr:uid="{00000000-0005-0000-0000-000031020000}"/>
    <cellStyle name="_Exec Performance Pack" xfId="2041" xr:uid="{00000000-0005-0000-0000-000032020000}"/>
    <cellStyle name="_EXPN" xfId="215" xr:uid="{00000000-0005-0000-0000-000033020000}"/>
    <cellStyle name="_final pricing DLLNG Dec 14 2007" xfId="2042" xr:uid="{00000000-0005-0000-0000-000034020000}"/>
    <cellStyle name="_FINAL RISKS AND OPS" xfId="2043" xr:uid="{00000000-0005-0000-0000-000035020000}"/>
    <cellStyle name="_FINAL RISKS AND OPS_Book2" xfId="2044" xr:uid="{00000000-0005-0000-0000-000036020000}"/>
    <cellStyle name="_FINAL RISKS AND OPS_Covenants_draft_260412" xfId="2045" xr:uid="{00000000-0005-0000-0000-000037020000}"/>
    <cellStyle name="_FINAL RISKS AND OPS_Internal" xfId="2046" xr:uid="{00000000-0005-0000-0000-000038020000}"/>
    <cellStyle name="_FINAL RISKS AND OPS_Internal 1" xfId="2047" xr:uid="{00000000-0005-0000-0000-000039020000}"/>
    <cellStyle name="_FINAL RISKS AND OPS_Internal 1_Projections Pack" xfId="2048" xr:uid="{00000000-0005-0000-0000-00003A020000}"/>
    <cellStyle name="_FINAL RISKS AND OPS_Internal 1_Projections Pack (TM)" xfId="2049" xr:uid="{00000000-0005-0000-0000-00003B020000}"/>
    <cellStyle name="_FINAL RISKS AND OPS_Internal 1_Quasi Rent Illustration" xfId="2050" xr:uid="{00000000-0005-0000-0000-00003C020000}"/>
    <cellStyle name="_FINAL RISKS AND OPS_Internal_Projections Pack" xfId="2051" xr:uid="{00000000-0005-0000-0000-00003D020000}"/>
    <cellStyle name="_FINAL RISKS AND OPS_Internal_Projections Pack (TM)" xfId="2052" xr:uid="{00000000-0005-0000-0000-00003E020000}"/>
    <cellStyle name="_FINAL RISKS AND OPS_Internal_Quasi Rent Illustration" xfId="2053" xr:uid="{00000000-0005-0000-0000-00003F020000}"/>
    <cellStyle name="_FINAL RISKS AND OPS_Marketing &amp; Product" xfId="2054" xr:uid="{00000000-0005-0000-0000-000040020000}"/>
    <cellStyle name="_FINAL RISKS AND OPS_Net Gain Review Pack - 28th Sept" xfId="2055" xr:uid="{00000000-0005-0000-0000-000041020000}"/>
    <cellStyle name="_FINAL RISKS AND OPS_PAR overlay" xfId="2056" xr:uid="{00000000-0005-0000-0000-000042020000}"/>
    <cellStyle name="_FINAL RISKS AND OPS_PAR overlay_Projections Pack" xfId="2057" xr:uid="{00000000-0005-0000-0000-000043020000}"/>
    <cellStyle name="_FINAL RISKS AND OPS_PAR overlay_Projections Pack (TM)" xfId="2058" xr:uid="{00000000-0005-0000-0000-000044020000}"/>
    <cellStyle name="_FINAL RISKS AND OPS_PAR overlay_Quasi Rent Illustration" xfId="2059" xr:uid="{00000000-0005-0000-0000-000045020000}"/>
    <cellStyle name="_FINAL RISKS AND OPS_Sceanrio 2 Update - Dec 2nd" xfId="2060" xr:uid="{00000000-0005-0000-0000-000046020000}"/>
    <cellStyle name="_FINAL RISKS AND OPS_Sceanrio 2 Update - Dec 2nd_Projections Pack" xfId="2061" xr:uid="{00000000-0005-0000-0000-000047020000}"/>
    <cellStyle name="_FINAL RISKS AND OPS_Sceanrio 2 Update - Dec 2nd_Projections Pack (TM)" xfId="2062" xr:uid="{00000000-0005-0000-0000-000048020000}"/>
    <cellStyle name="_FINAL RISKS AND OPS_Sceanrio 2 Update - Dec 2nd_Quasi Rent Illustration" xfId="2063" xr:uid="{00000000-0005-0000-0000-000049020000}"/>
    <cellStyle name="_FINAL RISKS AND OPS_Sheet1" xfId="2064" xr:uid="{00000000-0005-0000-0000-00004A020000}"/>
    <cellStyle name="_FINAL RISKS AND OPS_YLC" xfId="2065" xr:uid="{00000000-0005-0000-0000-00004B020000}"/>
    <cellStyle name="_Fosters_fins" xfId="216" xr:uid="{00000000-0005-0000-0000-00004C020000}"/>
    <cellStyle name="_George - LBO Model 3.1" xfId="217" xr:uid="{00000000-0005-0000-0000-00004D020000}"/>
    <cellStyle name="_gerresheimer_currentv5" xfId="218" xr:uid="{00000000-0005-0000-0000-00004E020000}"/>
    <cellStyle name="—_Global Wireless1" xfId="2371" xr:uid="{00000000-0005-0000-0000-00004F020000}"/>
    <cellStyle name="—_Global Wireless1_03 CSC May 20" xfId="2372" xr:uid="{00000000-0005-0000-0000-000050020000}"/>
    <cellStyle name="—_Global Wireless1_03 CSC May 20_03_ Clean LBO Model" xfId="2373" xr:uid="{00000000-0005-0000-0000-000051020000}"/>
    <cellStyle name="—_Global Wireless1_03 CSC May 20_05_ Clean LBO Model" xfId="2374" xr:uid="{00000000-0005-0000-0000-000052020000}"/>
    <cellStyle name="—_Global Wireless1_03 CSC May 20_08 Valuation Model incl. new BP" xfId="2375" xr:uid="{00000000-0005-0000-0000-000053020000}"/>
    <cellStyle name="—_Global Wireless1_03 CSC May 20_09 Valuation Model incl. new BP" xfId="2376" xr:uid="{00000000-0005-0000-0000-000054020000}"/>
    <cellStyle name="—_Global Wireless1_03 CSC May 20_13 Valuation Model incl. new BP" xfId="2377" xr:uid="{00000000-0005-0000-0000-000055020000}"/>
    <cellStyle name="—_Global Wireless1_03 CSC May 20_14 Valuation Model incl. new BP" xfId="2378" xr:uid="{00000000-0005-0000-0000-000056020000}"/>
    <cellStyle name="—_Global Wireless1_03 CSC May 20_15_ Clean LBO Model" xfId="2379" xr:uid="{00000000-0005-0000-0000-000057020000}"/>
    <cellStyle name="—_Global Wireless1_03 CSC May 20_20 Valuation Model incl. new BP" xfId="2380" xr:uid="{00000000-0005-0000-0000-000058020000}"/>
    <cellStyle name="—_Global Wireless1_03 CSC May 20_25 Valuation Model incl. new BP" xfId="2381" xr:uid="{00000000-0005-0000-0000-000059020000}"/>
    <cellStyle name="—_Global Wireless1_03 CSC May 20_33 Valuation Model incl. new BP" xfId="2382" xr:uid="{00000000-0005-0000-0000-00005A020000}"/>
    <cellStyle name="—_Global Wireless1_03 CSC May 20_34 Valuation Model incl. new BP" xfId="2383" xr:uid="{00000000-0005-0000-0000-00005B020000}"/>
    <cellStyle name="—_Global Wireless1_03 CSC May 20_37 Valuation Model incl. new BP" xfId="2384" xr:uid="{00000000-0005-0000-0000-00005C020000}"/>
    <cellStyle name="—_Global Wireless1_03 CSC May 20_38 Valuation Model incl. new BP" xfId="2385" xr:uid="{00000000-0005-0000-0000-00005D020000}"/>
    <cellStyle name="—_Global Wireless1_03 CSC May 20_39 Valuation Model incl. new BP" xfId="2386" xr:uid="{00000000-0005-0000-0000-00005E020000}"/>
    <cellStyle name="—_Global Wireless1_03 CSC May 20_40 Valuation Model incl. new BP" xfId="2387" xr:uid="{00000000-0005-0000-0000-00005F020000}"/>
    <cellStyle name="—_Global Wireless1_03 CSC May 20_44 Valuation Model incl. new BP" xfId="2388" xr:uid="{00000000-0005-0000-0000-000060020000}"/>
    <cellStyle name="—_Global Wireless1_03_ Clean LBO Model" xfId="2389" xr:uid="{00000000-0005-0000-0000-000061020000}"/>
    <cellStyle name="—_Global Wireless1_05_ Clean LBO Model" xfId="2390" xr:uid="{00000000-0005-0000-0000-000062020000}"/>
    <cellStyle name="—_Global Wireless1_08 Valuation Model incl. new BP" xfId="2391" xr:uid="{00000000-0005-0000-0000-000063020000}"/>
    <cellStyle name="—_Global Wireless1_09 Valuation Model incl. new BP" xfId="2392" xr:uid="{00000000-0005-0000-0000-000064020000}"/>
    <cellStyle name="—_Global Wireless1_13 Valuation Model incl. new BP" xfId="2393" xr:uid="{00000000-0005-0000-0000-000065020000}"/>
    <cellStyle name="—_Global Wireless1_14 Valuation Model incl. new BP" xfId="2394" xr:uid="{00000000-0005-0000-0000-000066020000}"/>
    <cellStyle name="—_Global Wireless1_15_ Clean LBO Model" xfId="2395" xr:uid="{00000000-0005-0000-0000-000067020000}"/>
    <cellStyle name="—_Global Wireless1_20 Valuation Model incl. new BP" xfId="2396" xr:uid="{00000000-0005-0000-0000-000068020000}"/>
    <cellStyle name="—_Global Wireless1_25 Valuation Model incl. new BP" xfId="2397" xr:uid="{00000000-0005-0000-0000-000069020000}"/>
    <cellStyle name="—_Global Wireless1_33 Valuation Model incl. new BP" xfId="2398" xr:uid="{00000000-0005-0000-0000-00006A020000}"/>
    <cellStyle name="—_Global Wireless1_34 Valuation Model incl. new BP" xfId="2399" xr:uid="{00000000-0005-0000-0000-00006B020000}"/>
    <cellStyle name="—_Global Wireless1_37 Valuation Model incl. new BP" xfId="2400" xr:uid="{00000000-0005-0000-0000-00006C020000}"/>
    <cellStyle name="—_Global Wireless1_38 Valuation Model incl. new BP" xfId="2401" xr:uid="{00000000-0005-0000-0000-00006D020000}"/>
    <cellStyle name="—_Global Wireless1_39 Valuation Model incl. new BP" xfId="2402" xr:uid="{00000000-0005-0000-0000-00006E020000}"/>
    <cellStyle name="—_Global Wireless1_40 Valuation Model incl. new BP" xfId="2403" xr:uid="{00000000-0005-0000-0000-00006F020000}"/>
    <cellStyle name="—_Global Wireless1_44 Valuation Model incl. new BP" xfId="2404" xr:uid="{00000000-0005-0000-0000-000070020000}"/>
    <cellStyle name="—_Global Wireless1_CSC May 20" xfId="2405" xr:uid="{00000000-0005-0000-0000-000071020000}"/>
    <cellStyle name="—_Global Wireless1_CSC May 20_03_ Clean LBO Model" xfId="2406" xr:uid="{00000000-0005-0000-0000-000072020000}"/>
    <cellStyle name="—_Global Wireless1_CSC May 20_05_ Clean LBO Model" xfId="2407" xr:uid="{00000000-0005-0000-0000-000073020000}"/>
    <cellStyle name="—_Global Wireless1_CSC May 20_08 Valuation Model incl. new BP" xfId="2408" xr:uid="{00000000-0005-0000-0000-000074020000}"/>
    <cellStyle name="—_Global Wireless1_CSC May 20_09 Valuation Model incl. new BP" xfId="2409" xr:uid="{00000000-0005-0000-0000-000075020000}"/>
    <cellStyle name="—_Global Wireless1_CSC May 20_13 Valuation Model incl. new BP" xfId="2410" xr:uid="{00000000-0005-0000-0000-000076020000}"/>
    <cellStyle name="—_Global Wireless1_CSC May 20_14 Valuation Model incl. new BP" xfId="2411" xr:uid="{00000000-0005-0000-0000-000077020000}"/>
    <cellStyle name="—_Global Wireless1_CSC May 20_15_ Clean LBO Model" xfId="2412" xr:uid="{00000000-0005-0000-0000-000078020000}"/>
    <cellStyle name="—_Global Wireless1_CSC May 20_20 Valuation Model incl. new BP" xfId="2413" xr:uid="{00000000-0005-0000-0000-000079020000}"/>
    <cellStyle name="—_Global Wireless1_CSC May 20_25 Valuation Model incl. new BP" xfId="2414" xr:uid="{00000000-0005-0000-0000-00007A020000}"/>
    <cellStyle name="—_Global Wireless1_CSC May 20_33 Valuation Model incl. new BP" xfId="2415" xr:uid="{00000000-0005-0000-0000-00007B020000}"/>
    <cellStyle name="—_Global Wireless1_CSC May 20_34 Valuation Model incl. new BP" xfId="2416" xr:uid="{00000000-0005-0000-0000-00007C020000}"/>
    <cellStyle name="—_Global Wireless1_CSC May 20_37 Valuation Model incl. new BP" xfId="2417" xr:uid="{00000000-0005-0000-0000-00007D020000}"/>
    <cellStyle name="—_Global Wireless1_CSC May 20_38 Valuation Model incl. new BP" xfId="2418" xr:uid="{00000000-0005-0000-0000-00007E020000}"/>
    <cellStyle name="—_Global Wireless1_CSC May 20_39 Valuation Model incl. new BP" xfId="2419" xr:uid="{00000000-0005-0000-0000-00007F020000}"/>
    <cellStyle name="—_Global Wireless1_CSC May 20_40 Valuation Model incl. new BP" xfId="2420" xr:uid="{00000000-0005-0000-0000-000080020000}"/>
    <cellStyle name="—_Global Wireless1_CSC May 20_44 Valuation Model incl. new BP" xfId="2421" xr:uid="{00000000-0005-0000-0000-000081020000}"/>
    <cellStyle name="—_GS Assumptions-F" xfId="2422" xr:uid="{00000000-0005-0000-0000-000082020000}"/>
    <cellStyle name="—_GS Assumptions-F_03_ Clean LBO Model" xfId="2423" xr:uid="{00000000-0005-0000-0000-000083020000}"/>
    <cellStyle name="—_GS Assumptions-F_05_ Clean LBO Model" xfId="2424" xr:uid="{00000000-0005-0000-0000-000084020000}"/>
    <cellStyle name="—_GS Assumptions-F_08 Valuation Model incl. new BP" xfId="2425" xr:uid="{00000000-0005-0000-0000-000085020000}"/>
    <cellStyle name="—_GS Assumptions-F_09 Valuation Model incl. new BP" xfId="2426" xr:uid="{00000000-0005-0000-0000-000086020000}"/>
    <cellStyle name="—_GS Assumptions-F_13 Valuation Model incl. new BP" xfId="2427" xr:uid="{00000000-0005-0000-0000-000087020000}"/>
    <cellStyle name="—_GS Assumptions-F_14 Valuation Model incl. new BP" xfId="2428" xr:uid="{00000000-0005-0000-0000-000088020000}"/>
    <cellStyle name="—_GS Assumptions-F_15_ Clean LBO Model" xfId="2429" xr:uid="{00000000-0005-0000-0000-000089020000}"/>
    <cellStyle name="—_GS Assumptions-F_20 Valuation Model incl. new BP" xfId="2430" xr:uid="{00000000-0005-0000-0000-00008A020000}"/>
    <cellStyle name="—_GS Assumptions-F_25 Valuation Model incl. new BP" xfId="2431" xr:uid="{00000000-0005-0000-0000-00008B020000}"/>
    <cellStyle name="—_GS Assumptions-F_33 Valuation Model incl. new BP" xfId="2432" xr:uid="{00000000-0005-0000-0000-00008C020000}"/>
    <cellStyle name="—_GS Assumptions-F_34 Valuation Model incl. new BP" xfId="2433" xr:uid="{00000000-0005-0000-0000-00008D020000}"/>
    <cellStyle name="—_GS Assumptions-F_37 Valuation Model incl. new BP" xfId="2434" xr:uid="{00000000-0005-0000-0000-00008E020000}"/>
    <cellStyle name="—_GS Assumptions-F_38 Valuation Model incl. new BP" xfId="2435" xr:uid="{00000000-0005-0000-0000-00008F020000}"/>
    <cellStyle name="—_GS Assumptions-F_39 Valuation Model incl. new BP" xfId="2436" xr:uid="{00000000-0005-0000-0000-000090020000}"/>
    <cellStyle name="—_GS Assumptions-F_40 Valuation Model incl. new BP" xfId="2437" xr:uid="{00000000-0005-0000-0000-000091020000}"/>
    <cellStyle name="—_GS Assumptions-F_44 Valuation Model incl. new BP" xfId="2438" xr:uid="{00000000-0005-0000-0000-000092020000}"/>
    <cellStyle name="—_GS Assumptions-F_Global Wireless1" xfId="2439" xr:uid="{00000000-0005-0000-0000-000093020000}"/>
    <cellStyle name="—_GS Assumptions-F_Global Wireless1_03 CSC May 20" xfId="2440" xr:uid="{00000000-0005-0000-0000-000094020000}"/>
    <cellStyle name="—_GS Assumptions-F_Global Wireless1_03 CSC May 20_03_ Clean LBO Model" xfId="2441" xr:uid="{00000000-0005-0000-0000-000095020000}"/>
    <cellStyle name="—_GS Assumptions-F_Global Wireless1_03 CSC May 20_05_ Clean LBO Model" xfId="2442" xr:uid="{00000000-0005-0000-0000-000096020000}"/>
    <cellStyle name="—_GS Assumptions-F_Global Wireless1_03 CSC May 20_08 Valuation Model incl. new BP" xfId="2443" xr:uid="{00000000-0005-0000-0000-000097020000}"/>
    <cellStyle name="—_GS Assumptions-F_Global Wireless1_03 CSC May 20_09 Valuation Model incl. new BP" xfId="2444" xr:uid="{00000000-0005-0000-0000-000098020000}"/>
    <cellStyle name="—_GS Assumptions-F_Global Wireless1_03 CSC May 20_13 Valuation Model incl. new BP" xfId="2445" xr:uid="{00000000-0005-0000-0000-000099020000}"/>
    <cellStyle name="—_GS Assumptions-F_Global Wireless1_03 CSC May 20_14 Valuation Model incl. new BP" xfId="2446" xr:uid="{00000000-0005-0000-0000-00009A020000}"/>
    <cellStyle name="—_GS Assumptions-F_Global Wireless1_03 CSC May 20_15_ Clean LBO Model" xfId="2447" xr:uid="{00000000-0005-0000-0000-00009B020000}"/>
    <cellStyle name="—_GS Assumptions-F_Global Wireless1_03 CSC May 20_20 Valuation Model incl. new BP" xfId="2448" xr:uid="{00000000-0005-0000-0000-00009C020000}"/>
    <cellStyle name="—_GS Assumptions-F_Global Wireless1_03 CSC May 20_25 Valuation Model incl. new BP" xfId="2449" xr:uid="{00000000-0005-0000-0000-00009D020000}"/>
    <cellStyle name="—_GS Assumptions-F_Global Wireless1_03 CSC May 20_33 Valuation Model incl. new BP" xfId="2450" xr:uid="{00000000-0005-0000-0000-00009E020000}"/>
    <cellStyle name="—_GS Assumptions-F_Global Wireless1_03 CSC May 20_34 Valuation Model incl. new BP" xfId="2451" xr:uid="{00000000-0005-0000-0000-00009F020000}"/>
    <cellStyle name="—_GS Assumptions-F_Global Wireless1_03 CSC May 20_37 Valuation Model incl. new BP" xfId="2452" xr:uid="{00000000-0005-0000-0000-0000A0020000}"/>
    <cellStyle name="—_GS Assumptions-F_Global Wireless1_03 CSC May 20_38 Valuation Model incl. new BP" xfId="2453" xr:uid="{00000000-0005-0000-0000-0000A1020000}"/>
    <cellStyle name="—_GS Assumptions-F_Global Wireless1_03 CSC May 20_39 Valuation Model incl. new BP" xfId="2454" xr:uid="{00000000-0005-0000-0000-0000A2020000}"/>
    <cellStyle name="—_GS Assumptions-F_Global Wireless1_03 CSC May 20_40 Valuation Model incl. new BP" xfId="2455" xr:uid="{00000000-0005-0000-0000-0000A3020000}"/>
    <cellStyle name="—_GS Assumptions-F_Global Wireless1_03 CSC May 20_44 Valuation Model incl. new BP" xfId="2456" xr:uid="{00000000-0005-0000-0000-0000A4020000}"/>
    <cellStyle name="—_GS Assumptions-F_Global Wireless1_03_ Clean LBO Model" xfId="2457" xr:uid="{00000000-0005-0000-0000-0000A5020000}"/>
    <cellStyle name="—_GS Assumptions-F_Global Wireless1_05_ Clean LBO Model" xfId="2458" xr:uid="{00000000-0005-0000-0000-0000A6020000}"/>
    <cellStyle name="—_GS Assumptions-F_Global Wireless1_08 Valuation Model incl. new BP" xfId="2459" xr:uid="{00000000-0005-0000-0000-0000A7020000}"/>
    <cellStyle name="—_GS Assumptions-F_Global Wireless1_09 Valuation Model incl. new BP" xfId="2460" xr:uid="{00000000-0005-0000-0000-0000A8020000}"/>
    <cellStyle name="—_GS Assumptions-F_Global Wireless1_13 Valuation Model incl. new BP" xfId="2461" xr:uid="{00000000-0005-0000-0000-0000A9020000}"/>
    <cellStyle name="—_GS Assumptions-F_Global Wireless1_14 Valuation Model incl. new BP" xfId="2462" xr:uid="{00000000-0005-0000-0000-0000AA020000}"/>
    <cellStyle name="—_GS Assumptions-F_Global Wireless1_15_ Clean LBO Model" xfId="2463" xr:uid="{00000000-0005-0000-0000-0000AB020000}"/>
    <cellStyle name="—_GS Assumptions-F_Global Wireless1_20 Valuation Model incl. new BP" xfId="2464" xr:uid="{00000000-0005-0000-0000-0000AC020000}"/>
    <cellStyle name="—_GS Assumptions-F_Global Wireless1_25 Valuation Model incl. new BP" xfId="2465" xr:uid="{00000000-0005-0000-0000-0000AD020000}"/>
    <cellStyle name="—_GS Assumptions-F_Global Wireless1_33 Valuation Model incl. new BP" xfId="2466" xr:uid="{00000000-0005-0000-0000-0000AE020000}"/>
    <cellStyle name="—_GS Assumptions-F_Global Wireless1_34 Valuation Model incl. new BP" xfId="2467" xr:uid="{00000000-0005-0000-0000-0000AF020000}"/>
    <cellStyle name="—_GS Assumptions-F_Global Wireless1_37 Valuation Model incl. new BP" xfId="2468" xr:uid="{00000000-0005-0000-0000-0000B0020000}"/>
    <cellStyle name="—_GS Assumptions-F_Global Wireless1_38 Valuation Model incl. new BP" xfId="2469" xr:uid="{00000000-0005-0000-0000-0000B1020000}"/>
    <cellStyle name="—_GS Assumptions-F_Global Wireless1_39 Valuation Model incl. new BP" xfId="2470" xr:uid="{00000000-0005-0000-0000-0000B2020000}"/>
    <cellStyle name="—_GS Assumptions-F_Global Wireless1_40 Valuation Model incl. new BP" xfId="2471" xr:uid="{00000000-0005-0000-0000-0000B3020000}"/>
    <cellStyle name="—_GS Assumptions-F_Global Wireless1_44 Valuation Model incl. new BP" xfId="2472" xr:uid="{00000000-0005-0000-0000-0000B4020000}"/>
    <cellStyle name="—_GS Assumptions-F_Global Wireless1_CSC May 20" xfId="2473" xr:uid="{00000000-0005-0000-0000-0000B5020000}"/>
    <cellStyle name="—_GS Assumptions-F_Global Wireless1_CSC May 20_03_ Clean LBO Model" xfId="2474" xr:uid="{00000000-0005-0000-0000-0000B6020000}"/>
    <cellStyle name="—_GS Assumptions-F_Global Wireless1_CSC May 20_05_ Clean LBO Model" xfId="2475" xr:uid="{00000000-0005-0000-0000-0000B7020000}"/>
    <cellStyle name="—_GS Assumptions-F_Global Wireless1_CSC May 20_08 Valuation Model incl. new BP" xfId="2476" xr:uid="{00000000-0005-0000-0000-0000B8020000}"/>
    <cellStyle name="—_GS Assumptions-F_Global Wireless1_CSC May 20_09 Valuation Model incl. new BP" xfId="2477" xr:uid="{00000000-0005-0000-0000-0000B9020000}"/>
    <cellStyle name="—_GS Assumptions-F_Global Wireless1_CSC May 20_13 Valuation Model incl. new BP" xfId="2478" xr:uid="{00000000-0005-0000-0000-0000BA020000}"/>
    <cellStyle name="—_GS Assumptions-F_Global Wireless1_CSC May 20_14 Valuation Model incl. new BP" xfId="2479" xr:uid="{00000000-0005-0000-0000-0000BB020000}"/>
    <cellStyle name="—_GS Assumptions-F_Global Wireless1_CSC May 20_15_ Clean LBO Model" xfId="2480" xr:uid="{00000000-0005-0000-0000-0000BC020000}"/>
    <cellStyle name="—_GS Assumptions-F_Global Wireless1_CSC May 20_20 Valuation Model incl. new BP" xfId="2481" xr:uid="{00000000-0005-0000-0000-0000BD020000}"/>
    <cellStyle name="—_GS Assumptions-F_Global Wireless1_CSC May 20_25 Valuation Model incl. new BP" xfId="2482" xr:uid="{00000000-0005-0000-0000-0000BE020000}"/>
    <cellStyle name="—_GS Assumptions-F_Global Wireless1_CSC May 20_33 Valuation Model incl. new BP" xfId="2483" xr:uid="{00000000-0005-0000-0000-0000BF020000}"/>
    <cellStyle name="—_GS Assumptions-F_Global Wireless1_CSC May 20_34 Valuation Model incl. new BP" xfId="2484" xr:uid="{00000000-0005-0000-0000-0000C0020000}"/>
    <cellStyle name="—_GS Assumptions-F_Global Wireless1_CSC May 20_37 Valuation Model incl. new BP" xfId="2485" xr:uid="{00000000-0005-0000-0000-0000C1020000}"/>
    <cellStyle name="—_GS Assumptions-F_Global Wireless1_CSC May 20_38 Valuation Model incl. new BP" xfId="2486" xr:uid="{00000000-0005-0000-0000-0000C2020000}"/>
    <cellStyle name="—_GS Assumptions-F_Global Wireless1_CSC May 20_39 Valuation Model incl. new BP" xfId="2487" xr:uid="{00000000-0005-0000-0000-0000C3020000}"/>
    <cellStyle name="—_GS Assumptions-F_Global Wireless1_CSC May 20_40 Valuation Model incl. new BP" xfId="2488" xr:uid="{00000000-0005-0000-0000-0000C4020000}"/>
    <cellStyle name="—_GS Assumptions-F_Global Wireless1_CSC May 20_44 Valuation Model incl. new BP" xfId="2489" xr:uid="{00000000-0005-0000-0000-0000C5020000}"/>
    <cellStyle name="—_GS_Balance" xfId="2490" xr:uid="{00000000-0005-0000-0000-0000C6020000}"/>
    <cellStyle name="—_GS_Balance_03_ Clean LBO Model" xfId="2491" xr:uid="{00000000-0005-0000-0000-0000C7020000}"/>
    <cellStyle name="—_GS_Balance_05_ Clean LBO Model" xfId="2492" xr:uid="{00000000-0005-0000-0000-0000C8020000}"/>
    <cellStyle name="—_GS_Balance_08 Valuation Model incl. new BP" xfId="2493" xr:uid="{00000000-0005-0000-0000-0000C9020000}"/>
    <cellStyle name="—_GS_Balance_09 Valuation Model incl. new BP" xfId="2494" xr:uid="{00000000-0005-0000-0000-0000CA020000}"/>
    <cellStyle name="—_GS_Balance_13 Valuation Model incl. new BP" xfId="2495" xr:uid="{00000000-0005-0000-0000-0000CB020000}"/>
    <cellStyle name="—_GS_Balance_14 Valuation Model incl. new BP" xfId="2496" xr:uid="{00000000-0005-0000-0000-0000CC020000}"/>
    <cellStyle name="—_GS_Balance_15_ Clean LBO Model" xfId="2497" xr:uid="{00000000-0005-0000-0000-0000CD020000}"/>
    <cellStyle name="—_GS_Balance_20 Valuation Model incl. new BP" xfId="2498" xr:uid="{00000000-0005-0000-0000-0000CE020000}"/>
    <cellStyle name="—_GS_Balance_25 Valuation Model incl. new BP" xfId="2499" xr:uid="{00000000-0005-0000-0000-0000CF020000}"/>
    <cellStyle name="—_GS_Balance_33 Valuation Model incl. new BP" xfId="2500" xr:uid="{00000000-0005-0000-0000-0000D0020000}"/>
    <cellStyle name="—_GS_Balance_34 Valuation Model incl. new BP" xfId="2501" xr:uid="{00000000-0005-0000-0000-0000D1020000}"/>
    <cellStyle name="—_GS_Balance_37 Valuation Model incl. new BP" xfId="2502" xr:uid="{00000000-0005-0000-0000-0000D2020000}"/>
    <cellStyle name="—_GS_Balance_38 Valuation Model incl. new BP" xfId="2503" xr:uid="{00000000-0005-0000-0000-0000D3020000}"/>
    <cellStyle name="—_GS_Balance_39 Valuation Model incl. new BP" xfId="2504" xr:uid="{00000000-0005-0000-0000-0000D4020000}"/>
    <cellStyle name="—_GS_Balance_40 Valuation Model incl. new BP" xfId="2505" xr:uid="{00000000-0005-0000-0000-0000D5020000}"/>
    <cellStyle name="—_GS_Balance_44 Valuation Model incl. new BP" xfId="2506" xr:uid="{00000000-0005-0000-0000-0000D6020000}"/>
    <cellStyle name="—_GS_Balance_Global Wireless1" xfId="2507" xr:uid="{00000000-0005-0000-0000-0000D7020000}"/>
    <cellStyle name="—_GS_Balance_Global Wireless1_03 CSC May 20" xfId="2508" xr:uid="{00000000-0005-0000-0000-0000D8020000}"/>
    <cellStyle name="—_GS_Balance_Global Wireless1_03 CSC May 20_03_ Clean LBO Model" xfId="2509" xr:uid="{00000000-0005-0000-0000-0000D9020000}"/>
    <cellStyle name="—_GS_Balance_Global Wireless1_03 CSC May 20_05_ Clean LBO Model" xfId="2510" xr:uid="{00000000-0005-0000-0000-0000DA020000}"/>
    <cellStyle name="—_GS_Balance_Global Wireless1_03 CSC May 20_08 Valuation Model incl. new BP" xfId="2511" xr:uid="{00000000-0005-0000-0000-0000DB020000}"/>
    <cellStyle name="—_GS_Balance_Global Wireless1_03 CSC May 20_09 Valuation Model incl. new BP" xfId="2512" xr:uid="{00000000-0005-0000-0000-0000DC020000}"/>
    <cellStyle name="—_GS_Balance_Global Wireless1_03 CSC May 20_13 Valuation Model incl. new BP" xfId="2513" xr:uid="{00000000-0005-0000-0000-0000DD020000}"/>
    <cellStyle name="—_GS_Balance_Global Wireless1_03 CSC May 20_14 Valuation Model incl. new BP" xfId="2514" xr:uid="{00000000-0005-0000-0000-0000DE020000}"/>
    <cellStyle name="—_GS_Balance_Global Wireless1_03 CSC May 20_15_ Clean LBO Model" xfId="2515" xr:uid="{00000000-0005-0000-0000-0000DF020000}"/>
    <cellStyle name="—_GS_Balance_Global Wireless1_03 CSC May 20_20 Valuation Model incl. new BP" xfId="2516" xr:uid="{00000000-0005-0000-0000-0000E0020000}"/>
    <cellStyle name="—_GS_Balance_Global Wireless1_03 CSC May 20_25 Valuation Model incl. new BP" xfId="2517" xr:uid="{00000000-0005-0000-0000-0000E1020000}"/>
    <cellStyle name="—_GS_Balance_Global Wireless1_03 CSC May 20_33 Valuation Model incl. new BP" xfId="2518" xr:uid="{00000000-0005-0000-0000-0000E2020000}"/>
    <cellStyle name="—_GS_Balance_Global Wireless1_03 CSC May 20_34 Valuation Model incl. new BP" xfId="2519" xr:uid="{00000000-0005-0000-0000-0000E3020000}"/>
    <cellStyle name="—_GS_Balance_Global Wireless1_03 CSC May 20_37 Valuation Model incl. new BP" xfId="2520" xr:uid="{00000000-0005-0000-0000-0000E4020000}"/>
    <cellStyle name="—_GS_Balance_Global Wireless1_03 CSC May 20_38 Valuation Model incl. new BP" xfId="2521" xr:uid="{00000000-0005-0000-0000-0000E5020000}"/>
    <cellStyle name="—_GS_Balance_Global Wireless1_03 CSC May 20_39 Valuation Model incl. new BP" xfId="2522" xr:uid="{00000000-0005-0000-0000-0000E6020000}"/>
    <cellStyle name="—_GS_Balance_Global Wireless1_03 CSC May 20_40 Valuation Model incl. new BP" xfId="2523" xr:uid="{00000000-0005-0000-0000-0000E7020000}"/>
    <cellStyle name="—_GS_Balance_Global Wireless1_03 CSC May 20_44 Valuation Model incl. new BP" xfId="2524" xr:uid="{00000000-0005-0000-0000-0000E8020000}"/>
    <cellStyle name="—_GS_Balance_Global Wireless1_03_ Clean LBO Model" xfId="2525" xr:uid="{00000000-0005-0000-0000-0000E9020000}"/>
    <cellStyle name="—_GS_Balance_Global Wireless1_05_ Clean LBO Model" xfId="2526" xr:uid="{00000000-0005-0000-0000-0000EA020000}"/>
    <cellStyle name="—_GS_Balance_Global Wireless1_08 Valuation Model incl. new BP" xfId="2527" xr:uid="{00000000-0005-0000-0000-0000EB020000}"/>
    <cellStyle name="—_GS_Balance_Global Wireless1_09 Valuation Model incl. new BP" xfId="2528" xr:uid="{00000000-0005-0000-0000-0000EC020000}"/>
    <cellStyle name="—_GS_Balance_Global Wireless1_13 Valuation Model incl. new BP" xfId="2529" xr:uid="{00000000-0005-0000-0000-0000ED020000}"/>
    <cellStyle name="—_GS_Balance_Global Wireless1_14 Valuation Model incl. new BP" xfId="2530" xr:uid="{00000000-0005-0000-0000-0000EE020000}"/>
    <cellStyle name="—_GS_Balance_Global Wireless1_15_ Clean LBO Model" xfId="2531" xr:uid="{00000000-0005-0000-0000-0000EF020000}"/>
    <cellStyle name="—_GS_Balance_Global Wireless1_20 Valuation Model incl. new BP" xfId="2532" xr:uid="{00000000-0005-0000-0000-0000F0020000}"/>
    <cellStyle name="—_GS_Balance_Global Wireless1_25 Valuation Model incl. new BP" xfId="2533" xr:uid="{00000000-0005-0000-0000-0000F1020000}"/>
    <cellStyle name="—_GS_Balance_Global Wireless1_33 Valuation Model incl. new BP" xfId="2534" xr:uid="{00000000-0005-0000-0000-0000F2020000}"/>
    <cellStyle name="—_GS_Balance_Global Wireless1_34 Valuation Model incl. new BP" xfId="2535" xr:uid="{00000000-0005-0000-0000-0000F3020000}"/>
    <cellStyle name="—_GS_Balance_Global Wireless1_37 Valuation Model incl. new BP" xfId="2536" xr:uid="{00000000-0005-0000-0000-0000F4020000}"/>
    <cellStyle name="—_GS_Balance_Global Wireless1_38 Valuation Model incl. new BP" xfId="2537" xr:uid="{00000000-0005-0000-0000-0000F5020000}"/>
    <cellStyle name="—_GS_Balance_Global Wireless1_39 Valuation Model incl. new BP" xfId="2538" xr:uid="{00000000-0005-0000-0000-0000F6020000}"/>
    <cellStyle name="—_GS_Balance_Global Wireless1_40 Valuation Model incl. new BP" xfId="2539" xr:uid="{00000000-0005-0000-0000-0000F7020000}"/>
    <cellStyle name="—_GS_Balance_Global Wireless1_44 Valuation Model incl. new BP" xfId="2540" xr:uid="{00000000-0005-0000-0000-0000F8020000}"/>
    <cellStyle name="—_GS_Balance_Global Wireless1_CSC May 20" xfId="2541" xr:uid="{00000000-0005-0000-0000-0000F9020000}"/>
    <cellStyle name="—_GS_Balance_Global Wireless1_CSC May 20_03_ Clean LBO Model" xfId="2542" xr:uid="{00000000-0005-0000-0000-0000FA020000}"/>
    <cellStyle name="—_GS_Balance_Global Wireless1_CSC May 20_05_ Clean LBO Model" xfId="2543" xr:uid="{00000000-0005-0000-0000-0000FB020000}"/>
    <cellStyle name="—_GS_Balance_Global Wireless1_CSC May 20_08 Valuation Model incl. new BP" xfId="2544" xr:uid="{00000000-0005-0000-0000-0000FC020000}"/>
    <cellStyle name="—_GS_Balance_Global Wireless1_CSC May 20_09 Valuation Model incl. new BP" xfId="2545" xr:uid="{00000000-0005-0000-0000-0000FD020000}"/>
    <cellStyle name="—_GS_Balance_Global Wireless1_CSC May 20_13 Valuation Model incl. new BP" xfId="2546" xr:uid="{00000000-0005-0000-0000-0000FE020000}"/>
    <cellStyle name="—_GS_Balance_Global Wireless1_CSC May 20_14 Valuation Model incl. new BP" xfId="2547" xr:uid="{00000000-0005-0000-0000-0000FF020000}"/>
    <cellStyle name="—_GS_Balance_Global Wireless1_CSC May 20_15_ Clean LBO Model" xfId="2548" xr:uid="{00000000-0005-0000-0000-000000030000}"/>
    <cellStyle name="—_GS_Balance_Global Wireless1_CSC May 20_20 Valuation Model incl. new BP" xfId="2549" xr:uid="{00000000-0005-0000-0000-000001030000}"/>
    <cellStyle name="—_GS_Balance_Global Wireless1_CSC May 20_25 Valuation Model incl. new BP" xfId="2550" xr:uid="{00000000-0005-0000-0000-000002030000}"/>
    <cellStyle name="—_GS_Balance_Global Wireless1_CSC May 20_33 Valuation Model incl. new BP" xfId="2551" xr:uid="{00000000-0005-0000-0000-000003030000}"/>
    <cellStyle name="—_GS_Balance_Global Wireless1_CSC May 20_34 Valuation Model incl. new BP" xfId="2552" xr:uid="{00000000-0005-0000-0000-000004030000}"/>
    <cellStyle name="—_GS_Balance_Global Wireless1_CSC May 20_37 Valuation Model incl. new BP" xfId="2553" xr:uid="{00000000-0005-0000-0000-000005030000}"/>
    <cellStyle name="—_GS_Balance_Global Wireless1_CSC May 20_38 Valuation Model incl. new BP" xfId="2554" xr:uid="{00000000-0005-0000-0000-000006030000}"/>
    <cellStyle name="—_GS_Balance_Global Wireless1_CSC May 20_39 Valuation Model incl. new BP" xfId="2555" xr:uid="{00000000-0005-0000-0000-000007030000}"/>
    <cellStyle name="—_GS_Balance_Global Wireless1_CSC May 20_40 Valuation Model incl. new BP" xfId="2556" xr:uid="{00000000-0005-0000-0000-000008030000}"/>
    <cellStyle name="—_GS_Balance_Global Wireless1_CSC May 20_44 Valuation Model incl. new BP" xfId="2557" xr:uid="{00000000-0005-0000-0000-000009030000}"/>
    <cellStyle name="—_GS_Cash " xfId="2558" xr:uid="{00000000-0005-0000-0000-00000A030000}"/>
    <cellStyle name="—_GS_Cash  (2)" xfId="2559" xr:uid="{00000000-0005-0000-0000-00000B030000}"/>
    <cellStyle name="—_GS_Cash  (2)_03_ Clean LBO Model" xfId="2560" xr:uid="{00000000-0005-0000-0000-00000C030000}"/>
    <cellStyle name="—_GS_Cash  (2)_05_ Clean LBO Model" xfId="2561" xr:uid="{00000000-0005-0000-0000-00000D030000}"/>
    <cellStyle name="—_GS_Cash  (2)_08 Valuation Model incl. new BP" xfId="2562" xr:uid="{00000000-0005-0000-0000-00000E030000}"/>
    <cellStyle name="—_GS_Cash  (2)_09 Valuation Model incl. new BP" xfId="2563" xr:uid="{00000000-0005-0000-0000-00000F030000}"/>
    <cellStyle name="—_GS_Cash  (2)_13 Valuation Model incl. new BP" xfId="2564" xr:uid="{00000000-0005-0000-0000-000010030000}"/>
    <cellStyle name="—_GS_Cash  (2)_14 Valuation Model incl. new BP" xfId="2565" xr:uid="{00000000-0005-0000-0000-000011030000}"/>
    <cellStyle name="—_GS_Cash  (2)_15_ Clean LBO Model" xfId="2566" xr:uid="{00000000-0005-0000-0000-000012030000}"/>
    <cellStyle name="—_GS_Cash  (2)_20 Valuation Model incl. new BP" xfId="2567" xr:uid="{00000000-0005-0000-0000-000013030000}"/>
    <cellStyle name="—_GS_Cash  (2)_25 Valuation Model incl. new BP" xfId="2568" xr:uid="{00000000-0005-0000-0000-000014030000}"/>
    <cellStyle name="—_GS_Cash  (2)_33 Valuation Model incl. new BP" xfId="2569" xr:uid="{00000000-0005-0000-0000-000015030000}"/>
    <cellStyle name="—_GS_Cash  (2)_34 Valuation Model incl. new BP" xfId="2570" xr:uid="{00000000-0005-0000-0000-000016030000}"/>
    <cellStyle name="—_GS_Cash  (2)_37 Valuation Model incl. new BP" xfId="2571" xr:uid="{00000000-0005-0000-0000-000017030000}"/>
    <cellStyle name="—_GS_Cash  (2)_38 Valuation Model incl. new BP" xfId="2572" xr:uid="{00000000-0005-0000-0000-000018030000}"/>
    <cellStyle name="—_GS_Cash  (2)_39 Valuation Model incl. new BP" xfId="2573" xr:uid="{00000000-0005-0000-0000-000019030000}"/>
    <cellStyle name="—_GS_Cash  (2)_40 Valuation Model incl. new BP" xfId="2574" xr:uid="{00000000-0005-0000-0000-00001A030000}"/>
    <cellStyle name="—_GS_Cash  (2)_44 Valuation Model incl. new BP" xfId="2575" xr:uid="{00000000-0005-0000-0000-00001B030000}"/>
    <cellStyle name="—_GS_Cash  (2)_Global Wireless1" xfId="2576" xr:uid="{00000000-0005-0000-0000-00001C030000}"/>
    <cellStyle name="—_GS_Cash  (2)_Global Wireless1_03 CSC May 20" xfId="2577" xr:uid="{00000000-0005-0000-0000-00001D030000}"/>
    <cellStyle name="—_GS_Cash  (2)_Global Wireless1_03 CSC May 20_03_ Clean LBO Model" xfId="2578" xr:uid="{00000000-0005-0000-0000-00001E030000}"/>
    <cellStyle name="—_GS_Cash  (2)_Global Wireless1_03 CSC May 20_05_ Clean LBO Model" xfId="2579" xr:uid="{00000000-0005-0000-0000-00001F030000}"/>
    <cellStyle name="—_GS_Cash  (2)_Global Wireless1_03 CSC May 20_08 Valuation Model incl. new BP" xfId="2580" xr:uid="{00000000-0005-0000-0000-000020030000}"/>
    <cellStyle name="—_GS_Cash  (2)_Global Wireless1_03 CSC May 20_09 Valuation Model incl. new BP" xfId="2581" xr:uid="{00000000-0005-0000-0000-000021030000}"/>
    <cellStyle name="—_GS_Cash  (2)_Global Wireless1_03 CSC May 20_13 Valuation Model incl. new BP" xfId="2582" xr:uid="{00000000-0005-0000-0000-000022030000}"/>
    <cellStyle name="—_GS_Cash  (2)_Global Wireless1_03 CSC May 20_14 Valuation Model incl. new BP" xfId="2583" xr:uid="{00000000-0005-0000-0000-000023030000}"/>
    <cellStyle name="—_GS_Cash  (2)_Global Wireless1_03 CSC May 20_15_ Clean LBO Model" xfId="2584" xr:uid="{00000000-0005-0000-0000-000024030000}"/>
    <cellStyle name="—_GS_Cash  (2)_Global Wireless1_03 CSC May 20_20 Valuation Model incl. new BP" xfId="2585" xr:uid="{00000000-0005-0000-0000-000025030000}"/>
    <cellStyle name="—_GS_Cash  (2)_Global Wireless1_03 CSC May 20_25 Valuation Model incl. new BP" xfId="2586" xr:uid="{00000000-0005-0000-0000-000026030000}"/>
    <cellStyle name="—_GS_Cash  (2)_Global Wireless1_03 CSC May 20_33 Valuation Model incl. new BP" xfId="2587" xr:uid="{00000000-0005-0000-0000-000027030000}"/>
    <cellStyle name="—_GS_Cash  (2)_Global Wireless1_03 CSC May 20_34 Valuation Model incl. new BP" xfId="2588" xr:uid="{00000000-0005-0000-0000-000028030000}"/>
    <cellStyle name="—_GS_Cash  (2)_Global Wireless1_03 CSC May 20_37 Valuation Model incl. new BP" xfId="2589" xr:uid="{00000000-0005-0000-0000-000029030000}"/>
    <cellStyle name="—_GS_Cash  (2)_Global Wireless1_03 CSC May 20_38 Valuation Model incl. new BP" xfId="2590" xr:uid="{00000000-0005-0000-0000-00002A030000}"/>
    <cellStyle name="—_GS_Cash  (2)_Global Wireless1_03 CSC May 20_39 Valuation Model incl. new BP" xfId="2591" xr:uid="{00000000-0005-0000-0000-00002B030000}"/>
    <cellStyle name="—_GS_Cash  (2)_Global Wireless1_03 CSC May 20_40 Valuation Model incl. new BP" xfId="2592" xr:uid="{00000000-0005-0000-0000-00002C030000}"/>
    <cellStyle name="—_GS_Cash  (2)_Global Wireless1_03 CSC May 20_44 Valuation Model incl. new BP" xfId="2593" xr:uid="{00000000-0005-0000-0000-00002D030000}"/>
    <cellStyle name="—_GS_Cash  (2)_Global Wireless1_03_ Clean LBO Model" xfId="2594" xr:uid="{00000000-0005-0000-0000-00002E030000}"/>
    <cellStyle name="—_GS_Cash  (2)_Global Wireless1_05_ Clean LBO Model" xfId="2595" xr:uid="{00000000-0005-0000-0000-00002F030000}"/>
    <cellStyle name="—_GS_Cash  (2)_Global Wireless1_08 Valuation Model incl. new BP" xfId="2596" xr:uid="{00000000-0005-0000-0000-000030030000}"/>
    <cellStyle name="—_GS_Cash  (2)_Global Wireless1_09 Valuation Model incl. new BP" xfId="2597" xr:uid="{00000000-0005-0000-0000-000031030000}"/>
    <cellStyle name="—_GS_Cash  (2)_Global Wireless1_13 Valuation Model incl. new BP" xfId="2598" xr:uid="{00000000-0005-0000-0000-000032030000}"/>
    <cellStyle name="—_GS_Cash  (2)_Global Wireless1_14 Valuation Model incl. new BP" xfId="2599" xr:uid="{00000000-0005-0000-0000-000033030000}"/>
    <cellStyle name="—_GS_Cash  (2)_Global Wireless1_15_ Clean LBO Model" xfId="2600" xr:uid="{00000000-0005-0000-0000-000034030000}"/>
    <cellStyle name="—_GS_Cash  (2)_Global Wireless1_20 Valuation Model incl. new BP" xfId="2601" xr:uid="{00000000-0005-0000-0000-000035030000}"/>
    <cellStyle name="—_GS_Cash  (2)_Global Wireless1_25 Valuation Model incl. new BP" xfId="2602" xr:uid="{00000000-0005-0000-0000-000036030000}"/>
    <cellStyle name="—_GS_Cash  (2)_Global Wireless1_33 Valuation Model incl. new BP" xfId="2603" xr:uid="{00000000-0005-0000-0000-000037030000}"/>
    <cellStyle name="—_GS_Cash  (2)_Global Wireless1_34 Valuation Model incl. new BP" xfId="2604" xr:uid="{00000000-0005-0000-0000-000038030000}"/>
    <cellStyle name="—_GS_Cash  (2)_Global Wireless1_37 Valuation Model incl. new BP" xfId="2605" xr:uid="{00000000-0005-0000-0000-000039030000}"/>
    <cellStyle name="—_GS_Cash  (2)_Global Wireless1_38 Valuation Model incl. new BP" xfId="2606" xr:uid="{00000000-0005-0000-0000-00003A030000}"/>
    <cellStyle name="—_GS_Cash  (2)_Global Wireless1_39 Valuation Model incl. new BP" xfId="2607" xr:uid="{00000000-0005-0000-0000-00003B030000}"/>
    <cellStyle name="—_GS_Cash  (2)_Global Wireless1_40 Valuation Model incl. new BP" xfId="2608" xr:uid="{00000000-0005-0000-0000-00003C030000}"/>
    <cellStyle name="—_GS_Cash  (2)_Global Wireless1_44 Valuation Model incl. new BP" xfId="2609" xr:uid="{00000000-0005-0000-0000-00003D030000}"/>
    <cellStyle name="—_GS_Cash  (2)_Global Wireless1_CSC May 20" xfId="2610" xr:uid="{00000000-0005-0000-0000-00003E030000}"/>
    <cellStyle name="—_GS_Cash  (2)_Global Wireless1_CSC May 20_03_ Clean LBO Model" xfId="2611" xr:uid="{00000000-0005-0000-0000-00003F030000}"/>
    <cellStyle name="—_GS_Cash  (2)_Global Wireless1_CSC May 20_05_ Clean LBO Model" xfId="2612" xr:uid="{00000000-0005-0000-0000-000040030000}"/>
    <cellStyle name="—_GS_Cash  (2)_Global Wireless1_CSC May 20_08 Valuation Model incl. new BP" xfId="2613" xr:uid="{00000000-0005-0000-0000-000041030000}"/>
    <cellStyle name="—_GS_Cash  (2)_Global Wireless1_CSC May 20_09 Valuation Model incl. new BP" xfId="2614" xr:uid="{00000000-0005-0000-0000-000042030000}"/>
    <cellStyle name="—_GS_Cash  (2)_Global Wireless1_CSC May 20_13 Valuation Model incl. new BP" xfId="2615" xr:uid="{00000000-0005-0000-0000-000043030000}"/>
    <cellStyle name="—_GS_Cash  (2)_Global Wireless1_CSC May 20_14 Valuation Model incl. new BP" xfId="2616" xr:uid="{00000000-0005-0000-0000-000044030000}"/>
    <cellStyle name="—_GS_Cash  (2)_Global Wireless1_CSC May 20_15_ Clean LBO Model" xfId="2617" xr:uid="{00000000-0005-0000-0000-000045030000}"/>
    <cellStyle name="—_GS_Cash  (2)_Global Wireless1_CSC May 20_20 Valuation Model incl. new BP" xfId="2618" xr:uid="{00000000-0005-0000-0000-000046030000}"/>
    <cellStyle name="—_GS_Cash  (2)_Global Wireless1_CSC May 20_25 Valuation Model incl. new BP" xfId="2619" xr:uid="{00000000-0005-0000-0000-000047030000}"/>
    <cellStyle name="—_GS_Cash  (2)_Global Wireless1_CSC May 20_33 Valuation Model incl. new BP" xfId="2620" xr:uid="{00000000-0005-0000-0000-000048030000}"/>
    <cellStyle name="—_GS_Cash  (2)_Global Wireless1_CSC May 20_34 Valuation Model incl. new BP" xfId="2621" xr:uid="{00000000-0005-0000-0000-000049030000}"/>
    <cellStyle name="—_GS_Cash  (2)_Global Wireless1_CSC May 20_37 Valuation Model incl. new BP" xfId="2622" xr:uid="{00000000-0005-0000-0000-00004A030000}"/>
    <cellStyle name="—_GS_Cash  (2)_Global Wireless1_CSC May 20_38 Valuation Model incl. new BP" xfId="2623" xr:uid="{00000000-0005-0000-0000-00004B030000}"/>
    <cellStyle name="—_GS_Cash  (2)_Global Wireless1_CSC May 20_39 Valuation Model incl. new BP" xfId="2624" xr:uid="{00000000-0005-0000-0000-00004C030000}"/>
    <cellStyle name="—_GS_Cash  (2)_Global Wireless1_CSC May 20_40 Valuation Model incl. new BP" xfId="2625" xr:uid="{00000000-0005-0000-0000-00004D030000}"/>
    <cellStyle name="—_GS_Cash  (2)_Global Wireless1_CSC May 20_44 Valuation Model incl. new BP" xfId="2626" xr:uid="{00000000-0005-0000-0000-00004E030000}"/>
    <cellStyle name="—_GS_Cash _03_ Clean LBO Model" xfId="2627" xr:uid="{00000000-0005-0000-0000-00004F030000}"/>
    <cellStyle name="—_GS_Cash _05_ Clean LBO Model" xfId="2628" xr:uid="{00000000-0005-0000-0000-000050030000}"/>
    <cellStyle name="—_GS_Cash _08 Valuation Model incl. new BP" xfId="2629" xr:uid="{00000000-0005-0000-0000-000051030000}"/>
    <cellStyle name="—_GS_Cash _09 Valuation Model incl. new BP" xfId="2630" xr:uid="{00000000-0005-0000-0000-000052030000}"/>
    <cellStyle name="—_GS_Cash _13 Valuation Model incl. new BP" xfId="2631" xr:uid="{00000000-0005-0000-0000-000053030000}"/>
    <cellStyle name="—_GS_Cash _14 Valuation Model incl. new BP" xfId="2632" xr:uid="{00000000-0005-0000-0000-000054030000}"/>
    <cellStyle name="—_GS_Cash _15_ Clean LBO Model" xfId="2633" xr:uid="{00000000-0005-0000-0000-000055030000}"/>
    <cellStyle name="—_GS_Cash _20 Valuation Model incl. new BP" xfId="2634" xr:uid="{00000000-0005-0000-0000-000056030000}"/>
    <cellStyle name="—_GS_Cash _25 Valuation Model incl. new BP" xfId="2635" xr:uid="{00000000-0005-0000-0000-000057030000}"/>
    <cellStyle name="—_GS_Cash _33 Valuation Model incl. new BP" xfId="2636" xr:uid="{00000000-0005-0000-0000-000058030000}"/>
    <cellStyle name="—_GS_Cash _34 Valuation Model incl. new BP" xfId="2637" xr:uid="{00000000-0005-0000-0000-000059030000}"/>
    <cellStyle name="—_GS_Cash _37 Valuation Model incl. new BP" xfId="2638" xr:uid="{00000000-0005-0000-0000-00005A030000}"/>
    <cellStyle name="—_GS_Cash _38 Valuation Model incl. new BP" xfId="2639" xr:uid="{00000000-0005-0000-0000-00005B030000}"/>
    <cellStyle name="—_GS_Cash _39 Valuation Model incl. new BP" xfId="2640" xr:uid="{00000000-0005-0000-0000-00005C030000}"/>
    <cellStyle name="—_GS_Cash _40 Valuation Model incl. new BP" xfId="2641" xr:uid="{00000000-0005-0000-0000-00005D030000}"/>
    <cellStyle name="—_GS_Cash _44 Valuation Model incl. new BP" xfId="2642" xr:uid="{00000000-0005-0000-0000-00005E030000}"/>
    <cellStyle name="—_GS_Cash _Global Wireless1" xfId="2643" xr:uid="{00000000-0005-0000-0000-00005F030000}"/>
    <cellStyle name="—_GS_Cash _Global Wireless1_03 CSC May 20" xfId="2644" xr:uid="{00000000-0005-0000-0000-000060030000}"/>
    <cellStyle name="—_GS_Cash _Global Wireless1_03 CSC May 20_03_ Clean LBO Model" xfId="2645" xr:uid="{00000000-0005-0000-0000-000061030000}"/>
    <cellStyle name="—_GS_Cash _Global Wireless1_03 CSC May 20_05_ Clean LBO Model" xfId="2646" xr:uid="{00000000-0005-0000-0000-000062030000}"/>
    <cellStyle name="—_GS_Cash _Global Wireless1_03 CSC May 20_08 Valuation Model incl. new BP" xfId="2647" xr:uid="{00000000-0005-0000-0000-000063030000}"/>
    <cellStyle name="—_GS_Cash _Global Wireless1_03 CSC May 20_09 Valuation Model incl. new BP" xfId="2648" xr:uid="{00000000-0005-0000-0000-000064030000}"/>
    <cellStyle name="—_GS_Cash _Global Wireless1_03 CSC May 20_13 Valuation Model incl. new BP" xfId="2649" xr:uid="{00000000-0005-0000-0000-000065030000}"/>
    <cellStyle name="—_GS_Cash _Global Wireless1_03 CSC May 20_14 Valuation Model incl. new BP" xfId="2650" xr:uid="{00000000-0005-0000-0000-000066030000}"/>
    <cellStyle name="—_GS_Cash _Global Wireless1_03 CSC May 20_15_ Clean LBO Model" xfId="2651" xr:uid="{00000000-0005-0000-0000-000067030000}"/>
    <cellStyle name="—_GS_Cash _Global Wireless1_03 CSC May 20_20 Valuation Model incl. new BP" xfId="2652" xr:uid="{00000000-0005-0000-0000-000068030000}"/>
    <cellStyle name="—_GS_Cash _Global Wireless1_03 CSC May 20_25 Valuation Model incl. new BP" xfId="2653" xr:uid="{00000000-0005-0000-0000-000069030000}"/>
    <cellStyle name="—_GS_Cash _Global Wireless1_03 CSC May 20_33 Valuation Model incl. new BP" xfId="2654" xr:uid="{00000000-0005-0000-0000-00006A030000}"/>
    <cellStyle name="—_GS_Cash _Global Wireless1_03 CSC May 20_34 Valuation Model incl. new BP" xfId="2655" xr:uid="{00000000-0005-0000-0000-00006B030000}"/>
    <cellStyle name="—_GS_Cash _Global Wireless1_03 CSC May 20_37 Valuation Model incl. new BP" xfId="2656" xr:uid="{00000000-0005-0000-0000-00006C030000}"/>
    <cellStyle name="—_GS_Cash _Global Wireless1_03 CSC May 20_38 Valuation Model incl. new BP" xfId="2657" xr:uid="{00000000-0005-0000-0000-00006D030000}"/>
    <cellStyle name="—_GS_Cash _Global Wireless1_03 CSC May 20_39 Valuation Model incl. new BP" xfId="2658" xr:uid="{00000000-0005-0000-0000-00006E030000}"/>
    <cellStyle name="—_GS_Cash _Global Wireless1_03 CSC May 20_40 Valuation Model incl. new BP" xfId="2659" xr:uid="{00000000-0005-0000-0000-00006F030000}"/>
    <cellStyle name="—_GS_Cash _Global Wireless1_03 CSC May 20_44 Valuation Model incl. new BP" xfId="2660" xr:uid="{00000000-0005-0000-0000-000070030000}"/>
    <cellStyle name="—_GS_Cash _Global Wireless1_03_ Clean LBO Model" xfId="2661" xr:uid="{00000000-0005-0000-0000-000071030000}"/>
    <cellStyle name="—_GS_Cash _Global Wireless1_05_ Clean LBO Model" xfId="2662" xr:uid="{00000000-0005-0000-0000-000072030000}"/>
    <cellStyle name="—_GS_Cash _Global Wireless1_08 Valuation Model incl. new BP" xfId="2663" xr:uid="{00000000-0005-0000-0000-000073030000}"/>
    <cellStyle name="—_GS_Cash _Global Wireless1_09 Valuation Model incl. new BP" xfId="2664" xr:uid="{00000000-0005-0000-0000-000074030000}"/>
    <cellStyle name="—_GS_Cash _Global Wireless1_13 Valuation Model incl. new BP" xfId="2665" xr:uid="{00000000-0005-0000-0000-000075030000}"/>
    <cellStyle name="—_GS_Cash _Global Wireless1_14 Valuation Model incl. new BP" xfId="2666" xr:uid="{00000000-0005-0000-0000-000076030000}"/>
    <cellStyle name="—_GS_Cash _Global Wireless1_15_ Clean LBO Model" xfId="2667" xr:uid="{00000000-0005-0000-0000-000077030000}"/>
    <cellStyle name="—_GS_Cash _Global Wireless1_20 Valuation Model incl. new BP" xfId="2668" xr:uid="{00000000-0005-0000-0000-000078030000}"/>
    <cellStyle name="—_GS_Cash _Global Wireless1_25 Valuation Model incl. new BP" xfId="2669" xr:uid="{00000000-0005-0000-0000-000079030000}"/>
    <cellStyle name="—_GS_Cash _Global Wireless1_33 Valuation Model incl. new BP" xfId="2670" xr:uid="{00000000-0005-0000-0000-00007A030000}"/>
    <cellStyle name="—_GS_Cash _Global Wireless1_34 Valuation Model incl. new BP" xfId="2671" xr:uid="{00000000-0005-0000-0000-00007B030000}"/>
    <cellStyle name="—_GS_Cash _Global Wireless1_37 Valuation Model incl. new BP" xfId="2672" xr:uid="{00000000-0005-0000-0000-00007C030000}"/>
    <cellStyle name="—_GS_Cash _Global Wireless1_38 Valuation Model incl. new BP" xfId="2673" xr:uid="{00000000-0005-0000-0000-00007D030000}"/>
    <cellStyle name="—_GS_Cash _Global Wireless1_39 Valuation Model incl. new BP" xfId="2674" xr:uid="{00000000-0005-0000-0000-00007E030000}"/>
    <cellStyle name="—_GS_Cash _Global Wireless1_40 Valuation Model incl. new BP" xfId="2675" xr:uid="{00000000-0005-0000-0000-00007F030000}"/>
    <cellStyle name="—_GS_Cash _Global Wireless1_44 Valuation Model incl. new BP" xfId="2676" xr:uid="{00000000-0005-0000-0000-000080030000}"/>
    <cellStyle name="—_GS_Cash _Global Wireless1_CSC May 20" xfId="2677" xr:uid="{00000000-0005-0000-0000-000081030000}"/>
    <cellStyle name="—_GS_Cash _Global Wireless1_CSC May 20_03_ Clean LBO Model" xfId="2678" xr:uid="{00000000-0005-0000-0000-000082030000}"/>
    <cellStyle name="—_GS_Cash _Global Wireless1_CSC May 20_05_ Clean LBO Model" xfId="2679" xr:uid="{00000000-0005-0000-0000-000083030000}"/>
    <cellStyle name="—_GS_Cash _Global Wireless1_CSC May 20_08 Valuation Model incl. new BP" xfId="2680" xr:uid="{00000000-0005-0000-0000-000084030000}"/>
    <cellStyle name="—_GS_Cash _Global Wireless1_CSC May 20_09 Valuation Model incl. new BP" xfId="2681" xr:uid="{00000000-0005-0000-0000-000085030000}"/>
    <cellStyle name="—_GS_Cash _Global Wireless1_CSC May 20_13 Valuation Model incl. new BP" xfId="2682" xr:uid="{00000000-0005-0000-0000-000086030000}"/>
    <cellStyle name="—_GS_Cash _Global Wireless1_CSC May 20_14 Valuation Model incl. new BP" xfId="2683" xr:uid="{00000000-0005-0000-0000-000087030000}"/>
    <cellStyle name="—_GS_Cash _Global Wireless1_CSC May 20_15_ Clean LBO Model" xfId="2684" xr:uid="{00000000-0005-0000-0000-000088030000}"/>
    <cellStyle name="—_GS_Cash _Global Wireless1_CSC May 20_20 Valuation Model incl. new BP" xfId="2685" xr:uid="{00000000-0005-0000-0000-000089030000}"/>
    <cellStyle name="—_GS_Cash _Global Wireless1_CSC May 20_25 Valuation Model incl. new BP" xfId="2686" xr:uid="{00000000-0005-0000-0000-00008A030000}"/>
    <cellStyle name="—_GS_Cash _Global Wireless1_CSC May 20_33 Valuation Model incl. new BP" xfId="2687" xr:uid="{00000000-0005-0000-0000-00008B030000}"/>
    <cellStyle name="—_GS_Cash _Global Wireless1_CSC May 20_34 Valuation Model incl. new BP" xfId="2688" xr:uid="{00000000-0005-0000-0000-00008C030000}"/>
    <cellStyle name="—_GS_Cash _Global Wireless1_CSC May 20_37 Valuation Model incl. new BP" xfId="2689" xr:uid="{00000000-0005-0000-0000-00008D030000}"/>
    <cellStyle name="—_GS_Cash _Global Wireless1_CSC May 20_38 Valuation Model incl. new BP" xfId="2690" xr:uid="{00000000-0005-0000-0000-00008E030000}"/>
    <cellStyle name="—_GS_Cash _Global Wireless1_CSC May 20_39 Valuation Model incl. new BP" xfId="2691" xr:uid="{00000000-0005-0000-0000-00008F030000}"/>
    <cellStyle name="—_GS_Cash _Global Wireless1_CSC May 20_40 Valuation Model incl. new BP" xfId="2692" xr:uid="{00000000-0005-0000-0000-000090030000}"/>
    <cellStyle name="—_GS_Cash _Global Wireless1_CSC May 20_44 Valuation Model incl. new BP" xfId="2693" xr:uid="{00000000-0005-0000-0000-000091030000}"/>
    <cellStyle name="—_GS_DCF" xfId="2694" xr:uid="{00000000-0005-0000-0000-000092030000}"/>
    <cellStyle name="—_GS_DCF_03_ Clean LBO Model" xfId="2695" xr:uid="{00000000-0005-0000-0000-000093030000}"/>
    <cellStyle name="—_GS_DCF_05_ Clean LBO Model" xfId="2696" xr:uid="{00000000-0005-0000-0000-000094030000}"/>
    <cellStyle name="—_GS_DCF_08 Valuation Model incl. new BP" xfId="2697" xr:uid="{00000000-0005-0000-0000-000095030000}"/>
    <cellStyle name="—_GS_DCF_09 Valuation Model incl. new BP" xfId="2698" xr:uid="{00000000-0005-0000-0000-000096030000}"/>
    <cellStyle name="—_GS_DCF_13 Valuation Model incl. new BP" xfId="2699" xr:uid="{00000000-0005-0000-0000-000097030000}"/>
    <cellStyle name="—_GS_DCF_14 Valuation Model incl. new BP" xfId="2700" xr:uid="{00000000-0005-0000-0000-000098030000}"/>
    <cellStyle name="—_GS_DCF_15_ Clean LBO Model" xfId="2701" xr:uid="{00000000-0005-0000-0000-000099030000}"/>
    <cellStyle name="—_GS_DCF_20 Valuation Model incl. new BP" xfId="2702" xr:uid="{00000000-0005-0000-0000-00009A030000}"/>
    <cellStyle name="—_GS_DCF_25 Valuation Model incl. new BP" xfId="2703" xr:uid="{00000000-0005-0000-0000-00009B030000}"/>
    <cellStyle name="—_GS_DCF_33 Valuation Model incl. new BP" xfId="2704" xr:uid="{00000000-0005-0000-0000-00009C030000}"/>
    <cellStyle name="—_GS_DCF_34 Valuation Model incl. new BP" xfId="2705" xr:uid="{00000000-0005-0000-0000-00009D030000}"/>
    <cellStyle name="—_GS_DCF_37 Valuation Model incl. new BP" xfId="2706" xr:uid="{00000000-0005-0000-0000-00009E030000}"/>
    <cellStyle name="—_GS_DCF_38 Valuation Model incl. new BP" xfId="2707" xr:uid="{00000000-0005-0000-0000-00009F030000}"/>
    <cellStyle name="—_GS_DCF_39 Valuation Model incl. new BP" xfId="2708" xr:uid="{00000000-0005-0000-0000-0000A0030000}"/>
    <cellStyle name="—_GS_DCF_40 Valuation Model incl. new BP" xfId="2709" xr:uid="{00000000-0005-0000-0000-0000A1030000}"/>
    <cellStyle name="—_GS_DCF_44 Valuation Model incl. new BP" xfId="2710" xr:uid="{00000000-0005-0000-0000-0000A2030000}"/>
    <cellStyle name="—_GS_DCF_Global Wireless1" xfId="2711" xr:uid="{00000000-0005-0000-0000-0000A3030000}"/>
    <cellStyle name="—_GS_DCF_Global Wireless1_03 CSC May 20" xfId="2712" xr:uid="{00000000-0005-0000-0000-0000A4030000}"/>
    <cellStyle name="—_GS_DCF_Global Wireless1_03 CSC May 20_03_ Clean LBO Model" xfId="2713" xr:uid="{00000000-0005-0000-0000-0000A5030000}"/>
    <cellStyle name="—_GS_DCF_Global Wireless1_03 CSC May 20_05_ Clean LBO Model" xfId="2714" xr:uid="{00000000-0005-0000-0000-0000A6030000}"/>
    <cellStyle name="—_GS_DCF_Global Wireless1_03 CSC May 20_08 Valuation Model incl. new BP" xfId="2715" xr:uid="{00000000-0005-0000-0000-0000A7030000}"/>
    <cellStyle name="—_GS_DCF_Global Wireless1_03 CSC May 20_09 Valuation Model incl. new BP" xfId="2716" xr:uid="{00000000-0005-0000-0000-0000A8030000}"/>
    <cellStyle name="—_GS_DCF_Global Wireless1_03 CSC May 20_13 Valuation Model incl. new BP" xfId="2717" xr:uid="{00000000-0005-0000-0000-0000A9030000}"/>
    <cellStyle name="—_GS_DCF_Global Wireless1_03 CSC May 20_14 Valuation Model incl. new BP" xfId="2718" xr:uid="{00000000-0005-0000-0000-0000AA030000}"/>
    <cellStyle name="—_GS_DCF_Global Wireless1_03 CSC May 20_15_ Clean LBO Model" xfId="2719" xr:uid="{00000000-0005-0000-0000-0000AB030000}"/>
    <cellStyle name="—_GS_DCF_Global Wireless1_03 CSC May 20_20 Valuation Model incl. new BP" xfId="2720" xr:uid="{00000000-0005-0000-0000-0000AC030000}"/>
    <cellStyle name="—_GS_DCF_Global Wireless1_03 CSC May 20_25 Valuation Model incl. new BP" xfId="2721" xr:uid="{00000000-0005-0000-0000-0000AD030000}"/>
    <cellStyle name="—_GS_DCF_Global Wireless1_03 CSC May 20_33 Valuation Model incl. new BP" xfId="2722" xr:uid="{00000000-0005-0000-0000-0000AE030000}"/>
    <cellStyle name="—_GS_DCF_Global Wireless1_03 CSC May 20_34 Valuation Model incl. new BP" xfId="2723" xr:uid="{00000000-0005-0000-0000-0000AF030000}"/>
    <cellStyle name="—_GS_DCF_Global Wireless1_03 CSC May 20_37 Valuation Model incl. new BP" xfId="2724" xr:uid="{00000000-0005-0000-0000-0000B0030000}"/>
    <cellStyle name="—_GS_DCF_Global Wireless1_03 CSC May 20_38 Valuation Model incl. new BP" xfId="2725" xr:uid="{00000000-0005-0000-0000-0000B1030000}"/>
    <cellStyle name="—_GS_DCF_Global Wireless1_03 CSC May 20_39 Valuation Model incl. new BP" xfId="2726" xr:uid="{00000000-0005-0000-0000-0000B2030000}"/>
    <cellStyle name="—_GS_DCF_Global Wireless1_03 CSC May 20_40 Valuation Model incl. new BP" xfId="2727" xr:uid="{00000000-0005-0000-0000-0000B3030000}"/>
    <cellStyle name="—_GS_DCF_Global Wireless1_03 CSC May 20_44 Valuation Model incl. new BP" xfId="2728" xr:uid="{00000000-0005-0000-0000-0000B4030000}"/>
    <cellStyle name="—_GS_DCF_Global Wireless1_03_ Clean LBO Model" xfId="2729" xr:uid="{00000000-0005-0000-0000-0000B5030000}"/>
    <cellStyle name="—_GS_DCF_Global Wireless1_05_ Clean LBO Model" xfId="2730" xr:uid="{00000000-0005-0000-0000-0000B6030000}"/>
    <cellStyle name="—_GS_DCF_Global Wireless1_08 Valuation Model incl. new BP" xfId="2731" xr:uid="{00000000-0005-0000-0000-0000B7030000}"/>
    <cellStyle name="—_GS_DCF_Global Wireless1_09 Valuation Model incl. new BP" xfId="2732" xr:uid="{00000000-0005-0000-0000-0000B8030000}"/>
    <cellStyle name="—_GS_DCF_Global Wireless1_13 Valuation Model incl. new BP" xfId="2733" xr:uid="{00000000-0005-0000-0000-0000B9030000}"/>
    <cellStyle name="—_GS_DCF_Global Wireless1_14 Valuation Model incl. new BP" xfId="2734" xr:uid="{00000000-0005-0000-0000-0000BA030000}"/>
    <cellStyle name="—_GS_DCF_Global Wireless1_15_ Clean LBO Model" xfId="2735" xr:uid="{00000000-0005-0000-0000-0000BB030000}"/>
    <cellStyle name="—_GS_DCF_Global Wireless1_20 Valuation Model incl. new BP" xfId="2736" xr:uid="{00000000-0005-0000-0000-0000BC030000}"/>
    <cellStyle name="—_GS_DCF_Global Wireless1_25 Valuation Model incl. new BP" xfId="2737" xr:uid="{00000000-0005-0000-0000-0000BD030000}"/>
    <cellStyle name="—_GS_DCF_Global Wireless1_33 Valuation Model incl. new BP" xfId="2738" xr:uid="{00000000-0005-0000-0000-0000BE030000}"/>
    <cellStyle name="—_GS_DCF_Global Wireless1_34 Valuation Model incl. new BP" xfId="2739" xr:uid="{00000000-0005-0000-0000-0000BF030000}"/>
    <cellStyle name="—_GS_DCF_Global Wireless1_37 Valuation Model incl. new BP" xfId="2740" xr:uid="{00000000-0005-0000-0000-0000C0030000}"/>
    <cellStyle name="—_GS_DCF_Global Wireless1_38 Valuation Model incl. new BP" xfId="2741" xr:uid="{00000000-0005-0000-0000-0000C1030000}"/>
    <cellStyle name="—_GS_DCF_Global Wireless1_39 Valuation Model incl. new BP" xfId="2742" xr:uid="{00000000-0005-0000-0000-0000C2030000}"/>
    <cellStyle name="—_GS_DCF_Global Wireless1_40 Valuation Model incl. new BP" xfId="2743" xr:uid="{00000000-0005-0000-0000-0000C3030000}"/>
    <cellStyle name="—_GS_DCF_Global Wireless1_44 Valuation Model incl. new BP" xfId="2744" xr:uid="{00000000-0005-0000-0000-0000C4030000}"/>
    <cellStyle name="—_GS_DCF_Global Wireless1_CSC May 20" xfId="2745" xr:uid="{00000000-0005-0000-0000-0000C5030000}"/>
    <cellStyle name="—_GS_DCF_Global Wireless1_CSC May 20_03_ Clean LBO Model" xfId="2746" xr:uid="{00000000-0005-0000-0000-0000C6030000}"/>
    <cellStyle name="—_GS_DCF_Global Wireless1_CSC May 20_05_ Clean LBO Model" xfId="2747" xr:uid="{00000000-0005-0000-0000-0000C7030000}"/>
    <cellStyle name="—_GS_DCF_Global Wireless1_CSC May 20_08 Valuation Model incl. new BP" xfId="2748" xr:uid="{00000000-0005-0000-0000-0000C8030000}"/>
    <cellStyle name="—_GS_DCF_Global Wireless1_CSC May 20_09 Valuation Model incl. new BP" xfId="2749" xr:uid="{00000000-0005-0000-0000-0000C9030000}"/>
    <cellStyle name="—_GS_DCF_Global Wireless1_CSC May 20_13 Valuation Model incl. new BP" xfId="2750" xr:uid="{00000000-0005-0000-0000-0000CA030000}"/>
    <cellStyle name="—_GS_DCF_Global Wireless1_CSC May 20_14 Valuation Model incl. new BP" xfId="2751" xr:uid="{00000000-0005-0000-0000-0000CB030000}"/>
    <cellStyle name="—_GS_DCF_Global Wireless1_CSC May 20_15_ Clean LBO Model" xfId="2752" xr:uid="{00000000-0005-0000-0000-0000CC030000}"/>
    <cellStyle name="—_GS_DCF_Global Wireless1_CSC May 20_20 Valuation Model incl. new BP" xfId="2753" xr:uid="{00000000-0005-0000-0000-0000CD030000}"/>
    <cellStyle name="—_GS_DCF_Global Wireless1_CSC May 20_25 Valuation Model incl. new BP" xfId="2754" xr:uid="{00000000-0005-0000-0000-0000CE030000}"/>
    <cellStyle name="—_GS_DCF_Global Wireless1_CSC May 20_33 Valuation Model incl. new BP" xfId="2755" xr:uid="{00000000-0005-0000-0000-0000CF030000}"/>
    <cellStyle name="—_GS_DCF_Global Wireless1_CSC May 20_34 Valuation Model incl. new BP" xfId="2756" xr:uid="{00000000-0005-0000-0000-0000D0030000}"/>
    <cellStyle name="—_GS_DCF_Global Wireless1_CSC May 20_37 Valuation Model incl. new BP" xfId="2757" xr:uid="{00000000-0005-0000-0000-0000D1030000}"/>
    <cellStyle name="—_GS_DCF_Global Wireless1_CSC May 20_38 Valuation Model incl. new BP" xfId="2758" xr:uid="{00000000-0005-0000-0000-0000D2030000}"/>
    <cellStyle name="—_GS_DCF_Global Wireless1_CSC May 20_39 Valuation Model incl. new BP" xfId="2759" xr:uid="{00000000-0005-0000-0000-0000D3030000}"/>
    <cellStyle name="—_GS_DCF_Global Wireless1_CSC May 20_40 Valuation Model incl. new BP" xfId="2760" xr:uid="{00000000-0005-0000-0000-0000D4030000}"/>
    <cellStyle name="—_GS_DCF_Global Wireless1_CSC May 20_44 Valuation Model incl. new BP" xfId="2761" xr:uid="{00000000-0005-0000-0000-0000D5030000}"/>
    <cellStyle name="—_GS_PNL" xfId="2762" xr:uid="{00000000-0005-0000-0000-0000D6030000}"/>
    <cellStyle name="—_GS_PNL_03_ Clean LBO Model" xfId="2763" xr:uid="{00000000-0005-0000-0000-0000D7030000}"/>
    <cellStyle name="—_GS_PNL_05_ Clean LBO Model" xfId="2764" xr:uid="{00000000-0005-0000-0000-0000D8030000}"/>
    <cellStyle name="—_GS_PNL_08 Valuation Model incl. new BP" xfId="2765" xr:uid="{00000000-0005-0000-0000-0000D9030000}"/>
    <cellStyle name="—_GS_PNL_09 Valuation Model incl. new BP" xfId="2766" xr:uid="{00000000-0005-0000-0000-0000DA030000}"/>
    <cellStyle name="—_GS_PNL_13 Valuation Model incl. new BP" xfId="2767" xr:uid="{00000000-0005-0000-0000-0000DB030000}"/>
    <cellStyle name="—_GS_PNL_14 Valuation Model incl. new BP" xfId="2768" xr:uid="{00000000-0005-0000-0000-0000DC030000}"/>
    <cellStyle name="—_GS_PNL_15_ Clean LBO Model" xfId="2769" xr:uid="{00000000-0005-0000-0000-0000DD030000}"/>
    <cellStyle name="—_GS_PNL_20 Valuation Model incl. new BP" xfId="2770" xr:uid="{00000000-0005-0000-0000-0000DE030000}"/>
    <cellStyle name="—_GS_PNL_25 Valuation Model incl. new BP" xfId="2771" xr:uid="{00000000-0005-0000-0000-0000DF030000}"/>
    <cellStyle name="—_GS_PNL_33 Valuation Model incl. new BP" xfId="2772" xr:uid="{00000000-0005-0000-0000-0000E0030000}"/>
    <cellStyle name="—_GS_PNL_34 Valuation Model incl. new BP" xfId="2773" xr:uid="{00000000-0005-0000-0000-0000E1030000}"/>
    <cellStyle name="—_GS_PNL_37 Valuation Model incl. new BP" xfId="2774" xr:uid="{00000000-0005-0000-0000-0000E2030000}"/>
    <cellStyle name="—_GS_PNL_38 Valuation Model incl. new BP" xfId="2775" xr:uid="{00000000-0005-0000-0000-0000E3030000}"/>
    <cellStyle name="—_GS_PNL_39 Valuation Model incl. new BP" xfId="2776" xr:uid="{00000000-0005-0000-0000-0000E4030000}"/>
    <cellStyle name="—_GS_PNL_40 Valuation Model incl. new BP" xfId="2777" xr:uid="{00000000-0005-0000-0000-0000E5030000}"/>
    <cellStyle name="—_GS_PNL_44 Valuation Model incl. new BP" xfId="2778" xr:uid="{00000000-0005-0000-0000-0000E6030000}"/>
    <cellStyle name="—_GS_PNL_Global Wireless1" xfId="2779" xr:uid="{00000000-0005-0000-0000-0000E7030000}"/>
    <cellStyle name="—_GS_PNL_Global Wireless1_03 CSC May 20" xfId="2780" xr:uid="{00000000-0005-0000-0000-0000E8030000}"/>
    <cellStyle name="—_GS_PNL_Global Wireless1_03 CSC May 20_03_ Clean LBO Model" xfId="2781" xr:uid="{00000000-0005-0000-0000-0000E9030000}"/>
    <cellStyle name="—_GS_PNL_Global Wireless1_03 CSC May 20_05_ Clean LBO Model" xfId="2782" xr:uid="{00000000-0005-0000-0000-0000EA030000}"/>
    <cellStyle name="—_GS_PNL_Global Wireless1_03 CSC May 20_08 Valuation Model incl. new BP" xfId="2783" xr:uid="{00000000-0005-0000-0000-0000EB030000}"/>
    <cellStyle name="—_GS_PNL_Global Wireless1_03 CSC May 20_09 Valuation Model incl. new BP" xfId="2784" xr:uid="{00000000-0005-0000-0000-0000EC030000}"/>
    <cellStyle name="—_GS_PNL_Global Wireless1_03 CSC May 20_13 Valuation Model incl. new BP" xfId="2785" xr:uid="{00000000-0005-0000-0000-0000ED030000}"/>
    <cellStyle name="—_GS_PNL_Global Wireless1_03 CSC May 20_14 Valuation Model incl. new BP" xfId="2786" xr:uid="{00000000-0005-0000-0000-0000EE030000}"/>
    <cellStyle name="—_GS_PNL_Global Wireless1_03 CSC May 20_15_ Clean LBO Model" xfId="2787" xr:uid="{00000000-0005-0000-0000-0000EF030000}"/>
    <cellStyle name="—_GS_PNL_Global Wireless1_03 CSC May 20_20 Valuation Model incl. new BP" xfId="2788" xr:uid="{00000000-0005-0000-0000-0000F0030000}"/>
    <cellStyle name="—_GS_PNL_Global Wireless1_03 CSC May 20_25 Valuation Model incl. new BP" xfId="2789" xr:uid="{00000000-0005-0000-0000-0000F1030000}"/>
    <cellStyle name="—_GS_PNL_Global Wireless1_03 CSC May 20_33 Valuation Model incl. new BP" xfId="2790" xr:uid="{00000000-0005-0000-0000-0000F2030000}"/>
    <cellStyle name="—_GS_PNL_Global Wireless1_03 CSC May 20_34 Valuation Model incl. new BP" xfId="2791" xr:uid="{00000000-0005-0000-0000-0000F3030000}"/>
    <cellStyle name="—_GS_PNL_Global Wireless1_03 CSC May 20_37 Valuation Model incl. new BP" xfId="2792" xr:uid="{00000000-0005-0000-0000-0000F4030000}"/>
    <cellStyle name="—_GS_PNL_Global Wireless1_03 CSC May 20_38 Valuation Model incl. new BP" xfId="2793" xr:uid="{00000000-0005-0000-0000-0000F5030000}"/>
    <cellStyle name="—_GS_PNL_Global Wireless1_03 CSC May 20_39 Valuation Model incl. new BP" xfId="2794" xr:uid="{00000000-0005-0000-0000-0000F6030000}"/>
    <cellStyle name="—_GS_PNL_Global Wireless1_03 CSC May 20_40 Valuation Model incl. new BP" xfId="2795" xr:uid="{00000000-0005-0000-0000-0000F7030000}"/>
    <cellStyle name="—_GS_PNL_Global Wireless1_03 CSC May 20_44 Valuation Model incl. new BP" xfId="2796" xr:uid="{00000000-0005-0000-0000-0000F8030000}"/>
    <cellStyle name="—_GS_PNL_Global Wireless1_03_ Clean LBO Model" xfId="2797" xr:uid="{00000000-0005-0000-0000-0000F9030000}"/>
    <cellStyle name="—_GS_PNL_Global Wireless1_05_ Clean LBO Model" xfId="2798" xr:uid="{00000000-0005-0000-0000-0000FA030000}"/>
    <cellStyle name="—_GS_PNL_Global Wireless1_08 Valuation Model incl. new BP" xfId="2799" xr:uid="{00000000-0005-0000-0000-0000FB030000}"/>
    <cellStyle name="—_GS_PNL_Global Wireless1_09 Valuation Model incl. new BP" xfId="2800" xr:uid="{00000000-0005-0000-0000-0000FC030000}"/>
    <cellStyle name="—_GS_PNL_Global Wireless1_13 Valuation Model incl. new BP" xfId="2801" xr:uid="{00000000-0005-0000-0000-0000FD030000}"/>
    <cellStyle name="—_GS_PNL_Global Wireless1_14 Valuation Model incl. new BP" xfId="2802" xr:uid="{00000000-0005-0000-0000-0000FE030000}"/>
    <cellStyle name="—_GS_PNL_Global Wireless1_15_ Clean LBO Model" xfId="2803" xr:uid="{00000000-0005-0000-0000-0000FF030000}"/>
    <cellStyle name="—_GS_PNL_Global Wireless1_20 Valuation Model incl. new BP" xfId="2804" xr:uid="{00000000-0005-0000-0000-000000040000}"/>
    <cellStyle name="—_GS_PNL_Global Wireless1_25 Valuation Model incl. new BP" xfId="2805" xr:uid="{00000000-0005-0000-0000-000001040000}"/>
    <cellStyle name="—_GS_PNL_Global Wireless1_33 Valuation Model incl. new BP" xfId="2806" xr:uid="{00000000-0005-0000-0000-000002040000}"/>
    <cellStyle name="—_GS_PNL_Global Wireless1_34 Valuation Model incl. new BP" xfId="2807" xr:uid="{00000000-0005-0000-0000-000003040000}"/>
    <cellStyle name="—_GS_PNL_Global Wireless1_37 Valuation Model incl. new BP" xfId="2808" xr:uid="{00000000-0005-0000-0000-000004040000}"/>
    <cellStyle name="—_GS_PNL_Global Wireless1_38 Valuation Model incl. new BP" xfId="2809" xr:uid="{00000000-0005-0000-0000-000005040000}"/>
    <cellStyle name="—_GS_PNL_Global Wireless1_39 Valuation Model incl. new BP" xfId="2810" xr:uid="{00000000-0005-0000-0000-000006040000}"/>
    <cellStyle name="—_GS_PNL_Global Wireless1_40 Valuation Model incl. new BP" xfId="2811" xr:uid="{00000000-0005-0000-0000-000007040000}"/>
    <cellStyle name="—_GS_PNL_Global Wireless1_44 Valuation Model incl. new BP" xfId="2812" xr:uid="{00000000-0005-0000-0000-000008040000}"/>
    <cellStyle name="—_GS_PNL_Global Wireless1_CSC May 20" xfId="2813" xr:uid="{00000000-0005-0000-0000-000009040000}"/>
    <cellStyle name="—_GS_PNL_Global Wireless1_CSC May 20_03_ Clean LBO Model" xfId="2814" xr:uid="{00000000-0005-0000-0000-00000A040000}"/>
    <cellStyle name="—_GS_PNL_Global Wireless1_CSC May 20_05_ Clean LBO Model" xfId="2815" xr:uid="{00000000-0005-0000-0000-00000B040000}"/>
    <cellStyle name="—_GS_PNL_Global Wireless1_CSC May 20_08 Valuation Model incl. new BP" xfId="2816" xr:uid="{00000000-0005-0000-0000-00000C040000}"/>
    <cellStyle name="—_GS_PNL_Global Wireless1_CSC May 20_09 Valuation Model incl. new BP" xfId="2817" xr:uid="{00000000-0005-0000-0000-00000D040000}"/>
    <cellStyle name="—_GS_PNL_Global Wireless1_CSC May 20_13 Valuation Model incl. new BP" xfId="2818" xr:uid="{00000000-0005-0000-0000-00000E040000}"/>
    <cellStyle name="—_GS_PNL_Global Wireless1_CSC May 20_14 Valuation Model incl. new BP" xfId="2819" xr:uid="{00000000-0005-0000-0000-00000F040000}"/>
    <cellStyle name="—_GS_PNL_Global Wireless1_CSC May 20_15_ Clean LBO Model" xfId="2820" xr:uid="{00000000-0005-0000-0000-000010040000}"/>
    <cellStyle name="—_GS_PNL_Global Wireless1_CSC May 20_20 Valuation Model incl. new BP" xfId="2821" xr:uid="{00000000-0005-0000-0000-000011040000}"/>
    <cellStyle name="—_GS_PNL_Global Wireless1_CSC May 20_25 Valuation Model incl. new BP" xfId="2822" xr:uid="{00000000-0005-0000-0000-000012040000}"/>
    <cellStyle name="—_GS_PNL_Global Wireless1_CSC May 20_33 Valuation Model incl. new BP" xfId="2823" xr:uid="{00000000-0005-0000-0000-000013040000}"/>
    <cellStyle name="—_GS_PNL_Global Wireless1_CSC May 20_34 Valuation Model incl. new BP" xfId="2824" xr:uid="{00000000-0005-0000-0000-000014040000}"/>
    <cellStyle name="—_GS_PNL_Global Wireless1_CSC May 20_37 Valuation Model incl. new BP" xfId="2825" xr:uid="{00000000-0005-0000-0000-000015040000}"/>
    <cellStyle name="—_GS_PNL_Global Wireless1_CSC May 20_38 Valuation Model incl. new BP" xfId="2826" xr:uid="{00000000-0005-0000-0000-000016040000}"/>
    <cellStyle name="—_GS_PNL_Global Wireless1_CSC May 20_39 Valuation Model incl. new BP" xfId="2827" xr:uid="{00000000-0005-0000-0000-000017040000}"/>
    <cellStyle name="—_GS_PNL_Global Wireless1_CSC May 20_40 Valuation Model incl. new BP" xfId="2828" xr:uid="{00000000-0005-0000-0000-000018040000}"/>
    <cellStyle name="—_GS_PNL_Global Wireless1_CSC May 20_44 Valuation Model incl. new BP" xfId="2829" xr:uid="{00000000-0005-0000-0000-000019040000}"/>
    <cellStyle name="_H&amp;F" xfId="2066" xr:uid="{00000000-0005-0000-0000-00001A040000}"/>
    <cellStyle name="_H&amp;F_Covenants_draft_260412" xfId="2067" xr:uid="{00000000-0005-0000-0000-00001B040000}"/>
    <cellStyle name="_H&amp;F_Head Office Pack - Draft 1" xfId="2068" xr:uid="{00000000-0005-0000-0000-00001C040000}"/>
    <cellStyle name="_H&amp;F_Head Office Pack - Draft 4" xfId="2069" xr:uid="{00000000-0005-0000-0000-00001D040000}"/>
    <cellStyle name="_H&amp;F_Property Budget 2011" xfId="2070" xr:uid="{00000000-0005-0000-0000-00001E040000}"/>
    <cellStyle name="_H&amp;F_Property Budget 2011_Covenants_draft_260412" xfId="2071" xr:uid="{00000000-0005-0000-0000-00001F040000}"/>
    <cellStyle name="_H&amp;F_Property Budget 2011_Marketing &amp; Product" xfId="2072" xr:uid="{00000000-0005-0000-0000-000020040000}"/>
    <cellStyle name="_H&amp;F_Sheet1" xfId="2073" xr:uid="{00000000-0005-0000-0000-000021040000}"/>
    <cellStyle name="_Head Office Pack - Draft 1" xfId="2074" xr:uid="{00000000-0005-0000-0000-000022040000}"/>
    <cellStyle name="_Head Office Pack - Draft 1_Covenants_draft_260412" xfId="2075" xr:uid="{00000000-0005-0000-0000-000023040000}"/>
    <cellStyle name="_Header" xfId="219" xr:uid="{00000000-0005-0000-0000-000024040000}"/>
    <cellStyle name="_Header_021202External Sales 2000_2001_DA_feste Werte" xfId="220" xr:uid="{00000000-0005-0000-0000-000025040000}"/>
    <cellStyle name="_Header_Balance Sheet_restl. Eurowährungsl._Gruppe" xfId="221" xr:uid="{00000000-0005-0000-0000-000026040000}"/>
    <cellStyle name="_Header_Bank case Viking (sent to JPM 10 Nov 05)" xfId="222" xr:uid="{00000000-0005-0000-0000-000027040000}"/>
    <cellStyle name="_Header_Banks (2)" xfId="223" xr:uid="{00000000-0005-0000-0000-000028040000}"/>
    <cellStyle name="_Header_EBITDA-Recon P&amp;L OPSP04-08_GX" xfId="224" xr:uid="{00000000-0005-0000-0000-000029040000}"/>
    <cellStyle name="_Header_Feeder" xfId="225" xr:uid="{00000000-0005-0000-0000-00002A040000}"/>
    <cellStyle name="_Header_Financial ratios_Euroland" xfId="226" xr:uid="{00000000-0005-0000-0000-00002B040000}"/>
    <cellStyle name="_Header_GX OPSP0509 incl. Zurückdrehen Subsidies NVM" xfId="227" xr:uid="{00000000-0005-0000-0000-00002C040000}"/>
    <cellStyle name="_Header_GX Plan" xfId="228" xr:uid="{00000000-0005-0000-0000-00002D040000}"/>
    <cellStyle name="_Header_Headcount" xfId="229" xr:uid="{00000000-0005-0000-0000-00002E040000}"/>
    <cellStyle name="_Header_Headcount_Monthly report" xfId="230" xr:uid="{00000000-0005-0000-0000-00002F040000}"/>
    <cellStyle name="_Header_Konsolidierungsbeträge" xfId="231" xr:uid="{00000000-0005-0000-0000-000030040000}"/>
    <cellStyle name="_Header_LTMJUN02" xfId="232" xr:uid="{00000000-0005-0000-0000-000031040000}"/>
    <cellStyle name="_Header_M&amp;A Model" xfId="233" xr:uid="{00000000-0005-0000-0000-000032040000}"/>
    <cellStyle name="_Header_M&amp;A projections" xfId="234" xr:uid="{00000000-0005-0000-0000-000033040000}"/>
    <cellStyle name="_Header_MIS Reporting_Budget_JD" xfId="235" xr:uid="{00000000-0005-0000-0000-000034040000}"/>
    <cellStyle name="_Header_New Gerresheimer bank plan (sent to JPM 26 Nov 05)" xfId="236" xr:uid="{00000000-0005-0000-0000-000035040000}"/>
    <cellStyle name="_Header_P&amp;L bank model - received from Gerresheimer 1 12 05" xfId="237" xr:uid="{00000000-0005-0000-0000-000036040000}"/>
    <cellStyle name="_Header_Plan model" xfId="238" xr:uid="{00000000-0005-0000-0000-000037040000}"/>
    <cellStyle name="_Header_Quarterly" xfId="239" xr:uid="{00000000-0005-0000-0000-000038040000}"/>
    <cellStyle name="_Header_Tabelle1" xfId="240" xr:uid="{00000000-0005-0000-0000-000039040000}"/>
    <cellStyle name="_Header_TSG2" xfId="241" xr:uid="{00000000-0005-0000-0000-00003A040000}"/>
    <cellStyle name="_Header_Update 2004 Figures v2 (sent to banks)" xfId="242" xr:uid="{00000000-0005-0000-0000-00003B040000}"/>
    <cellStyle name="_Header_WC benchmark Calc" xfId="243" xr:uid="{00000000-0005-0000-0000-00003C040000}"/>
    <cellStyle name="_Header_Zins und Bankschuldenberechnung_03_07" xfId="244" xr:uid="{00000000-0005-0000-0000-00003D040000}"/>
    <cellStyle name="_Heading" xfId="245" xr:uid="{00000000-0005-0000-0000-00003E040000}"/>
    <cellStyle name="_Heading_01 Capital Structure" xfId="2830" xr:uid="{00000000-0005-0000-0000-00003F040000}"/>
    <cellStyle name="_Heading_01 Capital Structure_03_ Clean LBO Model" xfId="2831" xr:uid="{00000000-0005-0000-0000-000040040000}"/>
    <cellStyle name="_Heading_01 Capital Structure_05_ Clean LBO Model" xfId="2832" xr:uid="{00000000-0005-0000-0000-000041040000}"/>
    <cellStyle name="_Heading_01 Capital Structure_08 Valuation Model incl. new BP" xfId="2833" xr:uid="{00000000-0005-0000-0000-000042040000}"/>
    <cellStyle name="_Heading_01 Capital Structure_09 Valuation Model incl. new BP" xfId="2834" xr:uid="{00000000-0005-0000-0000-000043040000}"/>
    <cellStyle name="_Heading_01 Capital Structure_13 Valuation Model incl. new BP" xfId="2835" xr:uid="{00000000-0005-0000-0000-000044040000}"/>
    <cellStyle name="_Heading_01 Capital Structure_14 Valuation Model incl. new BP" xfId="2836" xr:uid="{00000000-0005-0000-0000-000045040000}"/>
    <cellStyle name="_Heading_01 Capital Structure_15_ Clean LBO Model" xfId="2837" xr:uid="{00000000-0005-0000-0000-000046040000}"/>
    <cellStyle name="_Heading_01 Capital Structure_20 Valuation Model incl. new BP" xfId="2838" xr:uid="{00000000-0005-0000-0000-000047040000}"/>
    <cellStyle name="_Heading_01 Capital Structure_25 Valuation Model incl. new BP" xfId="2839" xr:uid="{00000000-0005-0000-0000-000048040000}"/>
    <cellStyle name="_Heading_01 Capital Structure_33 Valuation Model incl. new BP" xfId="2840" xr:uid="{00000000-0005-0000-0000-000049040000}"/>
    <cellStyle name="_Heading_01 Capital Structure_34 Valuation Model incl. new BP" xfId="2841" xr:uid="{00000000-0005-0000-0000-00004A040000}"/>
    <cellStyle name="_Heading_01 Capital Structure_37 Valuation Model incl. new BP" xfId="2842" xr:uid="{00000000-0005-0000-0000-00004B040000}"/>
    <cellStyle name="_Heading_01 Capital Structure_38 Valuation Model incl. new BP" xfId="2843" xr:uid="{00000000-0005-0000-0000-00004C040000}"/>
    <cellStyle name="_Heading_01 Capital Structure_39 Valuation Model incl. new BP" xfId="2844" xr:uid="{00000000-0005-0000-0000-00004D040000}"/>
    <cellStyle name="_Heading_01 Capital Structure_40 Valuation Model incl. new BP" xfId="2845" xr:uid="{00000000-0005-0000-0000-00004E040000}"/>
    <cellStyle name="_Heading_01 Capital Structure_44 Valuation Model incl. new BP" xfId="2846" xr:uid="{00000000-0005-0000-0000-00004F040000}"/>
    <cellStyle name="_Heading_01 Offering Breakdown" xfId="2847" xr:uid="{00000000-0005-0000-0000-000050040000}"/>
    <cellStyle name="_Heading_02 Enersys Merger Plan" xfId="2848" xr:uid="{00000000-0005-0000-0000-000051040000}"/>
    <cellStyle name="_Heading_02 Enersys Merger Plan_03_ Clean LBO Model" xfId="2849" xr:uid="{00000000-0005-0000-0000-000052040000}"/>
    <cellStyle name="_Heading_02 Enersys Merger Plan_05_ Clean LBO Model" xfId="2850" xr:uid="{00000000-0005-0000-0000-000053040000}"/>
    <cellStyle name="_Heading_02 Enersys Merger Plan_08 Valuation Model incl. new BP" xfId="2851" xr:uid="{00000000-0005-0000-0000-000054040000}"/>
    <cellStyle name="_Heading_02 Enersys Merger Plan_09 Valuation Model incl. new BP" xfId="2852" xr:uid="{00000000-0005-0000-0000-000055040000}"/>
    <cellStyle name="_Heading_02 Enersys Merger Plan_13 Valuation Model incl. new BP" xfId="2853" xr:uid="{00000000-0005-0000-0000-000056040000}"/>
    <cellStyle name="_Heading_02 Enersys Merger Plan_14 Valuation Model incl. new BP" xfId="2854" xr:uid="{00000000-0005-0000-0000-000057040000}"/>
    <cellStyle name="_Heading_02 Enersys Merger Plan_15_ Clean LBO Model" xfId="2855" xr:uid="{00000000-0005-0000-0000-000058040000}"/>
    <cellStyle name="_Heading_02 Enersys Merger Plan_20 Valuation Model incl. new BP" xfId="2856" xr:uid="{00000000-0005-0000-0000-000059040000}"/>
    <cellStyle name="_Heading_02 Enersys Merger Plan_25 Valuation Model incl. new BP" xfId="2857" xr:uid="{00000000-0005-0000-0000-00005A040000}"/>
    <cellStyle name="_Heading_02 Enersys Merger Plan_33 Valuation Model incl. new BP" xfId="2858" xr:uid="{00000000-0005-0000-0000-00005B040000}"/>
    <cellStyle name="_Heading_02 Enersys Merger Plan_34 Valuation Model incl. new BP" xfId="2859" xr:uid="{00000000-0005-0000-0000-00005C040000}"/>
    <cellStyle name="_Heading_02 Enersys Merger Plan_37 Valuation Model incl. new BP" xfId="2860" xr:uid="{00000000-0005-0000-0000-00005D040000}"/>
    <cellStyle name="_Heading_02 Enersys Merger Plan_38 Valuation Model incl. new BP" xfId="2861" xr:uid="{00000000-0005-0000-0000-00005E040000}"/>
    <cellStyle name="_Heading_02 Enersys Merger Plan_39 Valuation Model incl. new BP" xfId="2862" xr:uid="{00000000-0005-0000-0000-00005F040000}"/>
    <cellStyle name="_Heading_02 Enersys Merger Plan_40 Valuation Model incl. new BP" xfId="2863" xr:uid="{00000000-0005-0000-0000-000060040000}"/>
    <cellStyle name="_Heading_02 Enersys Merger Plan_44 Valuation Model incl. new BP" xfId="2864" xr:uid="{00000000-0005-0000-0000-000061040000}"/>
    <cellStyle name="_Heading_02 TDC Merger Plan" xfId="2865" xr:uid="{00000000-0005-0000-0000-000062040000}"/>
    <cellStyle name="_Heading_02 TDC Merger Plan_03_ Clean LBO Model" xfId="2866" xr:uid="{00000000-0005-0000-0000-000063040000}"/>
    <cellStyle name="_Heading_02 TDC Merger Plan_05_ Clean LBO Model" xfId="2867" xr:uid="{00000000-0005-0000-0000-000064040000}"/>
    <cellStyle name="_Heading_02 TDC Merger Plan_08 Valuation Model incl. new BP" xfId="2868" xr:uid="{00000000-0005-0000-0000-000065040000}"/>
    <cellStyle name="_Heading_02 TDC Merger Plan_09 Valuation Model incl. new BP" xfId="2869" xr:uid="{00000000-0005-0000-0000-000066040000}"/>
    <cellStyle name="_Heading_02 TDC Merger Plan_13 Valuation Model incl. new BP" xfId="2870" xr:uid="{00000000-0005-0000-0000-000067040000}"/>
    <cellStyle name="_Heading_02 TDC Merger Plan_14 Valuation Model incl. new BP" xfId="2871" xr:uid="{00000000-0005-0000-0000-000068040000}"/>
    <cellStyle name="_Heading_02 TDC Merger Plan_15_ Clean LBO Model" xfId="2872" xr:uid="{00000000-0005-0000-0000-000069040000}"/>
    <cellStyle name="_Heading_02 TDC Merger Plan_20 Valuation Model incl. new BP" xfId="2873" xr:uid="{00000000-0005-0000-0000-00006A040000}"/>
    <cellStyle name="_Heading_02 TDC Merger Plan_25 Valuation Model incl. new BP" xfId="2874" xr:uid="{00000000-0005-0000-0000-00006B040000}"/>
    <cellStyle name="_Heading_02 TDC Merger Plan_33 Valuation Model incl. new BP" xfId="2875" xr:uid="{00000000-0005-0000-0000-00006C040000}"/>
    <cellStyle name="_Heading_02 TDC Merger Plan_34 Valuation Model incl. new BP" xfId="2876" xr:uid="{00000000-0005-0000-0000-00006D040000}"/>
    <cellStyle name="_Heading_02 TDC Merger Plan_37 Valuation Model incl. new BP" xfId="2877" xr:uid="{00000000-0005-0000-0000-00006E040000}"/>
    <cellStyle name="_Heading_02 TDC Merger Plan_38 Valuation Model incl. new BP" xfId="2878" xr:uid="{00000000-0005-0000-0000-00006F040000}"/>
    <cellStyle name="_Heading_02 TDC Merger Plan_39 Valuation Model incl. new BP" xfId="2879" xr:uid="{00000000-0005-0000-0000-000070040000}"/>
    <cellStyle name="_Heading_02 TDC Merger Plan_40 Valuation Model incl. new BP" xfId="2880" xr:uid="{00000000-0005-0000-0000-000071040000}"/>
    <cellStyle name="_Heading_02 TDC Merger Plan_44 Valuation Model incl. new BP" xfId="2881" xr:uid="{00000000-0005-0000-0000-000072040000}"/>
    <cellStyle name="_Heading_02 WACC Analysis" xfId="246" xr:uid="{00000000-0005-0000-0000-000073040000}"/>
    <cellStyle name="_Heading_03 Total Expenses" xfId="2882" xr:uid="{00000000-0005-0000-0000-000074040000}"/>
    <cellStyle name="_Heading_04 Volatility" xfId="2883" xr:uid="{00000000-0005-0000-0000-000075040000}"/>
    <cellStyle name="_Heading_16 Detail of Key Metrics_mario marco" xfId="2076" xr:uid="{00000000-0005-0000-0000-000076040000}"/>
    <cellStyle name="_Heading_19 Valuation of Cegetel" xfId="2884" xr:uid="{00000000-0005-0000-0000-000077040000}"/>
    <cellStyle name="_Heading_19 Valuation of Cegetel_03_ Clean LBO Model" xfId="2885" xr:uid="{00000000-0005-0000-0000-000078040000}"/>
    <cellStyle name="_Heading_19 Valuation of Cegetel_05_ Clean LBO Model" xfId="2886" xr:uid="{00000000-0005-0000-0000-000079040000}"/>
    <cellStyle name="_Heading_19 Valuation of Cegetel_08 Valuation Model incl. new BP" xfId="2887" xr:uid="{00000000-0005-0000-0000-00007A040000}"/>
    <cellStyle name="_Heading_19 Valuation of Cegetel_09 Valuation Model incl. new BP" xfId="2888" xr:uid="{00000000-0005-0000-0000-00007B040000}"/>
    <cellStyle name="_Heading_19 Valuation of Cegetel_13 Valuation Model incl. new BP" xfId="2889" xr:uid="{00000000-0005-0000-0000-00007C040000}"/>
    <cellStyle name="_Heading_19 Valuation of Cegetel_14 Valuation Model incl. new BP" xfId="2890" xr:uid="{00000000-0005-0000-0000-00007D040000}"/>
    <cellStyle name="_Heading_19 Valuation of Cegetel_15_ Clean LBO Model" xfId="2891" xr:uid="{00000000-0005-0000-0000-00007E040000}"/>
    <cellStyle name="_Heading_19 Valuation of Cegetel_20 Valuation Model incl. new BP" xfId="2892" xr:uid="{00000000-0005-0000-0000-00007F040000}"/>
    <cellStyle name="_Heading_19 Valuation of Cegetel_25 Valuation Model incl. new BP" xfId="2893" xr:uid="{00000000-0005-0000-0000-000080040000}"/>
    <cellStyle name="_Heading_19 Valuation of Cegetel_33 Valuation Model incl. new BP" xfId="2894" xr:uid="{00000000-0005-0000-0000-000081040000}"/>
    <cellStyle name="_Heading_19 Valuation of Cegetel_34 Valuation Model incl. new BP" xfId="2895" xr:uid="{00000000-0005-0000-0000-000082040000}"/>
    <cellStyle name="_Heading_19 Valuation of Cegetel_37 Valuation Model incl. new BP" xfId="2896" xr:uid="{00000000-0005-0000-0000-000083040000}"/>
    <cellStyle name="_Heading_19 Valuation of Cegetel_38 Valuation Model incl. new BP" xfId="2897" xr:uid="{00000000-0005-0000-0000-000084040000}"/>
    <cellStyle name="_Heading_19 Valuation of Cegetel_39 Valuation Model incl. new BP" xfId="2898" xr:uid="{00000000-0005-0000-0000-000085040000}"/>
    <cellStyle name="_Heading_19 Valuation of Cegetel_40 Valuation Model incl. new BP" xfId="2899" xr:uid="{00000000-0005-0000-0000-000086040000}"/>
    <cellStyle name="_Heading_19 Valuation of Cegetel_44 Valuation Model incl. new BP" xfId="2900" xr:uid="{00000000-0005-0000-0000-000087040000}"/>
    <cellStyle name="_Heading_20 Operational Model" xfId="2901" xr:uid="{00000000-0005-0000-0000-000088040000}"/>
    <cellStyle name="_Heading_44 Valuation Model incl. new BP" xfId="2902" xr:uid="{00000000-0005-0000-0000-000089040000}"/>
    <cellStyle name="_Heading_Betas" xfId="247" xr:uid="{00000000-0005-0000-0000-00008A040000}"/>
    <cellStyle name="_Heading_Cairo LBO model - Sept 06" xfId="248" xr:uid="{00000000-0005-0000-0000-00008B040000}"/>
    <cellStyle name="_Heading_Numico GS Research Model 23-Aug-2002" xfId="2903" xr:uid="{00000000-0005-0000-0000-00008C040000}"/>
    <cellStyle name="_Heading_Numico GS Research Model 23-Aug-2002_03_ Clean LBO Model" xfId="2904" xr:uid="{00000000-0005-0000-0000-00008D040000}"/>
    <cellStyle name="_Heading_Numico GS Research Model 23-Aug-2002_05_ Clean LBO Model" xfId="2905" xr:uid="{00000000-0005-0000-0000-00008E040000}"/>
    <cellStyle name="_Heading_Numico GS Research Model 23-Aug-2002_08 Valuation Model incl. new BP" xfId="2906" xr:uid="{00000000-0005-0000-0000-00008F040000}"/>
    <cellStyle name="_Heading_Numico GS Research Model 23-Aug-2002_09 Valuation Model incl. new BP" xfId="2907" xr:uid="{00000000-0005-0000-0000-000090040000}"/>
    <cellStyle name="_Heading_Numico GS Research Model 23-Aug-2002_13 Valuation Model incl. new BP" xfId="2908" xr:uid="{00000000-0005-0000-0000-000091040000}"/>
    <cellStyle name="_Heading_Numico GS Research Model 23-Aug-2002_14 Valuation Model incl. new BP" xfId="2909" xr:uid="{00000000-0005-0000-0000-000092040000}"/>
    <cellStyle name="_Heading_Numico GS Research Model 23-Aug-2002_15_ Clean LBO Model" xfId="2910" xr:uid="{00000000-0005-0000-0000-000093040000}"/>
    <cellStyle name="_Heading_Numico GS Research Model 23-Aug-2002_20 Valuation Model incl. new BP" xfId="2911" xr:uid="{00000000-0005-0000-0000-000094040000}"/>
    <cellStyle name="_Heading_Numico GS Research Model 23-Aug-2002_25 Valuation Model incl. new BP" xfId="2912" xr:uid="{00000000-0005-0000-0000-000095040000}"/>
    <cellStyle name="_Heading_Numico GS Research Model 23-Aug-2002_33 Valuation Model incl. new BP" xfId="2913" xr:uid="{00000000-0005-0000-0000-000096040000}"/>
    <cellStyle name="_Heading_Numico GS Research Model 23-Aug-2002_34 Valuation Model incl. new BP" xfId="2914" xr:uid="{00000000-0005-0000-0000-000097040000}"/>
    <cellStyle name="_Heading_Numico GS Research Model 23-Aug-2002_37 Valuation Model incl. new BP" xfId="2915" xr:uid="{00000000-0005-0000-0000-000098040000}"/>
    <cellStyle name="_Heading_Numico GS Research Model 23-Aug-2002_38 Valuation Model incl. new BP" xfId="2916" xr:uid="{00000000-0005-0000-0000-000099040000}"/>
    <cellStyle name="_Heading_Numico GS Research Model 23-Aug-2002_39 Valuation Model incl. new BP" xfId="2917" xr:uid="{00000000-0005-0000-0000-00009A040000}"/>
    <cellStyle name="_Heading_Numico GS Research Model 23-Aug-2002_40 Valuation Model incl. new BP" xfId="2918" xr:uid="{00000000-0005-0000-0000-00009B040000}"/>
    <cellStyle name="_Heading_Numico GS Research Model 23-Aug-2002_44 Valuation Model incl. new BP" xfId="2919" xr:uid="{00000000-0005-0000-0000-00009C040000}"/>
    <cellStyle name="_Heading_Numico GS Research Model 23-Aug-2002_CSC July 24" xfId="2920" xr:uid="{00000000-0005-0000-0000-00009D040000}"/>
    <cellStyle name="_Heading_Offering Breakdown - 09-Jun -2005" xfId="2921" xr:uid="{00000000-0005-0000-0000-00009E040000}"/>
    <cellStyle name="_Heading_prestemp" xfId="249" xr:uid="{00000000-0005-0000-0000-00009F040000}"/>
    <cellStyle name="_Heading_StockGroupKeyFinancials" xfId="250" xr:uid="{00000000-0005-0000-0000-0000A0040000}"/>
    <cellStyle name="_Heading_Volatility" xfId="2922" xr:uid="{00000000-0005-0000-0000-0000A1040000}"/>
    <cellStyle name="_Headline" xfId="2923" xr:uid="{00000000-0005-0000-0000-0000A2040000}"/>
    <cellStyle name="_Highlight" xfId="251" xr:uid="{00000000-0005-0000-0000-0000A3040000}"/>
    <cellStyle name="_IT Budget detail" xfId="2077" xr:uid="{00000000-0005-0000-0000-0000A4040000}"/>
    <cellStyle name="_JV Model2" xfId="252" xr:uid="{00000000-0005-0000-0000-0000A5040000}"/>
    <cellStyle name="_KPN Fixed" xfId="2924" xr:uid="{00000000-0005-0000-0000-0000A6040000}"/>
    <cellStyle name="_KPN-germany" xfId="2925" xr:uid="{00000000-0005-0000-0000-0000A7040000}"/>
    <cellStyle name="_KPN-germany_CSC July 24" xfId="2926" xr:uid="{00000000-0005-0000-0000-0000A8040000}"/>
    <cellStyle name="_KPN-germany_CSC July 24_03_ Clean LBO Model" xfId="2927" xr:uid="{00000000-0005-0000-0000-0000A9040000}"/>
    <cellStyle name="_KPN-germany_CSC July 24_05_ Clean LBO Model" xfId="2928" xr:uid="{00000000-0005-0000-0000-0000AA040000}"/>
    <cellStyle name="_KPN-germany_CSC July 24_08 Valuation Model incl. new BP" xfId="2929" xr:uid="{00000000-0005-0000-0000-0000AB040000}"/>
    <cellStyle name="_KPN-germany_CSC July 24_09 Valuation Model incl. new BP" xfId="2930" xr:uid="{00000000-0005-0000-0000-0000AC040000}"/>
    <cellStyle name="_KPN-germany_CSC July 24_13 Valuation Model incl. new BP" xfId="2931" xr:uid="{00000000-0005-0000-0000-0000AD040000}"/>
    <cellStyle name="_KPN-germany_CSC July 24_14 Valuation Model incl. new BP" xfId="2932" xr:uid="{00000000-0005-0000-0000-0000AE040000}"/>
    <cellStyle name="_KPN-germany_CSC July 24_15_ Clean LBO Model" xfId="2933" xr:uid="{00000000-0005-0000-0000-0000AF040000}"/>
    <cellStyle name="_KPN-germany_CSC July 24_20 Valuation Model incl. new BP" xfId="2934" xr:uid="{00000000-0005-0000-0000-0000B0040000}"/>
    <cellStyle name="_KPN-germany_CSC July 24_25 Valuation Model incl. new BP" xfId="2935" xr:uid="{00000000-0005-0000-0000-0000B1040000}"/>
    <cellStyle name="_KPN-germany_CSC July 24_33 Valuation Model incl. new BP" xfId="2936" xr:uid="{00000000-0005-0000-0000-0000B2040000}"/>
    <cellStyle name="_KPN-germany_CSC July 24_34 Valuation Model incl. new BP" xfId="2937" xr:uid="{00000000-0005-0000-0000-0000B3040000}"/>
    <cellStyle name="_KPN-germany_CSC July 24_37 Valuation Model incl. new BP" xfId="2938" xr:uid="{00000000-0005-0000-0000-0000B4040000}"/>
    <cellStyle name="_KPN-germany_CSC July 24_38 Valuation Model incl. new BP" xfId="2939" xr:uid="{00000000-0005-0000-0000-0000B5040000}"/>
    <cellStyle name="_KPN-germany_CSC July 24_39 Valuation Model incl. new BP" xfId="2940" xr:uid="{00000000-0005-0000-0000-0000B6040000}"/>
    <cellStyle name="_KPN-germany_CSC July 24_40 Valuation Model incl. new BP" xfId="2941" xr:uid="{00000000-0005-0000-0000-0000B7040000}"/>
    <cellStyle name="_KPN-germany_CSC July 24_44 Valuation Model incl. new BP" xfId="2942" xr:uid="{00000000-0005-0000-0000-0000B8040000}"/>
    <cellStyle name="_labour pg for 2010 club model" xfId="2078" xr:uid="{00000000-0005-0000-0000-0000B9040000}"/>
    <cellStyle name="_labour pg for 2010 club model_Covenants_draft_260412" xfId="2079" xr:uid="{00000000-0005-0000-0000-0000BA040000}"/>
    <cellStyle name="_labour pg for 2010 club model_Head Office Pack - Draft 1" xfId="2080" xr:uid="{00000000-0005-0000-0000-0000BB040000}"/>
    <cellStyle name="_labour pg for 2010 club model_Head Office Pack - Draft 4" xfId="2081" xr:uid="{00000000-0005-0000-0000-0000BC040000}"/>
    <cellStyle name="_labour pg for 2010 club model_Sheet1" xfId="2082" xr:uid="{00000000-0005-0000-0000-0000BD040000}"/>
    <cellStyle name="_LBOCombOpCo_v72_Anglo" xfId="2083" xr:uid="{00000000-0005-0000-0000-0000BE040000}"/>
    <cellStyle name="_Leeds_2010_Rates" xfId="2084" xr:uid="{00000000-0005-0000-0000-0000BF040000}"/>
    <cellStyle name="_Leeds_2010_Rates_Book2" xfId="2085" xr:uid="{00000000-0005-0000-0000-0000C0040000}"/>
    <cellStyle name="_Leeds_2010_Rates_Covenants_draft_260412" xfId="2086" xr:uid="{00000000-0005-0000-0000-0000C1040000}"/>
    <cellStyle name="_Leeds_2010_Rates_Internal" xfId="2087" xr:uid="{00000000-0005-0000-0000-0000C2040000}"/>
    <cellStyle name="_Leeds_2010_Rates_Internal 1" xfId="2088" xr:uid="{00000000-0005-0000-0000-0000C3040000}"/>
    <cellStyle name="_Leeds_2010_Rates_Internal 1_Projections Pack" xfId="2089" xr:uid="{00000000-0005-0000-0000-0000C4040000}"/>
    <cellStyle name="_Leeds_2010_Rates_Internal 1_Projections Pack (TM)" xfId="2090" xr:uid="{00000000-0005-0000-0000-0000C5040000}"/>
    <cellStyle name="_Leeds_2010_Rates_Internal 1_Quasi Rent Illustration" xfId="2091" xr:uid="{00000000-0005-0000-0000-0000C6040000}"/>
    <cellStyle name="_Leeds_2010_Rates_Internal_Projections Pack" xfId="2092" xr:uid="{00000000-0005-0000-0000-0000C7040000}"/>
    <cellStyle name="_Leeds_2010_Rates_Internal_Projections Pack (TM)" xfId="2093" xr:uid="{00000000-0005-0000-0000-0000C8040000}"/>
    <cellStyle name="_Leeds_2010_Rates_Internal_Quasi Rent Illustration" xfId="2094" xr:uid="{00000000-0005-0000-0000-0000C9040000}"/>
    <cellStyle name="_Leeds_2010_Rates_PAR overlay" xfId="2095" xr:uid="{00000000-0005-0000-0000-0000CA040000}"/>
    <cellStyle name="_Leeds_2010_Rates_PAR overlay_Projections Pack" xfId="2096" xr:uid="{00000000-0005-0000-0000-0000CB040000}"/>
    <cellStyle name="_Leeds_2010_Rates_PAR overlay_Projections Pack (TM)" xfId="2097" xr:uid="{00000000-0005-0000-0000-0000CC040000}"/>
    <cellStyle name="_Leeds_2010_Rates_PAR overlay_Quasi Rent Illustration" xfId="2098" xr:uid="{00000000-0005-0000-0000-0000CD040000}"/>
    <cellStyle name="_Leeds_2010_Rates_Sceanrio 2 Update - Dec 2nd" xfId="2099" xr:uid="{00000000-0005-0000-0000-0000CE040000}"/>
    <cellStyle name="_Leeds_2010_Rates_Sceanrio 2 Update - Dec 2nd_Projections Pack" xfId="2100" xr:uid="{00000000-0005-0000-0000-0000CF040000}"/>
    <cellStyle name="_Leeds_2010_Rates_Sceanrio 2 Update - Dec 2nd_Projections Pack (TM)" xfId="2101" xr:uid="{00000000-0005-0000-0000-0000D0040000}"/>
    <cellStyle name="_Leeds_2010_Rates_Sceanrio 2 Update - Dec 2nd_Quasi Rent Illustration" xfId="2102" xr:uid="{00000000-0005-0000-0000-0000D1040000}"/>
    <cellStyle name="_Licences" xfId="2103" xr:uid="{00000000-0005-0000-0000-0000D2040000}"/>
    <cellStyle name="_Licences_Covenants_draft_260412" xfId="2104" xr:uid="{00000000-0005-0000-0000-0000D3040000}"/>
    <cellStyle name="_Licences_Head Office Pack - Draft 1" xfId="2105" xr:uid="{00000000-0005-0000-0000-0000D4040000}"/>
    <cellStyle name="_Licences_Head Office Pack - Draft 4" xfId="2106" xr:uid="{00000000-0005-0000-0000-0000D5040000}"/>
    <cellStyle name="_Licences_Sheet1" xfId="2107" xr:uid="{00000000-0005-0000-0000-0000D6040000}"/>
    <cellStyle name="_Mal for innhenting av estimater Q4- 2002" xfId="253" xr:uid="{00000000-0005-0000-0000-0000D7040000}"/>
    <cellStyle name="_MD 1 model_blank_Augustin" xfId="254" xr:uid="{00000000-0005-0000-0000-0000D8040000}"/>
    <cellStyle name="_MTU Diesel LBO Model" xfId="255" xr:uid="{00000000-0005-0000-0000-0000D9040000}"/>
    <cellStyle name="_Multiple" xfId="256" xr:uid="{00000000-0005-0000-0000-0000DA040000}"/>
    <cellStyle name="_Multiple 5" xfId="3631" xr:uid="{00000000-0005-0000-0000-0000DB040000}"/>
    <cellStyle name="_Multiple_Betas" xfId="257" xr:uid="{00000000-0005-0000-0000-0000DC040000}"/>
    <cellStyle name="_Multiple_Betas as of 18-Apr-20022" xfId="258" xr:uid="{00000000-0005-0000-0000-0000DD040000}"/>
    <cellStyle name="_Multiple_Draft funds flow - 7 June 2005" xfId="2943" xr:uid="{00000000-0005-0000-0000-0000DE040000}"/>
    <cellStyle name="_Multiple_EXPN" xfId="259" xr:uid="{00000000-0005-0000-0000-0000DF040000}"/>
    <cellStyle name="_Multiple_MD 1 model_blank_Augustin" xfId="260" xr:uid="{00000000-0005-0000-0000-0000E0040000}"/>
    <cellStyle name="_Multiple_Offering Breakdown - 09-Jun -2005" xfId="2944" xr:uid="{00000000-0005-0000-0000-0000E1040000}"/>
    <cellStyle name="_Multiple_Offering Breakdown - 09-Jun -2005 updated" xfId="2945" xr:uid="{00000000-0005-0000-0000-0000E2040000}"/>
    <cellStyle name="_Multiple_Offering Breakdown - 19-Jun -2005 updated" xfId="2946" xr:uid="{00000000-0005-0000-0000-0000E3040000}"/>
    <cellStyle name="_Multiple_pi5" xfId="2947" xr:uid="{00000000-0005-0000-0000-0000E4040000}"/>
    <cellStyle name="_Multiple_surbid4 cloture" xfId="2948" xr:uid="{00000000-0005-0000-0000-0000E5040000}"/>
    <cellStyle name="_Multiple_surbid4 cloture_1" xfId="2949" xr:uid="{00000000-0005-0000-0000-0000E6040000}"/>
    <cellStyle name="_Multiple_surbid4 cloture_1_noos 2001 results 11jul01" xfId="2950" xr:uid="{00000000-0005-0000-0000-0000E7040000}"/>
    <cellStyle name="_Multiple_tropicos5" xfId="2951" xr:uid="{00000000-0005-0000-0000-0000E8040000}"/>
    <cellStyle name="_Multiple_voice1.xls Chart 1" xfId="2952" xr:uid="{00000000-0005-0000-0000-0000E9040000}"/>
    <cellStyle name="_Multiple_wacc" xfId="2953" xr:uid="{00000000-0005-0000-0000-0000EA040000}"/>
    <cellStyle name="_Multiple_wacc bb final" xfId="261" xr:uid="{00000000-0005-0000-0000-0000EB040000}"/>
    <cellStyle name="_Multiple_wacc bb final_Feeder" xfId="262" xr:uid="{00000000-0005-0000-0000-0000EC040000}"/>
    <cellStyle name="_Multiple_wacc bb final_M&amp;A Model" xfId="263" xr:uid="{00000000-0005-0000-0000-0000ED040000}"/>
    <cellStyle name="_MultipleSpace" xfId="264" xr:uid="{00000000-0005-0000-0000-0000EE040000}"/>
    <cellStyle name="_MultipleSpace_Betas" xfId="265" xr:uid="{00000000-0005-0000-0000-0000EF040000}"/>
    <cellStyle name="_MultipleSpace_Betas as of 18-Apr-20022" xfId="266" xr:uid="{00000000-0005-0000-0000-0000F0040000}"/>
    <cellStyle name="_MultipleSpace_Draft funds flow - 7 June 2005" xfId="2954" xr:uid="{00000000-0005-0000-0000-0000F1040000}"/>
    <cellStyle name="_MultipleSpace_EXPN" xfId="267" xr:uid="{00000000-0005-0000-0000-0000F2040000}"/>
    <cellStyle name="_MultipleSpace_George - LBO Model 3.1" xfId="268" xr:uid="{00000000-0005-0000-0000-0000F3040000}"/>
    <cellStyle name="_MultipleSpace_George - LBO Model 3.1_Feeder" xfId="269" xr:uid="{00000000-0005-0000-0000-0000F4040000}"/>
    <cellStyle name="_MultipleSpace_George - LBO Model 3.1_M&amp;A Model" xfId="270" xr:uid="{00000000-0005-0000-0000-0000F5040000}"/>
    <cellStyle name="_MultipleSpace_MD 1 model_blank_Augustin" xfId="271" xr:uid="{00000000-0005-0000-0000-0000F6040000}"/>
    <cellStyle name="_MultipleSpace_noos 2001 results 11jul01" xfId="2955" xr:uid="{00000000-0005-0000-0000-0000F7040000}"/>
    <cellStyle name="_MultipleSpace_Novartis-Roche 0805 v2" xfId="272" xr:uid="{00000000-0005-0000-0000-0000F8040000}"/>
    <cellStyle name="_MultipleSpace_Offering Breakdown - 09-Jun -2005" xfId="2956" xr:uid="{00000000-0005-0000-0000-0000F9040000}"/>
    <cellStyle name="_MultipleSpace_Offering Breakdown - 09-Jun -2005 updated" xfId="2957" xr:uid="{00000000-0005-0000-0000-0000FA040000}"/>
    <cellStyle name="_MultipleSpace_Offering Breakdown - 19-Jun -2005 updated" xfId="2958" xr:uid="{00000000-0005-0000-0000-0000FB040000}"/>
    <cellStyle name="_MultipleSpace_pi5" xfId="2959" xr:uid="{00000000-0005-0000-0000-0000FC040000}"/>
    <cellStyle name="_MultipleSpace_surbid4 cloture" xfId="2960" xr:uid="{00000000-0005-0000-0000-0000FD040000}"/>
    <cellStyle name="_MultipleSpace_surbid4 cloture_1" xfId="2961" xr:uid="{00000000-0005-0000-0000-0000FE040000}"/>
    <cellStyle name="_MultipleSpace_surbid4 cloture_1_noos 2001 results 11jul01" xfId="2962" xr:uid="{00000000-0005-0000-0000-0000FF040000}"/>
    <cellStyle name="_MultipleSpace_tropicos5" xfId="2963" xr:uid="{00000000-0005-0000-0000-000000050000}"/>
    <cellStyle name="_MultipleSpace_voice1.xls Chart 1" xfId="2964" xr:uid="{00000000-0005-0000-0000-000001050000}"/>
    <cellStyle name="_MultipleSpace_wacc" xfId="2965" xr:uid="{00000000-0005-0000-0000-000002050000}"/>
    <cellStyle name="_MultipleSpace_wacc bb final" xfId="273" xr:uid="{00000000-0005-0000-0000-000003050000}"/>
    <cellStyle name="_MultipleSpace_wacc bb final_Feeder" xfId="274" xr:uid="{00000000-0005-0000-0000-000004050000}"/>
    <cellStyle name="_MultipleSpace_wacc bb final_George - LBO Model 3.1" xfId="275" xr:uid="{00000000-0005-0000-0000-000005050000}"/>
    <cellStyle name="_MultipleSpace_wacc bb final_George - LBO Model 3.1_Feeder" xfId="276" xr:uid="{00000000-0005-0000-0000-000006050000}"/>
    <cellStyle name="_MultipleSpace_wacc bb final_George - LBO Model 3.1_M&amp;A Model" xfId="277" xr:uid="{00000000-0005-0000-0000-000007050000}"/>
    <cellStyle name="_MultipleSpace_wacc bb final_M&amp;A Model" xfId="278" xr:uid="{00000000-0005-0000-0000-000008050000}"/>
    <cellStyle name="_NoData" xfId="279" xr:uid="{00000000-0005-0000-0000-000009050000}"/>
    <cellStyle name="_North East &amp; Midlands" xfId="2108" xr:uid="{00000000-0005-0000-0000-00000A050000}"/>
    <cellStyle name="_North East &amp; Midlands_Covenants_draft_260412" xfId="2109" xr:uid="{00000000-0005-0000-0000-00000B050000}"/>
    <cellStyle name="_North East &amp; Midlands_Head Office Pack - Draft 1" xfId="2110" xr:uid="{00000000-0005-0000-0000-00000C050000}"/>
    <cellStyle name="_North East &amp; Midlands_Head Office Pack - Draft 4" xfId="2111" xr:uid="{00000000-0005-0000-0000-00000D050000}"/>
    <cellStyle name="_North East &amp; Midlands_Property Budget 2011" xfId="2112" xr:uid="{00000000-0005-0000-0000-00000E050000}"/>
    <cellStyle name="_North East &amp; Midlands_Property Budget 2011_Covenants_draft_260412" xfId="2113" xr:uid="{00000000-0005-0000-0000-00000F050000}"/>
    <cellStyle name="_North East &amp; Midlands_Property Budget 2011_Marketing &amp; Product" xfId="2114" xr:uid="{00000000-0005-0000-0000-000010050000}"/>
    <cellStyle name="_North East &amp; Midlands_Sheet1" xfId="2115" xr:uid="{00000000-0005-0000-0000-000011050000}"/>
    <cellStyle name="_October Scorecard" xfId="2116" xr:uid="{00000000-0005-0000-0000-000012050000}"/>
    <cellStyle name="_Pay as you Can logic for LBO" xfId="280" xr:uid="{00000000-0005-0000-0000-000013050000}"/>
    <cellStyle name="_Percent" xfId="281" xr:uid="{00000000-0005-0000-0000-000014050000}"/>
    <cellStyle name="_Percent_pi5" xfId="2966" xr:uid="{00000000-0005-0000-0000-000015050000}"/>
    <cellStyle name="_Percent_surbid4 cloture" xfId="2967" xr:uid="{00000000-0005-0000-0000-000016050000}"/>
    <cellStyle name="_Percent_surbid4 cloture_noos 2001 results 11jul01" xfId="2968" xr:uid="{00000000-0005-0000-0000-000017050000}"/>
    <cellStyle name="_Percent_temp templates2" xfId="282" xr:uid="{00000000-0005-0000-0000-000018050000}"/>
    <cellStyle name="_Percent_tropicos5" xfId="2969" xr:uid="{00000000-0005-0000-0000-000019050000}"/>
    <cellStyle name="_Percent_voice1.xls Chart 1" xfId="2970" xr:uid="{00000000-0005-0000-0000-00001A050000}"/>
    <cellStyle name="_Percent_wacc" xfId="2971" xr:uid="{00000000-0005-0000-0000-00001B050000}"/>
    <cellStyle name="_PercentSpace" xfId="283" xr:uid="{00000000-0005-0000-0000-00001C050000}"/>
    <cellStyle name="_PercentSpace_George - LBO Model 3.1" xfId="284" xr:uid="{00000000-0005-0000-0000-00001D050000}"/>
    <cellStyle name="_PercentSpace_pi5" xfId="2972" xr:uid="{00000000-0005-0000-0000-00001E050000}"/>
    <cellStyle name="_PercentSpace_surbid4 cloture" xfId="2973" xr:uid="{00000000-0005-0000-0000-00001F050000}"/>
    <cellStyle name="_PercentSpace_surbid4 cloture_1" xfId="2974" xr:uid="{00000000-0005-0000-0000-000020050000}"/>
    <cellStyle name="_PercentSpace_surbid4 cloture_1_noos 2001 results 11jul01" xfId="2975" xr:uid="{00000000-0005-0000-0000-000021050000}"/>
    <cellStyle name="_PercentSpace_surbid4 cloture_noos 2001 results 11jul01" xfId="2976" xr:uid="{00000000-0005-0000-0000-000022050000}"/>
    <cellStyle name="_PercentSpace_tropicos5" xfId="2977" xr:uid="{00000000-0005-0000-0000-000023050000}"/>
    <cellStyle name="_PercentSpace_voice1.xls Chart 1" xfId="2978" xr:uid="{00000000-0005-0000-0000-000024050000}"/>
    <cellStyle name="_PercentSpace_wacc" xfId="2979" xr:uid="{00000000-0005-0000-0000-000025050000}"/>
    <cellStyle name="_PercentSpace_wacc bb final" xfId="285" xr:uid="{00000000-0005-0000-0000-000026050000}"/>
    <cellStyle name="_PercentSpace_wacc bb final_Feeder" xfId="286" xr:uid="{00000000-0005-0000-0000-000027050000}"/>
    <cellStyle name="_PercentSpace_wacc bb final_George - LBO Model 3.1" xfId="287" xr:uid="{00000000-0005-0000-0000-000028050000}"/>
    <cellStyle name="_PercentSpace_wacc bb final_George - LBO Model 3.1_Feeder" xfId="288" xr:uid="{00000000-0005-0000-0000-000029050000}"/>
    <cellStyle name="_PercentSpace_wacc bb final_George - LBO Model 3.1_M&amp;A Model" xfId="289" xr:uid="{00000000-0005-0000-0000-00002A050000}"/>
    <cellStyle name="_PercentSpace_wacc bb final_M&amp;A Model" xfId="290" xr:uid="{00000000-0005-0000-0000-00002B050000}"/>
    <cellStyle name="_Property Budget 2011" xfId="2117" xr:uid="{00000000-0005-0000-0000-00002C050000}"/>
    <cellStyle name="_Property PPM Budgets - 2009" xfId="2118" xr:uid="{00000000-0005-0000-0000-00002D050000}"/>
    <cellStyle name="_Property PPM Budgets - 2009_Covenants_draft_260412" xfId="2119" xr:uid="{00000000-0005-0000-0000-00002E050000}"/>
    <cellStyle name="_Property PPM Budgets - 2009_Head Office Pack - Draft 1" xfId="2120" xr:uid="{00000000-0005-0000-0000-00002F050000}"/>
    <cellStyle name="_Property PPM Budgets - 2009_Head Office Pack - Draft 4" xfId="2121" xr:uid="{00000000-0005-0000-0000-000030050000}"/>
    <cellStyle name="_Property PPM Budgets - 2009_Sheet1" xfId="2122" xr:uid="{00000000-0005-0000-0000-000031050000}"/>
    <cellStyle name="_Repairs &amp; Maintenance" xfId="2123" xr:uid="{00000000-0005-0000-0000-000032050000}"/>
    <cellStyle name="_Repairs &amp; Maintenance_Covenants_draft_260412" xfId="2124" xr:uid="{00000000-0005-0000-0000-000033050000}"/>
    <cellStyle name="_Repairs &amp; Maintenance_Head Office Pack - Draft 1" xfId="2125" xr:uid="{00000000-0005-0000-0000-000034050000}"/>
    <cellStyle name="_Repairs &amp; Maintenance_Head Office Pack - Draft 4" xfId="2126" xr:uid="{00000000-0005-0000-0000-000035050000}"/>
    <cellStyle name="_Repairs &amp; Maintenance_Sheet1" xfId="2127" xr:uid="{00000000-0005-0000-0000-000036050000}"/>
    <cellStyle name="_Row1" xfId="291" xr:uid="{00000000-0005-0000-0000-000037050000}"/>
    <cellStyle name="_Row1_Bank case Viking (sent to JPM 10 Nov 05)" xfId="292" xr:uid="{00000000-0005-0000-0000-000038050000}"/>
    <cellStyle name="_Row1_Banks (2)" xfId="293" xr:uid="{00000000-0005-0000-0000-000039050000}"/>
    <cellStyle name="_Row1_Book2" xfId="2128" xr:uid="{00000000-0005-0000-0000-00003A050000}"/>
    <cellStyle name="_Row1_Covenants_draft_260412" xfId="2129" xr:uid="{00000000-0005-0000-0000-00003B050000}"/>
    <cellStyle name="_Row1_DRAFT 11" xfId="2130" xr:uid="{00000000-0005-0000-0000-00003C050000}"/>
    <cellStyle name="_Row1_DRAFT 11_Covenants_draft_260412" xfId="2131" xr:uid="{00000000-0005-0000-0000-00003D050000}"/>
    <cellStyle name="_Row1_DRAFT 11_Marketing &amp; Product" xfId="2132" xr:uid="{00000000-0005-0000-0000-00003E050000}"/>
    <cellStyle name="_Row1_EBITDA-Recon P&amp;L OPSP04-08_GX" xfId="294" xr:uid="{00000000-0005-0000-0000-00003F050000}"/>
    <cellStyle name="_Row1_Feeder" xfId="295" xr:uid="{00000000-0005-0000-0000-000040050000}"/>
    <cellStyle name="_Row1_Financial ratios_Euroland" xfId="296" xr:uid="{00000000-0005-0000-0000-000041050000}"/>
    <cellStyle name="_Row1_GX evaluation without pensions" xfId="297" xr:uid="{00000000-0005-0000-0000-000042050000}"/>
    <cellStyle name="_Row1_GX OPSP0509 incl. Zurückdrehen Subsidies NVM" xfId="298" xr:uid="{00000000-0005-0000-0000-000043050000}"/>
    <cellStyle name="_Row1_GX Plan" xfId="299" xr:uid="{00000000-0005-0000-0000-000044050000}"/>
    <cellStyle name="_Row1_Head Office Pack - Draft 1" xfId="2133" xr:uid="{00000000-0005-0000-0000-000045050000}"/>
    <cellStyle name="_Row1_Head Office Pack - Draft 4" xfId="2134" xr:uid="{00000000-0005-0000-0000-000046050000}"/>
    <cellStyle name="_Row1_Headcount" xfId="300" xr:uid="{00000000-0005-0000-0000-000047050000}"/>
    <cellStyle name="_Row1_Headcount_Monthly report" xfId="301" xr:uid="{00000000-0005-0000-0000-000048050000}"/>
    <cellStyle name="_Row1_Internal" xfId="2135" xr:uid="{00000000-0005-0000-0000-000049050000}"/>
    <cellStyle name="_Row1_Internal 1" xfId="2136" xr:uid="{00000000-0005-0000-0000-00004A050000}"/>
    <cellStyle name="_Row1_Internal 1_Projections Pack" xfId="2137" xr:uid="{00000000-0005-0000-0000-00004B050000}"/>
    <cellStyle name="_Row1_Internal 1_Projections Pack (TM)" xfId="2138" xr:uid="{00000000-0005-0000-0000-00004C050000}"/>
    <cellStyle name="_Row1_Internal 1_Quasi Rent Illustration" xfId="2139" xr:uid="{00000000-0005-0000-0000-00004D050000}"/>
    <cellStyle name="_Row1_Internal_Projections Pack" xfId="2140" xr:uid="{00000000-0005-0000-0000-00004E050000}"/>
    <cellStyle name="_Row1_Internal_Projections Pack (TM)" xfId="2141" xr:uid="{00000000-0005-0000-0000-00004F050000}"/>
    <cellStyle name="_Row1_Internal_Quasi Rent Illustration" xfId="2142" xr:uid="{00000000-0005-0000-0000-000050050000}"/>
    <cellStyle name="_Row1_IT Budget 2011" xfId="2143" xr:uid="{00000000-0005-0000-0000-000051050000}"/>
    <cellStyle name="_Row1_IT Budget Master 2011 - Draft V2 1 (2)" xfId="2144" xr:uid="{00000000-0005-0000-0000-000052050000}"/>
    <cellStyle name="_Row1_Konsolidierungsbeträge" xfId="302" xr:uid="{00000000-0005-0000-0000-000053050000}"/>
    <cellStyle name="_Row1_LTMJUN02" xfId="303" xr:uid="{00000000-0005-0000-0000-000054050000}"/>
    <cellStyle name="_Row1_M&amp;A Model" xfId="304" xr:uid="{00000000-0005-0000-0000-000055050000}"/>
    <cellStyle name="_Row1_M&amp;A projections" xfId="305" xr:uid="{00000000-0005-0000-0000-000056050000}"/>
    <cellStyle name="_Row1_MIS Reporting_Budget_JD" xfId="306" xr:uid="{00000000-0005-0000-0000-000057050000}"/>
    <cellStyle name="_Row1_Net Gain Review Pack - 28th Sept" xfId="2145" xr:uid="{00000000-0005-0000-0000-000058050000}"/>
    <cellStyle name="_Row1_New Gerresheimer bank plan (sent to JPM 26 Nov 05)" xfId="307" xr:uid="{00000000-0005-0000-0000-000059050000}"/>
    <cellStyle name="_Row1_P&amp;L bank model - received from Gerresheimer 1 12 05" xfId="308" xr:uid="{00000000-0005-0000-0000-00005A050000}"/>
    <cellStyle name="_Row1_PAR overlay" xfId="2146" xr:uid="{00000000-0005-0000-0000-00005B050000}"/>
    <cellStyle name="_Row1_PAR overlay_Projections Pack" xfId="2147" xr:uid="{00000000-0005-0000-0000-00005C050000}"/>
    <cellStyle name="_Row1_PAR overlay_Projections Pack (TM)" xfId="2148" xr:uid="{00000000-0005-0000-0000-00005D050000}"/>
    <cellStyle name="_Row1_PAR overlay_Quasi Rent Illustration" xfId="2149" xr:uid="{00000000-0005-0000-0000-00005E050000}"/>
    <cellStyle name="_Row1_Plan model" xfId="309" xr:uid="{00000000-0005-0000-0000-00005F050000}"/>
    <cellStyle name="_Row1_Property Budget 2011" xfId="2150" xr:uid="{00000000-0005-0000-0000-000060050000}"/>
    <cellStyle name="_Row1_Property Budget 2011_Covenants_draft_260412" xfId="2151" xr:uid="{00000000-0005-0000-0000-000061050000}"/>
    <cellStyle name="_Row1_Property Budget 2011_Marketing &amp; Product" xfId="2152" xr:uid="{00000000-0005-0000-0000-000062050000}"/>
    <cellStyle name="_Row1_Quarterly" xfId="310" xr:uid="{00000000-0005-0000-0000-000063050000}"/>
    <cellStyle name="_Row1_Sceanrio 2 Update - Dec 2nd" xfId="2153" xr:uid="{00000000-0005-0000-0000-000064050000}"/>
    <cellStyle name="_Row1_Sceanrio 2 Update - Dec 2nd_Projections Pack" xfId="2154" xr:uid="{00000000-0005-0000-0000-000065050000}"/>
    <cellStyle name="_Row1_Sceanrio 2 Update - Dec 2nd_Projections Pack (TM)" xfId="2155" xr:uid="{00000000-0005-0000-0000-000066050000}"/>
    <cellStyle name="_Row1_Sceanrio 2 Update - Dec 2nd_Quasi Rent Illustration" xfId="2156" xr:uid="{00000000-0005-0000-0000-000067050000}"/>
    <cellStyle name="_Row1_Sheet1" xfId="2157" xr:uid="{00000000-0005-0000-0000-000068050000}"/>
    <cellStyle name="_Row1_Tabelle1" xfId="311" xr:uid="{00000000-0005-0000-0000-000069050000}"/>
    <cellStyle name="_Row1_TSG2" xfId="312" xr:uid="{00000000-0005-0000-0000-00006A050000}"/>
    <cellStyle name="_Row1_Update 2004 Figures v2 (sent to banks)" xfId="313" xr:uid="{00000000-0005-0000-0000-00006B050000}"/>
    <cellStyle name="_Row1_WC benchmark Calc" xfId="314" xr:uid="{00000000-0005-0000-0000-00006C050000}"/>
    <cellStyle name="_Row1_YLC" xfId="2158" xr:uid="{00000000-0005-0000-0000-00006D050000}"/>
    <cellStyle name="_Row1_Zins und Bankschuldenberechnung_03_07" xfId="315" xr:uid="{00000000-0005-0000-0000-00006E050000}"/>
    <cellStyle name="_Row10" xfId="316" xr:uid="{00000000-0005-0000-0000-00006F050000}"/>
    <cellStyle name="_Row2" xfId="317" xr:uid="{00000000-0005-0000-0000-000070050000}"/>
    <cellStyle name="_Row2_051003 Viking Business plan" xfId="318" xr:uid="{00000000-0005-0000-0000-000071050000}"/>
    <cellStyle name="_Row2_051004 Viking Business plan10" xfId="319" xr:uid="{00000000-0005-0000-0000-000072050000}"/>
    <cellStyle name="_Row2_Aurora LBO v25" xfId="320" xr:uid="{00000000-0005-0000-0000-000073050000}"/>
    <cellStyle name="_Row2_Balance Sheet_restl. Eurowährungsl._Gruppe" xfId="321" xr:uid="{00000000-0005-0000-0000-000074050000}"/>
    <cellStyle name="_Row2_Bank case Viking (sent to JPM 10 Nov 05)" xfId="322" xr:uid="{00000000-0005-0000-0000-000075050000}"/>
    <cellStyle name="_Row2_Cost Price Assumptions OPSP0509 vs OPSP0610" xfId="323" xr:uid="{00000000-0005-0000-0000-000076050000}"/>
    <cellStyle name="_Row2_Feeder" xfId="324" xr:uid="{00000000-0005-0000-0000-000077050000}"/>
    <cellStyle name="_Row2_FY 2005-2009 OP-SP Update (11-Oct-04)" xfId="325" xr:uid="{00000000-0005-0000-0000-000078050000}"/>
    <cellStyle name="_Row2_Key assumptions GX companies" xfId="326" xr:uid="{00000000-0005-0000-0000-000079050000}"/>
    <cellStyle name="_Row2_M&amp;A Model" xfId="327" xr:uid="{00000000-0005-0000-0000-00007A050000}"/>
    <cellStyle name="_Row2_M&amp;A projections" xfId="328" xr:uid="{00000000-0005-0000-0000-00007B050000}"/>
    <cellStyle name="_Row2_Mappe2" xfId="329" xr:uid="{00000000-0005-0000-0000-00007C050000}"/>
    <cellStyle name="_Row2_MIS Reporting_Budget_OPSP 06-10" xfId="330" xr:uid="{00000000-0005-0000-0000-00007D050000}"/>
    <cellStyle name="_Row2_TSG2" xfId="331" xr:uid="{00000000-0005-0000-0000-00007E050000}"/>
    <cellStyle name="_Row3" xfId="332" xr:uid="{00000000-0005-0000-0000-00007F050000}"/>
    <cellStyle name="_Row3_051003 Viking Business plan" xfId="333" xr:uid="{00000000-0005-0000-0000-000080050000}"/>
    <cellStyle name="_Row3_051004 Viking Business plan10" xfId="334" xr:uid="{00000000-0005-0000-0000-000081050000}"/>
    <cellStyle name="_Row3_Balance Sheet_restl. Eurowährungsl._Gruppe" xfId="335" xr:uid="{00000000-0005-0000-0000-000082050000}"/>
    <cellStyle name="_Row3_Bank case Viking (sent to JPM 10 Nov 05)" xfId="336" xr:uid="{00000000-0005-0000-0000-000083050000}"/>
    <cellStyle name="_Row3_Cost Price Assumptions OPSP0509 vs OPSP0610" xfId="337" xr:uid="{00000000-0005-0000-0000-000084050000}"/>
    <cellStyle name="_Row3_Feeder" xfId="338" xr:uid="{00000000-0005-0000-0000-000085050000}"/>
    <cellStyle name="_Row3_FY 2005-2009 OP-SP Update (11-Oct-04)" xfId="339" xr:uid="{00000000-0005-0000-0000-000086050000}"/>
    <cellStyle name="_Row3_Key assumptions GX companies" xfId="340" xr:uid="{00000000-0005-0000-0000-000087050000}"/>
    <cellStyle name="_Row3_M&amp;A Model" xfId="341" xr:uid="{00000000-0005-0000-0000-000088050000}"/>
    <cellStyle name="_Row3_M&amp;A projections" xfId="342" xr:uid="{00000000-0005-0000-0000-000089050000}"/>
    <cellStyle name="_Row3_Mappe2" xfId="343" xr:uid="{00000000-0005-0000-0000-00008A050000}"/>
    <cellStyle name="_Row3_MIS Reporting_Budget_OPSP 06-10" xfId="344" xr:uid="{00000000-0005-0000-0000-00008B050000}"/>
    <cellStyle name="_Row3_TSG2" xfId="345" xr:uid="{00000000-0005-0000-0000-00008C050000}"/>
    <cellStyle name="_Row4" xfId="346" xr:uid="{00000000-0005-0000-0000-00008D050000}"/>
    <cellStyle name="_Row4_021202External Sales 2000_2001_DA_feste Werte" xfId="347" xr:uid="{00000000-0005-0000-0000-00008E050000}"/>
    <cellStyle name="_Row4_051003 Viking Business plan" xfId="348" xr:uid="{00000000-0005-0000-0000-00008F050000}"/>
    <cellStyle name="_Row4_051004 Viking Business plan10" xfId="349" xr:uid="{00000000-0005-0000-0000-000090050000}"/>
    <cellStyle name="_Row4_3. Version 4 Bank" xfId="2159" xr:uid="{00000000-0005-0000-0000-000091050000}"/>
    <cellStyle name="_Row4_3. Version 4 Bank new segments" xfId="2160" xr:uid="{00000000-0005-0000-0000-000092050000}"/>
    <cellStyle name="_Row4_4. Version 4 Bank new segments with rollout" xfId="2161" xr:uid="{00000000-0005-0000-0000-000093050000}"/>
    <cellStyle name="_Row4_4. Version 4 Bank with Rollout" xfId="2162" xr:uid="{00000000-0005-0000-0000-000094050000}"/>
    <cellStyle name="_Row4_Bank case Viking (sent to JPM 10 Nov 05)" xfId="350" xr:uid="{00000000-0005-0000-0000-000095050000}"/>
    <cellStyle name="_Row4_Cost Price Assumptions OPSP0509 vs OPSP0610" xfId="351" xr:uid="{00000000-0005-0000-0000-000096050000}"/>
    <cellStyle name="_Row4_DRAFT 11" xfId="2163" xr:uid="{00000000-0005-0000-0000-000097050000}"/>
    <cellStyle name="_Row4_Feeder" xfId="352" xr:uid="{00000000-0005-0000-0000-000098050000}"/>
    <cellStyle name="_Row4_FY 2005-2009 OP-SP Update (11-Oct-04)" xfId="353" xr:uid="{00000000-0005-0000-0000-000099050000}"/>
    <cellStyle name="_Row4_IT Budget 2011" xfId="2164" xr:uid="{00000000-0005-0000-0000-00009A050000}"/>
    <cellStyle name="_Row4_IT Budget Master 2011 - Draft V2 1 (2)" xfId="2165" xr:uid="{00000000-0005-0000-0000-00009B050000}"/>
    <cellStyle name="_Row4_Key assumptions GX companies" xfId="354" xr:uid="{00000000-0005-0000-0000-00009C050000}"/>
    <cellStyle name="_Row4_Konsolidierungsbeträge" xfId="355" xr:uid="{00000000-0005-0000-0000-00009D050000}"/>
    <cellStyle name="_Row4_M&amp;A Model" xfId="356" xr:uid="{00000000-0005-0000-0000-00009E050000}"/>
    <cellStyle name="_Row4_M&amp;A projections" xfId="357" xr:uid="{00000000-0005-0000-0000-00009F050000}"/>
    <cellStyle name="_Row4_Mappe2" xfId="358" xr:uid="{00000000-0005-0000-0000-0000A0050000}"/>
    <cellStyle name="_Row4_MIS Reporting_Budget_OPSP 06-10" xfId="359" xr:uid="{00000000-0005-0000-0000-0000A1050000}"/>
    <cellStyle name="_Row4_Net Gain Review Pack - 28th Sept" xfId="2166" xr:uid="{00000000-0005-0000-0000-0000A2050000}"/>
    <cellStyle name="_Row4_PAR overlay" xfId="2167" xr:uid="{00000000-0005-0000-0000-0000A3050000}"/>
    <cellStyle name="_Row4_TSG2" xfId="360" xr:uid="{00000000-0005-0000-0000-0000A4050000}"/>
    <cellStyle name="_Row4_UBS Model" xfId="2168" xr:uid="{00000000-0005-0000-0000-0000A5050000}"/>
    <cellStyle name="_Row4_UBS Model - upside model" xfId="2169" xr:uid="{00000000-0005-0000-0000-0000A6050000}"/>
    <cellStyle name="_Row5" xfId="361" xr:uid="{00000000-0005-0000-0000-0000A7050000}"/>
    <cellStyle name="_Row5_021202External Sales 2000_2001_DA_feste Werte" xfId="362" xr:uid="{00000000-0005-0000-0000-0000A8050000}"/>
    <cellStyle name="_Row5_051003 Viking Business plan" xfId="363" xr:uid="{00000000-0005-0000-0000-0000A9050000}"/>
    <cellStyle name="_Row5_051004 Viking Business plan10" xfId="364" xr:uid="{00000000-0005-0000-0000-0000AA050000}"/>
    <cellStyle name="_Row5_Balance Sheet_restl. Eurowährungsl._Gruppe" xfId="365" xr:uid="{00000000-0005-0000-0000-0000AB050000}"/>
    <cellStyle name="_Row5_Bank case Viking (sent to JPM 10 Nov 05)" xfId="366" xr:uid="{00000000-0005-0000-0000-0000AC050000}"/>
    <cellStyle name="_Row5_Cost Price Assumptions OPSP0509 vs OPSP0610" xfId="367" xr:uid="{00000000-0005-0000-0000-0000AD050000}"/>
    <cellStyle name="_Row5_Feeder" xfId="368" xr:uid="{00000000-0005-0000-0000-0000AE050000}"/>
    <cellStyle name="_Row5_FY 2005-2009 OP-SP Update (11-Oct-04)" xfId="369" xr:uid="{00000000-0005-0000-0000-0000AF050000}"/>
    <cellStyle name="_Row5_Key assumptions GX companies" xfId="370" xr:uid="{00000000-0005-0000-0000-0000B0050000}"/>
    <cellStyle name="_Row5_M&amp;A Model" xfId="371" xr:uid="{00000000-0005-0000-0000-0000B1050000}"/>
    <cellStyle name="_Row5_M&amp;A projections" xfId="372" xr:uid="{00000000-0005-0000-0000-0000B2050000}"/>
    <cellStyle name="_Row5_Mappe2" xfId="373" xr:uid="{00000000-0005-0000-0000-0000B3050000}"/>
    <cellStyle name="_Row5_MIS Reporting_Budget_OPSP 06-10" xfId="374" xr:uid="{00000000-0005-0000-0000-0000B4050000}"/>
    <cellStyle name="_Row5_TSG2" xfId="375" xr:uid="{00000000-0005-0000-0000-0000B5050000}"/>
    <cellStyle name="_Row6" xfId="376" xr:uid="{00000000-0005-0000-0000-0000B6050000}"/>
    <cellStyle name="_Row6_021202External Sales 2000_2001_DA_feste Werte" xfId="377" xr:uid="{00000000-0005-0000-0000-0000B7050000}"/>
    <cellStyle name="_Row6_051003 Viking Business plan" xfId="378" xr:uid="{00000000-0005-0000-0000-0000B8050000}"/>
    <cellStyle name="_Row6_051004 Viking Business plan10" xfId="379" xr:uid="{00000000-0005-0000-0000-0000B9050000}"/>
    <cellStyle name="_Row6_Balance Sheet_restl. Eurowährungsl._Gruppe" xfId="380" xr:uid="{00000000-0005-0000-0000-0000BA050000}"/>
    <cellStyle name="_Row6_Bank case Viking (sent to JPM 10 Nov 05)" xfId="381" xr:uid="{00000000-0005-0000-0000-0000BB050000}"/>
    <cellStyle name="_Row6_Cost Price Assumptions OPSP0509 vs OPSP0610" xfId="382" xr:uid="{00000000-0005-0000-0000-0000BC050000}"/>
    <cellStyle name="_Row6_Feeder" xfId="383" xr:uid="{00000000-0005-0000-0000-0000BD050000}"/>
    <cellStyle name="_Row6_FY 2005-2009 OP-SP Update (11-Oct-04)" xfId="384" xr:uid="{00000000-0005-0000-0000-0000BE050000}"/>
    <cellStyle name="_Row6_Key assumptions GX companies" xfId="385" xr:uid="{00000000-0005-0000-0000-0000BF050000}"/>
    <cellStyle name="_Row6_M&amp;A Model" xfId="386" xr:uid="{00000000-0005-0000-0000-0000C0050000}"/>
    <cellStyle name="_Row6_M&amp;A projections" xfId="387" xr:uid="{00000000-0005-0000-0000-0000C1050000}"/>
    <cellStyle name="_Row6_Mappe2" xfId="388" xr:uid="{00000000-0005-0000-0000-0000C2050000}"/>
    <cellStyle name="_Row6_MIS Reporting_Budget_OPSP 06-10" xfId="389" xr:uid="{00000000-0005-0000-0000-0000C3050000}"/>
    <cellStyle name="_Row6_TSG2" xfId="390" xr:uid="{00000000-0005-0000-0000-0000C4050000}"/>
    <cellStyle name="_Row7" xfId="391" xr:uid="{00000000-0005-0000-0000-0000C5050000}"/>
    <cellStyle name="_Row7_021202External Sales 2000_2001_DA_feste Werte" xfId="392" xr:uid="{00000000-0005-0000-0000-0000C6050000}"/>
    <cellStyle name="_Row7_051003 Viking Business plan" xfId="393" xr:uid="{00000000-0005-0000-0000-0000C7050000}"/>
    <cellStyle name="_Row7_051004 Viking Business plan10" xfId="394" xr:uid="{00000000-0005-0000-0000-0000C8050000}"/>
    <cellStyle name="_Row7_3. Version 4 Bank" xfId="2170" xr:uid="{00000000-0005-0000-0000-0000C9050000}"/>
    <cellStyle name="_Row7_3. Version 4 Bank new segments" xfId="2171" xr:uid="{00000000-0005-0000-0000-0000CA050000}"/>
    <cellStyle name="_Row7_4. Version 4 Bank new segments with rollout" xfId="2172" xr:uid="{00000000-0005-0000-0000-0000CB050000}"/>
    <cellStyle name="_Row7_4. Version 4 Bank with Rollout" xfId="2173" xr:uid="{00000000-0005-0000-0000-0000CC050000}"/>
    <cellStyle name="_Row7_Balance Sheet_restl. Eurowährungsl._Gruppe" xfId="395" xr:uid="{00000000-0005-0000-0000-0000CD050000}"/>
    <cellStyle name="_Row7_Bank case Viking (sent to JPM 10 Nov 05)" xfId="396" xr:uid="{00000000-0005-0000-0000-0000CE050000}"/>
    <cellStyle name="_Row7_Cost Price Assumptions OPSP0509 vs OPSP0610" xfId="397" xr:uid="{00000000-0005-0000-0000-0000CF050000}"/>
    <cellStyle name="_Row7_Feeder" xfId="398" xr:uid="{00000000-0005-0000-0000-0000D0050000}"/>
    <cellStyle name="_Row7_FY 2005-2009 OP-SP Update (11-Oct-04)" xfId="399" xr:uid="{00000000-0005-0000-0000-0000D1050000}"/>
    <cellStyle name="_Row7_Key assumptions GX companies" xfId="400" xr:uid="{00000000-0005-0000-0000-0000D2050000}"/>
    <cellStyle name="_Row7_Konsolidierungsbeträge" xfId="401" xr:uid="{00000000-0005-0000-0000-0000D3050000}"/>
    <cellStyle name="_Row7_M&amp;A Model" xfId="402" xr:uid="{00000000-0005-0000-0000-0000D4050000}"/>
    <cellStyle name="_Row7_M&amp;A projections" xfId="403" xr:uid="{00000000-0005-0000-0000-0000D5050000}"/>
    <cellStyle name="_Row7_Mappe2" xfId="404" xr:uid="{00000000-0005-0000-0000-0000D6050000}"/>
    <cellStyle name="_Row7_MIS Reporting_Budget_OPSP 06-10" xfId="405" xr:uid="{00000000-0005-0000-0000-0000D7050000}"/>
    <cellStyle name="_Row7_PAR overlay" xfId="2174" xr:uid="{00000000-0005-0000-0000-0000D8050000}"/>
    <cellStyle name="_Row7_TSG2" xfId="406" xr:uid="{00000000-0005-0000-0000-0000D9050000}"/>
    <cellStyle name="_Row7_UBS Model" xfId="2175" xr:uid="{00000000-0005-0000-0000-0000DA050000}"/>
    <cellStyle name="_Row7_UBS Model - upside model" xfId="2176" xr:uid="{00000000-0005-0000-0000-0000DB050000}"/>
    <cellStyle name="_Row8" xfId="407" xr:uid="{00000000-0005-0000-0000-0000DC050000}"/>
    <cellStyle name="_Row8_021202External Sales 2000_2001_DA_feste Werte" xfId="408" xr:uid="{00000000-0005-0000-0000-0000DD050000}"/>
    <cellStyle name="_Row8_Balance Sheet_restl. Eurowährungsl._Gruppe" xfId="409" xr:uid="{00000000-0005-0000-0000-0000DE050000}"/>
    <cellStyle name="_Row8_Konsolidierungsbeträge" xfId="410" xr:uid="{00000000-0005-0000-0000-0000DF050000}"/>
    <cellStyle name="_SAB_standalone" xfId="411" xr:uid="{00000000-0005-0000-0000-0000E0050000}"/>
    <cellStyle name="_Scotland &amp; North West" xfId="2177" xr:uid="{00000000-0005-0000-0000-0000E1050000}"/>
    <cellStyle name="_Scotland &amp; North West_Covenants_draft_260412" xfId="2178" xr:uid="{00000000-0005-0000-0000-0000E2050000}"/>
    <cellStyle name="_Scotland &amp; North West_Head Office Pack - Draft 1" xfId="2179" xr:uid="{00000000-0005-0000-0000-0000E3050000}"/>
    <cellStyle name="_Scotland &amp; North West_Head Office Pack - Draft 4" xfId="2180" xr:uid="{00000000-0005-0000-0000-0000E4050000}"/>
    <cellStyle name="_Scotland &amp; North West_Property Budget 2011" xfId="2181" xr:uid="{00000000-0005-0000-0000-0000E5050000}"/>
    <cellStyle name="_Scotland &amp; North West_Property Budget 2011_Covenants_draft_260412" xfId="2182" xr:uid="{00000000-0005-0000-0000-0000E6050000}"/>
    <cellStyle name="_Scotland &amp; North West_Property Budget 2011_Marketing &amp; Product" xfId="2183" xr:uid="{00000000-0005-0000-0000-0000E7050000}"/>
    <cellStyle name="_Scotland &amp; North West_Sheet1" xfId="2184" xr:uid="{00000000-0005-0000-0000-0000E8050000}"/>
    <cellStyle name="_Section 1 2009" xfId="2185" xr:uid="{00000000-0005-0000-0000-0000E9050000}"/>
    <cellStyle name="_Section 4 2009 Group 1" xfId="2186" xr:uid="{00000000-0005-0000-0000-0000EA050000}"/>
    <cellStyle name="_Section 5 2009 Group 1" xfId="2187" xr:uid="{00000000-0005-0000-0000-0000EB050000}"/>
    <cellStyle name="_Section 5 2009 Group 5" xfId="2188" xr:uid="{00000000-0005-0000-0000-0000EC050000}"/>
    <cellStyle name="_SECTION 7 - Summary P&amp;L with Graphs" xfId="2189" xr:uid="{00000000-0005-0000-0000-0000ED050000}"/>
    <cellStyle name="_SECTION 7 - Summary P&amp;L with Graphs_Book2" xfId="2190" xr:uid="{00000000-0005-0000-0000-0000EE050000}"/>
    <cellStyle name="_SECTION 7 - Summary P&amp;L with Graphs_Covenants_draft_260412" xfId="2191" xr:uid="{00000000-0005-0000-0000-0000EF050000}"/>
    <cellStyle name="_SECTION 7 - Summary P&amp;L with Graphs_DRAFT 11" xfId="2192" xr:uid="{00000000-0005-0000-0000-0000F0050000}"/>
    <cellStyle name="_SECTION 7 - Summary P&amp;L with Graphs_DRAFT 11_Covenants_draft_260412" xfId="2193" xr:uid="{00000000-0005-0000-0000-0000F1050000}"/>
    <cellStyle name="_SECTION 7 - Summary P&amp;L with Graphs_DRAFT 11_Marketing &amp; Product" xfId="2194" xr:uid="{00000000-0005-0000-0000-0000F2050000}"/>
    <cellStyle name="_SECTION 7 - Summary P&amp;L with Graphs_Head Office Pack - Draft 1" xfId="2195" xr:uid="{00000000-0005-0000-0000-0000F3050000}"/>
    <cellStyle name="_SECTION 7 - Summary P&amp;L with Graphs_Head Office Pack - Draft 4" xfId="2196" xr:uid="{00000000-0005-0000-0000-0000F4050000}"/>
    <cellStyle name="_SECTION 7 - Summary P&amp;L with Graphs_Internal" xfId="2197" xr:uid="{00000000-0005-0000-0000-0000F5050000}"/>
    <cellStyle name="_SECTION 7 - Summary P&amp;L with Graphs_Internal 1" xfId="2198" xr:uid="{00000000-0005-0000-0000-0000F6050000}"/>
    <cellStyle name="_SECTION 7 - Summary P&amp;L with Graphs_Internal 1_Projections Pack" xfId="2199" xr:uid="{00000000-0005-0000-0000-0000F7050000}"/>
    <cellStyle name="_SECTION 7 - Summary P&amp;L with Graphs_Internal 1_Projections Pack (TM)" xfId="2200" xr:uid="{00000000-0005-0000-0000-0000F8050000}"/>
    <cellStyle name="_SECTION 7 - Summary P&amp;L with Graphs_Internal 1_Quasi Rent Illustration" xfId="2201" xr:uid="{00000000-0005-0000-0000-0000F9050000}"/>
    <cellStyle name="_SECTION 7 - Summary P&amp;L with Graphs_Internal_Projections Pack" xfId="2202" xr:uid="{00000000-0005-0000-0000-0000FA050000}"/>
    <cellStyle name="_SECTION 7 - Summary P&amp;L with Graphs_Internal_Projections Pack (TM)" xfId="2203" xr:uid="{00000000-0005-0000-0000-0000FB050000}"/>
    <cellStyle name="_SECTION 7 - Summary P&amp;L with Graphs_Internal_Quasi Rent Illustration" xfId="2204" xr:uid="{00000000-0005-0000-0000-0000FC050000}"/>
    <cellStyle name="_SECTION 7 - Summary P&amp;L with Graphs_IT Budget 2011" xfId="2205" xr:uid="{00000000-0005-0000-0000-0000FD050000}"/>
    <cellStyle name="_SECTION 7 - Summary P&amp;L with Graphs_IT Budget Master 2011 - Draft V2 1 (2)" xfId="2206" xr:uid="{00000000-0005-0000-0000-0000FE050000}"/>
    <cellStyle name="_SECTION 7 - Summary P&amp;L with Graphs_Net Gain Review Pack - 28th Sept" xfId="2207" xr:uid="{00000000-0005-0000-0000-0000FF050000}"/>
    <cellStyle name="_SECTION 7 - Summary P&amp;L with Graphs_PAR overlay" xfId="2208" xr:uid="{00000000-0005-0000-0000-000000060000}"/>
    <cellStyle name="_SECTION 7 - Summary P&amp;L with Graphs_PAR overlay_Projections Pack" xfId="2209" xr:uid="{00000000-0005-0000-0000-000001060000}"/>
    <cellStyle name="_SECTION 7 - Summary P&amp;L with Graphs_PAR overlay_Projections Pack (TM)" xfId="2210" xr:uid="{00000000-0005-0000-0000-000002060000}"/>
    <cellStyle name="_SECTION 7 - Summary P&amp;L with Graphs_PAR overlay_Quasi Rent Illustration" xfId="2211" xr:uid="{00000000-0005-0000-0000-000003060000}"/>
    <cellStyle name="_SECTION 7 - Summary P&amp;L with Graphs_Property Budget 2011" xfId="2212" xr:uid="{00000000-0005-0000-0000-000004060000}"/>
    <cellStyle name="_SECTION 7 - Summary P&amp;L with Graphs_Property Budget 2011_Covenants_draft_260412" xfId="2213" xr:uid="{00000000-0005-0000-0000-000005060000}"/>
    <cellStyle name="_SECTION 7 - Summary P&amp;L with Graphs_Property Budget 2011_Marketing &amp; Product" xfId="2214" xr:uid="{00000000-0005-0000-0000-000006060000}"/>
    <cellStyle name="_SECTION 7 - Summary P&amp;L with Graphs_Sceanrio 2 Update - Dec 2nd" xfId="2215" xr:uid="{00000000-0005-0000-0000-000007060000}"/>
    <cellStyle name="_SECTION 7 - Summary P&amp;L with Graphs_Sceanrio 2 Update - Dec 2nd_Projections Pack" xfId="2216" xr:uid="{00000000-0005-0000-0000-000008060000}"/>
    <cellStyle name="_SECTION 7 - Summary P&amp;L with Graphs_Sceanrio 2 Update - Dec 2nd_Projections Pack (TM)" xfId="2217" xr:uid="{00000000-0005-0000-0000-000009060000}"/>
    <cellStyle name="_SECTION 7 - Summary P&amp;L with Graphs_Sceanrio 2 Update - Dec 2nd_Quasi Rent Illustration" xfId="2218" xr:uid="{00000000-0005-0000-0000-00000A060000}"/>
    <cellStyle name="_SECTION 7 - Summary P&amp;L with Graphs_Sheet1" xfId="2219" xr:uid="{00000000-0005-0000-0000-00000B060000}"/>
    <cellStyle name="_SECTION 7 - Summary P&amp;L with Graphs_YLC" xfId="2220" xr:uid="{00000000-0005-0000-0000-00000C060000}"/>
    <cellStyle name="_source" xfId="2980" xr:uid="{00000000-0005-0000-0000-00000D060000}"/>
    <cellStyle name="_source_03_ Clean LBO Model" xfId="2981" xr:uid="{00000000-0005-0000-0000-00000E060000}"/>
    <cellStyle name="_source_05_ Clean LBO Model" xfId="2982" xr:uid="{00000000-0005-0000-0000-00000F060000}"/>
    <cellStyle name="_source_08 Valuation Model incl. new BP" xfId="2983" xr:uid="{00000000-0005-0000-0000-000010060000}"/>
    <cellStyle name="_source_09 Valuation Model incl. new BP" xfId="2984" xr:uid="{00000000-0005-0000-0000-000011060000}"/>
    <cellStyle name="_source_13 Valuation Model incl. new BP" xfId="2985" xr:uid="{00000000-0005-0000-0000-000012060000}"/>
    <cellStyle name="_source_14 Valuation Model incl. new BP" xfId="2986" xr:uid="{00000000-0005-0000-0000-000013060000}"/>
    <cellStyle name="_source_15_ Clean LBO Model" xfId="2987" xr:uid="{00000000-0005-0000-0000-000014060000}"/>
    <cellStyle name="_source_20 Valuation Model incl. new BP" xfId="2988" xr:uid="{00000000-0005-0000-0000-000015060000}"/>
    <cellStyle name="_source_25 Valuation Model incl. new BP" xfId="2989" xr:uid="{00000000-0005-0000-0000-000016060000}"/>
    <cellStyle name="_source_33 Valuation Model incl. new BP" xfId="2990" xr:uid="{00000000-0005-0000-0000-000017060000}"/>
    <cellStyle name="_source_34 Valuation Model incl. new BP" xfId="2991" xr:uid="{00000000-0005-0000-0000-000018060000}"/>
    <cellStyle name="_source_37 Valuation Model incl. new BP" xfId="2992" xr:uid="{00000000-0005-0000-0000-000019060000}"/>
    <cellStyle name="_source_38 Valuation Model incl. new BP" xfId="2993" xr:uid="{00000000-0005-0000-0000-00001A060000}"/>
    <cellStyle name="_source_39 Valuation Model incl. new BP" xfId="2994" xr:uid="{00000000-0005-0000-0000-00001B060000}"/>
    <cellStyle name="_source_40 Valuation Model incl. new BP" xfId="2995" xr:uid="{00000000-0005-0000-0000-00001C060000}"/>
    <cellStyle name="_source_44 Valuation Model incl. new BP" xfId="2996" xr:uid="{00000000-0005-0000-0000-00001D060000}"/>
    <cellStyle name="_South East" xfId="2221" xr:uid="{00000000-0005-0000-0000-00001E060000}"/>
    <cellStyle name="_South East_Covenants_draft_260412" xfId="2222" xr:uid="{00000000-0005-0000-0000-00001F060000}"/>
    <cellStyle name="_South East_Head Office Pack - Draft 1" xfId="2223" xr:uid="{00000000-0005-0000-0000-000020060000}"/>
    <cellStyle name="_South East_Head Office Pack - Draft 4" xfId="2224" xr:uid="{00000000-0005-0000-0000-000021060000}"/>
    <cellStyle name="_South East_Property Budget 2011" xfId="2225" xr:uid="{00000000-0005-0000-0000-000022060000}"/>
    <cellStyle name="_South East_Property Budget 2011_Covenants_draft_260412" xfId="2226" xr:uid="{00000000-0005-0000-0000-000023060000}"/>
    <cellStyle name="_South East_Property Budget 2011_Marketing &amp; Product" xfId="2227" xr:uid="{00000000-0005-0000-0000-000024060000}"/>
    <cellStyle name="_South East_Sheet1" xfId="2228" xr:uid="{00000000-0005-0000-0000-000025060000}"/>
    <cellStyle name="_South West &amp; Surrey" xfId="2229" xr:uid="{00000000-0005-0000-0000-000026060000}"/>
    <cellStyle name="_South West &amp; Surrey_Covenants_draft_260412" xfId="2230" xr:uid="{00000000-0005-0000-0000-000027060000}"/>
    <cellStyle name="_South West &amp; Surrey_Head Office Pack - Draft 1" xfId="2231" xr:uid="{00000000-0005-0000-0000-000028060000}"/>
    <cellStyle name="_South West &amp; Surrey_Head Office Pack - Draft 4" xfId="2232" xr:uid="{00000000-0005-0000-0000-000029060000}"/>
    <cellStyle name="_South West &amp; Surrey_Property Budget 2011" xfId="2233" xr:uid="{00000000-0005-0000-0000-00002A060000}"/>
    <cellStyle name="_South West &amp; Surrey_Property Budget 2011_Covenants_draft_260412" xfId="2234" xr:uid="{00000000-0005-0000-0000-00002B060000}"/>
    <cellStyle name="_South West &amp; Surrey_Property Budget 2011_Marketing &amp; Product" xfId="2235" xr:uid="{00000000-0005-0000-0000-00002C060000}"/>
    <cellStyle name="_South West &amp; Surrey_Sheet1" xfId="2236" xr:uid="{00000000-0005-0000-0000-00002D060000}"/>
    <cellStyle name="_SubHeading" xfId="412" xr:uid="{00000000-0005-0000-0000-00002E060000}"/>
    <cellStyle name="_SubHeading_01 Capital Structure" xfId="2997" xr:uid="{00000000-0005-0000-0000-00002F060000}"/>
    <cellStyle name="_SubHeading_01 Capital Structure_03_ Clean LBO Model" xfId="2998" xr:uid="{00000000-0005-0000-0000-000030060000}"/>
    <cellStyle name="_SubHeading_01 Capital Structure_05_ Clean LBO Model" xfId="2999" xr:uid="{00000000-0005-0000-0000-000031060000}"/>
    <cellStyle name="_SubHeading_01 Capital Structure_08 Valuation Model incl. new BP" xfId="3000" xr:uid="{00000000-0005-0000-0000-000032060000}"/>
    <cellStyle name="_SubHeading_01 Capital Structure_09 Valuation Model incl. new BP" xfId="3001" xr:uid="{00000000-0005-0000-0000-000033060000}"/>
    <cellStyle name="_SubHeading_01 Capital Structure_13 Valuation Model incl. new BP" xfId="3002" xr:uid="{00000000-0005-0000-0000-000034060000}"/>
    <cellStyle name="_SubHeading_01 Capital Structure_14 Valuation Model incl. new BP" xfId="3003" xr:uid="{00000000-0005-0000-0000-000035060000}"/>
    <cellStyle name="_SubHeading_01 Capital Structure_15_ Clean LBO Model" xfId="3004" xr:uid="{00000000-0005-0000-0000-000036060000}"/>
    <cellStyle name="_SubHeading_01 Capital Structure_20 Valuation Model incl. new BP" xfId="3005" xr:uid="{00000000-0005-0000-0000-000037060000}"/>
    <cellStyle name="_SubHeading_01 Capital Structure_25 Valuation Model incl. new BP" xfId="3006" xr:uid="{00000000-0005-0000-0000-000038060000}"/>
    <cellStyle name="_SubHeading_01 Capital Structure_33 Valuation Model incl. new BP" xfId="3007" xr:uid="{00000000-0005-0000-0000-000039060000}"/>
    <cellStyle name="_SubHeading_01 Capital Structure_34 Valuation Model incl. new BP" xfId="3008" xr:uid="{00000000-0005-0000-0000-00003A060000}"/>
    <cellStyle name="_SubHeading_01 Capital Structure_37 Valuation Model incl. new BP" xfId="3009" xr:uid="{00000000-0005-0000-0000-00003B060000}"/>
    <cellStyle name="_SubHeading_01 Capital Structure_38 Valuation Model incl. new BP" xfId="3010" xr:uid="{00000000-0005-0000-0000-00003C060000}"/>
    <cellStyle name="_SubHeading_01 Capital Structure_39 Valuation Model incl. new BP" xfId="3011" xr:uid="{00000000-0005-0000-0000-00003D060000}"/>
    <cellStyle name="_SubHeading_01 Capital Structure_40 Valuation Model incl. new BP" xfId="3012" xr:uid="{00000000-0005-0000-0000-00003E060000}"/>
    <cellStyle name="_SubHeading_01 Capital Structure_44 Valuation Model incl. new BP" xfId="3013" xr:uid="{00000000-0005-0000-0000-00003F060000}"/>
    <cellStyle name="_SubHeading_01 Offering Breakdown" xfId="3014" xr:uid="{00000000-0005-0000-0000-000040060000}"/>
    <cellStyle name="_SubHeading_02 DCF" xfId="3015" xr:uid="{00000000-0005-0000-0000-000041060000}"/>
    <cellStyle name="_SubHeading_02 Enersys Merger Plan" xfId="3016" xr:uid="{00000000-0005-0000-0000-000042060000}"/>
    <cellStyle name="_SubHeading_02 Enersys Merger Plan_03_ Clean LBO Model" xfId="3017" xr:uid="{00000000-0005-0000-0000-000043060000}"/>
    <cellStyle name="_SubHeading_02 Enersys Merger Plan_05_ Clean LBO Model" xfId="3018" xr:uid="{00000000-0005-0000-0000-000044060000}"/>
    <cellStyle name="_SubHeading_02 Enersys Merger Plan_08 Valuation Model incl. new BP" xfId="3019" xr:uid="{00000000-0005-0000-0000-000045060000}"/>
    <cellStyle name="_SubHeading_02 Enersys Merger Plan_09 Valuation Model incl. new BP" xfId="3020" xr:uid="{00000000-0005-0000-0000-000046060000}"/>
    <cellStyle name="_SubHeading_02 Enersys Merger Plan_13 Valuation Model incl. new BP" xfId="3021" xr:uid="{00000000-0005-0000-0000-000047060000}"/>
    <cellStyle name="_SubHeading_02 Enersys Merger Plan_14 Valuation Model incl. new BP" xfId="3022" xr:uid="{00000000-0005-0000-0000-000048060000}"/>
    <cellStyle name="_SubHeading_02 Enersys Merger Plan_15_ Clean LBO Model" xfId="3023" xr:uid="{00000000-0005-0000-0000-000049060000}"/>
    <cellStyle name="_SubHeading_02 Enersys Merger Plan_20 Valuation Model incl. new BP" xfId="3024" xr:uid="{00000000-0005-0000-0000-00004A060000}"/>
    <cellStyle name="_SubHeading_02 Enersys Merger Plan_25 Valuation Model incl. new BP" xfId="3025" xr:uid="{00000000-0005-0000-0000-00004B060000}"/>
    <cellStyle name="_SubHeading_02 Enersys Merger Plan_33 Valuation Model incl. new BP" xfId="3026" xr:uid="{00000000-0005-0000-0000-00004C060000}"/>
    <cellStyle name="_SubHeading_02 Enersys Merger Plan_34 Valuation Model incl. new BP" xfId="3027" xr:uid="{00000000-0005-0000-0000-00004D060000}"/>
    <cellStyle name="_SubHeading_02 Enersys Merger Plan_37 Valuation Model incl. new BP" xfId="3028" xr:uid="{00000000-0005-0000-0000-00004E060000}"/>
    <cellStyle name="_SubHeading_02 Enersys Merger Plan_38 Valuation Model incl. new BP" xfId="3029" xr:uid="{00000000-0005-0000-0000-00004F060000}"/>
    <cellStyle name="_SubHeading_02 Enersys Merger Plan_39 Valuation Model incl. new BP" xfId="3030" xr:uid="{00000000-0005-0000-0000-000050060000}"/>
    <cellStyle name="_SubHeading_02 Enersys Merger Plan_40 Valuation Model incl. new BP" xfId="3031" xr:uid="{00000000-0005-0000-0000-000051060000}"/>
    <cellStyle name="_SubHeading_02 Enersys Merger Plan_44 Valuation Model incl. new BP" xfId="3032" xr:uid="{00000000-0005-0000-0000-000052060000}"/>
    <cellStyle name="_SubHeading_02 Mobile CSC" xfId="3033" xr:uid="{00000000-0005-0000-0000-000053060000}"/>
    <cellStyle name="_SubHeading_02 TDC Merger Plan" xfId="3034" xr:uid="{00000000-0005-0000-0000-000054060000}"/>
    <cellStyle name="_SubHeading_02 TDC Merger Plan_03_ Clean LBO Model" xfId="3035" xr:uid="{00000000-0005-0000-0000-000055060000}"/>
    <cellStyle name="_SubHeading_02 TDC Merger Plan_05_ Clean LBO Model" xfId="3036" xr:uid="{00000000-0005-0000-0000-000056060000}"/>
    <cellStyle name="_SubHeading_02 TDC Merger Plan_08 Valuation Model incl. new BP" xfId="3037" xr:uid="{00000000-0005-0000-0000-000057060000}"/>
    <cellStyle name="_SubHeading_02 TDC Merger Plan_09 Valuation Model incl. new BP" xfId="3038" xr:uid="{00000000-0005-0000-0000-000058060000}"/>
    <cellStyle name="_SubHeading_02 TDC Merger Plan_13 Valuation Model incl. new BP" xfId="3039" xr:uid="{00000000-0005-0000-0000-000059060000}"/>
    <cellStyle name="_SubHeading_02 TDC Merger Plan_14 Valuation Model incl. new BP" xfId="3040" xr:uid="{00000000-0005-0000-0000-00005A060000}"/>
    <cellStyle name="_SubHeading_02 TDC Merger Plan_15_ Clean LBO Model" xfId="3041" xr:uid="{00000000-0005-0000-0000-00005B060000}"/>
    <cellStyle name="_SubHeading_02 TDC Merger Plan_20 Valuation Model incl. new BP" xfId="3042" xr:uid="{00000000-0005-0000-0000-00005C060000}"/>
    <cellStyle name="_SubHeading_02 TDC Merger Plan_25 Valuation Model incl. new BP" xfId="3043" xr:uid="{00000000-0005-0000-0000-00005D060000}"/>
    <cellStyle name="_SubHeading_02 TDC Merger Plan_33 Valuation Model incl. new BP" xfId="3044" xr:uid="{00000000-0005-0000-0000-00005E060000}"/>
    <cellStyle name="_SubHeading_02 TDC Merger Plan_34 Valuation Model incl. new BP" xfId="3045" xr:uid="{00000000-0005-0000-0000-00005F060000}"/>
    <cellStyle name="_SubHeading_02 TDC Merger Plan_37 Valuation Model incl. new BP" xfId="3046" xr:uid="{00000000-0005-0000-0000-000060060000}"/>
    <cellStyle name="_SubHeading_02 TDC Merger Plan_38 Valuation Model incl. new BP" xfId="3047" xr:uid="{00000000-0005-0000-0000-000061060000}"/>
    <cellStyle name="_SubHeading_02 TDC Merger Plan_39 Valuation Model incl. new BP" xfId="3048" xr:uid="{00000000-0005-0000-0000-000062060000}"/>
    <cellStyle name="_SubHeading_02 TDC Merger Plan_40 Valuation Model incl. new BP" xfId="3049" xr:uid="{00000000-0005-0000-0000-000063060000}"/>
    <cellStyle name="_SubHeading_02 TDC Merger Plan_44 Valuation Model incl. new BP" xfId="3050" xr:uid="{00000000-0005-0000-0000-000064060000}"/>
    <cellStyle name="_SubHeading_02 WACC Analysis" xfId="413" xr:uid="{00000000-0005-0000-0000-000065060000}"/>
    <cellStyle name="_SubHeading_03 Total Expenses" xfId="3051" xr:uid="{00000000-0005-0000-0000-000066060000}"/>
    <cellStyle name="_SubHeading_04 Volatility" xfId="3052" xr:uid="{00000000-0005-0000-0000-000067060000}"/>
    <cellStyle name="_SubHeading_07 Model Alcatel OFD Sept-03" xfId="3053" xr:uid="{00000000-0005-0000-0000-000068060000}"/>
    <cellStyle name="_SubHeading_10 LBO Model Packoma oct 2003" xfId="3054" xr:uid="{00000000-0005-0000-0000-000069060000}"/>
    <cellStyle name="_SubHeading_16 Detail of Key Metrics_mario marco" xfId="2237" xr:uid="{00000000-0005-0000-0000-00006A060000}"/>
    <cellStyle name="_SubHeading_19 Valuation of Cegetel" xfId="3055" xr:uid="{00000000-0005-0000-0000-00006B060000}"/>
    <cellStyle name="_SubHeading_19 Valuation of Cegetel_03_ Clean LBO Model" xfId="3056" xr:uid="{00000000-0005-0000-0000-00006C060000}"/>
    <cellStyle name="_SubHeading_19 Valuation of Cegetel_05_ Clean LBO Model" xfId="3057" xr:uid="{00000000-0005-0000-0000-00006D060000}"/>
    <cellStyle name="_SubHeading_19 Valuation of Cegetel_08 Valuation Model incl. new BP" xfId="3058" xr:uid="{00000000-0005-0000-0000-00006E060000}"/>
    <cellStyle name="_SubHeading_19 Valuation of Cegetel_09 Valuation Model incl. new BP" xfId="3059" xr:uid="{00000000-0005-0000-0000-00006F060000}"/>
    <cellStyle name="_SubHeading_19 Valuation of Cegetel_13 Valuation Model incl. new BP" xfId="3060" xr:uid="{00000000-0005-0000-0000-000070060000}"/>
    <cellStyle name="_SubHeading_19 Valuation of Cegetel_14 Valuation Model incl. new BP" xfId="3061" xr:uid="{00000000-0005-0000-0000-000071060000}"/>
    <cellStyle name="_SubHeading_19 Valuation of Cegetel_15_ Clean LBO Model" xfId="3062" xr:uid="{00000000-0005-0000-0000-000072060000}"/>
    <cellStyle name="_SubHeading_19 Valuation of Cegetel_20 Valuation Model incl. new BP" xfId="3063" xr:uid="{00000000-0005-0000-0000-000073060000}"/>
    <cellStyle name="_SubHeading_19 Valuation of Cegetel_25 Valuation Model incl. new BP" xfId="3064" xr:uid="{00000000-0005-0000-0000-000074060000}"/>
    <cellStyle name="_SubHeading_19 Valuation of Cegetel_33 Valuation Model incl. new BP" xfId="3065" xr:uid="{00000000-0005-0000-0000-000075060000}"/>
    <cellStyle name="_SubHeading_19 Valuation of Cegetel_34 Valuation Model incl. new BP" xfId="3066" xr:uid="{00000000-0005-0000-0000-000076060000}"/>
    <cellStyle name="_SubHeading_19 Valuation of Cegetel_37 Valuation Model incl. new BP" xfId="3067" xr:uid="{00000000-0005-0000-0000-000077060000}"/>
    <cellStyle name="_SubHeading_19 Valuation of Cegetel_38 Valuation Model incl. new BP" xfId="3068" xr:uid="{00000000-0005-0000-0000-000078060000}"/>
    <cellStyle name="_SubHeading_19 Valuation of Cegetel_39 Valuation Model incl. new BP" xfId="3069" xr:uid="{00000000-0005-0000-0000-000079060000}"/>
    <cellStyle name="_SubHeading_19 Valuation of Cegetel_40 Valuation Model incl. new BP" xfId="3070" xr:uid="{00000000-0005-0000-0000-00007A060000}"/>
    <cellStyle name="_SubHeading_19 Valuation of Cegetel_44 Valuation Model incl. new BP" xfId="3071" xr:uid="{00000000-0005-0000-0000-00007B060000}"/>
    <cellStyle name="_SubHeading_190503 Model2" xfId="3072" xr:uid="{00000000-0005-0000-0000-00007C060000}"/>
    <cellStyle name="_SubHeading_20 Operational Model" xfId="3073" xr:uid="{00000000-0005-0000-0000-00007D060000}"/>
    <cellStyle name="_SubHeading_44 Valuation Model incl. new BP" xfId="3074" xr:uid="{00000000-0005-0000-0000-00007E060000}"/>
    <cellStyle name="_SubHeading_58_Model Rexel_Scenarios" xfId="3075" xr:uid="{00000000-0005-0000-0000-00007F060000}"/>
    <cellStyle name="_SubHeading_beta rider" xfId="3076" xr:uid="{00000000-0005-0000-0000-000080060000}"/>
    <cellStyle name="_SubHeading_Betas" xfId="414" xr:uid="{00000000-0005-0000-0000-000081060000}"/>
    <cellStyle name="_SubHeading_Cairo LBO model - Sept 06" xfId="415" xr:uid="{00000000-0005-0000-0000-000082060000}"/>
    <cellStyle name="_SubHeading_carrefour sa carsons ownership" xfId="3077" xr:uid="{00000000-0005-0000-0000-000083060000}"/>
    <cellStyle name="_SubHeading_CSC 10_03_01 (David Brown_85B)" xfId="416" xr:uid="{00000000-0005-0000-0000-000084060000}"/>
    <cellStyle name="_SubHeading_EBITDA to Growth" xfId="3078" xr:uid="{00000000-0005-0000-0000-000085060000}"/>
    <cellStyle name="_SubHeading_Financials &amp; Valuation v16 Indigo" xfId="3079" xr:uid="{00000000-0005-0000-0000-000086060000}"/>
    <cellStyle name="_SubHeading_Marionnaud DCF S))_x0008__x0008_03" xfId="3080" xr:uid="{00000000-0005-0000-0000-000087060000}"/>
    <cellStyle name="_SubHeading_Marionnaud Model_15April" xfId="3081" xr:uid="{00000000-0005-0000-0000-000088060000}"/>
    <cellStyle name="_SubHeading_Numico GS Research Model 23-Aug-2002" xfId="3082" xr:uid="{00000000-0005-0000-0000-000089060000}"/>
    <cellStyle name="_SubHeading_Numico GS Research Model 23-Aug-2002_03_ Clean LBO Model" xfId="3083" xr:uid="{00000000-0005-0000-0000-00008A060000}"/>
    <cellStyle name="_SubHeading_Numico GS Research Model 23-Aug-2002_05_ Clean LBO Model" xfId="3084" xr:uid="{00000000-0005-0000-0000-00008B060000}"/>
    <cellStyle name="_SubHeading_Numico GS Research Model 23-Aug-2002_08 Valuation Model incl. new BP" xfId="3085" xr:uid="{00000000-0005-0000-0000-00008C060000}"/>
    <cellStyle name="_SubHeading_Numico GS Research Model 23-Aug-2002_09 Valuation Model incl. new BP" xfId="3086" xr:uid="{00000000-0005-0000-0000-00008D060000}"/>
    <cellStyle name="_SubHeading_Numico GS Research Model 23-Aug-2002_13 Valuation Model incl. new BP" xfId="3087" xr:uid="{00000000-0005-0000-0000-00008E060000}"/>
    <cellStyle name="_SubHeading_Numico GS Research Model 23-Aug-2002_14 Valuation Model incl. new BP" xfId="3088" xr:uid="{00000000-0005-0000-0000-00008F060000}"/>
    <cellStyle name="_SubHeading_Numico GS Research Model 23-Aug-2002_15_ Clean LBO Model" xfId="3089" xr:uid="{00000000-0005-0000-0000-000090060000}"/>
    <cellStyle name="_SubHeading_Numico GS Research Model 23-Aug-2002_20 Valuation Model incl. new BP" xfId="3090" xr:uid="{00000000-0005-0000-0000-000091060000}"/>
    <cellStyle name="_SubHeading_Numico GS Research Model 23-Aug-2002_25 Valuation Model incl. new BP" xfId="3091" xr:uid="{00000000-0005-0000-0000-000092060000}"/>
    <cellStyle name="_SubHeading_Numico GS Research Model 23-Aug-2002_33 Valuation Model incl. new BP" xfId="3092" xr:uid="{00000000-0005-0000-0000-000093060000}"/>
    <cellStyle name="_SubHeading_Numico GS Research Model 23-Aug-2002_34 Valuation Model incl. new BP" xfId="3093" xr:uid="{00000000-0005-0000-0000-000094060000}"/>
    <cellStyle name="_SubHeading_Numico GS Research Model 23-Aug-2002_37 Valuation Model incl. new BP" xfId="3094" xr:uid="{00000000-0005-0000-0000-000095060000}"/>
    <cellStyle name="_SubHeading_Numico GS Research Model 23-Aug-2002_38 Valuation Model incl. new BP" xfId="3095" xr:uid="{00000000-0005-0000-0000-000096060000}"/>
    <cellStyle name="_SubHeading_Numico GS Research Model 23-Aug-2002_39 Valuation Model incl. new BP" xfId="3096" xr:uid="{00000000-0005-0000-0000-000097060000}"/>
    <cellStyle name="_SubHeading_Numico GS Research Model 23-Aug-2002_40 Valuation Model incl. new BP" xfId="3097" xr:uid="{00000000-0005-0000-0000-000098060000}"/>
    <cellStyle name="_SubHeading_Numico GS Research Model 23-Aug-2002_44 Valuation Model incl. new BP" xfId="3098" xr:uid="{00000000-0005-0000-0000-000099060000}"/>
    <cellStyle name="_SubHeading_Numico GS Research Model 23-Aug-2002_CSC July 24" xfId="3099" xr:uid="{00000000-0005-0000-0000-00009A060000}"/>
    <cellStyle name="_SubHeading_Offering Breakdown - 09-Jun -2005" xfId="3100" xr:uid="{00000000-0005-0000-0000-00009B060000}"/>
    <cellStyle name="_SubHeading_prestemp" xfId="417" xr:uid="{00000000-0005-0000-0000-00009C060000}"/>
    <cellStyle name="_SubHeading_SantaLucia Debt Coverage analysis - 12 June 2001" xfId="3101" xr:uid="{00000000-0005-0000-0000-00009D060000}"/>
    <cellStyle name="_SubHeading_Sensitivity analysis on synergies (amended)" xfId="3102" xr:uid="{00000000-0005-0000-0000-00009E060000}"/>
    <cellStyle name="_SubHeading_StockGroupKeyFinancials" xfId="418" xr:uid="{00000000-0005-0000-0000-00009F060000}"/>
    <cellStyle name="_SubHeading_Volatility" xfId="3103" xr:uid="{00000000-0005-0000-0000-0000A0060000}"/>
    <cellStyle name="_Table" xfId="419" xr:uid="{00000000-0005-0000-0000-0000A1060000}"/>
    <cellStyle name="_Table 2" xfId="3645" xr:uid="{00000000-0005-0000-0000-0000A2060000}"/>
    <cellStyle name="_Table_01 Capital Structure" xfId="3104" xr:uid="{00000000-0005-0000-0000-0000A3060000}"/>
    <cellStyle name="_Table_01 Capital Structure 2" xfId="3716" xr:uid="{00000000-0005-0000-0000-0000A4060000}"/>
    <cellStyle name="_Table_01 Capital Structure_03_ Clean LBO Model" xfId="3105" xr:uid="{00000000-0005-0000-0000-0000A5060000}"/>
    <cellStyle name="_Table_01 Capital Structure_03_ Clean LBO Model 2" xfId="3717" xr:uid="{00000000-0005-0000-0000-0000A6060000}"/>
    <cellStyle name="_Table_01 Capital Structure_05_ Clean LBO Model" xfId="3106" xr:uid="{00000000-0005-0000-0000-0000A7060000}"/>
    <cellStyle name="_Table_01 Capital Structure_05_ Clean LBO Model 2" xfId="3718" xr:uid="{00000000-0005-0000-0000-0000A8060000}"/>
    <cellStyle name="_Table_01 Capital Structure_08 Valuation Model incl. new BP" xfId="3107" xr:uid="{00000000-0005-0000-0000-0000A9060000}"/>
    <cellStyle name="_Table_01 Capital Structure_08 Valuation Model incl. new BP 2" xfId="3719" xr:uid="{00000000-0005-0000-0000-0000AA060000}"/>
    <cellStyle name="_Table_01 Capital Structure_09 Valuation Model incl. new BP" xfId="3108" xr:uid="{00000000-0005-0000-0000-0000AB060000}"/>
    <cellStyle name="_Table_01 Capital Structure_09 Valuation Model incl. new BP 2" xfId="3720" xr:uid="{00000000-0005-0000-0000-0000AC060000}"/>
    <cellStyle name="_Table_01 Capital Structure_13 Valuation Model incl. new BP" xfId="3109" xr:uid="{00000000-0005-0000-0000-0000AD060000}"/>
    <cellStyle name="_Table_01 Capital Structure_13 Valuation Model incl. new BP 2" xfId="3721" xr:uid="{00000000-0005-0000-0000-0000AE060000}"/>
    <cellStyle name="_Table_01 Capital Structure_14 Valuation Model incl. new BP" xfId="3110" xr:uid="{00000000-0005-0000-0000-0000AF060000}"/>
    <cellStyle name="_Table_01 Capital Structure_14 Valuation Model incl. new BP 2" xfId="3722" xr:uid="{00000000-0005-0000-0000-0000B0060000}"/>
    <cellStyle name="_Table_01 Capital Structure_15_ Clean LBO Model" xfId="3111" xr:uid="{00000000-0005-0000-0000-0000B1060000}"/>
    <cellStyle name="_Table_01 Capital Structure_15_ Clean LBO Model 2" xfId="3723" xr:uid="{00000000-0005-0000-0000-0000B2060000}"/>
    <cellStyle name="_Table_01 Capital Structure_20 Valuation Model incl. new BP" xfId="3112" xr:uid="{00000000-0005-0000-0000-0000B3060000}"/>
    <cellStyle name="_Table_01 Capital Structure_20 Valuation Model incl. new BP 2" xfId="3724" xr:uid="{00000000-0005-0000-0000-0000B4060000}"/>
    <cellStyle name="_Table_01 Capital Structure_25 Valuation Model incl. new BP" xfId="3113" xr:uid="{00000000-0005-0000-0000-0000B5060000}"/>
    <cellStyle name="_Table_01 Capital Structure_25 Valuation Model incl. new BP 2" xfId="3725" xr:uid="{00000000-0005-0000-0000-0000B6060000}"/>
    <cellStyle name="_Table_01 Capital Structure_33 Valuation Model incl. new BP" xfId="3114" xr:uid="{00000000-0005-0000-0000-0000B7060000}"/>
    <cellStyle name="_Table_01 Capital Structure_33 Valuation Model incl. new BP 2" xfId="3726" xr:uid="{00000000-0005-0000-0000-0000B8060000}"/>
    <cellStyle name="_Table_01 Capital Structure_34 Valuation Model incl. new BP" xfId="3115" xr:uid="{00000000-0005-0000-0000-0000B9060000}"/>
    <cellStyle name="_Table_01 Capital Structure_34 Valuation Model incl. new BP 2" xfId="3727" xr:uid="{00000000-0005-0000-0000-0000BA060000}"/>
    <cellStyle name="_Table_01 Capital Structure_37 Valuation Model incl. new BP" xfId="3116" xr:uid="{00000000-0005-0000-0000-0000BB060000}"/>
    <cellStyle name="_Table_01 Capital Structure_37 Valuation Model incl. new BP 2" xfId="3728" xr:uid="{00000000-0005-0000-0000-0000BC060000}"/>
    <cellStyle name="_Table_01 Capital Structure_38 Valuation Model incl. new BP" xfId="3117" xr:uid="{00000000-0005-0000-0000-0000BD060000}"/>
    <cellStyle name="_Table_01 Capital Structure_38 Valuation Model incl. new BP 2" xfId="3729" xr:uid="{00000000-0005-0000-0000-0000BE060000}"/>
    <cellStyle name="_Table_01 Capital Structure_39 Valuation Model incl. new BP" xfId="3118" xr:uid="{00000000-0005-0000-0000-0000BF060000}"/>
    <cellStyle name="_Table_01 Capital Structure_39 Valuation Model incl. new BP 2" xfId="3730" xr:uid="{00000000-0005-0000-0000-0000C0060000}"/>
    <cellStyle name="_Table_01 Capital Structure_40 Valuation Model incl. new BP" xfId="3119" xr:uid="{00000000-0005-0000-0000-0000C1060000}"/>
    <cellStyle name="_Table_01 Capital Structure_40 Valuation Model incl. new BP 2" xfId="3731" xr:uid="{00000000-0005-0000-0000-0000C2060000}"/>
    <cellStyle name="_Table_01 Capital Structure_44 Valuation Model incl. new BP" xfId="3120" xr:uid="{00000000-0005-0000-0000-0000C3060000}"/>
    <cellStyle name="_Table_01 Capital Structure_44 Valuation Model incl. new BP 2" xfId="3732" xr:uid="{00000000-0005-0000-0000-0000C4060000}"/>
    <cellStyle name="_Table_01 Offering Breakdown" xfId="3121" xr:uid="{00000000-0005-0000-0000-0000C5060000}"/>
    <cellStyle name="_Table_01 Offering Breakdown 2" xfId="3733" xr:uid="{00000000-0005-0000-0000-0000C6060000}"/>
    <cellStyle name="_Table_02 DCF" xfId="3122" xr:uid="{00000000-0005-0000-0000-0000C7060000}"/>
    <cellStyle name="_Table_02 DCF 2" xfId="3734" xr:uid="{00000000-0005-0000-0000-0000C8060000}"/>
    <cellStyle name="_Table_02 Enersys Merger Plan" xfId="3123" xr:uid="{00000000-0005-0000-0000-0000C9060000}"/>
    <cellStyle name="_Table_02 Enersys Merger Plan 2" xfId="3735" xr:uid="{00000000-0005-0000-0000-0000CA060000}"/>
    <cellStyle name="_Table_02 Enersys Merger Plan_03_ Clean LBO Model" xfId="3124" xr:uid="{00000000-0005-0000-0000-0000CB060000}"/>
    <cellStyle name="_Table_02 Enersys Merger Plan_03_ Clean LBO Model 2" xfId="3736" xr:uid="{00000000-0005-0000-0000-0000CC060000}"/>
    <cellStyle name="_Table_02 Enersys Merger Plan_05_ Clean LBO Model" xfId="3125" xr:uid="{00000000-0005-0000-0000-0000CD060000}"/>
    <cellStyle name="_Table_02 Enersys Merger Plan_05_ Clean LBO Model 2" xfId="3737" xr:uid="{00000000-0005-0000-0000-0000CE060000}"/>
    <cellStyle name="_Table_02 Enersys Merger Plan_08 Valuation Model incl. new BP" xfId="3126" xr:uid="{00000000-0005-0000-0000-0000CF060000}"/>
    <cellStyle name="_Table_02 Enersys Merger Plan_08 Valuation Model incl. new BP 2" xfId="3738" xr:uid="{00000000-0005-0000-0000-0000D0060000}"/>
    <cellStyle name="_Table_02 Enersys Merger Plan_09 Valuation Model incl. new BP" xfId="3127" xr:uid="{00000000-0005-0000-0000-0000D1060000}"/>
    <cellStyle name="_Table_02 Enersys Merger Plan_09 Valuation Model incl. new BP 2" xfId="3739" xr:uid="{00000000-0005-0000-0000-0000D2060000}"/>
    <cellStyle name="_Table_02 Enersys Merger Plan_13 Valuation Model incl. new BP" xfId="3128" xr:uid="{00000000-0005-0000-0000-0000D3060000}"/>
    <cellStyle name="_Table_02 Enersys Merger Plan_13 Valuation Model incl. new BP 2" xfId="3740" xr:uid="{00000000-0005-0000-0000-0000D4060000}"/>
    <cellStyle name="_Table_02 Enersys Merger Plan_14 Valuation Model incl. new BP" xfId="3129" xr:uid="{00000000-0005-0000-0000-0000D5060000}"/>
    <cellStyle name="_Table_02 Enersys Merger Plan_14 Valuation Model incl. new BP 2" xfId="3741" xr:uid="{00000000-0005-0000-0000-0000D6060000}"/>
    <cellStyle name="_Table_02 Enersys Merger Plan_15_ Clean LBO Model" xfId="3130" xr:uid="{00000000-0005-0000-0000-0000D7060000}"/>
    <cellStyle name="_Table_02 Enersys Merger Plan_15_ Clean LBO Model 2" xfId="3742" xr:uid="{00000000-0005-0000-0000-0000D8060000}"/>
    <cellStyle name="_Table_02 Enersys Merger Plan_20 Valuation Model incl. new BP" xfId="3131" xr:uid="{00000000-0005-0000-0000-0000D9060000}"/>
    <cellStyle name="_Table_02 Enersys Merger Plan_20 Valuation Model incl. new BP 2" xfId="3743" xr:uid="{00000000-0005-0000-0000-0000DA060000}"/>
    <cellStyle name="_Table_02 Enersys Merger Plan_25 Valuation Model incl. new BP" xfId="3132" xr:uid="{00000000-0005-0000-0000-0000DB060000}"/>
    <cellStyle name="_Table_02 Enersys Merger Plan_25 Valuation Model incl. new BP 2" xfId="3744" xr:uid="{00000000-0005-0000-0000-0000DC060000}"/>
    <cellStyle name="_Table_02 Enersys Merger Plan_33 Valuation Model incl. new BP" xfId="3133" xr:uid="{00000000-0005-0000-0000-0000DD060000}"/>
    <cellStyle name="_Table_02 Enersys Merger Plan_33 Valuation Model incl. new BP 2" xfId="3745" xr:uid="{00000000-0005-0000-0000-0000DE060000}"/>
    <cellStyle name="_Table_02 Enersys Merger Plan_34 Valuation Model incl. new BP" xfId="3134" xr:uid="{00000000-0005-0000-0000-0000DF060000}"/>
    <cellStyle name="_Table_02 Enersys Merger Plan_34 Valuation Model incl. new BP 2" xfId="3746" xr:uid="{00000000-0005-0000-0000-0000E0060000}"/>
    <cellStyle name="_Table_02 Enersys Merger Plan_37 Valuation Model incl. new BP" xfId="3135" xr:uid="{00000000-0005-0000-0000-0000E1060000}"/>
    <cellStyle name="_Table_02 Enersys Merger Plan_37 Valuation Model incl. new BP 2" xfId="3747" xr:uid="{00000000-0005-0000-0000-0000E2060000}"/>
    <cellStyle name="_Table_02 Enersys Merger Plan_38 Valuation Model incl. new BP" xfId="3136" xr:uid="{00000000-0005-0000-0000-0000E3060000}"/>
    <cellStyle name="_Table_02 Enersys Merger Plan_38 Valuation Model incl. new BP 2" xfId="3748" xr:uid="{00000000-0005-0000-0000-0000E4060000}"/>
    <cellStyle name="_Table_02 Enersys Merger Plan_39 Valuation Model incl. new BP" xfId="3137" xr:uid="{00000000-0005-0000-0000-0000E5060000}"/>
    <cellStyle name="_Table_02 Enersys Merger Plan_39 Valuation Model incl. new BP 2" xfId="3749" xr:uid="{00000000-0005-0000-0000-0000E6060000}"/>
    <cellStyle name="_Table_02 Enersys Merger Plan_40 Valuation Model incl. new BP" xfId="3138" xr:uid="{00000000-0005-0000-0000-0000E7060000}"/>
    <cellStyle name="_Table_02 Enersys Merger Plan_40 Valuation Model incl. new BP 2" xfId="3750" xr:uid="{00000000-0005-0000-0000-0000E8060000}"/>
    <cellStyle name="_Table_02 Enersys Merger Plan_44 Valuation Model incl. new BP" xfId="3139" xr:uid="{00000000-0005-0000-0000-0000E9060000}"/>
    <cellStyle name="_Table_02 Enersys Merger Plan_44 Valuation Model incl. new BP 2" xfId="3751" xr:uid="{00000000-0005-0000-0000-0000EA060000}"/>
    <cellStyle name="_Table_02 Mobile CSC" xfId="3140" xr:uid="{00000000-0005-0000-0000-0000EB060000}"/>
    <cellStyle name="_Table_02 Mobile CSC 2" xfId="3752" xr:uid="{00000000-0005-0000-0000-0000EC060000}"/>
    <cellStyle name="_Table_02 TDC Merger Plan" xfId="3141" xr:uid="{00000000-0005-0000-0000-0000ED060000}"/>
    <cellStyle name="_Table_02 TDC Merger Plan 2" xfId="3753" xr:uid="{00000000-0005-0000-0000-0000EE060000}"/>
    <cellStyle name="_Table_02 TDC Merger Plan_03_ Clean LBO Model" xfId="3142" xr:uid="{00000000-0005-0000-0000-0000EF060000}"/>
    <cellStyle name="_Table_02 TDC Merger Plan_03_ Clean LBO Model 2" xfId="3754" xr:uid="{00000000-0005-0000-0000-0000F0060000}"/>
    <cellStyle name="_Table_02 TDC Merger Plan_05_ Clean LBO Model" xfId="3143" xr:uid="{00000000-0005-0000-0000-0000F1060000}"/>
    <cellStyle name="_Table_02 TDC Merger Plan_05_ Clean LBO Model 2" xfId="3755" xr:uid="{00000000-0005-0000-0000-0000F2060000}"/>
    <cellStyle name="_Table_02 TDC Merger Plan_08 Valuation Model incl. new BP" xfId="3144" xr:uid="{00000000-0005-0000-0000-0000F3060000}"/>
    <cellStyle name="_Table_02 TDC Merger Plan_08 Valuation Model incl. new BP 2" xfId="3756" xr:uid="{00000000-0005-0000-0000-0000F4060000}"/>
    <cellStyle name="_Table_02 TDC Merger Plan_09 Valuation Model incl. new BP" xfId="3145" xr:uid="{00000000-0005-0000-0000-0000F5060000}"/>
    <cellStyle name="_Table_02 TDC Merger Plan_09 Valuation Model incl. new BP 2" xfId="3757" xr:uid="{00000000-0005-0000-0000-0000F6060000}"/>
    <cellStyle name="_Table_02 TDC Merger Plan_13 Valuation Model incl. new BP" xfId="3146" xr:uid="{00000000-0005-0000-0000-0000F7060000}"/>
    <cellStyle name="_Table_02 TDC Merger Plan_13 Valuation Model incl. new BP 2" xfId="3758" xr:uid="{00000000-0005-0000-0000-0000F8060000}"/>
    <cellStyle name="_Table_02 TDC Merger Plan_14 Valuation Model incl. new BP" xfId="3147" xr:uid="{00000000-0005-0000-0000-0000F9060000}"/>
    <cellStyle name="_Table_02 TDC Merger Plan_14 Valuation Model incl. new BP 2" xfId="3759" xr:uid="{00000000-0005-0000-0000-0000FA060000}"/>
    <cellStyle name="_Table_02 TDC Merger Plan_15_ Clean LBO Model" xfId="3148" xr:uid="{00000000-0005-0000-0000-0000FB060000}"/>
    <cellStyle name="_Table_02 TDC Merger Plan_15_ Clean LBO Model 2" xfId="3760" xr:uid="{00000000-0005-0000-0000-0000FC060000}"/>
    <cellStyle name="_Table_02 TDC Merger Plan_20 Valuation Model incl. new BP" xfId="3149" xr:uid="{00000000-0005-0000-0000-0000FD060000}"/>
    <cellStyle name="_Table_02 TDC Merger Plan_20 Valuation Model incl. new BP 2" xfId="3761" xr:uid="{00000000-0005-0000-0000-0000FE060000}"/>
    <cellStyle name="_Table_02 TDC Merger Plan_25 Valuation Model incl. new BP" xfId="3150" xr:uid="{00000000-0005-0000-0000-0000FF060000}"/>
    <cellStyle name="_Table_02 TDC Merger Plan_25 Valuation Model incl. new BP 2" xfId="3762" xr:uid="{00000000-0005-0000-0000-000000070000}"/>
    <cellStyle name="_Table_02 TDC Merger Plan_33 Valuation Model incl. new BP" xfId="3151" xr:uid="{00000000-0005-0000-0000-000001070000}"/>
    <cellStyle name="_Table_02 TDC Merger Plan_33 Valuation Model incl. new BP 2" xfId="3763" xr:uid="{00000000-0005-0000-0000-000002070000}"/>
    <cellStyle name="_Table_02 TDC Merger Plan_34 Valuation Model incl. new BP" xfId="3152" xr:uid="{00000000-0005-0000-0000-000003070000}"/>
    <cellStyle name="_Table_02 TDC Merger Plan_34 Valuation Model incl. new BP 2" xfId="3764" xr:uid="{00000000-0005-0000-0000-000004070000}"/>
    <cellStyle name="_Table_02 TDC Merger Plan_37 Valuation Model incl. new BP" xfId="3153" xr:uid="{00000000-0005-0000-0000-000005070000}"/>
    <cellStyle name="_Table_02 TDC Merger Plan_37 Valuation Model incl. new BP 2" xfId="3765" xr:uid="{00000000-0005-0000-0000-000006070000}"/>
    <cellStyle name="_Table_02 TDC Merger Plan_38 Valuation Model incl. new BP" xfId="3154" xr:uid="{00000000-0005-0000-0000-000007070000}"/>
    <cellStyle name="_Table_02 TDC Merger Plan_38 Valuation Model incl. new BP 2" xfId="3766" xr:uid="{00000000-0005-0000-0000-000008070000}"/>
    <cellStyle name="_Table_02 TDC Merger Plan_39 Valuation Model incl. new BP" xfId="3155" xr:uid="{00000000-0005-0000-0000-000009070000}"/>
    <cellStyle name="_Table_02 TDC Merger Plan_39 Valuation Model incl. new BP 2" xfId="3767" xr:uid="{00000000-0005-0000-0000-00000A070000}"/>
    <cellStyle name="_Table_02 TDC Merger Plan_40 Valuation Model incl. new BP" xfId="3156" xr:uid="{00000000-0005-0000-0000-00000B070000}"/>
    <cellStyle name="_Table_02 TDC Merger Plan_40 Valuation Model incl. new BP 2" xfId="3768" xr:uid="{00000000-0005-0000-0000-00000C070000}"/>
    <cellStyle name="_Table_02 TDC Merger Plan_44 Valuation Model incl. new BP" xfId="3157" xr:uid="{00000000-0005-0000-0000-00000D070000}"/>
    <cellStyle name="_Table_02 TDC Merger Plan_44 Valuation Model incl. new BP 2" xfId="3769" xr:uid="{00000000-0005-0000-0000-00000E070000}"/>
    <cellStyle name="_Table_02 WACC Analysis" xfId="420" xr:uid="{00000000-0005-0000-0000-00000F070000}"/>
    <cellStyle name="_Table_02 WACC Analysis 2" xfId="3646" xr:uid="{00000000-0005-0000-0000-000010070000}"/>
    <cellStyle name="_Table_03 Total Expenses" xfId="3158" xr:uid="{00000000-0005-0000-0000-000011070000}"/>
    <cellStyle name="_Table_03 Total Expenses 2" xfId="3770" xr:uid="{00000000-0005-0000-0000-000012070000}"/>
    <cellStyle name="_Table_04 Volatility" xfId="3159" xr:uid="{00000000-0005-0000-0000-000013070000}"/>
    <cellStyle name="_Table_04 Volatility 2" xfId="3771" xr:uid="{00000000-0005-0000-0000-000014070000}"/>
    <cellStyle name="_Table_07 Model Alcatel OFD Sept-03" xfId="3160" xr:uid="{00000000-0005-0000-0000-000015070000}"/>
    <cellStyle name="_Table_07 Model Alcatel OFD Sept-03 2" xfId="3772" xr:uid="{00000000-0005-0000-0000-000016070000}"/>
    <cellStyle name="_Table_10- C-lion Merger and Valuation Analysis" xfId="3161" xr:uid="{00000000-0005-0000-0000-000017070000}"/>
    <cellStyle name="_Table_10 LBO Model Packoma oct 2003" xfId="3162" xr:uid="{00000000-0005-0000-0000-000018070000}"/>
    <cellStyle name="_Table_19 Valuation of Cegetel" xfId="3163" xr:uid="{00000000-0005-0000-0000-000019070000}"/>
    <cellStyle name="_Table_19 Valuation of Cegetel 2" xfId="3773" xr:uid="{00000000-0005-0000-0000-00001A070000}"/>
    <cellStyle name="_Table_19 Valuation of Cegetel_03_ Clean LBO Model" xfId="3164" xr:uid="{00000000-0005-0000-0000-00001B070000}"/>
    <cellStyle name="_Table_19 Valuation of Cegetel_03_ Clean LBO Model 2" xfId="3774" xr:uid="{00000000-0005-0000-0000-00001C070000}"/>
    <cellStyle name="_Table_19 Valuation of Cegetel_05_ Clean LBO Model" xfId="3165" xr:uid="{00000000-0005-0000-0000-00001D070000}"/>
    <cellStyle name="_Table_19 Valuation of Cegetel_05_ Clean LBO Model 2" xfId="3775" xr:uid="{00000000-0005-0000-0000-00001E070000}"/>
    <cellStyle name="_Table_19 Valuation of Cegetel_08 Valuation Model incl. new BP" xfId="3166" xr:uid="{00000000-0005-0000-0000-00001F070000}"/>
    <cellStyle name="_Table_19 Valuation of Cegetel_08 Valuation Model incl. new BP 2" xfId="3776" xr:uid="{00000000-0005-0000-0000-000020070000}"/>
    <cellStyle name="_Table_19 Valuation of Cegetel_09 Valuation Model incl. new BP" xfId="3167" xr:uid="{00000000-0005-0000-0000-000021070000}"/>
    <cellStyle name="_Table_19 Valuation of Cegetel_09 Valuation Model incl. new BP 2" xfId="3777" xr:uid="{00000000-0005-0000-0000-000022070000}"/>
    <cellStyle name="_Table_19 Valuation of Cegetel_13 Valuation Model incl. new BP" xfId="3168" xr:uid="{00000000-0005-0000-0000-000023070000}"/>
    <cellStyle name="_Table_19 Valuation of Cegetel_13 Valuation Model incl. new BP 2" xfId="3778" xr:uid="{00000000-0005-0000-0000-000024070000}"/>
    <cellStyle name="_Table_19 Valuation of Cegetel_14 Valuation Model incl. new BP" xfId="3169" xr:uid="{00000000-0005-0000-0000-000025070000}"/>
    <cellStyle name="_Table_19 Valuation of Cegetel_14 Valuation Model incl. new BP 2" xfId="3779" xr:uid="{00000000-0005-0000-0000-000026070000}"/>
    <cellStyle name="_Table_19 Valuation of Cegetel_15_ Clean LBO Model" xfId="3170" xr:uid="{00000000-0005-0000-0000-000027070000}"/>
    <cellStyle name="_Table_19 Valuation of Cegetel_15_ Clean LBO Model 2" xfId="3780" xr:uid="{00000000-0005-0000-0000-000028070000}"/>
    <cellStyle name="_Table_19 Valuation of Cegetel_20 Valuation Model incl. new BP" xfId="3171" xr:uid="{00000000-0005-0000-0000-000029070000}"/>
    <cellStyle name="_Table_19 Valuation of Cegetel_20 Valuation Model incl. new BP 2" xfId="3781" xr:uid="{00000000-0005-0000-0000-00002A070000}"/>
    <cellStyle name="_Table_19 Valuation of Cegetel_25 Valuation Model incl. new BP" xfId="3172" xr:uid="{00000000-0005-0000-0000-00002B070000}"/>
    <cellStyle name="_Table_19 Valuation of Cegetel_25 Valuation Model incl. new BP 2" xfId="3782" xr:uid="{00000000-0005-0000-0000-00002C070000}"/>
    <cellStyle name="_Table_19 Valuation of Cegetel_33 Valuation Model incl. new BP" xfId="3173" xr:uid="{00000000-0005-0000-0000-00002D070000}"/>
    <cellStyle name="_Table_19 Valuation of Cegetel_33 Valuation Model incl. new BP 2" xfId="3783" xr:uid="{00000000-0005-0000-0000-00002E070000}"/>
    <cellStyle name="_Table_19 Valuation of Cegetel_34 Valuation Model incl. new BP" xfId="3174" xr:uid="{00000000-0005-0000-0000-00002F070000}"/>
    <cellStyle name="_Table_19 Valuation of Cegetel_34 Valuation Model incl. new BP 2" xfId="3784" xr:uid="{00000000-0005-0000-0000-000030070000}"/>
    <cellStyle name="_Table_19 Valuation of Cegetel_37 Valuation Model incl. new BP" xfId="3175" xr:uid="{00000000-0005-0000-0000-000031070000}"/>
    <cellStyle name="_Table_19 Valuation of Cegetel_37 Valuation Model incl. new BP 2" xfId="3785" xr:uid="{00000000-0005-0000-0000-000032070000}"/>
    <cellStyle name="_Table_19 Valuation of Cegetel_38 Valuation Model incl. new BP" xfId="3176" xr:uid="{00000000-0005-0000-0000-000033070000}"/>
    <cellStyle name="_Table_19 Valuation of Cegetel_38 Valuation Model incl. new BP 2" xfId="3786" xr:uid="{00000000-0005-0000-0000-000034070000}"/>
    <cellStyle name="_Table_19 Valuation of Cegetel_39 Valuation Model incl. new BP" xfId="3177" xr:uid="{00000000-0005-0000-0000-000035070000}"/>
    <cellStyle name="_Table_19 Valuation of Cegetel_39 Valuation Model incl. new BP 2" xfId="3787" xr:uid="{00000000-0005-0000-0000-000036070000}"/>
    <cellStyle name="_Table_19 Valuation of Cegetel_40 Valuation Model incl. new BP" xfId="3178" xr:uid="{00000000-0005-0000-0000-000037070000}"/>
    <cellStyle name="_Table_19 Valuation of Cegetel_40 Valuation Model incl. new BP 2" xfId="3788" xr:uid="{00000000-0005-0000-0000-000038070000}"/>
    <cellStyle name="_Table_19 Valuation of Cegetel_44 Valuation Model incl. new BP" xfId="3179" xr:uid="{00000000-0005-0000-0000-000039070000}"/>
    <cellStyle name="_Table_19 Valuation of Cegetel_44 Valuation Model incl. new BP 2" xfId="3789" xr:uid="{00000000-0005-0000-0000-00003A070000}"/>
    <cellStyle name="_Table_190503 Model2" xfId="3180" xr:uid="{00000000-0005-0000-0000-00003B070000}"/>
    <cellStyle name="_Table_190503 Model2 2" xfId="3790" xr:uid="{00000000-0005-0000-0000-00003C070000}"/>
    <cellStyle name="_Table_20 Operational Model" xfId="3181" xr:uid="{00000000-0005-0000-0000-00003D070000}"/>
    <cellStyle name="_Table_20 Operational Model 2" xfId="3791" xr:uid="{00000000-0005-0000-0000-00003E070000}"/>
    <cellStyle name="_Table_2001 09 20" xfId="3182" xr:uid="{00000000-0005-0000-0000-00003F070000}"/>
    <cellStyle name="_Table_44 Valuation Model incl. new BP" xfId="3183" xr:uid="{00000000-0005-0000-0000-000040070000}"/>
    <cellStyle name="_Table_44 Valuation Model incl. new BP 2" xfId="3792" xr:uid="{00000000-0005-0000-0000-000041070000}"/>
    <cellStyle name="_Table_58_Model Rexel_Scenarios" xfId="3184" xr:uid="{00000000-0005-0000-0000-000042070000}"/>
    <cellStyle name="_Table_Accretion_Management_19Sep" xfId="3185" xr:uid="{00000000-0005-0000-0000-000043070000}"/>
    <cellStyle name="_Table_Accretion_Management_21Aug.2" xfId="3186" xr:uid="{00000000-0005-0000-0000-000044070000}"/>
    <cellStyle name="_Table_Accretion_Management_Sep1" xfId="3187" xr:uid="{00000000-0005-0000-0000-000045070000}"/>
    <cellStyle name="_Table_Barra Betas1" xfId="3188" xr:uid="{00000000-0005-0000-0000-000046070000}"/>
    <cellStyle name="_Table_Barra Betas1 2" xfId="3793" xr:uid="{00000000-0005-0000-0000-000047070000}"/>
    <cellStyle name="_Table_Betas" xfId="421" xr:uid="{00000000-0005-0000-0000-000048070000}"/>
    <cellStyle name="_Table_Betas 2" xfId="3647" xr:uid="{00000000-0005-0000-0000-000049070000}"/>
    <cellStyle name="_Table_Bottom-Up Site Analysis (220801)" xfId="3189" xr:uid="{00000000-0005-0000-0000-00004A070000}"/>
    <cellStyle name="_Table_Bottom-Up Site Analysis (220801) 2" xfId="3794" xr:uid="{00000000-0005-0000-0000-00004B070000}"/>
    <cellStyle name="_Table_Bottom-Up Site Analysis v2" xfId="3190" xr:uid="{00000000-0005-0000-0000-00004C070000}"/>
    <cellStyle name="_Table_Bottom-Up Site Analysis v2 2" xfId="3795" xr:uid="{00000000-0005-0000-0000-00004D070000}"/>
    <cellStyle name="_Table_Cairo LBO model - Sept 06" xfId="422" xr:uid="{00000000-0005-0000-0000-00004E070000}"/>
    <cellStyle name="_Table_Cairo LBO model - Sept 06 2" xfId="3648" xr:uid="{00000000-0005-0000-0000-00004F070000}"/>
    <cellStyle name="_Table_Casto DCF_June22" xfId="3191" xr:uid="{00000000-0005-0000-0000-000050070000}"/>
    <cellStyle name="_Table_Contribution analysis" xfId="3192" xr:uid="{00000000-0005-0000-0000-000051070000}"/>
    <cellStyle name="_Table_Contribution Analysis_Brokers_Sep2" xfId="3193" xr:uid="{00000000-0005-0000-0000-000052070000}"/>
    <cellStyle name="_Table_Contribution Analysis_Brokers_Sep6" xfId="3194" xr:uid="{00000000-0005-0000-0000-000053070000}"/>
    <cellStyle name="_Table_CSC - revised version 27 october" xfId="3195" xr:uid="{00000000-0005-0000-0000-000054070000}"/>
    <cellStyle name="_Table_CSC - revised version 27 october 2" xfId="3796" xr:uid="{00000000-0005-0000-0000-000055070000}"/>
    <cellStyle name="_Table_DCF - July 2, 2001" xfId="3196" xr:uid="{00000000-0005-0000-0000-000056070000}"/>
    <cellStyle name="_Table_deal comp data 99 reduced" xfId="3197" xr:uid="{00000000-0005-0000-0000-000057070000}"/>
    <cellStyle name="_Table_deal comp data 99 reduced 2" xfId="3797" xr:uid="{00000000-0005-0000-0000-000058070000}"/>
    <cellStyle name="_Table_Feeder" xfId="423" xr:uid="{00000000-0005-0000-0000-000059070000}"/>
    <cellStyle name="_Table_Feeder 2" xfId="3649" xr:uid="{00000000-0005-0000-0000-00005A070000}"/>
    <cellStyle name="_Table_Financial and Credit Impact" xfId="3198" xr:uid="{00000000-0005-0000-0000-00005B070000}"/>
    <cellStyle name="_Table_Financial and Credit Impact 2" xfId="3798" xr:uid="{00000000-0005-0000-0000-00005C070000}"/>
    <cellStyle name="_Table_Financial Model v75.0" xfId="3199" xr:uid="{00000000-0005-0000-0000-00005D070000}"/>
    <cellStyle name="_Table_Financials &amp; Valuation v16 Indigo" xfId="3200" xr:uid="{00000000-0005-0000-0000-00005E070000}"/>
    <cellStyle name="_Table_Financing alternatives key credit" xfId="3201" xr:uid="{00000000-0005-0000-0000-00005F070000}"/>
    <cellStyle name="_Table_Financing alternatives key credit 2" xfId="3799" xr:uid="{00000000-0005-0000-0000-000060070000}"/>
    <cellStyle name="_Table_liberate fact sheet" xfId="3202" xr:uid="{00000000-0005-0000-0000-000061070000}"/>
    <cellStyle name="_Table_M&amp;A Model" xfId="424" xr:uid="{00000000-0005-0000-0000-000062070000}"/>
    <cellStyle name="_Table_M&amp;A Model 2" xfId="3650" xr:uid="{00000000-0005-0000-0000-000063070000}"/>
    <cellStyle name="_Table_M&amp;A projections" xfId="425" xr:uid="{00000000-0005-0000-0000-000064070000}"/>
    <cellStyle name="_Table_M&amp;A projections 2" xfId="3651" xr:uid="{00000000-0005-0000-0000-000065070000}"/>
    <cellStyle name="_Table_Marionnaud DCF Sept-03" xfId="3203" xr:uid="{00000000-0005-0000-0000-000066070000}"/>
    <cellStyle name="_Table_Marionnaud DCF Sept-03 2" xfId="3800" xr:uid="{00000000-0005-0000-0000-000067070000}"/>
    <cellStyle name="_Table_Marionnaud Model_15April" xfId="3204" xr:uid="{00000000-0005-0000-0000-000068070000}"/>
    <cellStyle name="_Table_Marionnaud Model_15April 2" xfId="3801" xr:uid="{00000000-0005-0000-0000-000069070000}"/>
    <cellStyle name="_Table_Modele Sigma-Kalon - 7 dec 01" xfId="3205" xr:uid="{00000000-0005-0000-0000-00006A070000}"/>
    <cellStyle name="_Table_MTU Diesel LBO Model" xfId="426" xr:uid="{00000000-0005-0000-0000-00006B070000}"/>
    <cellStyle name="_Table_MTU Diesel LBO Model 2" xfId="3652" xr:uid="{00000000-0005-0000-0000-00006C070000}"/>
    <cellStyle name="_Table_NKF_HomeDepot_2Aug" xfId="3206" xr:uid="{00000000-0005-0000-0000-00006D070000}"/>
    <cellStyle name="_Table_Offering Breakdown - 09-Jun -2005" xfId="3207" xr:uid="{00000000-0005-0000-0000-00006E070000}"/>
    <cellStyle name="_Table_Offering Breakdown - 09-Jun -2005 2" xfId="3802" xr:uid="{00000000-0005-0000-0000-00006F070000}"/>
    <cellStyle name="_Table_Options_Converts" xfId="3208" xr:uid="{00000000-0005-0000-0000-000070070000}"/>
    <cellStyle name="_Table_Options_Converts 2" xfId="3803" xr:uid="{00000000-0005-0000-0000-000071070000}"/>
    <cellStyle name="_Table_Project Wincor LBO Model 2a" xfId="3209" xr:uid="{00000000-0005-0000-0000-000072070000}"/>
    <cellStyle name="_Table_Project Wincor LBO Model 2b" xfId="3210" xr:uid="{00000000-0005-0000-0000-000073070000}"/>
    <cellStyle name="_Table_Rollout of 26 - 36 Networks in Finland" xfId="3211" xr:uid="{00000000-0005-0000-0000-000074070000}"/>
    <cellStyle name="_Table_Rollout of 26 - 36 Networks in Finland 2" xfId="3804" xr:uid="{00000000-0005-0000-0000-000075070000}"/>
    <cellStyle name="_Table_SantaLucia Debt Coverage analysis - 12 June 2001" xfId="3212" xr:uid="{00000000-0005-0000-0000-000076070000}"/>
    <cellStyle name="_Table_StockGroupKeyFinancials" xfId="427" xr:uid="{00000000-0005-0000-0000-000077070000}"/>
    <cellStyle name="_Table_StockGroupKeyFinancials 2" xfId="3653" xr:uid="{00000000-0005-0000-0000-000078070000}"/>
    <cellStyle name="_Table_underwrite table" xfId="428" xr:uid="{00000000-0005-0000-0000-000079070000}"/>
    <cellStyle name="_Table_underwrite table 2" xfId="3654" xr:uid="{00000000-0005-0000-0000-00007A070000}"/>
    <cellStyle name="_Table_Unibase Preliminary Valuations" xfId="3213" xr:uid="{00000000-0005-0000-0000-00007B070000}"/>
    <cellStyle name="_Table_Unibase Preliminary Valuations 2" xfId="3805" xr:uid="{00000000-0005-0000-0000-00007C070000}"/>
    <cellStyle name="_Table_Volatility" xfId="3214" xr:uid="{00000000-0005-0000-0000-00007D070000}"/>
    <cellStyle name="_Table_Volatility 2" xfId="3806" xr:uid="{00000000-0005-0000-0000-00007E070000}"/>
    <cellStyle name="_Table_Working Capital Swings" xfId="3215" xr:uid="{00000000-0005-0000-0000-00007F070000}"/>
    <cellStyle name="_Table_Working Capital Swings 2" xfId="3807" xr:uid="{00000000-0005-0000-0000-000080070000}"/>
    <cellStyle name="_TableHead" xfId="429" xr:uid="{00000000-0005-0000-0000-000081070000}"/>
    <cellStyle name="_TableHead_01 Capital Structure" xfId="3216" xr:uid="{00000000-0005-0000-0000-000082070000}"/>
    <cellStyle name="_TableHead_01 Capital Structure_03_ Clean LBO Model" xfId="3217" xr:uid="{00000000-0005-0000-0000-000083070000}"/>
    <cellStyle name="_TableHead_01 Capital Structure_05_ Clean LBO Model" xfId="3218" xr:uid="{00000000-0005-0000-0000-000084070000}"/>
    <cellStyle name="_TableHead_01 Capital Structure_08 Valuation Model incl. new BP" xfId="3219" xr:uid="{00000000-0005-0000-0000-000085070000}"/>
    <cellStyle name="_TableHead_01 Capital Structure_09 Valuation Model incl. new BP" xfId="3220" xr:uid="{00000000-0005-0000-0000-000086070000}"/>
    <cellStyle name="_TableHead_01 Capital Structure_13 Valuation Model incl. new BP" xfId="3221" xr:uid="{00000000-0005-0000-0000-000087070000}"/>
    <cellStyle name="_TableHead_01 Capital Structure_14 Valuation Model incl. new BP" xfId="3222" xr:uid="{00000000-0005-0000-0000-000088070000}"/>
    <cellStyle name="_TableHead_01 Capital Structure_15_ Clean LBO Model" xfId="3223" xr:uid="{00000000-0005-0000-0000-000089070000}"/>
    <cellStyle name="_TableHead_01 Capital Structure_20 Valuation Model incl. new BP" xfId="3224" xr:uid="{00000000-0005-0000-0000-00008A070000}"/>
    <cellStyle name="_TableHead_01 Capital Structure_25 Valuation Model incl. new BP" xfId="3225" xr:uid="{00000000-0005-0000-0000-00008B070000}"/>
    <cellStyle name="_TableHead_01 Capital Structure_33 Valuation Model incl. new BP" xfId="3226" xr:uid="{00000000-0005-0000-0000-00008C070000}"/>
    <cellStyle name="_TableHead_01 Capital Structure_34 Valuation Model incl. new BP" xfId="3227" xr:uid="{00000000-0005-0000-0000-00008D070000}"/>
    <cellStyle name="_TableHead_01 Capital Structure_37 Valuation Model incl. new BP" xfId="3228" xr:uid="{00000000-0005-0000-0000-00008E070000}"/>
    <cellStyle name="_TableHead_01 Capital Structure_38 Valuation Model incl. new BP" xfId="3229" xr:uid="{00000000-0005-0000-0000-00008F070000}"/>
    <cellStyle name="_TableHead_01 Capital Structure_39 Valuation Model incl. new BP" xfId="3230" xr:uid="{00000000-0005-0000-0000-000090070000}"/>
    <cellStyle name="_TableHead_01 Capital Structure_40 Valuation Model incl. new BP" xfId="3231" xr:uid="{00000000-0005-0000-0000-000091070000}"/>
    <cellStyle name="_TableHead_01 Capital Structure_44 Valuation Model incl. new BP" xfId="3232" xr:uid="{00000000-0005-0000-0000-000092070000}"/>
    <cellStyle name="_TableHead_01 Offering Breakdown" xfId="3233" xr:uid="{00000000-0005-0000-0000-000093070000}"/>
    <cellStyle name="_TableHead_02 Enersys Merger Plan" xfId="3234" xr:uid="{00000000-0005-0000-0000-000094070000}"/>
    <cellStyle name="_TableHead_02 Enersys Merger Plan_03_ Clean LBO Model" xfId="3235" xr:uid="{00000000-0005-0000-0000-000095070000}"/>
    <cellStyle name="_TableHead_02 Enersys Merger Plan_05_ Clean LBO Model" xfId="3236" xr:uid="{00000000-0005-0000-0000-000096070000}"/>
    <cellStyle name="_TableHead_02 Enersys Merger Plan_08 Valuation Model incl. new BP" xfId="3237" xr:uid="{00000000-0005-0000-0000-000097070000}"/>
    <cellStyle name="_TableHead_02 Enersys Merger Plan_09 Valuation Model incl. new BP" xfId="3238" xr:uid="{00000000-0005-0000-0000-000098070000}"/>
    <cellStyle name="_TableHead_02 Enersys Merger Plan_13 Valuation Model incl. new BP" xfId="3239" xr:uid="{00000000-0005-0000-0000-000099070000}"/>
    <cellStyle name="_TableHead_02 Enersys Merger Plan_14 Valuation Model incl. new BP" xfId="3240" xr:uid="{00000000-0005-0000-0000-00009A070000}"/>
    <cellStyle name="_TableHead_02 Enersys Merger Plan_15_ Clean LBO Model" xfId="3241" xr:uid="{00000000-0005-0000-0000-00009B070000}"/>
    <cellStyle name="_TableHead_02 Enersys Merger Plan_20 Valuation Model incl. new BP" xfId="3242" xr:uid="{00000000-0005-0000-0000-00009C070000}"/>
    <cellStyle name="_TableHead_02 Enersys Merger Plan_25 Valuation Model incl. new BP" xfId="3243" xr:uid="{00000000-0005-0000-0000-00009D070000}"/>
    <cellStyle name="_TableHead_02 Enersys Merger Plan_33 Valuation Model incl. new BP" xfId="3244" xr:uid="{00000000-0005-0000-0000-00009E070000}"/>
    <cellStyle name="_TableHead_02 Enersys Merger Plan_34 Valuation Model incl. new BP" xfId="3245" xr:uid="{00000000-0005-0000-0000-00009F070000}"/>
    <cellStyle name="_TableHead_02 Enersys Merger Plan_37 Valuation Model incl. new BP" xfId="3246" xr:uid="{00000000-0005-0000-0000-0000A0070000}"/>
    <cellStyle name="_TableHead_02 Enersys Merger Plan_38 Valuation Model incl. new BP" xfId="3247" xr:uid="{00000000-0005-0000-0000-0000A1070000}"/>
    <cellStyle name="_TableHead_02 Enersys Merger Plan_39 Valuation Model incl. new BP" xfId="3248" xr:uid="{00000000-0005-0000-0000-0000A2070000}"/>
    <cellStyle name="_TableHead_02 Enersys Merger Plan_40 Valuation Model incl. new BP" xfId="3249" xr:uid="{00000000-0005-0000-0000-0000A3070000}"/>
    <cellStyle name="_TableHead_02 Enersys Merger Plan_44 Valuation Model incl. new BP" xfId="3250" xr:uid="{00000000-0005-0000-0000-0000A4070000}"/>
    <cellStyle name="_TableHead_02 TDC Merger Plan" xfId="3251" xr:uid="{00000000-0005-0000-0000-0000A5070000}"/>
    <cellStyle name="_TableHead_02 TDC Merger Plan_03_ Clean LBO Model" xfId="3252" xr:uid="{00000000-0005-0000-0000-0000A6070000}"/>
    <cellStyle name="_TableHead_02 TDC Merger Plan_05_ Clean LBO Model" xfId="3253" xr:uid="{00000000-0005-0000-0000-0000A7070000}"/>
    <cellStyle name="_TableHead_02 TDC Merger Plan_08 Valuation Model incl. new BP" xfId="3254" xr:uid="{00000000-0005-0000-0000-0000A8070000}"/>
    <cellStyle name="_TableHead_02 TDC Merger Plan_09 Valuation Model incl. new BP" xfId="3255" xr:uid="{00000000-0005-0000-0000-0000A9070000}"/>
    <cellStyle name="_TableHead_02 TDC Merger Plan_13 Valuation Model incl. new BP" xfId="3256" xr:uid="{00000000-0005-0000-0000-0000AA070000}"/>
    <cellStyle name="_TableHead_02 TDC Merger Plan_14 Valuation Model incl. new BP" xfId="3257" xr:uid="{00000000-0005-0000-0000-0000AB070000}"/>
    <cellStyle name="_TableHead_02 TDC Merger Plan_15_ Clean LBO Model" xfId="3258" xr:uid="{00000000-0005-0000-0000-0000AC070000}"/>
    <cellStyle name="_TableHead_02 TDC Merger Plan_20 Valuation Model incl. new BP" xfId="3259" xr:uid="{00000000-0005-0000-0000-0000AD070000}"/>
    <cellStyle name="_TableHead_02 TDC Merger Plan_25 Valuation Model incl. new BP" xfId="3260" xr:uid="{00000000-0005-0000-0000-0000AE070000}"/>
    <cellStyle name="_TableHead_02 TDC Merger Plan_33 Valuation Model incl. new BP" xfId="3261" xr:uid="{00000000-0005-0000-0000-0000AF070000}"/>
    <cellStyle name="_TableHead_02 TDC Merger Plan_34 Valuation Model incl. new BP" xfId="3262" xr:uid="{00000000-0005-0000-0000-0000B0070000}"/>
    <cellStyle name="_TableHead_02 TDC Merger Plan_37 Valuation Model incl. new BP" xfId="3263" xr:uid="{00000000-0005-0000-0000-0000B1070000}"/>
    <cellStyle name="_TableHead_02 TDC Merger Plan_38 Valuation Model incl. new BP" xfId="3264" xr:uid="{00000000-0005-0000-0000-0000B2070000}"/>
    <cellStyle name="_TableHead_02 TDC Merger Plan_39 Valuation Model incl. new BP" xfId="3265" xr:uid="{00000000-0005-0000-0000-0000B3070000}"/>
    <cellStyle name="_TableHead_02 TDC Merger Plan_40 Valuation Model incl. new BP" xfId="3266" xr:uid="{00000000-0005-0000-0000-0000B4070000}"/>
    <cellStyle name="_TableHead_02 TDC Merger Plan_44 Valuation Model incl. new BP" xfId="3267" xr:uid="{00000000-0005-0000-0000-0000B5070000}"/>
    <cellStyle name="_TableHead_02 WACC Analysis" xfId="430" xr:uid="{00000000-0005-0000-0000-0000B6070000}"/>
    <cellStyle name="_TableHead_03 Total Expenses" xfId="3268" xr:uid="{00000000-0005-0000-0000-0000B7070000}"/>
    <cellStyle name="_TableHead_04 Volatility" xfId="3269" xr:uid="{00000000-0005-0000-0000-0000B8070000}"/>
    <cellStyle name="_TableHead_08 model" xfId="3270" xr:uid="{00000000-0005-0000-0000-0000B9070000}"/>
    <cellStyle name="_TableHead_16 Detail of Key Metrics_mario marco" xfId="2238" xr:uid="{00000000-0005-0000-0000-0000BA070000}"/>
    <cellStyle name="_TableHead_16 Detail of Key Metrics_mario marco_Quasi Rent Illustration" xfId="2239" xr:uid="{00000000-0005-0000-0000-0000BB070000}"/>
    <cellStyle name="_TableHead_16 Detail of Key Metrics_mario marco_YLC" xfId="2240" xr:uid="{00000000-0005-0000-0000-0000BC070000}"/>
    <cellStyle name="_TableHead_19 Valuation of Cegetel" xfId="3271" xr:uid="{00000000-0005-0000-0000-0000BD070000}"/>
    <cellStyle name="_TableHead_19 Valuation of Cegetel_03_ Clean LBO Model" xfId="3272" xr:uid="{00000000-0005-0000-0000-0000BE070000}"/>
    <cellStyle name="_TableHead_19 Valuation of Cegetel_05_ Clean LBO Model" xfId="3273" xr:uid="{00000000-0005-0000-0000-0000BF070000}"/>
    <cellStyle name="_TableHead_19 Valuation of Cegetel_08 Valuation Model incl. new BP" xfId="3274" xr:uid="{00000000-0005-0000-0000-0000C0070000}"/>
    <cellStyle name="_TableHead_19 Valuation of Cegetel_09 Valuation Model incl. new BP" xfId="3275" xr:uid="{00000000-0005-0000-0000-0000C1070000}"/>
    <cellStyle name="_TableHead_19 Valuation of Cegetel_13 Valuation Model incl. new BP" xfId="3276" xr:uid="{00000000-0005-0000-0000-0000C2070000}"/>
    <cellStyle name="_TableHead_19 Valuation of Cegetel_14 Valuation Model incl. new BP" xfId="3277" xr:uid="{00000000-0005-0000-0000-0000C3070000}"/>
    <cellStyle name="_TableHead_19 Valuation of Cegetel_15_ Clean LBO Model" xfId="3278" xr:uid="{00000000-0005-0000-0000-0000C4070000}"/>
    <cellStyle name="_TableHead_19 Valuation of Cegetel_20 Valuation Model incl. new BP" xfId="3279" xr:uid="{00000000-0005-0000-0000-0000C5070000}"/>
    <cellStyle name="_TableHead_19 Valuation of Cegetel_25 Valuation Model incl. new BP" xfId="3280" xr:uid="{00000000-0005-0000-0000-0000C6070000}"/>
    <cellStyle name="_TableHead_19 Valuation of Cegetel_33 Valuation Model incl. new BP" xfId="3281" xr:uid="{00000000-0005-0000-0000-0000C7070000}"/>
    <cellStyle name="_TableHead_19 Valuation of Cegetel_34 Valuation Model incl. new BP" xfId="3282" xr:uid="{00000000-0005-0000-0000-0000C8070000}"/>
    <cellStyle name="_TableHead_19 Valuation of Cegetel_37 Valuation Model incl. new BP" xfId="3283" xr:uid="{00000000-0005-0000-0000-0000C9070000}"/>
    <cellStyle name="_TableHead_19 Valuation of Cegetel_38 Valuation Model incl. new BP" xfId="3284" xr:uid="{00000000-0005-0000-0000-0000CA070000}"/>
    <cellStyle name="_TableHead_19 Valuation of Cegetel_39 Valuation Model incl. new BP" xfId="3285" xr:uid="{00000000-0005-0000-0000-0000CB070000}"/>
    <cellStyle name="_TableHead_19 Valuation of Cegetel_40 Valuation Model incl. new BP" xfId="3286" xr:uid="{00000000-0005-0000-0000-0000CC070000}"/>
    <cellStyle name="_TableHead_19 Valuation of Cegetel_44 Valuation Model incl. new BP" xfId="3287" xr:uid="{00000000-0005-0000-0000-0000CD070000}"/>
    <cellStyle name="_TableHead_20 Operational Model" xfId="3288" xr:uid="{00000000-0005-0000-0000-0000CE070000}"/>
    <cellStyle name="_TableHead_44 Valuation Model incl. new BP" xfId="3289" xr:uid="{00000000-0005-0000-0000-0000CF070000}"/>
    <cellStyle name="_TableHead_Betas" xfId="431" xr:uid="{00000000-0005-0000-0000-0000D0070000}"/>
    <cellStyle name="_TableHead_Cairo LBO model - Sept 06" xfId="432" xr:uid="{00000000-0005-0000-0000-0000D1070000}"/>
    <cellStyle name="_TableHead_Feeder" xfId="433" xr:uid="{00000000-0005-0000-0000-0000D2070000}"/>
    <cellStyle name="_TableHead_M&amp;A Model" xfId="434" xr:uid="{00000000-0005-0000-0000-0000D3070000}"/>
    <cellStyle name="_TableHead_M&amp;A projections" xfId="435" xr:uid="{00000000-0005-0000-0000-0000D4070000}"/>
    <cellStyle name="_TableHead_MTU Diesel LBO Model" xfId="436" xr:uid="{00000000-0005-0000-0000-0000D5070000}"/>
    <cellStyle name="_TableHead_Offering Breakdown - 09-Jun -2005" xfId="3290" xr:uid="{00000000-0005-0000-0000-0000D6070000}"/>
    <cellStyle name="_TableHead_Quasi Rent Illustration" xfId="2241" xr:uid="{00000000-0005-0000-0000-0000D7070000}"/>
    <cellStyle name="_TableHead_RIM Pharma Projections v03" xfId="437" xr:uid="{00000000-0005-0000-0000-0000D8070000}"/>
    <cellStyle name="_TableHead_StockGroupKeyFinancials" xfId="438" xr:uid="{00000000-0005-0000-0000-0000D9070000}"/>
    <cellStyle name="_TableHead_underwrite table" xfId="439" xr:uid="{00000000-0005-0000-0000-0000DA070000}"/>
    <cellStyle name="_TableHead_Volatility" xfId="3291" xr:uid="{00000000-0005-0000-0000-0000DB070000}"/>
    <cellStyle name="_TableHead_YLC" xfId="2242" xr:uid="{00000000-0005-0000-0000-0000DC070000}"/>
    <cellStyle name="_TableHeading" xfId="3292" xr:uid="{00000000-0005-0000-0000-0000DD070000}"/>
    <cellStyle name="_TableRowBorder" xfId="3293" xr:uid="{00000000-0005-0000-0000-0000DE070000}"/>
    <cellStyle name="_TableRowHead" xfId="440" xr:uid="{00000000-0005-0000-0000-0000DF070000}"/>
    <cellStyle name="_TableRowHead_01 Capital Structure" xfId="3294" xr:uid="{00000000-0005-0000-0000-0000E0070000}"/>
    <cellStyle name="_TableRowHead_01 Capital Structure_03_ Clean LBO Model" xfId="3295" xr:uid="{00000000-0005-0000-0000-0000E1070000}"/>
    <cellStyle name="_TableRowHead_01 Capital Structure_05_ Clean LBO Model" xfId="3296" xr:uid="{00000000-0005-0000-0000-0000E2070000}"/>
    <cellStyle name="_TableRowHead_01 Capital Structure_08 Valuation Model incl. new BP" xfId="3297" xr:uid="{00000000-0005-0000-0000-0000E3070000}"/>
    <cellStyle name="_TableRowHead_01 Capital Structure_09 Valuation Model incl. new BP" xfId="3298" xr:uid="{00000000-0005-0000-0000-0000E4070000}"/>
    <cellStyle name="_TableRowHead_01 Capital Structure_13 Valuation Model incl. new BP" xfId="3299" xr:uid="{00000000-0005-0000-0000-0000E5070000}"/>
    <cellStyle name="_TableRowHead_01 Capital Structure_14 Valuation Model incl. new BP" xfId="3300" xr:uid="{00000000-0005-0000-0000-0000E6070000}"/>
    <cellStyle name="_TableRowHead_01 Capital Structure_15_ Clean LBO Model" xfId="3301" xr:uid="{00000000-0005-0000-0000-0000E7070000}"/>
    <cellStyle name="_TableRowHead_01 Capital Structure_20 Valuation Model incl. new BP" xfId="3302" xr:uid="{00000000-0005-0000-0000-0000E8070000}"/>
    <cellStyle name="_TableRowHead_01 Capital Structure_25 Valuation Model incl. new BP" xfId="3303" xr:uid="{00000000-0005-0000-0000-0000E9070000}"/>
    <cellStyle name="_TableRowHead_01 Capital Structure_33 Valuation Model incl. new BP" xfId="3304" xr:uid="{00000000-0005-0000-0000-0000EA070000}"/>
    <cellStyle name="_TableRowHead_01 Capital Structure_34 Valuation Model incl. new BP" xfId="3305" xr:uid="{00000000-0005-0000-0000-0000EB070000}"/>
    <cellStyle name="_TableRowHead_01 Capital Structure_37 Valuation Model incl. new BP" xfId="3306" xr:uid="{00000000-0005-0000-0000-0000EC070000}"/>
    <cellStyle name="_TableRowHead_01 Capital Structure_38 Valuation Model incl. new BP" xfId="3307" xr:uid="{00000000-0005-0000-0000-0000ED070000}"/>
    <cellStyle name="_TableRowHead_01 Capital Structure_39 Valuation Model incl. new BP" xfId="3308" xr:uid="{00000000-0005-0000-0000-0000EE070000}"/>
    <cellStyle name="_TableRowHead_01 Capital Structure_40 Valuation Model incl. new BP" xfId="3309" xr:uid="{00000000-0005-0000-0000-0000EF070000}"/>
    <cellStyle name="_TableRowHead_01 Capital Structure_44 Valuation Model incl. new BP" xfId="3310" xr:uid="{00000000-0005-0000-0000-0000F0070000}"/>
    <cellStyle name="_TableRowHead_01 Offering Breakdown" xfId="3311" xr:uid="{00000000-0005-0000-0000-0000F1070000}"/>
    <cellStyle name="_TableRowHead_02 Enersys Merger Plan" xfId="3312" xr:uid="{00000000-0005-0000-0000-0000F2070000}"/>
    <cellStyle name="_TableRowHead_02 Enersys Merger Plan_03_ Clean LBO Model" xfId="3313" xr:uid="{00000000-0005-0000-0000-0000F3070000}"/>
    <cellStyle name="_TableRowHead_02 Enersys Merger Plan_05_ Clean LBO Model" xfId="3314" xr:uid="{00000000-0005-0000-0000-0000F4070000}"/>
    <cellStyle name="_TableRowHead_02 Enersys Merger Plan_08 Valuation Model incl. new BP" xfId="3315" xr:uid="{00000000-0005-0000-0000-0000F5070000}"/>
    <cellStyle name="_TableRowHead_02 Enersys Merger Plan_09 Valuation Model incl. new BP" xfId="3316" xr:uid="{00000000-0005-0000-0000-0000F6070000}"/>
    <cellStyle name="_TableRowHead_02 Enersys Merger Plan_13 Valuation Model incl. new BP" xfId="3317" xr:uid="{00000000-0005-0000-0000-0000F7070000}"/>
    <cellStyle name="_TableRowHead_02 Enersys Merger Plan_14 Valuation Model incl. new BP" xfId="3318" xr:uid="{00000000-0005-0000-0000-0000F8070000}"/>
    <cellStyle name="_TableRowHead_02 Enersys Merger Plan_15_ Clean LBO Model" xfId="3319" xr:uid="{00000000-0005-0000-0000-0000F9070000}"/>
    <cellStyle name="_TableRowHead_02 Enersys Merger Plan_20 Valuation Model incl. new BP" xfId="3320" xr:uid="{00000000-0005-0000-0000-0000FA070000}"/>
    <cellStyle name="_TableRowHead_02 Enersys Merger Plan_25 Valuation Model incl. new BP" xfId="3321" xr:uid="{00000000-0005-0000-0000-0000FB070000}"/>
    <cellStyle name="_TableRowHead_02 Enersys Merger Plan_33 Valuation Model incl. new BP" xfId="3322" xr:uid="{00000000-0005-0000-0000-0000FC070000}"/>
    <cellStyle name="_TableRowHead_02 Enersys Merger Plan_34 Valuation Model incl. new BP" xfId="3323" xr:uid="{00000000-0005-0000-0000-0000FD070000}"/>
    <cellStyle name="_TableRowHead_02 Enersys Merger Plan_37 Valuation Model incl. new BP" xfId="3324" xr:uid="{00000000-0005-0000-0000-0000FE070000}"/>
    <cellStyle name="_TableRowHead_02 Enersys Merger Plan_38 Valuation Model incl. new BP" xfId="3325" xr:uid="{00000000-0005-0000-0000-0000FF070000}"/>
    <cellStyle name="_TableRowHead_02 Enersys Merger Plan_39 Valuation Model incl. new BP" xfId="3326" xr:uid="{00000000-0005-0000-0000-000000080000}"/>
    <cellStyle name="_TableRowHead_02 Enersys Merger Plan_40 Valuation Model incl. new BP" xfId="3327" xr:uid="{00000000-0005-0000-0000-000001080000}"/>
    <cellStyle name="_TableRowHead_02 Enersys Merger Plan_44 Valuation Model incl. new BP" xfId="3328" xr:uid="{00000000-0005-0000-0000-000002080000}"/>
    <cellStyle name="_TableRowHead_02 TDC Merger Plan" xfId="3329" xr:uid="{00000000-0005-0000-0000-000003080000}"/>
    <cellStyle name="_TableRowHead_02 TDC Merger Plan_03_ Clean LBO Model" xfId="3330" xr:uid="{00000000-0005-0000-0000-000004080000}"/>
    <cellStyle name="_TableRowHead_02 TDC Merger Plan_05_ Clean LBO Model" xfId="3331" xr:uid="{00000000-0005-0000-0000-000005080000}"/>
    <cellStyle name="_TableRowHead_02 TDC Merger Plan_08 Valuation Model incl. new BP" xfId="3332" xr:uid="{00000000-0005-0000-0000-000006080000}"/>
    <cellStyle name="_TableRowHead_02 TDC Merger Plan_09 Valuation Model incl. new BP" xfId="3333" xr:uid="{00000000-0005-0000-0000-000007080000}"/>
    <cellStyle name="_TableRowHead_02 TDC Merger Plan_13 Valuation Model incl. new BP" xfId="3334" xr:uid="{00000000-0005-0000-0000-000008080000}"/>
    <cellStyle name="_TableRowHead_02 TDC Merger Plan_14 Valuation Model incl. new BP" xfId="3335" xr:uid="{00000000-0005-0000-0000-000009080000}"/>
    <cellStyle name="_TableRowHead_02 TDC Merger Plan_15_ Clean LBO Model" xfId="3336" xr:uid="{00000000-0005-0000-0000-00000A080000}"/>
    <cellStyle name="_TableRowHead_02 TDC Merger Plan_20 Valuation Model incl. new BP" xfId="3337" xr:uid="{00000000-0005-0000-0000-00000B080000}"/>
    <cellStyle name="_TableRowHead_02 TDC Merger Plan_25 Valuation Model incl. new BP" xfId="3338" xr:uid="{00000000-0005-0000-0000-00000C080000}"/>
    <cellStyle name="_TableRowHead_02 TDC Merger Plan_33 Valuation Model incl. new BP" xfId="3339" xr:uid="{00000000-0005-0000-0000-00000D080000}"/>
    <cellStyle name="_TableRowHead_02 TDC Merger Plan_34 Valuation Model incl. new BP" xfId="3340" xr:uid="{00000000-0005-0000-0000-00000E080000}"/>
    <cellStyle name="_TableRowHead_02 TDC Merger Plan_37 Valuation Model incl. new BP" xfId="3341" xr:uid="{00000000-0005-0000-0000-00000F080000}"/>
    <cellStyle name="_TableRowHead_02 TDC Merger Plan_38 Valuation Model incl. new BP" xfId="3342" xr:uid="{00000000-0005-0000-0000-000010080000}"/>
    <cellStyle name="_TableRowHead_02 TDC Merger Plan_39 Valuation Model incl. new BP" xfId="3343" xr:uid="{00000000-0005-0000-0000-000011080000}"/>
    <cellStyle name="_TableRowHead_02 TDC Merger Plan_40 Valuation Model incl. new BP" xfId="3344" xr:uid="{00000000-0005-0000-0000-000012080000}"/>
    <cellStyle name="_TableRowHead_02 TDC Merger Plan_44 Valuation Model incl. new BP" xfId="3345" xr:uid="{00000000-0005-0000-0000-000013080000}"/>
    <cellStyle name="_TableRowHead_02 WACC Analysis" xfId="441" xr:uid="{00000000-0005-0000-0000-000014080000}"/>
    <cellStyle name="_TableRowHead_03 Total Expenses" xfId="3346" xr:uid="{00000000-0005-0000-0000-000015080000}"/>
    <cellStyle name="_TableRowHead_04 Volatility" xfId="3347" xr:uid="{00000000-0005-0000-0000-000016080000}"/>
    <cellStyle name="_TableRowHead_08 model" xfId="3348" xr:uid="{00000000-0005-0000-0000-000017080000}"/>
    <cellStyle name="_TableRowHead_19 Valuation of Cegetel" xfId="3349" xr:uid="{00000000-0005-0000-0000-000018080000}"/>
    <cellStyle name="_TableRowHead_19 Valuation of Cegetel_03_ Clean LBO Model" xfId="3350" xr:uid="{00000000-0005-0000-0000-000019080000}"/>
    <cellStyle name="_TableRowHead_19 Valuation of Cegetel_05_ Clean LBO Model" xfId="3351" xr:uid="{00000000-0005-0000-0000-00001A080000}"/>
    <cellStyle name="_TableRowHead_19 Valuation of Cegetel_08 Valuation Model incl. new BP" xfId="3352" xr:uid="{00000000-0005-0000-0000-00001B080000}"/>
    <cellStyle name="_TableRowHead_19 Valuation of Cegetel_09 Valuation Model incl. new BP" xfId="3353" xr:uid="{00000000-0005-0000-0000-00001C080000}"/>
    <cellStyle name="_TableRowHead_19 Valuation of Cegetel_13 Valuation Model incl. new BP" xfId="3354" xr:uid="{00000000-0005-0000-0000-00001D080000}"/>
    <cellStyle name="_TableRowHead_19 Valuation of Cegetel_14 Valuation Model incl. new BP" xfId="3355" xr:uid="{00000000-0005-0000-0000-00001E080000}"/>
    <cellStyle name="_TableRowHead_19 Valuation of Cegetel_15_ Clean LBO Model" xfId="3356" xr:uid="{00000000-0005-0000-0000-00001F080000}"/>
    <cellStyle name="_TableRowHead_19 Valuation of Cegetel_20 Valuation Model incl. new BP" xfId="3357" xr:uid="{00000000-0005-0000-0000-000020080000}"/>
    <cellStyle name="_TableRowHead_19 Valuation of Cegetel_25 Valuation Model incl. new BP" xfId="3358" xr:uid="{00000000-0005-0000-0000-000021080000}"/>
    <cellStyle name="_TableRowHead_19 Valuation of Cegetel_33 Valuation Model incl. new BP" xfId="3359" xr:uid="{00000000-0005-0000-0000-000022080000}"/>
    <cellStyle name="_TableRowHead_19 Valuation of Cegetel_34 Valuation Model incl. new BP" xfId="3360" xr:uid="{00000000-0005-0000-0000-000023080000}"/>
    <cellStyle name="_TableRowHead_19 Valuation of Cegetel_37 Valuation Model incl. new BP" xfId="3361" xr:uid="{00000000-0005-0000-0000-000024080000}"/>
    <cellStyle name="_TableRowHead_19 Valuation of Cegetel_38 Valuation Model incl. new BP" xfId="3362" xr:uid="{00000000-0005-0000-0000-000025080000}"/>
    <cellStyle name="_TableRowHead_19 Valuation of Cegetel_39 Valuation Model incl. new BP" xfId="3363" xr:uid="{00000000-0005-0000-0000-000026080000}"/>
    <cellStyle name="_TableRowHead_19 Valuation of Cegetel_40 Valuation Model incl. new BP" xfId="3364" xr:uid="{00000000-0005-0000-0000-000027080000}"/>
    <cellStyle name="_TableRowHead_19 Valuation of Cegetel_44 Valuation Model incl. new BP" xfId="3365" xr:uid="{00000000-0005-0000-0000-000028080000}"/>
    <cellStyle name="_TableRowHead_20 Operational Model" xfId="3366" xr:uid="{00000000-0005-0000-0000-000029080000}"/>
    <cellStyle name="_TableRowHead_44 Valuation Model incl. new BP" xfId="3367" xr:uid="{00000000-0005-0000-0000-00002A080000}"/>
    <cellStyle name="_TableRowHead_Betas" xfId="442" xr:uid="{00000000-0005-0000-0000-00002B080000}"/>
    <cellStyle name="_TableRowHead_Cairo LBO model - Sept 06" xfId="443" xr:uid="{00000000-0005-0000-0000-00002C080000}"/>
    <cellStyle name="_TableRowHead_Offering Breakdown - 09-Jun -2005" xfId="3368" xr:uid="{00000000-0005-0000-0000-00002D080000}"/>
    <cellStyle name="_TableRowHead_StockGroupKeyFinancials" xfId="444" xr:uid="{00000000-0005-0000-0000-00002E080000}"/>
    <cellStyle name="_TableRowHead_Telenet Client Financing Model 20030924" xfId="3369" xr:uid="{00000000-0005-0000-0000-00002F080000}"/>
    <cellStyle name="_TableRowHead_Volatility" xfId="3370" xr:uid="{00000000-0005-0000-0000-000030080000}"/>
    <cellStyle name="_TableRowHeading" xfId="3371" xr:uid="{00000000-0005-0000-0000-000031080000}"/>
    <cellStyle name="_TableSuperHead" xfId="445" xr:uid="{00000000-0005-0000-0000-000032080000}"/>
    <cellStyle name="_TableSuperHead_02 WACC Analysis" xfId="446" xr:uid="{00000000-0005-0000-0000-000033080000}"/>
    <cellStyle name="_TableSuperHead_03 Total Expenses" xfId="3372" xr:uid="{00000000-0005-0000-0000-000034080000}"/>
    <cellStyle name="_TableSuperHead_04 Volatility" xfId="3373" xr:uid="{00000000-0005-0000-0000-000035080000}"/>
    <cellStyle name="_TableSuperHead_44 Valuation Model incl. new BP" xfId="3374" xr:uid="{00000000-0005-0000-0000-000036080000}"/>
    <cellStyle name="_TableSuperHead_Betas" xfId="447" xr:uid="{00000000-0005-0000-0000-000037080000}"/>
    <cellStyle name="_TableSuperHead_Cairo LBO model - Sept 06" xfId="448" xr:uid="{00000000-0005-0000-0000-000038080000}"/>
    <cellStyle name="_TableSuperHead_Offering Breakdown - 09-Jun -2005" xfId="3375" xr:uid="{00000000-0005-0000-0000-000039080000}"/>
    <cellStyle name="_TableSuperHead_StockGroupKeyFinancials" xfId="449" xr:uid="{00000000-0005-0000-0000-00003A080000}"/>
    <cellStyle name="_TableSuperHead_Volatility" xfId="3376" xr:uid="{00000000-0005-0000-0000-00003B080000}"/>
    <cellStyle name="_TableText" xfId="3377" xr:uid="{00000000-0005-0000-0000-00003C080000}"/>
    <cellStyle name="_UBSIB_GSF_Model_Feb_2006v3" xfId="2243" xr:uid="{00000000-0005-0000-0000-00003D080000}"/>
    <cellStyle name="_underwrite table" xfId="450" xr:uid="{00000000-0005-0000-0000-00003E080000}"/>
    <cellStyle name="_Version 10" xfId="2244" xr:uid="{00000000-0005-0000-0000-00003F080000}"/>
    <cellStyle name="_Version 9" xfId="2245" xr:uid="{00000000-0005-0000-0000-000040080000}"/>
    <cellStyle name="_VNU Operating Model V4" xfId="451" xr:uid="{00000000-0005-0000-0000-000041080000}"/>
    <cellStyle name="_WACC Attack (Fairness Approved)" xfId="3632" xr:uid="{00000000-0005-0000-0000-000042080000}"/>
    <cellStyle name="’Ê‰Ý [0.00]_GE 3 MINIMUM" xfId="452" xr:uid="{00000000-0005-0000-0000-000043080000}"/>
    <cellStyle name="’Ê‰Ý_GE 3 MINIMUM" xfId="453" xr:uid="{00000000-0005-0000-0000-000044080000}"/>
    <cellStyle name="¢" xfId="455" xr:uid="{00000000-0005-0000-0000-000045080000}"/>
    <cellStyle name="¢ Currency [1]" xfId="456" xr:uid="{00000000-0005-0000-0000-000046080000}"/>
    <cellStyle name="¢ Currency [2]" xfId="457" xr:uid="{00000000-0005-0000-0000-000047080000}"/>
    <cellStyle name="¢ Currency [3]" xfId="458" xr:uid="{00000000-0005-0000-0000-000048080000}"/>
    <cellStyle name="¢_Feeder" xfId="459" xr:uid="{00000000-0005-0000-0000-000049080000}"/>
    <cellStyle name="¢_M&amp;A Model" xfId="460" xr:uid="{00000000-0005-0000-0000-00004A080000}"/>
    <cellStyle name="¢_temp templates2" xfId="461" xr:uid="{00000000-0005-0000-0000-00004B080000}"/>
    <cellStyle name="£" xfId="2246" xr:uid="{00000000-0005-0000-0000-00004C080000}"/>
    <cellStyle name="£ BP" xfId="462" xr:uid="{00000000-0005-0000-0000-00004D080000}"/>
    <cellStyle name="£ Currency" xfId="463" xr:uid="{00000000-0005-0000-0000-00004E080000}"/>
    <cellStyle name="£ Currency [0]" xfId="464" xr:uid="{00000000-0005-0000-0000-00004F080000}"/>
    <cellStyle name="£ Currency [1]" xfId="465" xr:uid="{00000000-0005-0000-0000-000050080000}"/>
    <cellStyle name="£ Currency [2]" xfId="466" xr:uid="{00000000-0005-0000-0000-000051080000}"/>
    <cellStyle name="£0" xfId="467" xr:uid="{00000000-0005-0000-0000-000052080000}"/>
    <cellStyle name="£1" xfId="468" xr:uid="{00000000-0005-0000-0000-000053080000}"/>
    <cellStyle name="£2" xfId="469" xr:uid="{00000000-0005-0000-0000-000054080000}"/>
    <cellStyle name="£Currency [0]" xfId="470" xr:uid="{00000000-0005-0000-0000-000055080000}"/>
    <cellStyle name="£Currency [1]" xfId="471" xr:uid="{00000000-0005-0000-0000-000056080000}"/>
    <cellStyle name="£Currency [2]" xfId="472" xr:uid="{00000000-0005-0000-0000-000057080000}"/>
    <cellStyle name="£Currency [p]" xfId="473" xr:uid="{00000000-0005-0000-0000-000058080000}"/>
    <cellStyle name="£Currency [p2]" xfId="474" xr:uid="{00000000-0005-0000-0000-000059080000}"/>
    <cellStyle name="£Pounds" xfId="475" xr:uid="{00000000-0005-0000-0000-00005A080000}"/>
    <cellStyle name="¥ JY" xfId="476" xr:uid="{00000000-0005-0000-0000-00005B080000}"/>
    <cellStyle name="€" xfId="2247" xr:uid="{00000000-0005-0000-0000-00005C080000}"/>
    <cellStyle name="€ Currency" xfId="479" xr:uid="{00000000-0005-0000-0000-00005D080000}"/>
    <cellStyle name="+" xfId="2248" xr:uid="{00000000-0005-0000-0000-00005E080000}"/>
    <cellStyle name="+_Quasi Rent Illustration" xfId="2249" xr:uid="{00000000-0005-0000-0000-00005F080000}"/>
    <cellStyle name="+_YLC" xfId="2250" xr:uid="{00000000-0005-0000-0000-000060080000}"/>
    <cellStyle name="=C:\WINNT\SYSTEM32\COMMAND.COM" xfId="3633" xr:uid="{00000000-0005-0000-0000-000061080000}"/>
    <cellStyle name="=C:\WINNT35\SYSTEM32\COMMAND.COM" xfId="454" xr:uid="{00000000-0005-0000-0000-000062080000}"/>
    <cellStyle name="•W€_GE 3 MINIMUM" xfId="478" xr:uid="{00000000-0005-0000-0000-000063080000}"/>
    <cellStyle name="•W_GE 3 MINIMUM" xfId="477" xr:uid="{00000000-0005-0000-0000-000064080000}"/>
    <cellStyle name="0" xfId="480" xr:uid="{00000000-0005-0000-0000-000065080000}"/>
    <cellStyle name="0%" xfId="481" xr:uid="{00000000-0005-0000-0000-000066080000}"/>
    <cellStyle name="0,0_x000d__x000a_NA_x000d__x000a_" xfId="482" xr:uid="{00000000-0005-0000-0000-000067080000}"/>
    <cellStyle name="0.0" xfId="483" xr:uid="{00000000-0005-0000-0000-000068080000}"/>
    <cellStyle name="0.0 x" xfId="484" xr:uid="{00000000-0005-0000-0000-000069080000}"/>
    <cellStyle name="0.0%" xfId="485" xr:uid="{00000000-0005-0000-0000-00006A080000}"/>
    <cellStyle name="0.0_temp templates2" xfId="486" xr:uid="{00000000-0005-0000-0000-00006B080000}"/>
    <cellStyle name="0.00" xfId="487" xr:uid="{00000000-0005-0000-0000-00006C080000}"/>
    <cellStyle name="0.00%" xfId="488" xr:uid="{00000000-0005-0000-0000-00006D080000}"/>
    <cellStyle name="0.0x" xfId="489" xr:uid="{00000000-0005-0000-0000-00006E080000}"/>
    <cellStyle name="0_BP2" xfId="3378" xr:uid="{00000000-0005-0000-0000-00006F080000}"/>
    <cellStyle name="0_Bullet model 122_temp templates2" xfId="490" xr:uid="{00000000-0005-0000-0000-000070080000}"/>
    <cellStyle name="0_Grandvision_LBO2" xfId="491" xr:uid="{00000000-0005-0000-0000-000071080000}"/>
    <cellStyle name="0_Proforma Model 100701 v.5" xfId="492" xr:uid="{00000000-0005-0000-0000-000072080000}"/>
    <cellStyle name="000" xfId="493" xr:uid="{00000000-0005-0000-0000-000073080000}"/>
    <cellStyle name="0000" xfId="494" xr:uid="{00000000-0005-0000-0000-000074080000}"/>
    <cellStyle name="0x" xfId="495" xr:uid="{00000000-0005-0000-0000-000075080000}"/>
    <cellStyle name="1 decimal" xfId="3379" xr:uid="{00000000-0005-0000-0000-000076080000}"/>
    <cellStyle name="1,000" xfId="3380" xr:uid="{00000000-0005-0000-0000-000077080000}"/>
    <cellStyle name="1,000x" xfId="3381" xr:uid="{00000000-0005-0000-0000-000078080000}"/>
    <cellStyle name="1,comma" xfId="496" xr:uid="{00000000-0005-0000-0000-000079080000}"/>
    <cellStyle name="1_HardCode" xfId="3634" xr:uid="{00000000-0005-0000-0000-00007A080000}"/>
    <cellStyle name="2" xfId="497" xr:uid="{00000000-0005-0000-0000-00007B080000}"/>
    <cellStyle name="2 decimal" xfId="3382" xr:uid="{00000000-0005-0000-0000-00007C080000}"/>
    <cellStyle name="2 Decimals" xfId="3383" xr:uid="{00000000-0005-0000-0000-00007D080000}"/>
    <cellStyle name="2_OtherSheet" xfId="3635" xr:uid="{00000000-0005-0000-0000-00007E080000}"/>
    <cellStyle name="20% - Accent1 2" xfId="3384" xr:uid="{00000000-0005-0000-0000-00007F080000}"/>
    <cellStyle name="20% - Accent1 2 2" xfId="3385" xr:uid="{00000000-0005-0000-0000-000080080000}"/>
    <cellStyle name="20% - Accent1 3" xfId="3386" xr:uid="{00000000-0005-0000-0000-000081080000}"/>
    <cellStyle name="20% - Accent1 4" xfId="3387" xr:uid="{00000000-0005-0000-0000-000082080000}"/>
    <cellStyle name="20% - Accent1 5" xfId="3388" xr:uid="{00000000-0005-0000-0000-000083080000}"/>
    <cellStyle name="20% - Accent2 2" xfId="3389" xr:uid="{00000000-0005-0000-0000-000084080000}"/>
    <cellStyle name="20% - Accent2 2 2" xfId="3390" xr:uid="{00000000-0005-0000-0000-000085080000}"/>
    <cellStyle name="20% - Accent2 3" xfId="3391" xr:uid="{00000000-0005-0000-0000-000086080000}"/>
    <cellStyle name="20% - Accent2 4" xfId="3392" xr:uid="{00000000-0005-0000-0000-000087080000}"/>
    <cellStyle name="20% - Accent2 5" xfId="3393" xr:uid="{00000000-0005-0000-0000-000088080000}"/>
    <cellStyle name="20% - Accent3 2" xfId="3394" xr:uid="{00000000-0005-0000-0000-000089080000}"/>
    <cellStyle name="20% - Accent3 2 2" xfId="3395" xr:uid="{00000000-0005-0000-0000-00008A080000}"/>
    <cellStyle name="20% - Accent3 3" xfId="3396" xr:uid="{00000000-0005-0000-0000-00008B080000}"/>
    <cellStyle name="20% - Accent3 4" xfId="3397" xr:uid="{00000000-0005-0000-0000-00008C080000}"/>
    <cellStyle name="20% - Accent3 5" xfId="3398" xr:uid="{00000000-0005-0000-0000-00008D080000}"/>
    <cellStyle name="20% - Accent4 2" xfId="3399" xr:uid="{00000000-0005-0000-0000-00008E080000}"/>
    <cellStyle name="20% - Accent4 2 2" xfId="3400" xr:uid="{00000000-0005-0000-0000-00008F080000}"/>
    <cellStyle name="20% - Accent4 3" xfId="3401" xr:uid="{00000000-0005-0000-0000-000090080000}"/>
    <cellStyle name="20% - Accent4 4" xfId="3402" xr:uid="{00000000-0005-0000-0000-000091080000}"/>
    <cellStyle name="20% - Accent4 5" xfId="3403" xr:uid="{00000000-0005-0000-0000-000092080000}"/>
    <cellStyle name="20% - Accent5 2" xfId="3404" xr:uid="{00000000-0005-0000-0000-000093080000}"/>
    <cellStyle name="20% - Accent5 2 2" xfId="3405" xr:uid="{00000000-0005-0000-0000-000094080000}"/>
    <cellStyle name="20% - Accent5 3" xfId="3406" xr:uid="{00000000-0005-0000-0000-000095080000}"/>
    <cellStyle name="20% - Accent5 4" xfId="3407" xr:uid="{00000000-0005-0000-0000-000096080000}"/>
    <cellStyle name="20% - Accent5 5" xfId="3408" xr:uid="{00000000-0005-0000-0000-000097080000}"/>
    <cellStyle name="20% - Accent6 2" xfId="3409" xr:uid="{00000000-0005-0000-0000-000098080000}"/>
    <cellStyle name="20% - Accent6 2 2" xfId="3410" xr:uid="{00000000-0005-0000-0000-000099080000}"/>
    <cellStyle name="20% - Accent6 3" xfId="3411" xr:uid="{00000000-0005-0000-0000-00009A080000}"/>
    <cellStyle name="20% - Accent6 4" xfId="3412" xr:uid="{00000000-0005-0000-0000-00009B080000}"/>
    <cellStyle name="20% - Accent6 5" xfId="3413" xr:uid="{00000000-0005-0000-0000-00009C080000}"/>
    <cellStyle name="3" xfId="2251" xr:uid="{00000000-0005-0000-0000-00009D080000}"/>
    <cellStyle name="3 Decimals" xfId="3414" xr:uid="{00000000-0005-0000-0000-00009E080000}"/>
    <cellStyle name="3_Quasi Rent Illustration" xfId="2252" xr:uid="{00000000-0005-0000-0000-00009F080000}"/>
    <cellStyle name="3_YLC" xfId="2253" xr:uid="{00000000-0005-0000-0000-0000A0080000}"/>
    <cellStyle name="40% - Accent1 2" xfId="3415" xr:uid="{00000000-0005-0000-0000-0000A1080000}"/>
    <cellStyle name="40% - Accent1 2 2" xfId="3416" xr:uid="{00000000-0005-0000-0000-0000A2080000}"/>
    <cellStyle name="40% - Accent1 3" xfId="3417" xr:uid="{00000000-0005-0000-0000-0000A3080000}"/>
    <cellStyle name="40% - Accent1 4" xfId="3418" xr:uid="{00000000-0005-0000-0000-0000A4080000}"/>
    <cellStyle name="40% - Accent1 5" xfId="3419" xr:uid="{00000000-0005-0000-0000-0000A5080000}"/>
    <cellStyle name="40% - Accent2 2" xfId="3420" xr:uid="{00000000-0005-0000-0000-0000A6080000}"/>
    <cellStyle name="40% - Accent2 2 2" xfId="3421" xr:uid="{00000000-0005-0000-0000-0000A7080000}"/>
    <cellStyle name="40% - Accent2 3" xfId="3422" xr:uid="{00000000-0005-0000-0000-0000A8080000}"/>
    <cellStyle name="40% - Accent2 4" xfId="3423" xr:uid="{00000000-0005-0000-0000-0000A9080000}"/>
    <cellStyle name="40% - Accent2 5" xfId="3424" xr:uid="{00000000-0005-0000-0000-0000AA080000}"/>
    <cellStyle name="40% - Accent3 2" xfId="3425" xr:uid="{00000000-0005-0000-0000-0000AB080000}"/>
    <cellStyle name="40% - Accent3 2 2" xfId="3426" xr:uid="{00000000-0005-0000-0000-0000AC080000}"/>
    <cellStyle name="40% - Accent3 3" xfId="3427" xr:uid="{00000000-0005-0000-0000-0000AD080000}"/>
    <cellStyle name="40% - Accent3 4" xfId="3428" xr:uid="{00000000-0005-0000-0000-0000AE080000}"/>
    <cellStyle name="40% - Accent3 5" xfId="3429" xr:uid="{00000000-0005-0000-0000-0000AF080000}"/>
    <cellStyle name="40% - Accent4 2" xfId="3430" xr:uid="{00000000-0005-0000-0000-0000B0080000}"/>
    <cellStyle name="40% - Accent4 2 2" xfId="3431" xr:uid="{00000000-0005-0000-0000-0000B1080000}"/>
    <cellStyle name="40% - Accent4 3" xfId="3432" xr:uid="{00000000-0005-0000-0000-0000B2080000}"/>
    <cellStyle name="40% - Accent4 4" xfId="3433" xr:uid="{00000000-0005-0000-0000-0000B3080000}"/>
    <cellStyle name="40% - Accent4 5" xfId="3434" xr:uid="{00000000-0005-0000-0000-0000B4080000}"/>
    <cellStyle name="40% - Accent5 2" xfId="3435" xr:uid="{00000000-0005-0000-0000-0000B5080000}"/>
    <cellStyle name="40% - Accent5 2 2" xfId="3436" xr:uid="{00000000-0005-0000-0000-0000B6080000}"/>
    <cellStyle name="40% - Accent5 3" xfId="3437" xr:uid="{00000000-0005-0000-0000-0000B7080000}"/>
    <cellStyle name="40% - Accent5 4" xfId="3438" xr:uid="{00000000-0005-0000-0000-0000B8080000}"/>
    <cellStyle name="40% - Accent5 5" xfId="3439" xr:uid="{00000000-0005-0000-0000-0000B9080000}"/>
    <cellStyle name="40% - Accent6 2" xfId="3440" xr:uid="{00000000-0005-0000-0000-0000BA080000}"/>
    <cellStyle name="40% - Accent6 2 2" xfId="3441" xr:uid="{00000000-0005-0000-0000-0000BB080000}"/>
    <cellStyle name="40% - Accent6 3" xfId="3442" xr:uid="{00000000-0005-0000-0000-0000BC080000}"/>
    <cellStyle name="40% - Accent6 4" xfId="3443" xr:uid="{00000000-0005-0000-0000-0000BD080000}"/>
    <cellStyle name="40% - Accent6 5" xfId="3444" xr:uid="{00000000-0005-0000-0000-0000BE080000}"/>
    <cellStyle name="5_Percent" xfId="3636" xr:uid="{00000000-0005-0000-0000-0000BF080000}"/>
    <cellStyle name="5_Percent 5" xfId="3625" xr:uid="{00000000-0005-0000-0000-0000C0080000}"/>
    <cellStyle name="60% - Accent1 2" xfId="3445" xr:uid="{00000000-0005-0000-0000-0000C1080000}"/>
    <cellStyle name="60% - Accent1 2 2" xfId="3446" xr:uid="{00000000-0005-0000-0000-0000C2080000}"/>
    <cellStyle name="60% - Accent2 2" xfId="3447" xr:uid="{00000000-0005-0000-0000-0000C3080000}"/>
    <cellStyle name="60% - Accent2 2 2" xfId="3448" xr:uid="{00000000-0005-0000-0000-0000C4080000}"/>
    <cellStyle name="60% - Accent3 2" xfId="3449" xr:uid="{00000000-0005-0000-0000-0000C5080000}"/>
    <cellStyle name="60% - Accent3 2 2" xfId="3450" xr:uid="{00000000-0005-0000-0000-0000C6080000}"/>
    <cellStyle name="60% - Accent4 2" xfId="3451" xr:uid="{00000000-0005-0000-0000-0000C7080000}"/>
    <cellStyle name="60% - Accent4 2 2" xfId="3452" xr:uid="{00000000-0005-0000-0000-0000C8080000}"/>
    <cellStyle name="60% - Accent5 2" xfId="3453" xr:uid="{00000000-0005-0000-0000-0000C9080000}"/>
    <cellStyle name="60% - Accent5 2 2" xfId="3454" xr:uid="{00000000-0005-0000-0000-0000CA080000}"/>
    <cellStyle name="60% - Accent6 2" xfId="3455" xr:uid="{00000000-0005-0000-0000-0000CB080000}"/>
    <cellStyle name="60% - Accent6 2 2" xfId="3456" xr:uid="{00000000-0005-0000-0000-0000CC080000}"/>
    <cellStyle name="752131" xfId="498" xr:uid="{00000000-0005-0000-0000-0000CD080000}"/>
    <cellStyle name="a" xfId="6" xr:uid="{00000000-0005-0000-0000-0000CE080000}"/>
    <cellStyle name="ac" xfId="499" xr:uid="{00000000-0005-0000-0000-0000CF080000}"/>
    <cellStyle name="Accent1 2" xfId="3457" xr:uid="{00000000-0005-0000-0000-0000D0080000}"/>
    <cellStyle name="Accent1 2 2" xfId="3458" xr:uid="{00000000-0005-0000-0000-0000D1080000}"/>
    <cellStyle name="Accent2 2" xfId="3459" xr:uid="{00000000-0005-0000-0000-0000D2080000}"/>
    <cellStyle name="Accent2 2 2" xfId="3460" xr:uid="{00000000-0005-0000-0000-0000D3080000}"/>
    <cellStyle name="Accent3 2" xfId="3461" xr:uid="{00000000-0005-0000-0000-0000D4080000}"/>
    <cellStyle name="Accent3 2 2" xfId="3462" xr:uid="{00000000-0005-0000-0000-0000D5080000}"/>
    <cellStyle name="Accent4 2" xfId="3463" xr:uid="{00000000-0005-0000-0000-0000D6080000}"/>
    <cellStyle name="Accent4 2 2" xfId="3464" xr:uid="{00000000-0005-0000-0000-0000D7080000}"/>
    <cellStyle name="Accent5 2" xfId="3465" xr:uid="{00000000-0005-0000-0000-0000D8080000}"/>
    <cellStyle name="Accent5 2 2" xfId="3466" xr:uid="{00000000-0005-0000-0000-0000D9080000}"/>
    <cellStyle name="Accent6 2" xfId="3467" xr:uid="{00000000-0005-0000-0000-0000DA080000}"/>
    <cellStyle name="Accent6 2 2" xfId="3468" xr:uid="{00000000-0005-0000-0000-0000DB080000}"/>
    <cellStyle name="acct" xfId="3469" xr:uid="{00000000-0005-0000-0000-0000DC080000}"/>
    <cellStyle name="Acct 0" xfId="500" xr:uid="{00000000-0005-0000-0000-0000DD080000}"/>
    <cellStyle name="Acct 1" xfId="501" xr:uid="{00000000-0005-0000-0000-0000DE080000}"/>
    <cellStyle name="Acct 1,$" xfId="502" xr:uid="{00000000-0005-0000-0000-0000DF080000}"/>
    <cellStyle name="Acquisition" xfId="503" xr:uid="{00000000-0005-0000-0000-0000E1080000}"/>
    <cellStyle name="act" xfId="3470" xr:uid="{00000000-0005-0000-0000-0000E2080000}"/>
    <cellStyle name="Actual data" xfId="3471" xr:uid="{00000000-0005-0000-0000-0000E3080000}"/>
    <cellStyle name="Actual Date" xfId="504" xr:uid="{00000000-0005-0000-0000-0000E4080000}"/>
    <cellStyle name="Actual year" xfId="3472" xr:uid="{00000000-0005-0000-0000-0000E5080000}"/>
    <cellStyle name="Actuals Cells" xfId="3473" xr:uid="{00000000-0005-0000-0000-0000E6080000}"/>
    <cellStyle name="AFE" xfId="505" xr:uid="{00000000-0005-0000-0000-0000E7080000}"/>
    <cellStyle name="aht" xfId="506" xr:uid="{00000000-0005-0000-0000-0000E8080000}"/>
    <cellStyle name="AJHCustom" xfId="3474" xr:uid="{00000000-0005-0000-0000-0000E9080000}"/>
    <cellStyle name="Año" xfId="507" xr:uid="{00000000-0005-0000-0000-0000EA080000}"/>
    <cellStyle name="ARaging" xfId="508" xr:uid="{00000000-0005-0000-0000-0000EB080000}"/>
    <cellStyle name="args.style" xfId="1745" xr:uid="{00000000-0005-0000-0000-0000EC080000}"/>
    <cellStyle name="arial" xfId="3475" xr:uid="{00000000-0005-0000-0000-0000ED080000}"/>
    <cellStyle name="Arial 10" xfId="509" xr:uid="{00000000-0005-0000-0000-0000EE080000}"/>
    <cellStyle name="Arial 12" xfId="510" xr:uid="{00000000-0005-0000-0000-0000EF080000}"/>
    <cellStyle name="Arial6Bold" xfId="3476" xr:uid="{00000000-0005-0000-0000-0000F0080000}"/>
    <cellStyle name="Arial8Bold" xfId="3477" xr:uid="{00000000-0005-0000-0000-0000F1080000}"/>
    <cellStyle name="Arial8Italic" xfId="3478" xr:uid="{00000000-0005-0000-0000-0000F2080000}"/>
    <cellStyle name="ArialNormal" xfId="511" xr:uid="{00000000-0005-0000-0000-0000F3080000}"/>
    <cellStyle name="As_Reported" xfId="3479" xr:uid="{00000000-0005-0000-0000-0000F4080000}"/>
    <cellStyle name="AsNorm" xfId="512" xr:uid="{00000000-0005-0000-0000-0000F5080000}"/>
    <cellStyle name="AsPer" xfId="513" xr:uid="{00000000-0005-0000-0000-0000F6080000}"/>
    <cellStyle name="Ass_perc" xfId="514" xr:uid="{00000000-0005-0000-0000-0000F7080000}"/>
    <cellStyle name="Assum 0" xfId="515" xr:uid="{00000000-0005-0000-0000-0000F8080000}"/>
    <cellStyle name="Assum 0 2" xfId="3655" xr:uid="{00000000-0005-0000-0000-0000F9080000}"/>
    <cellStyle name="Assum 1,$" xfId="516" xr:uid="{00000000-0005-0000-0000-0000FA080000}"/>
    <cellStyle name="Assum 1,$ 2" xfId="3656" xr:uid="{00000000-0005-0000-0000-0000FB080000}"/>
    <cellStyle name="Assum 1,%" xfId="517" xr:uid="{00000000-0005-0000-0000-0000FC080000}"/>
    <cellStyle name="Assum 1,% 2" xfId="3657" xr:uid="{00000000-0005-0000-0000-0000FD080000}"/>
    <cellStyle name="Assumption" xfId="518" xr:uid="{00000000-0005-0000-0000-0000FE080000}"/>
    <cellStyle name="Assumptions" xfId="519" xr:uid="{00000000-0005-0000-0000-0000FF080000}"/>
    <cellStyle name="Assumptions % 0 dp" xfId="520" xr:uid="{00000000-0005-0000-0000-000000090000}"/>
    <cellStyle name="Assumptions % 1 dp" xfId="521" xr:uid="{00000000-0005-0000-0000-000001090000}"/>
    <cellStyle name="Assumptions % 2 dp" xfId="522" xr:uid="{00000000-0005-0000-0000-000002090000}"/>
    <cellStyle name="Assumptions % 3 dp" xfId="523" xr:uid="{00000000-0005-0000-0000-000003090000}"/>
    <cellStyle name="Assumptions 0 dp" xfId="524" xr:uid="{00000000-0005-0000-0000-000004090000}"/>
    <cellStyle name="Assumptions 1 dp" xfId="525" xr:uid="{00000000-0005-0000-0000-000005090000}"/>
    <cellStyle name="Assumptions 2 dp" xfId="526" xr:uid="{00000000-0005-0000-0000-000006090000}"/>
    <cellStyle name="Assumptions 3 dp" xfId="527" xr:uid="{00000000-0005-0000-0000-000007090000}"/>
    <cellStyle name="Assumptions x 1 dp" xfId="528" xr:uid="{00000000-0005-0000-0000-000008090000}"/>
    <cellStyle name="Assumptions x 2 dp" xfId="529" xr:uid="{00000000-0005-0000-0000-000009090000}"/>
    <cellStyle name="ast" xfId="530" xr:uid="{00000000-0005-0000-0000-00000A090000}"/>
    <cellStyle name="at" xfId="531" xr:uid="{00000000-0005-0000-0000-00000B090000}"/>
    <cellStyle name="Attention" xfId="532" xr:uid="{00000000-0005-0000-0000-00000C090000}"/>
    <cellStyle name="Awaiting LAS" xfId="3480" xr:uid="{00000000-0005-0000-0000-00000D090000}"/>
    <cellStyle name="b" xfId="533" xr:uid="{00000000-0005-0000-0000-00000E090000}"/>
    <cellStyle name="b$0" xfId="534" xr:uid="{00000000-0005-0000-0000-00000F090000}"/>
    <cellStyle name="b$1" xfId="535" xr:uid="{00000000-0005-0000-0000-000010090000}"/>
    <cellStyle name="b$2" xfId="536" xr:uid="{00000000-0005-0000-0000-000011090000}"/>
    <cellStyle name="b%0" xfId="537" xr:uid="{00000000-0005-0000-0000-000012090000}"/>
    <cellStyle name="b%1" xfId="538" xr:uid="{00000000-0005-0000-0000-000013090000}"/>
    <cellStyle name="b%2" xfId="539" xr:uid="{00000000-0005-0000-0000-000014090000}"/>
    <cellStyle name="b_Eagle Bear model v8" xfId="540" xr:uid="{00000000-0005-0000-0000-000015090000}"/>
    <cellStyle name="b_Feeder" xfId="541" xr:uid="{00000000-0005-0000-0000-000016090000}"/>
    <cellStyle name="b_GKN_FNM model v3" xfId="542" xr:uid="{00000000-0005-0000-0000-000017090000}"/>
    <cellStyle name="b_GKN_FNM model v3 2" xfId="3658" xr:uid="{00000000-0005-0000-0000-000018090000}"/>
    <cellStyle name="b_Impress - Shareholder returns - JPM Apr 26" xfId="543" xr:uid="{00000000-0005-0000-0000-000019090000}"/>
    <cellStyle name="b_M&amp;A Model" xfId="544" xr:uid="{00000000-0005-0000-0000-00001A090000}"/>
    <cellStyle name="b_M&amp;A projections" xfId="545" xr:uid="{00000000-0005-0000-0000-00001B090000}"/>
    <cellStyle name="b_Mivisa DCF v1" xfId="546" xr:uid="{00000000-0005-0000-0000-00001C090000}"/>
    <cellStyle name="b_Project Lucy model v40 160305" xfId="8" xr:uid="{00000000-0005-0000-0000-00001D090000}"/>
    <cellStyle name="b_Project Lucy model v40 160305 2" xfId="2254" xr:uid="{00000000-0005-0000-0000-00001E090000}"/>
    <cellStyle name="b_Project Lucy model v40 160305 2 2" xfId="3713" xr:uid="{00000000-0005-0000-0000-00001F090000}"/>
    <cellStyle name="b_Project Lucy model v40 160305 3" xfId="3644" xr:uid="{00000000-0005-0000-0000-000020090000}"/>
    <cellStyle name="b_Project Lucy model v40 160305_Gondola Debt &amp; Valuation Model - 041109" xfId="1688" xr:uid="{00000000-0005-0000-0000-000021090000}"/>
    <cellStyle name="b_Project Lucy model v40 160305_Gondola Debt &amp; Valuation Model - 041109 2" xfId="3700" xr:uid="{00000000-0005-0000-0000-000022090000}"/>
    <cellStyle name="b£0" xfId="547" xr:uid="{00000000-0005-0000-0000-000023090000}"/>
    <cellStyle name="b£1" xfId="548" xr:uid="{00000000-0005-0000-0000-000024090000}"/>
    <cellStyle name="b£2" xfId="549" xr:uid="{00000000-0005-0000-0000-000025090000}"/>
    <cellStyle name="b0" xfId="550" xr:uid="{00000000-0005-0000-0000-000026090000}"/>
    <cellStyle name="b09" xfId="551" xr:uid="{00000000-0005-0000-0000-000027090000}"/>
    <cellStyle name="b1" xfId="552" xr:uid="{00000000-0005-0000-0000-000028090000}"/>
    <cellStyle name="b2" xfId="553" xr:uid="{00000000-0005-0000-0000-000029090000}"/>
    <cellStyle name="Bad 2" xfId="3481" xr:uid="{00000000-0005-0000-0000-00002A090000}"/>
    <cellStyle name="Bad 2 2" xfId="3482" xr:uid="{00000000-0005-0000-0000-00002B090000}"/>
    <cellStyle name="BalanceSheet" xfId="554" xr:uid="{00000000-0005-0000-0000-00002C090000}"/>
    <cellStyle name="Banner" xfId="3483" xr:uid="{00000000-0005-0000-0000-00002D090000}"/>
    <cellStyle name="Basic" xfId="555" xr:uid="{00000000-0005-0000-0000-00002E090000}"/>
    <cellStyle name="Basis points" xfId="556" xr:uid="{00000000-0005-0000-0000-00002F090000}"/>
    <cellStyle name="bbox" xfId="3484" xr:uid="{00000000-0005-0000-0000-000030090000}"/>
    <cellStyle name="Besuchter Hyperlink_Key assumptions GX companies" xfId="557" xr:uid="{00000000-0005-0000-0000-000031090000}"/>
    <cellStyle name="Billion" xfId="558" xr:uid="{00000000-0005-0000-0000-000032090000}"/>
    <cellStyle name="bjla" xfId="559" xr:uid="{00000000-0005-0000-0000-000033090000}"/>
    <cellStyle name="bl" xfId="560" xr:uid="{00000000-0005-0000-0000-000034090000}"/>
    <cellStyle name="black" xfId="561" xr:uid="{00000000-0005-0000-0000-000035090000}"/>
    <cellStyle name="Black block" xfId="562" xr:uid="{00000000-0005-0000-0000-000036090000}"/>
    <cellStyle name="Black Text" xfId="563" xr:uid="{00000000-0005-0000-0000-000037090000}"/>
    <cellStyle name="Black Text (No Wrap)" xfId="564" xr:uid="{00000000-0005-0000-0000-000038090000}"/>
    <cellStyle name="Black_Feeder" xfId="565" xr:uid="{00000000-0005-0000-0000-000039090000}"/>
    <cellStyle name="BlackStrike" xfId="566" xr:uid="{00000000-0005-0000-0000-00003A090000}"/>
    <cellStyle name="BlackText" xfId="567" xr:uid="{00000000-0005-0000-0000-00003B090000}"/>
    <cellStyle name="BlackTitle" xfId="568" xr:uid="{00000000-0005-0000-0000-00003C090000}"/>
    <cellStyle name="Blank" xfId="569" xr:uid="{00000000-0005-0000-0000-00003D090000}"/>
    <cellStyle name="Blank [$]" xfId="570" xr:uid="{00000000-0005-0000-0000-00003E090000}"/>
    <cellStyle name="Blank [%]" xfId="571" xr:uid="{00000000-0005-0000-0000-00003F090000}"/>
    <cellStyle name="Blank [,]" xfId="572" xr:uid="{00000000-0005-0000-0000-000040090000}"/>
    <cellStyle name="Blank [1$]" xfId="573" xr:uid="{00000000-0005-0000-0000-000041090000}"/>
    <cellStyle name="Blank [1%]" xfId="574" xr:uid="{00000000-0005-0000-0000-000042090000}"/>
    <cellStyle name="Blank [1,]" xfId="575" xr:uid="{00000000-0005-0000-0000-000043090000}"/>
    <cellStyle name="Blank [2$]" xfId="576" xr:uid="{00000000-0005-0000-0000-000044090000}"/>
    <cellStyle name="Blank [2%]" xfId="577" xr:uid="{00000000-0005-0000-0000-000045090000}"/>
    <cellStyle name="Blank [2,]" xfId="578" xr:uid="{00000000-0005-0000-0000-000046090000}"/>
    <cellStyle name="Blank [3$]" xfId="579" xr:uid="{00000000-0005-0000-0000-000047090000}"/>
    <cellStyle name="Blank [3%]" xfId="580" xr:uid="{00000000-0005-0000-0000-000048090000}"/>
    <cellStyle name="Blank [3,]" xfId="581" xr:uid="{00000000-0005-0000-0000-000049090000}"/>
    <cellStyle name="blank_Feeder" xfId="582" xr:uid="{00000000-0005-0000-0000-00004A090000}"/>
    <cellStyle name="block" xfId="583" xr:uid="{00000000-0005-0000-0000-00004B090000}"/>
    <cellStyle name="Block Titles" xfId="3485" xr:uid="{00000000-0005-0000-0000-00004C090000}"/>
    <cellStyle name="Block Titles 2" xfId="3808" xr:uid="{00000000-0005-0000-0000-00004D090000}"/>
    <cellStyle name="blp_column_header" xfId="3637" xr:uid="{00000000-0005-0000-0000-00004E090000}"/>
    <cellStyle name="blu" xfId="584" xr:uid="{00000000-0005-0000-0000-00004F090000}"/>
    <cellStyle name="Blue" xfId="585" xr:uid="{00000000-0005-0000-0000-000050090000}"/>
    <cellStyle name="Blue heading" xfId="3486" xr:uid="{00000000-0005-0000-0000-000051090000}"/>
    <cellStyle name="blue shading" xfId="586" xr:uid="{00000000-0005-0000-0000-000052090000}"/>
    <cellStyle name="Blue Text" xfId="587" xr:uid="{00000000-0005-0000-0000-000053090000}"/>
    <cellStyle name="Blue Text - Ariel 10" xfId="588" xr:uid="{00000000-0005-0000-0000-000054090000}"/>
    <cellStyle name="Blue Title" xfId="3487" xr:uid="{00000000-0005-0000-0000-000055090000}"/>
    <cellStyle name="blue$00" xfId="3488" xr:uid="{00000000-0005-0000-0000-000056090000}"/>
    <cellStyle name="Blue&amp;white" xfId="589" xr:uid="{00000000-0005-0000-0000-000057090000}"/>
    <cellStyle name="Blue_02 Enersys - SAFT Merger_DH" xfId="3489" xr:uid="{00000000-0005-0000-0000-000058090000}"/>
    <cellStyle name="BLuedashZero" xfId="590" xr:uid="{00000000-0005-0000-0000-000059090000}"/>
    <cellStyle name="bluenodec" xfId="591" xr:uid="{00000000-0005-0000-0000-00005A090000}"/>
    <cellStyle name="bluepercent" xfId="592" xr:uid="{00000000-0005-0000-0000-00005B090000}"/>
    <cellStyle name="bo" xfId="593" xr:uid="{00000000-0005-0000-0000-00005C090000}"/>
    <cellStyle name="bobby" xfId="594" xr:uid="{00000000-0005-0000-0000-00005D090000}"/>
    <cellStyle name="Body_$Dollars" xfId="595" xr:uid="{00000000-0005-0000-0000-00005E090000}"/>
    <cellStyle name="bold" xfId="596" xr:uid="{00000000-0005-0000-0000-00005F090000}"/>
    <cellStyle name="Bold/Border" xfId="597" xr:uid="{00000000-0005-0000-0000-000060090000}"/>
    <cellStyle name="BoldText" xfId="598" xr:uid="{00000000-0005-0000-0000-000061090000}"/>
    <cellStyle name="BoldText 2" xfId="3659" xr:uid="{00000000-0005-0000-0000-000062090000}"/>
    <cellStyle name="bord" xfId="3490" xr:uid="{00000000-0005-0000-0000-000063090000}"/>
    <cellStyle name="Border" xfId="599" xr:uid="{00000000-0005-0000-0000-000064090000}"/>
    <cellStyle name="Border Heavy" xfId="600" xr:uid="{00000000-0005-0000-0000-000065090000}"/>
    <cellStyle name="Border Heavy Up" xfId="601" xr:uid="{00000000-0005-0000-0000-000066090000}"/>
    <cellStyle name="Border Thick" xfId="602" xr:uid="{00000000-0005-0000-0000-000067090000}"/>
    <cellStyle name="Border Thin" xfId="603" xr:uid="{00000000-0005-0000-0000-000068090000}"/>
    <cellStyle name="Border Thin Up" xfId="604" xr:uid="{00000000-0005-0000-0000-000069090000}"/>
    <cellStyle name="Border Thin Up 2" xfId="3660" xr:uid="{00000000-0005-0000-0000-00006A090000}"/>
    <cellStyle name="Border Thin_040921_Eutelsat_LBOModel_v1" xfId="605" xr:uid="{00000000-0005-0000-0000-00006B090000}"/>
    <cellStyle name="Border Years" xfId="3491" xr:uid="{00000000-0005-0000-0000-00006C090000}"/>
    <cellStyle name="Border, Bottom" xfId="606" xr:uid="{00000000-0005-0000-0000-00006D090000}"/>
    <cellStyle name="Border, Left" xfId="607" xr:uid="{00000000-0005-0000-0000-00006E090000}"/>
    <cellStyle name="Border, Right" xfId="608" xr:uid="{00000000-0005-0000-0000-00006F090000}"/>
    <cellStyle name="Border, Right 2" xfId="3661" xr:uid="{00000000-0005-0000-0000-000070090000}"/>
    <cellStyle name="Border, Top" xfId="609" xr:uid="{00000000-0005-0000-0000-000071090000}"/>
    <cellStyle name="Border, Top 2" xfId="3662" xr:uid="{00000000-0005-0000-0000-000072090000}"/>
    <cellStyle name="Border_Quasi Rent Illustration" xfId="2255" xr:uid="{00000000-0005-0000-0000-000073090000}"/>
    <cellStyle name="Bottom" xfId="610" xr:uid="{00000000-0005-0000-0000-000074090000}"/>
    <cellStyle name="Bottom bold border" xfId="611" xr:uid="{00000000-0005-0000-0000-000075090000}"/>
    <cellStyle name="Bottom Edge" xfId="612" xr:uid="{00000000-0005-0000-0000-000076090000}"/>
    <cellStyle name="Bottom single border" xfId="613" xr:uid="{00000000-0005-0000-0000-000077090000}"/>
    <cellStyle name="bout" xfId="614" xr:uid="{00000000-0005-0000-0000-000078090000}"/>
    <cellStyle name="bout 2" xfId="3663" xr:uid="{00000000-0005-0000-0000-000079090000}"/>
    <cellStyle name="BoxHeading" xfId="615" xr:uid="{00000000-0005-0000-0000-00007A090000}"/>
    <cellStyle name="bp--" xfId="616" xr:uid="{00000000-0005-0000-0000-00007B090000}"/>
    <cellStyle name="Brand Align Left Text" xfId="617" xr:uid="{00000000-0005-0000-0000-00007C090000}"/>
    <cellStyle name="Brand Default" xfId="618" xr:uid="{00000000-0005-0000-0000-00007D090000}"/>
    <cellStyle name="Brand Percent" xfId="619" xr:uid="{00000000-0005-0000-0000-00007E090000}"/>
    <cellStyle name="Brand Source" xfId="620" xr:uid="{00000000-0005-0000-0000-00007F090000}"/>
    <cellStyle name="Brand Subtitle with Underline" xfId="621" xr:uid="{00000000-0005-0000-0000-000080090000}"/>
    <cellStyle name="Brand Subtitle without Underline" xfId="622" xr:uid="{00000000-0005-0000-0000-000081090000}"/>
    <cellStyle name="Brand Title" xfId="623" xr:uid="{00000000-0005-0000-0000-000082090000}"/>
    <cellStyle name="British Pound" xfId="624" xr:uid="{00000000-0005-0000-0000-000083090000}"/>
    <cellStyle name="BritPound" xfId="625" xr:uid="{00000000-0005-0000-0000-000084090000}"/>
    <cellStyle name="bss0" xfId="626" xr:uid="{00000000-0005-0000-0000-000085090000}"/>
    <cellStyle name="bss0 2" xfId="3664" xr:uid="{00000000-0005-0000-0000-000086090000}"/>
    <cellStyle name="bss2" xfId="627" xr:uid="{00000000-0005-0000-0000-000087090000}"/>
    <cellStyle name="bss2 2" xfId="3665" xr:uid="{00000000-0005-0000-0000-000088090000}"/>
    <cellStyle name="bt" xfId="628" xr:uid="{00000000-0005-0000-0000-000089090000}"/>
    <cellStyle name="btit" xfId="629" xr:uid="{00000000-0005-0000-0000-00008A090000}"/>
    <cellStyle name="Bullet" xfId="630" xr:uid="{00000000-0005-0000-0000-00008B090000}"/>
    <cellStyle name="Bullet [0]" xfId="631" xr:uid="{00000000-0005-0000-0000-00008C090000}"/>
    <cellStyle name="Bullet [2]" xfId="632" xr:uid="{00000000-0005-0000-0000-00008D090000}"/>
    <cellStyle name="Bullet [4]" xfId="633" xr:uid="{00000000-0005-0000-0000-00008E090000}"/>
    <cellStyle name="Buyout" xfId="634" xr:uid="{00000000-0005-0000-0000-00008F090000}"/>
    <cellStyle name="bx0" xfId="635" xr:uid="{00000000-0005-0000-0000-000090090000}"/>
    <cellStyle name="bx1" xfId="636" xr:uid="{00000000-0005-0000-0000-000091090000}"/>
    <cellStyle name="bx2" xfId="637" xr:uid="{00000000-0005-0000-0000-000092090000}"/>
    <cellStyle name="c" xfId="638" xr:uid="{00000000-0005-0000-0000-000093090000}"/>
    <cellStyle name="c 2" xfId="3492" xr:uid="{00000000-0005-0000-0000-000094090000}"/>
    <cellStyle name="c_Accretion (2)" xfId="639" xr:uid="{00000000-0005-0000-0000-000095090000}"/>
    <cellStyle name="c_ad3" xfId="640" xr:uid="{00000000-0005-0000-0000-000096090000}"/>
    <cellStyle name="c_ad5" xfId="641" xr:uid="{00000000-0005-0000-0000-000097090000}"/>
    <cellStyle name="c_asko1" xfId="642" xr:uid="{00000000-0005-0000-0000-000098090000}"/>
    <cellStyle name="c_Bal Sheets (2)" xfId="643" xr:uid="{00000000-0005-0000-0000-000099090000}"/>
    <cellStyle name="c_btr_2" xfId="644" xr:uid="{00000000-0005-0000-0000-00009A090000}"/>
    <cellStyle name="c_btr_3" xfId="645" xr:uid="{00000000-0005-0000-0000-00009B090000}"/>
    <cellStyle name="c_Cases (2)" xfId="646" xr:uid="{00000000-0005-0000-0000-00009C090000}"/>
    <cellStyle name="c_Cases (2)_Feeder" xfId="647" xr:uid="{00000000-0005-0000-0000-00009D090000}"/>
    <cellStyle name="c_Cases (2)_M&amp;A Model" xfId="648" xr:uid="{00000000-0005-0000-0000-00009E090000}"/>
    <cellStyle name="c_Cases (2)_M&amp;A projections" xfId="649" xr:uid="{00000000-0005-0000-0000-00009F090000}"/>
    <cellStyle name="c_Cases (3)" xfId="650" xr:uid="{00000000-0005-0000-0000-0000A0090000}"/>
    <cellStyle name="c_Cases (4)" xfId="651" xr:uid="{00000000-0005-0000-0000-0000A1090000}"/>
    <cellStyle name="c_Crown" xfId="652" xr:uid="{00000000-0005-0000-0000-0000A2090000}"/>
    <cellStyle name="c_dccmod1" xfId="653" xr:uid="{00000000-0005-0000-0000-0000A3090000}"/>
    <cellStyle name="c_DCF Matrix (2)" xfId="654" xr:uid="{00000000-0005-0000-0000-0000A4090000}"/>
    <cellStyle name="c_DCF Matrix (3)" xfId="655" xr:uid="{00000000-0005-0000-0000-0000A5090000}"/>
    <cellStyle name="c_DCF Matrix (4)" xfId="656" xr:uid="{00000000-0005-0000-0000-0000A6090000}"/>
    <cellStyle name="c_DMPR Sale (2)" xfId="657" xr:uid="{00000000-0005-0000-0000-0000A7090000}"/>
    <cellStyle name="c_Earnings (2)" xfId="658" xr:uid="{00000000-0005-0000-0000-0000A8090000}"/>
    <cellStyle name="c_Earnings (2)_Feeder" xfId="659" xr:uid="{00000000-0005-0000-0000-0000A9090000}"/>
    <cellStyle name="c_Earnings (2)_M&amp;A Model" xfId="660" xr:uid="{00000000-0005-0000-0000-0000AA090000}"/>
    <cellStyle name="c_Earnings (2)_M&amp;A projections" xfId="661" xr:uid="{00000000-0005-0000-0000-0000AB090000}"/>
    <cellStyle name="c_Earn-out (2)" xfId="662" xr:uid="{00000000-0005-0000-0000-0000AC090000}"/>
    <cellStyle name="c_Euro 2 (2)" xfId="663" xr:uid="{00000000-0005-0000-0000-0000AD090000}"/>
    <cellStyle name="c_Euro PICS (2)" xfId="664" xr:uid="{00000000-0005-0000-0000-0000AE090000}"/>
    <cellStyle name="c_Euro PICS (3)" xfId="665" xr:uid="{00000000-0005-0000-0000-0000AF090000}"/>
    <cellStyle name="c_Europe (2)" xfId="666" xr:uid="{00000000-0005-0000-0000-0000B0090000}"/>
    <cellStyle name="c_Feeder" xfId="667" xr:uid="{00000000-0005-0000-0000-0000B1090000}"/>
    <cellStyle name="c_Grouse+Pelican" xfId="668" xr:uid="{00000000-0005-0000-0000-0000B2090000}"/>
    <cellStyle name="c_Hist Inputs (2)" xfId="669" xr:uid="{00000000-0005-0000-0000-0000B3090000}"/>
    <cellStyle name="c_Hist Inputs (3)" xfId="670" xr:uid="{00000000-0005-0000-0000-0000B4090000}"/>
    <cellStyle name="c_Hist Inputs (4)" xfId="671" xr:uid="{00000000-0005-0000-0000-0000B5090000}"/>
    <cellStyle name="c_LBO" xfId="672" xr:uid="{00000000-0005-0000-0000-0000B6090000}"/>
    <cellStyle name="c_LBO IRR (2)" xfId="673" xr:uid="{00000000-0005-0000-0000-0000B7090000}"/>
    <cellStyle name="c_LBO Sens (2)" xfId="674" xr:uid="{00000000-0005-0000-0000-0000B8090000}"/>
    <cellStyle name="c_LBO Summary (2)" xfId="675" xr:uid="{00000000-0005-0000-0000-0000B9090000}"/>
    <cellStyle name="c_lbo_profstaff1" xfId="3493" xr:uid="{00000000-0005-0000-0000-0000BA090000}"/>
    <cellStyle name="c_lbo_profstaff1 2" xfId="3494" xr:uid="{00000000-0005-0000-0000-0000BB090000}"/>
    <cellStyle name="c_lbo1" xfId="676" xr:uid="{00000000-0005-0000-0000-0000BC090000}"/>
    <cellStyle name="c_lbo3" xfId="677" xr:uid="{00000000-0005-0000-0000-0000BD090000}"/>
    <cellStyle name="c_LBO5" xfId="678" xr:uid="{00000000-0005-0000-0000-0000BE090000}"/>
    <cellStyle name="c_M&amp;A Model" xfId="679" xr:uid="{00000000-0005-0000-0000-0000BF090000}"/>
    <cellStyle name="c_M&amp;A projections" xfId="680" xr:uid="{00000000-0005-0000-0000-0000C0090000}"/>
    <cellStyle name="c_Macros" xfId="681" xr:uid="{00000000-0005-0000-0000-0000C1090000}"/>
    <cellStyle name="c_Macros (2)" xfId="682" xr:uid="{00000000-0005-0000-0000-0000C2090000}"/>
    <cellStyle name="c_Manager (2)" xfId="683" xr:uid="{00000000-0005-0000-0000-0000C3090000}"/>
    <cellStyle name="c_mod7" xfId="684" xr:uid="{00000000-0005-0000-0000-0000C4090000}"/>
    <cellStyle name="c_mod9" xfId="685" xr:uid="{00000000-0005-0000-0000-0000C5090000}"/>
    <cellStyle name="c_model1" xfId="686" xr:uid="{00000000-0005-0000-0000-0000C6090000}"/>
    <cellStyle name="c_model6" xfId="687" xr:uid="{00000000-0005-0000-0000-0000C7090000}"/>
    <cellStyle name="c_NOL (2)" xfId="688" xr:uid="{00000000-0005-0000-0000-0000C8090000}"/>
    <cellStyle name="c_PFMA Cap (2)" xfId="689" xr:uid="{00000000-0005-0000-0000-0000C9090000}"/>
    <cellStyle name="c_PFMA Credit (2)" xfId="690" xr:uid="{00000000-0005-0000-0000-0000CA090000}"/>
    <cellStyle name="c_quarterly template" xfId="691" xr:uid="{00000000-0005-0000-0000-0000CB090000}"/>
    <cellStyle name="c_Restructuring (2)" xfId="692" xr:uid="{00000000-0005-0000-0000-0000CC090000}"/>
    <cellStyle name="c_Revised" xfId="693" xr:uid="{00000000-0005-0000-0000-0000CD090000}"/>
    <cellStyle name="c_saft_1" xfId="694" xr:uid="{00000000-0005-0000-0000-0000CE090000}"/>
    <cellStyle name="c_Schedules (2)" xfId="695" xr:uid="{00000000-0005-0000-0000-0000CF090000}"/>
    <cellStyle name="c_Spring Final model" xfId="696" xr:uid="{00000000-0005-0000-0000-0000D0090000}"/>
    <cellStyle name="c_Standalone (2)" xfId="697" xr:uid="{00000000-0005-0000-0000-0000D1090000}"/>
    <cellStyle name="c_Trading Val Calc (2)" xfId="698" xr:uid="{00000000-0005-0000-0000-0000D2090000}"/>
    <cellStyle name="c_Val Sum (2)" xfId="699" xr:uid="{00000000-0005-0000-0000-0000D3090000}"/>
    <cellStyle name="c_WACC benchmarking" xfId="700" xr:uid="{00000000-0005-0000-0000-0000D4090000}"/>
    <cellStyle name="c_WACC benchmarking_Blank LBO Model v15" xfId="701" xr:uid="{00000000-0005-0000-0000-0000D5090000}"/>
    <cellStyle name="c_WACC benchmarking_Crown Holdings  - LBO Model 1.8 covenants_3 Aug" xfId="702" xr:uid="{00000000-0005-0000-0000-0000D6090000}"/>
    <cellStyle name="c_WACC benchmarking_George - LBO Model 3.1" xfId="703" xr:uid="{00000000-0005-0000-0000-0000D7090000}"/>
    <cellStyle name="c_West Ham (2)" xfId="704" xr:uid="{00000000-0005-0000-0000-0000D8090000}"/>
    <cellStyle name="c_Westham (2)" xfId="705" xr:uid="{00000000-0005-0000-0000-0000D9090000}"/>
    <cellStyle name="c_Wool_01_07_12_1999" xfId="706" xr:uid="{00000000-0005-0000-0000-0000DA090000}"/>
    <cellStyle name="c_Wool_14_12_1999_2" xfId="707" xr:uid="{00000000-0005-0000-0000-0000DB090000}"/>
    <cellStyle name="c_Wool_15_02_2000" xfId="708" xr:uid="{00000000-0005-0000-0000-0000DC090000}"/>
    <cellStyle name="c_Wool_28_01_2000_02" xfId="709" xr:uid="{00000000-0005-0000-0000-0000DD090000}"/>
    <cellStyle name="c_WoolEuro_12_04_2000_02" xfId="710" xr:uid="{00000000-0005-0000-0000-0000DE090000}"/>
    <cellStyle name="c_WoolEuro_17_03_2000" xfId="711" xr:uid="{00000000-0005-0000-0000-0000DF090000}"/>
    <cellStyle name="c_WoolEuro_20_03_2000_3" xfId="712" xr:uid="{00000000-0005-0000-0000-0000E0090000}"/>
    <cellStyle name="c_WoolEuroEx_14_04_2000_01" xfId="713" xr:uid="{00000000-0005-0000-0000-0000E1090000}"/>
    <cellStyle name="c0" xfId="714" xr:uid="{00000000-0005-0000-0000-0000E2090000}"/>
    <cellStyle name="c2" xfId="715" xr:uid="{00000000-0005-0000-0000-0000E3090000}"/>
    <cellStyle name="Cabecera 1" xfId="3495" xr:uid="{00000000-0005-0000-0000-0000E4090000}"/>
    <cellStyle name="Cabecera 2" xfId="3496" xr:uid="{00000000-0005-0000-0000-0000E5090000}"/>
    <cellStyle name="cach" xfId="716" xr:uid="{00000000-0005-0000-0000-0000E6090000}"/>
    <cellStyle name="CALC Amount" xfId="2256" xr:uid="{00000000-0005-0000-0000-0000E7090000}"/>
    <cellStyle name="CALC Amount Total" xfId="2257" xr:uid="{00000000-0005-0000-0000-0000E8090000}"/>
    <cellStyle name="CALC Amount Total 2" xfId="3714" xr:uid="{00000000-0005-0000-0000-0000E9090000}"/>
    <cellStyle name="Calc Cells" xfId="3497" xr:uid="{00000000-0005-0000-0000-0000EA090000}"/>
    <cellStyle name="Calc Currency (0)" xfId="717" xr:uid="{00000000-0005-0000-0000-0000EB090000}"/>
    <cellStyle name="Calc Currency (2)" xfId="718" xr:uid="{00000000-0005-0000-0000-0000EC090000}"/>
    <cellStyle name="Calc Percent (0)" xfId="719" xr:uid="{00000000-0005-0000-0000-0000ED090000}"/>
    <cellStyle name="Calc Percent (1)" xfId="720" xr:uid="{00000000-0005-0000-0000-0000EE090000}"/>
    <cellStyle name="Calc Percent (2)" xfId="721" xr:uid="{00000000-0005-0000-0000-0000EF090000}"/>
    <cellStyle name="Calc Units (0)" xfId="722" xr:uid="{00000000-0005-0000-0000-0000F0090000}"/>
    <cellStyle name="Calc Units (1)" xfId="723" xr:uid="{00000000-0005-0000-0000-0000F1090000}"/>
    <cellStyle name="Calc Units (2)" xfId="724" xr:uid="{00000000-0005-0000-0000-0000F2090000}"/>
    <cellStyle name="Calcs" xfId="725" xr:uid="{00000000-0005-0000-0000-0000F3090000}"/>
    <cellStyle name="Calculation 2" xfId="3498" xr:uid="{00000000-0005-0000-0000-0000F4090000}"/>
    <cellStyle name="Calculation 2 2" xfId="3499" xr:uid="{00000000-0005-0000-0000-0000F5090000}"/>
    <cellStyle name="Case" xfId="726" xr:uid="{00000000-0005-0000-0000-0000F6090000}"/>
    <cellStyle name="CashFlow" xfId="727" xr:uid="{00000000-0005-0000-0000-0000F7090000}"/>
    <cellStyle name="CATV Total" xfId="728" xr:uid="{00000000-0005-0000-0000-0000F8090000}"/>
    <cellStyle name="CB" xfId="729" xr:uid="{00000000-0005-0000-0000-0000F9090000}"/>
    <cellStyle name="center" xfId="730" xr:uid="{00000000-0005-0000-0000-0000FA090000}"/>
    <cellStyle name="Cents" xfId="731" xr:uid="{00000000-0005-0000-0000-0000FB090000}"/>
    <cellStyle name="Ch, Column Header" xfId="732" xr:uid="{00000000-0005-0000-0000-0000FC090000}"/>
    <cellStyle name="Change" xfId="733" xr:uid="{00000000-0005-0000-0000-0000FD090000}"/>
    <cellStyle name="Changeable" xfId="734" xr:uid="{00000000-0005-0000-0000-0000FE090000}"/>
    <cellStyle name="Check" xfId="735" xr:uid="{00000000-0005-0000-0000-0000FF090000}"/>
    <cellStyle name="Check Cell 2" xfId="3500" xr:uid="{00000000-0005-0000-0000-0000000A0000}"/>
    <cellStyle name="Check Cell 2 2" xfId="3501" xr:uid="{00000000-0005-0000-0000-0000010A0000}"/>
    <cellStyle name="Choose Number" xfId="736" xr:uid="{00000000-0005-0000-0000-0000020A0000}"/>
    <cellStyle name="CK_BrokersInput" xfId="737" xr:uid="{00000000-0005-0000-0000-0000030A0000}"/>
    <cellStyle name="claire" xfId="3502" xr:uid="{00000000-0005-0000-0000-0000040A0000}"/>
    <cellStyle name="CLEAR" xfId="738" xr:uid="{00000000-0005-0000-0000-0000050A0000}"/>
    <cellStyle name="Client Name" xfId="739" xr:uid="{00000000-0005-0000-0000-0000060A0000}"/>
    <cellStyle name="co" xfId="740" xr:uid="{00000000-0005-0000-0000-0000070A0000}"/>
    <cellStyle name="COL HEADINGS" xfId="741" xr:uid="{00000000-0005-0000-0000-0000080A0000}"/>
    <cellStyle name="Colhead_left" xfId="742" xr:uid="{00000000-0005-0000-0000-0000090A0000}"/>
    <cellStyle name="ColHeading" xfId="743" xr:uid="{00000000-0005-0000-0000-00000A0A0000}"/>
    <cellStyle name="colheadleft" xfId="744" xr:uid="{00000000-0005-0000-0000-00000B0A0000}"/>
    <cellStyle name="colheadright" xfId="745" xr:uid="{00000000-0005-0000-0000-00000C0A0000}"/>
    <cellStyle name="Collegamento ipertestuale_MIDI MEDIA1" xfId="3503" xr:uid="{00000000-0005-0000-0000-00000D0A0000}"/>
    <cellStyle name="Column Heading" xfId="746" xr:uid="{00000000-0005-0000-0000-00000E0A0000}"/>
    <cellStyle name="Column Headings" xfId="747" xr:uid="{00000000-0005-0000-0000-00000F0A0000}"/>
    <cellStyle name="Column Title" xfId="748" xr:uid="{00000000-0005-0000-0000-0000100A0000}"/>
    <cellStyle name="column_heading" xfId="749" xr:uid="{00000000-0005-0000-0000-0000110A0000}"/>
    <cellStyle name="ColumnHead" xfId="750" xr:uid="{00000000-0005-0000-0000-0000120A0000}"/>
    <cellStyle name="ColumnHeaders" xfId="751" xr:uid="{00000000-0005-0000-0000-0000130A0000}"/>
    <cellStyle name="ColumnHeading" xfId="752" xr:uid="{00000000-0005-0000-0000-0000140A0000}"/>
    <cellStyle name="Comma  - Style1" xfId="753" xr:uid="{00000000-0005-0000-0000-0000150A0000}"/>
    <cellStyle name="Comma  - Style2" xfId="754" xr:uid="{00000000-0005-0000-0000-0000160A0000}"/>
    <cellStyle name="Comma  - Style3" xfId="755" xr:uid="{00000000-0005-0000-0000-0000170A0000}"/>
    <cellStyle name="Comma  - Style4" xfId="756" xr:uid="{00000000-0005-0000-0000-0000180A0000}"/>
    <cellStyle name="Comma  - Style5" xfId="757" xr:uid="{00000000-0005-0000-0000-0000190A0000}"/>
    <cellStyle name="Comma  - Style6" xfId="758" xr:uid="{00000000-0005-0000-0000-00001A0A0000}"/>
    <cellStyle name="Comma  - Style7" xfId="759" xr:uid="{00000000-0005-0000-0000-00001B0A0000}"/>
    <cellStyle name="Comma  - Style8" xfId="760" xr:uid="{00000000-0005-0000-0000-00001C0A0000}"/>
    <cellStyle name="Comma (0)" xfId="761" xr:uid="{00000000-0005-0000-0000-00001D0A0000}"/>
    <cellStyle name="Comma (0dp)" xfId="762" xr:uid="{00000000-0005-0000-0000-00001E0A0000}"/>
    <cellStyle name="Comma (1dp)" xfId="763" xr:uid="{00000000-0005-0000-0000-00001F0A0000}"/>
    <cellStyle name="Comma (2)" xfId="764" xr:uid="{00000000-0005-0000-0000-0000200A0000}"/>
    <cellStyle name="Comma (2dp)" xfId="765" xr:uid="{00000000-0005-0000-0000-0000210A0000}"/>
    <cellStyle name="Comma ," xfId="766" xr:uid="{00000000-0005-0000-0000-0000220A0000}"/>
    <cellStyle name="Comma [0] Total" xfId="767" xr:uid="{00000000-0005-0000-0000-0000230A0000}"/>
    <cellStyle name="Comma [0] Total 2" xfId="3666" xr:uid="{00000000-0005-0000-0000-0000240A0000}"/>
    <cellStyle name="Comma [00]" xfId="768" xr:uid="{00000000-0005-0000-0000-0000250A0000}"/>
    <cellStyle name="Comma [1]" xfId="769" xr:uid="{00000000-0005-0000-0000-0000260A0000}"/>
    <cellStyle name="Comma [1] Total" xfId="770" xr:uid="{00000000-0005-0000-0000-0000270A0000}"/>
    <cellStyle name="Comma [1] Total 2" xfId="3667" xr:uid="{00000000-0005-0000-0000-0000280A0000}"/>
    <cellStyle name="Comma [1]_Feeder" xfId="771" xr:uid="{00000000-0005-0000-0000-0000290A0000}"/>
    <cellStyle name="Comma [2]" xfId="772" xr:uid="{00000000-0005-0000-0000-00002A0A0000}"/>
    <cellStyle name="Comma [2] Total" xfId="773" xr:uid="{00000000-0005-0000-0000-00002B0A0000}"/>
    <cellStyle name="Comma [2] Total 2" xfId="3668" xr:uid="{00000000-0005-0000-0000-00002C0A0000}"/>
    <cellStyle name="Comma [2]_Funds Flow 01" xfId="774" xr:uid="{00000000-0005-0000-0000-00002D0A0000}"/>
    <cellStyle name="Comma [3]" xfId="775" xr:uid="{00000000-0005-0000-0000-00002E0A0000}"/>
    <cellStyle name="comma [zero]" xfId="776" xr:uid="{00000000-0005-0000-0000-00002F0A0000}"/>
    <cellStyle name="Comma 0" xfId="777" xr:uid="{00000000-0005-0000-0000-0000300A0000}"/>
    <cellStyle name="Comma 0*" xfId="778" xr:uid="{00000000-0005-0000-0000-0000310A0000}"/>
    <cellStyle name="Comma 10" xfId="1709" xr:uid="{00000000-0005-0000-0000-0000330A0000}"/>
    <cellStyle name="Comma 10 2" xfId="3504" xr:uid="{00000000-0005-0000-0000-0000340A0000}"/>
    <cellStyle name="Comma 10 2 2" xfId="3505" xr:uid="{00000000-0005-0000-0000-0000350A0000}"/>
    <cellStyle name="Comma 10 2 3" xfId="3506" xr:uid="{00000000-0005-0000-0000-0000360A0000}"/>
    <cellStyle name="Comma 10 2 4" xfId="3507" xr:uid="{00000000-0005-0000-0000-0000370A0000}"/>
    <cellStyle name="Comma 10 3" xfId="3508" xr:uid="{00000000-0005-0000-0000-0000380A0000}"/>
    <cellStyle name="Comma 10 3 2" xfId="3509" xr:uid="{00000000-0005-0000-0000-0000390A0000}"/>
    <cellStyle name="Comma 10 3 3" xfId="3510" xr:uid="{00000000-0005-0000-0000-00003A0A0000}"/>
    <cellStyle name="Comma 10 3 4" xfId="3511" xr:uid="{00000000-0005-0000-0000-00003B0A0000}"/>
    <cellStyle name="Comma 10 4" xfId="3512" xr:uid="{00000000-0005-0000-0000-00003C0A0000}"/>
    <cellStyle name="Comma 10 5" xfId="3513" xr:uid="{00000000-0005-0000-0000-00003D0A0000}"/>
    <cellStyle name="Comma 10 6" xfId="3514" xr:uid="{00000000-0005-0000-0000-00003E0A0000}"/>
    <cellStyle name="Comma 11" xfId="1729" xr:uid="{00000000-0005-0000-0000-00003F0A0000}"/>
    <cellStyle name="Comma 11 2" xfId="3515" xr:uid="{00000000-0005-0000-0000-0000400A0000}"/>
    <cellStyle name="Comma 11 2 2" xfId="3516" xr:uid="{00000000-0005-0000-0000-0000410A0000}"/>
    <cellStyle name="Comma 11 2 3" xfId="3517" xr:uid="{00000000-0005-0000-0000-0000420A0000}"/>
    <cellStyle name="Comma 11 2 4" xfId="3518" xr:uid="{00000000-0005-0000-0000-0000430A0000}"/>
    <cellStyle name="Comma 11 3" xfId="3519" xr:uid="{00000000-0005-0000-0000-0000440A0000}"/>
    <cellStyle name="Comma 11 3 2" xfId="3520" xr:uid="{00000000-0005-0000-0000-0000450A0000}"/>
    <cellStyle name="Comma 11 3 3" xfId="3521" xr:uid="{00000000-0005-0000-0000-0000460A0000}"/>
    <cellStyle name="Comma 11 3 4" xfId="3522" xr:uid="{00000000-0005-0000-0000-0000470A0000}"/>
    <cellStyle name="Comma 11 4" xfId="3523" xr:uid="{00000000-0005-0000-0000-0000480A0000}"/>
    <cellStyle name="Comma 11 5" xfId="3524" xr:uid="{00000000-0005-0000-0000-0000490A0000}"/>
    <cellStyle name="Comma 11 6" xfId="3525" xr:uid="{00000000-0005-0000-0000-00004A0A0000}"/>
    <cellStyle name="Comma 12" xfId="1732" xr:uid="{00000000-0005-0000-0000-00004B0A0000}"/>
    <cellStyle name="Comma 12 2" xfId="3526" xr:uid="{00000000-0005-0000-0000-00004C0A0000}"/>
    <cellStyle name="Comma 12 3" xfId="3527" xr:uid="{00000000-0005-0000-0000-00004D0A0000}"/>
    <cellStyle name="Comma 13" xfId="1737" xr:uid="{00000000-0005-0000-0000-00004E0A0000}"/>
    <cellStyle name="Comma 13 2" xfId="3528" xr:uid="{00000000-0005-0000-0000-00004F0A0000}"/>
    <cellStyle name="Comma 14" xfId="1740" xr:uid="{00000000-0005-0000-0000-0000500A0000}"/>
    <cellStyle name="Comma 14 2" xfId="3529" xr:uid="{00000000-0005-0000-0000-0000510A0000}"/>
    <cellStyle name="Comma 15" xfId="1744" xr:uid="{00000000-0005-0000-0000-0000520A0000}"/>
    <cellStyle name="Comma 15 2" xfId="3530" xr:uid="{00000000-0005-0000-0000-0000530A0000}"/>
    <cellStyle name="Comma 16" xfId="2258" xr:uid="{00000000-0005-0000-0000-0000540A0000}"/>
    <cellStyle name="Comma 17" xfId="3531" xr:uid="{00000000-0005-0000-0000-0000550A0000}"/>
    <cellStyle name="Comma 18" xfId="3532" xr:uid="{00000000-0005-0000-0000-0000560A0000}"/>
    <cellStyle name="Comma 19" xfId="3533" xr:uid="{00000000-0005-0000-0000-0000570A0000}"/>
    <cellStyle name="Comma 2" xfId="4" xr:uid="{00000000-0005-0000-0000-0000580A0000}"/>
    <cellStyle name="Comma 2 2" xfId="3534" xr:uid="{00000000-0005-0000-0000-0000590A0000}"/>
    <cellStyle name="Comma 2 2 2" xfId="3535" xr:uid="{00000000-0005-0000-0000-00005A0A0000}"/>
    <cellStyle name="Comma 2 3" xfId="3536" xr:uid="{00000000-0005-0000-0000-00005B0A0000}"/>
    <cellStyle name="Comma 2 3 3" xfId="3638" xr:uid="{00000000-0005-0000-0000-00005C0A0000}"/>
    <cellStyle name="Comma 2 4" xfId="3537" xr:uid="{00000000-0005-0000-0000-00005D0A0000}"/>
    <cellStyle name="Comma 2 5" xfId="3538" xr:uid="{00000000-0005-0000-0000-00005E0A0000}"/>
    <cellStyle name="Comma 2 6" xfId="3539" xr:uid="{00000000-0005-0000-0000-00005F0A0000}"/>
    <cellStyle name="Comma 2 7" xfId="3540" xr:uid="{00000000-0005-0000-0000-0000600A0000}"/>
    <cellStyle name="Comma 2 8" xfId="3541" xr:uid="{00000000-0005-0000-0000-0000610A0000}"/>
    <cellStyle name="Comma 2*" xfId="779" xr:uid="{00000000-0005-0000-0000-0000620A0000}"/>
    <cellStyle name="Comma 2_Accretion_Dilution" xfId="780" xr:uid="{00000000-0005-0000-0000-0000630A0000}"/>
    <cellStyle name="Comma 20" xfId="3542" xr:uid="{00000000-0005-0000-0000-0000640A0000}"/>
    <cellStyle name="Comma 20 2" xfId="3543" xr:uid="{00000000-0005-0000-0000-0000650A0000}"/>
    <cellStyle name="Comma 20 3" xfId="3544" xr:uid="{00000000-0005-0000-0000-0000660A0000}"/>
    <cellStyle name="Comma 20 4" xfId="3545" xr:uid="{00000000-0005-0000-0000-0000670A0000}"/>
    <cellStyle name="Comma 21" xfId="3546" xr:uid="{00000000-0005-0000-0000-0000680A0000}"/>
    <cellStyle name="Comma 22" xfId="3547" xr:uid="{00000000-0005-0000-0000-0000690A0000}"/>
    <cellStyle name="Comma 23" xfId="3548" xr:uid="{00000000-0005-0000-0000-00006A0A0000}"/>
    <cellStyle name="Comma 23 2" xfId="3549" xr:uid="{00000000-0005-0000-0000-00006B0A0000}"/>
    <cellStyle name="Comma 23 2 2" xfId="3550" xr:uid="{00000000-0005-0000-0000-00006C0A0000}"/>
    <cellStyle name="Comma 24" xfId="3551" xr:uid="{00000000-0005-0000-0000-00006D0A0000}"/>
    <cellStyle name="Comma 25" xfId="3552" xr:uid="{00000000-0005-0000-0000-00006E0A0000}"/>
    <cellStyle name="Comma 26" xfId="3553" xr:uid="{00000000-0005-0000-0000-00006F0A0000}"/>
    <cellStyle name="Comma 26 2" xfId="3554" xr:uid="{00000000-0005-0000-0000-0000700A0000}"/>
    <cellStyle name="Comma 27" xfId="3555" xr:uid="{00000000-0005-0000-0000-0000710A0000}"/>
    <cellStyle name="Comma 28" xfId="3556" xr:uid="{00000000-0005-0000-0000-0000720A0000}"/>
    <cellStyle name="Comma 3" xfId="1696" xr:uid="{00000000-0005-0000-0000-0000730A0000}"/>
    <cellStyle name="Comma 3 2" xfId="3557" xr:uid="{00000000-0005-0000-0000-0000740A0000}"/>
    <cellStyle name="Comma 3 2 2" xfId="3558" xr:uid="{00000000-0005-0000-0000-0000750A0000}"/>
    <cellStyle name="Comma 3 3" xfId="3559" xr:uid="{00000000-0005-0000-0000-0000760A0000}"/>
    <cellStyle name="Comma 3 4" xfId="3560" xr:uid="{00000000-0005-0000-0000-0000770A0000}"/>
    <cellStyle name="Comma 3 5" xfId="3561" xr:uid="{00000000-0005-0000-0000-0000780A0000}"/>
    <cellStyle name="Comma 3 6" xfId="3562" xr:uid="{00000000-0005-0000-0000-0000790A0000}"/>
    <cellStyle name="Comma 3*" xfId="781" xr:uid="{00000000-0005-0000-0000-00007A0A0000}"/>
    <cellStyle name="Comma 4" xfId="1701" xr:uid="{00000000-0005-0000-0000-00007B0A0000}"/>
    <cellStyle name="Comma 4 2" xfId="3563" xr:uid="{00000000-0005-0000-0000-00007C0A0000}"/>
    <cellStyle name="Comma 4 3" xfId="3564" xr:uid="{00000000-0005-0000-0000-00007D0A0000}"/>
    <cellStyle name="Comma 5" xfId="1704" xr:uid="{00000000-0005-0000-0000-00007E0A0000}"/>
    <cellStyle name="Comma 5 2" xfId="3565" xr:uid="{00000000-0005-0000-0000-00007F0A0000}"/>
    <cellStyle name="Comma 5 3" xfId="3566" xr:uid="{00000000-0005-0000-0000-0000800A0000}"/>
    <cellStyle name="Comma 55" xfId="3639" xr:uid="{00000000-0005-0000-0000-0000810A0000}"/>
    <cellStyle name="Comma 6" xfId="1720" xr:uid="{00000000-0005-0000-0000-0000820A0000}"/>
    <cellStyle name="Comma 6 2" xfId="3567" xr:uid="{00000000-0005-0000-0000-0000830A0000}"/>
    <cellStyle name="Comma 6 2 2" xfId="3568" xr:uid="{00000000-0005-0000-0000-0000840A0000}"/>
    <cellStyle name="Comma 6 2 3" xfId="3569" xr:uid="{00000000-0005-0000-0000-0000850A0000}"/>
    <cellStyle name="Comma 6 2 4" xfId="3570" xr:uid="{00000000-0005-0000-0000-0000860A0000}"/>
    <cellStyle name="Comma 6 3" xfId="3571" xr:uid="{00000000-0005-0000-0000-0000870A0000}"/>
    <cellStyle name="Comma 6 3 2" xfId="3572" xr:uid="{00000000-0005-0000-0000-0000880A0000}"/>
    <cellStyle name="Comma 6 3 3" xfId="3573" xr:uid="{00000000-0005-0000-0000-0000890A0000}"/>
    <cellStyle name="Comma 6 3 4" xfId="3574" xr:uid="{00000000-0005-0000-0000-00008A0A0000}"/>
    <cellStyle name="Comma 6 4" xfId="3575" xr:uid="{00000000-0005-0000-0000-00008B0A0000}"/>
    <cellStyle name="Comma 6 5" xfId="3576" xr:uid="{00000000-0005-0000-0000-00008C0A0000}"/>
    <cellStyle name="Comma 6 6" xfId="3577" xr:uid="{00000000-0005-0000-0000-00008D0A0000}"/>
    <cellStyle name="Comma 7" xfId="1724" xr:uid="{00000000-0005-0000-0000-00008E0A0000}"/>
    <cellStyle name="Comma 8" xfId="1711" xr:uid="{00000000-0005-0000-0000-00008F0A0000}"/>
    <cellStyle name="Comma 8 2" xfId="3578" xr:uid="{00000000-0005-0000-0000-0000900A0000}"/>
    <cellStyle name="Comma 8 2 2" xfId="3579" xr:uid="{00000000-0005-0000-0000-0000910A0000}"/>
    <cellStyle name="Comma 8 2 3" xfId="3580" xr:uid="{00000000-0005-0000-0000-0000920A0000}"/>
    <cellStyle name="Comma 8 2 4" xfId="3581" xr:uid="{00000000-0005-0000-0000-0000930A0000}"/>
    <cellStyle name="Comma 8 3" xfId="3582" xr:uid="{00000000-0005-0000-0000-0000940A0000}"/>
    <cellStyle name="Comma 8 3 2" xfId="3583" xr:uid="{00000000-0005-0000-0000-0000950A0000}"/>
    <cellStyle name="Comma 8 3 3" xfId="3584" xr:uid="{00000000-0005-0000-0000-0000960A0000}"/>
    <cellStyle name="Comma 8 3 4" xfId="3585" xr:uid="{00000000-0005-0000-0000-0000970A0000}"/>
    <cellStyle name="Comma 8 4" xfId="3586" xr:uid="{00000000-0005-0000-0000-0000980A0000}"/>
    <cellStyle name="Comma 8 5" xfId="3587" xr:uid="{00000000-0005-0000-0000-0000990A0000}"/>
    <cellStyle name="Comma 8 6" xfId="3588" xr:uid="{00000000-0005-0000-0000-00009A0A0000}"/>
    <cellStyle name="Comma 9" xfId="1714" xr:uid="{00000000-0005-0000-0000-00009B0A0000}"/>
    <cellStyle name="Comma 9 2" xfId="3589" xr:uid="{00000000-0005-0000-0000-00009C0A0000}"/>
    <cellStyle name="Comma 9 2 2" xfId="3590" xr:uid="{00000000-0005-0000-0000-00009D0A0000}"/>
    <cellStyle name="Comma 9 2 3" xfId="3591" xr:uid="{00000000-0005-0000-0000-00009E0A0000}"/>
    <cellStyle name="Comma 9 2 4" xfId="3592" xr:uid="{00000000-0005-0000-0000-00009F0A0000}"/>
    <cellStyle name="Comma 9 3" xfId="3593" xr:uid="{00000000-0005-0000-0000-0000A00A0000}"/>
    <cellStyle name="Comma 9 3 2" xfId="3594" xr:uid="{00000000-0005-0000-0000-0000A10A0000}"/>
    <cellStyle name="Comma 9 3 3" xfId="3595" xr:uid="{00000000-0005-0000-0000-0000A20A0000}"/>
    <cellStyle name="Comma 9 3 4" xfId="3596" xr:uid="{00000000-0005-0000-0000-0000A30A0000}"/>
    <cellStyle name="Comma 9 4" xfId="3597" xr:uid="{00000000-0005-0000-0000-0000A40A0000}"/>
    <cellStyle name="Comma 9 5" xfId="3598" xr:uid="{00000000-0005-0000-0000-0000A50A0000}"/>
    <cellStyle name="Comma 9 6" xfId="3599" xr:uid="{00000000-0005-0000-0000-0000A60A0000}"/>
    <cellStyle name="Comma Cents" xfId="782" xr:uid="{00000000-0005-0000-0000-0000A70A0000}"/>
    <cellStyle name="Comma*" xfId="783" xr:uid="{00000000-0005-0000-0000-0000A80A0000}"/>
    <cellStyle name="Comma, 1 dec" xfId="784" xr:uid="{00000000-0005-0000-0000-0000A90A0000}"/>
    <cellStyle name="Comma, 1dec" xfId="3600" xr:uid="{00000000-0005-0000-0000-0000AA0A0000}"/>
    <cellStyle name="Comma[0]" xfId="3601" xr:uid="{00000000-0005-0000-0000-0000AB0A0000}"/>
    <cellStyle name="Comma0" xfId="785" xr:uid="{00000000-0005-0000-0000-0000AC0A0000}"/>
    <cellStyle name="Comma1" xfId="786" xr:uid="{00000000-0005-0000-0000-0000AD0A0000}"/>
    <cellStyle name="Comma1 - Style1" xfId="787" xr:uid="{00000000-0005-0000-0000-0000AE0A0000}"/>
    <cellStyle name="Comma2" xfId="788" xr:uid="{00000000-0005-0000-0000-0000AF0A0000}"/>
    <cellStyle name="Comment" xfId="789" xr:uid="{00000000-0005-0000-0000-0000B00A0000}"/>
    <cellStyle name="Company" xfId="790" xr:uid="{00000000-0005-0000-0000-0000B10A0000}"/>
    <cellStyle name="Company Name" xfId="791" xr:uid="{00000000-0005-0000-0000-0000B20A0000}"/>
    <cellStyle name="Company_CSC July 24" xfId="3602" xr:uid="{00000000-0005-0000-0000-0000B30A0000}"/>
    <cellStyle name="CompanyName" xfId="792" xr:uid="{00000000-0005-0000-0000-0000B40A0000}"/>
    <cellStyle name="Copy Decimal 0" xfId="3603" xr:uid="{00000000-0005-0000-0000-0000B50A0000}"/>
    <cellStyle name="Copy Decimal 0,00" xfId="3604" xr:uid="{00000000-0005-0000-0000-0000B60A0000}"/>
    <cellStyle name="Copy Percent 0" xfId="3605" xr:uid="{00000000-0005-0000-0000-0000B80A0000}"/>
    <cellStyle name="Copy Percent 0,00" xfId="3606" xr:uid="{00000000-0005-0000-0000-0000B90A0000}"/>
    <cellStyle name="Cost" xfId="3607" xr:uid="{00000000-0005-0000-0000-0000BB0A0000}"/>
    <cellStyle name="CountryTitle" xfId="793" xr:uid="{00000000-0005-0000-0000-0000BC0A0000}"/>
    <cellStyle name="Cover" xfId="2259" xr:uid="{00000000-0005-0000-0000-0000BD0A0000}"/>
    <cellStyle name="Cover Date" xfId="794" xr:uid="{00000000-0005-0000-0000-0000BE0A0000}"/>
    <cellStyle name="Cover Subtitle" xfId="795" xr:uid="{00000000-0005-0000-0000-0000BF0A0000}"/>
    <cellStyle name="Cover Title" xfId="796" xr:uid="{00000000-0005-0000-0000-0000C00A0000}"/>
    <cellStyle name="cu" xfId="797" xr:uid="{00000000-0005-0000-0000-0000C10A0000}"/>
    <cellStyle name="CurRatio" xfId="798" xr:uid="{00000000-0005-0000-0000-0000C20A0000}"/>
    <cellStyle name="Currency--" xfId="799" xr:uid="{00000000-0005-0000-0000-0000C30A0000}"/>
    <cellStyle name="Currency [0] Total" xfId="800" xr:uid="{00000000-0005-0000-0000-0000C40A0000}"/>
    <cellStyle name="Currency [0] Total 2" xfId="3669" xr:uid="{00000000-0005-0000-0000-0000C50A0000}"/>
    <cellStyle name="Currency [00]" xfId="801" xr:uid="{00000000-0005-0000-0000-0000C60A0000}"/>
    <cellStyle name="Currency [1]" xfId="802" xr:uid="{00000000-0005-0000-0000-0000C70A0000}"/>
    <cellStyle name="Currency [1] Total" xfId="803" xr:uid="{00000000-0005-0000-0000-0000C80A0000}"/>
    <cellStyle name="Currency [1] Total 2" xfId="3670" xr:uid="{00000000-0005-0000-0000-0000C90A0000}"/>
    <cellStyle name="Currency [1]_Feeder" xfId="804" xr:uid="{00000000-0005-0000-0000-0000CA0A0000}"/>
    <cellStyle name="Currency [2]" xfId="805" xr:uid="{00000000-0005-0000-0000-0000CB0A0000}"/>
    <cellStyle name="Currency [2] Total" xfId="806" xr:uid="{00000000-0005-0000-0000-0000CC0A0000}"/>
    <cellStyle name="Currency [2] Total 2" xfId="3671" xr:uid="{00000000-0005-0000-0000-0000CD0A0000}"/>
    <cellStyle name="Currency [2]_Feeder" xfId="807" xr:uid="{00000000-0005-0000-0000-0000CE0A0000}"/>
    <cellStyle name="Currency [3]" xfId="808" xr:uid="{00000000-0005-0000-0000-0000CF0A0000}"/>
    <cellStyle name="Currency [B]" xfId="809" xr:uid="{00000000-0005-0000-0000-0000D00A0000}"/>
    <cellStyle name="Currency 0" xfId="810" xr:uid="{00000000-0005-0000-0000-0000D10A0000}"/>
    <cellStyle name="Currency 2" xfId="811" xr:uid="{00000000-0005-0000-0000-0000D20A0000}"/>
    <cellStyle name="Currency 2 Total" xfId="812" xr:uid="{00000000-0005-0000-0000-0000D30A0000}"/>
    <cellStyle name="Currency 2 Total 2" xfId="3672" xr:uid="{00000000-0005-0000-0000-0000D40A0000}"/>
    <cellStyle name="Currency 2*" xfId="813" xr:uid="{00000000-0005-0000-0000-0000D50A0000}"/>
    <cellStyle name="Currency 2_Accretion_Dilution" xfId="814" xr:uid="{00000000-0005-0000-0000-0000D60A0000}"/>
    <cellStyle name="Currency 3*" xfId="815" xr:uid="{00000000-0005-0000-0000-0000D70A0000}"/>
    <cellStyle name="Currency dollars[0]" xfId="3608" xr:uid="{00000000-0005-0000-0000-0000D80A0000}"/>
    <cellStyle name="Currency Euros" xfId="816" xr:uid="{00000000-0005-0000-0000-0000D90A0000}"/>
    <cellStyle name="Currency$" xfId="817" xr:uid="{00000000-0005-0000-0000-0000DA0A0000}"/>
    <cellStyle name="Currency*" xfId="818" xr:uid="{00000000-0005-0000-0000-0000DB0A0000}"/>
    <cellStyle name="Currency0" xfId="819" xr:uid="{00000000-0005-0000-0000-0000DD0A0000}"/>
    <cellStyle name="Currency1" xfId="2260" xr:uid="{00000000-0005-0000-0000-0000DE0A0000}"/>
    <cellStyle name="Currency2" xfId="820" xr:uid="{00000000-0005-0000-0000-0000DF0A0000}"/>
    <cellStyle name="Currencyunder" xfId="3609" xr:uid="{00000000-0005-0000-0000-0000E00A0000}"/>
    <cellStyle name="Currsmall" xfId="2261" xr:uid="{00000000-0005-0000-0000-0000E10A0000}"/>
    <cellStyle name="d" xfId="821" xr:uid="{00000000-0005-0000-0000-0000E20A0000}"/>
    <cellStyle name="Dash" xfId="822" xr:uid="{00000000-0005-0000-0000-0000E30A0000}"/>
    <cellStyle name="Data" xfId="823" xr:uid="{00000000-0005-0000-0000-0000E40A0000}"/>
    <cellStyle name="Data Link" xfId="2262" xr:uid="{00000000-0005-0000-0000-0000E50A0000}"/>
    <cellStyle name="DataBold" xfId="824" xr:uid="{00000000-0005-0000-0000-0000E60A0000}"/>
    <cellStyle name="Date" xfId="825" xr:uid="{00000000-0005-0000-0000-0000E70A0000}"/>
    <cellStyle name="Date - d-mmm" xfId="3610" xr:uid="{00000000-0005-0000-0000-0000E80A0000}"/>
    <cellStyle name="Date - d-mmm-yy" xfId="3611" xr:uid="{00000000-0005-0000-0000-0000E90A0000}"/>
    <cellStyle name="Date - mmm-yy" xfId="3612" xr:uid="{00000000-0005-0000-0000-0000EA0A0000}"/>
    <cellStyle name="date - Style5" xfId="3613" xr:uid="{00000000-0005-0000-0000-0000EB0A0000}"/>
    <cellStyle name="Date [Abbreviated]" xfId="826" xr:uid="{00000000-0005-0000-0000-0000EC0A0000}"/>
    <cellStyle name="date [dd mmm]" xfId="827" xr:uid="{00000000-0005-0000-0000-0000ED0A0000}"/>
    <cellStyle name="Date [d-mmm-yy]" xfId="828" xr:uid="{00000000-0005-0000-0000-0000EE0A0000}"/>
    <cellStyle name="Date [D-M-Y]" xfId="829" xr:uid="{00000000-0005-0000-0000-0000EF0A0000}"/>
    <cellStyle name="Date [Long Europe]" xfId="830" xr:uid="{00000000-0005-0000-0000-0000F00A0000}"/>
    <cellStyle name="Date [Long U.S.]" xfId="831" xr:uid="{00000000-0005-0000-0000-0000F10A0000}"/>
    <cellStyle name="Date [M/D/Y]" xfId="832" xr:uid="{00000000-0005-0000-0000-0000F20A0000}"/>
    <cellStyle name="Date [M/Y]" xfId="833" xr:uid="{00000000-0005-0000-0000-0000F30A0000}"/>
    <cellStyle name="Date [mm-d-yy]" xfId="834" xr:uid="{00000000-0005-0000-0000-0000F40A0000}"/>
    <cellStyle name="Date [mm-d-yyyy]" xfId="835" xr:uid="{00000000-0005-0000-0000-0000F50A0000}"/>
    <cellStyle name="date [mmm yy]" xfId="836" xr:uid="{00000000-0005-0000-0000-0000F60A0000}"/>
    <cellStyle name="date [mmm yyyy]" xfId="837" xr:uid="{00000000-0005-0000-0000-0000F70A0000}"/>
    <cellStyle name="Date [mmm-d-yyyy]" xfId="838" xr:uid="{00000000-0005-0000-0000-0000F80A0000}"/>
    <cellStyle name="Date [mmm-yy]" xfId="839" xr:uid="{00000000-0005-0000-0000-0000F90A0000}"/>
    <cellStyle name="Date [mmm-yyyy]" xfId="840" xr:uid="{00000000-0005-0000-0000-0000FA0A0000}"/>
    <cellStyle name="Date [M-Y]" xfId="841" xr:uid="{00000000-0005-0000-0000-0000FB0A0000}"/>
    <cellStyle name="Date [Short Europe]" xfId="842" xr:uid="{00000000-0005-0000-0000-0000FC0A0000}"/>
    <cellStyle name="Date [Short U.S.]" xfId="843" xr:uid="{00000000-0005-0000-0000-0000FD0A0000}"/>
    <cellStyle name="Date 2" xfId="3673" xr:uid="{00000000-0005-0000-0000-0000FE0A0000}"/>
    <cellStyle name="Date Aligned" xfId="844" xr:uid="{00000000-0005-0000-0000-0000FF0A0000}"/>
    <cellStyle name="Date Aligned*" xfId="845" xr:uid="{00000000-0005-0000-0000-0000000B0000}"/>
    <cellStyle name="Date dd-mmm" xfId="2263" xr:uid="{00000000-0005-0000-0000-0000020B0000}"/>
    <cellStyle name="Date dd-mmm-yy" xfId="2264" xr:uid="{00000000-0005-0000-0000-0000030B0000}"/>
    <cellStyle name="Date mmm-yy" xfId="2265" xr:uid="{00000000-0005-0000-0000-0000040B0000}"/>
    <cellStyle name="Date Short" xfId="846" xr:uid="{00000000-0005-0000-0000-0000050B0000}"/>
    <cellStyle name="Date, Long" xfId="2266" xr:uid="{00000000-0005-0000-0000-0000060B0000}"/>
    <cellStyle name="Date, Short" xfId="2267" xr:uid="{00000000-0005-0000-0000-0000070B0000}"/>
    <cellStyle name="Date_~7573237" xfId="847" xr:uid="{00000000-0005-0000-0000-0000080B0000}"/>
    <cellStyle name="Date1" xfId="2268" xr:uid="{00000000-0005-0000-0000-0000090B0000}"/>
    <cellStyle name="Date2" xfId="848" xr:uid="{00000000-0005-0000-0000-00000A0B0000}"/>
    <cellStyle name="DateLong" xfId="849" xr:uid="{00000000-0005-0000-0000-00000B0B0000}"/>
    <cellStyle name="Dates" xfId="850" xr:uid="{00000000-0005-0000-0000-00000C0B0000}"/>
    <cellStyle name="DateYear" xfId="851" xr:uid="{00000000-0005-0000-0000-00000D0B0000}"/>
    <cellStyle name="Datum" xfId="2269" xr:uid="{00000000-0005-0000-0000-00000E0B0000}"/>
    <cellStyle name="David" xfId="3614" xr:uid="{00000000-0005-0000-0000-00000F0B0000}"/>
    <cellStyle name="day month" xfId="852" xr:uid="{00000000-0005-0000-0000-0000100B0000}"/>
    <cellStyle name="days" xfId="853" xr:uid="{00000000-0005-0000-0000-0000110B0000}"/>
    <cellStyle name="DblLineDollarAcct" xfId="2270" xr:uid="{00000000-0005-0000-0000-0000120B0000}"/>
    <cellStyle name="DblLinePercent" xfId="2271" xr:uid="{00000000-0005-0000-0000-0000130B0000}"/>
    <cellStyle name="Decimal" xfId="2272" xr:uid="{00000000-0005-0000-0000-0000140B0000}"/>
    <cellStyle name="Decimal (negative)" xfId="2273" xr:uid="{00000000-0005-0000-0000-0000150B0000}"/>
    <cellStyle name="decimal [3]" xfId="854" xr:uid="{00000000-0005-0000-0000-0000160B0000}"/>
    <cellStyle name="decimal [4]" xfId="855" xr:uid="{00000000-0005-0000-0000-0000170B0000}"/>
    <cellStyle name="Decimal 0,0" xfId="3615" xr:uid="{00000000-0005-0000-0000-0000180B0000}"/>
    <cellStyle name="Decimal 0,00" xfId="3616" xr:uid="{00000000-0005-0000-0000-0000190B0000}"/>
    <cellStyle name="Decimal 0,0000" xfId="3617" xr:uid="{00000000-0005-0000-0000-00001A0B0000}"/>
    <cellStyle name="default" xfId="3618" xr:uid="{00000000-0005-0000-0000-00001B0B0000}"/>
    <cellStyle name="Deviant" xfId="2274" xr:uid="{00000000-0005-0000-0000-00001C0B0000}"/>
    <cellStyle name="Dezimal [+line]" xfId="3619" xr:uid="{00000000-0005-0000-0000-00001D0B0000}"/>
    <cellStyle name="Dezimal [0]_ !gesamt planIst 94" xfId="3620" xr:uid="{00000000-0005-0000-0000-00001E0B0000}"/>
    <cellStyle name="Dezimal +" xfId="3621" xr:uid="{00000000-0005-0000-0000-00001F0B0000}"/>
    <cellStyle name="Dezimal + 0" xfId="3622" xr:uid="{00000000-0005-0000-0000-0000200B0000}"/>
    <cellStyle name="Dezimal__Utopia Index Index und Guidance (Deutsch)" xfId="856" xr:uid="{00000000-0005-0000-0000-0000210B0000}"/>
    <cellStyle name="Dia" xfId="857" xr:uid="{00000000-0005-0000-0000-0000220B0000}"/>
    <cellStyle name="d-mmm-yy" xfId="858" xr:uid="{00000000-0005-0000-0000-0000230B0000}"/>
    <cellStyle name="Dollar" xfId="859" xr:uid="{00000000-0005-0000-0000-0000240B0000}"/>
    <cellStyle name="Dollar1" xfId="2275" xr:uid="{00000000-0005-0000-0000-0000250B0000}"/>
    <cellStyle name="Dollar1Blue" xfId="2276" xr:uid="{00000000-0005-0000-0000-0000260B0000}"/>
    <cellStyle name="Dollar2" xfId="2277" xr:uid="{00000000-0005-0000-0000-0000270B0000}"/>
    <cellStyle name="DollarAccounting" xfId="2278" xr:uid="{00000000-0005-0000-0000-0000280B0000}"/>
    <cellStyle name="dollars" xfId="860" xr:uid="{00000000-0005-0000-0000-0000290B0000}"/>
    <cellStyle name="Dollars No Decimal" xfId="861" xr:uid="{00000000-0005-0000-0000-00002A0B0000}"/>
    <cellStyle name="Dollars One Decimal" xfId="862" xr:uid="{00000000-0005-0000-0000-00002B0B0000}"/>
    <cellStyle name="Dollars_MD 1 model_blank_Augustin" xfId="863" xr:uid="{00000000-0005-0000-0000-00002C0B0000}"/>
    <cellStyle name="DollarWhole" xfId="864" xr:uid="{00000000-0005-0000-0000-00002D0B0000}"/>
    <cellStyle name="Dotted Line" xfId="865" xr:uid="{00000000-0005-0000-0000-00002E0B0000}"/>
    <cellStyle name="Double Accounting" xfId="866" xr:uid="{00000000-0005-0000-0000-00002F0B0000}"/>
    <cellStyle name="Double Underline" xfId="867" xr:uid="{00000000-0005-0000-0000-0000300B0000}"/>
    <cellStyle name="Download" xfId="868" xr:uid="{00000000-0005-0000-0000-0000310B0000}"/>
    <cellStyle name="Driver" xfId="869" xr:uid="{00000000-0005-0000-0000-0000320B0000}"/>
    <cellStyle name="Driver Lable" xfId="870" xr:uid="{00000000-0005-0000-0000-0000330B0000}"/>
    <cellStyle name="Driver_Feeder" xfId="871" xr:uid="{00000000-0005-0000-0000-0000340B0000}"/>
    <cellStyle name="Encabez1" xfId="872" xr:uid="{00000000-0005-0000-0000-0000350B0000}"/>
    <cellStyle name="Encabez2" xfId="873" xr:uid="{00000000-0005-0000-0000-0000360B0000}"/>
    <cellStyle name="End Table" xfId="874" xr:uid="{00000000-0005-0000-0000-0000370B0000}"/>
    <cellStyle name="Enter Currency (0)" xfId="875" xr:uid="{00000000-0005-0000-0000-0000380B0000}"/>
    <cellStyle name="Enter Currency (2)" xfId="876" xr:uid="{00000000-0005-0000-0000-0000390B0000}"/>
    <cellStyle name="Enter Units (0)" xfId="877" xr:uid="{00000000-0005-0000-0000-00003A0B0000}"/>
    <cellStyle name="Enter Units (1)" xfId="878" xr:uid="{00000000-0005-0000-0000-00003B0B0000}"/>
    <cellStyle name="Enter Units (2)" xfId="879" xr:uid="{00000000-0005-0000-0000-00003C0B0000}"/>
    <cellStyle name="EPS" xfId="880" xr:uid="{00000000-0005-0000-0000-00003D0B0000}"/>
    <cellStyle name="EPSActual" xfId="881" xr:uid="{00000000-0005-0000-0000-00003E0B0000}"/>
    <cellStyle name="EPSEstimate" xfId="882" xr:uid="{00000000-0005-0000-0000-00003F0B0000}"/>
    <cellStyle name="Estimate" xfId="883" xr:uid="{00000000-0005-0000-0000-0000400B0000}"/>
    <cellStyle name="Euro" xfId="884" xr:uid="{00000000-0005-0000-0000-0000410B0000}"/>
    <cellStyle name="Euro Millions" xfId="885" xr:uid="{00000000-0005-0000-0000-0000420B0000}"/>
    <cellStyle name="Euro_Bertelsmann_with Ratings Adj vs.2" xfId="886" xr:uid="{00000000-0005-0000-0000-0000430B0000}"/>
    <cellStyle name="Euros No Decimal" xfId="887" xr:uid="{00000000-0005-0000-0000-0000440B0000}"/>
    <cellStyle name="Euros One Decimal" xfId="888" xr:uid="{00000000-0005-0000-0000-0000450B0000}"/>
    <cellStyle name="EY House" xfId="889" xr:uid="{00000000-0005-0000-0000-0000460B0000}"/>
    <cellStyle name="EY Narrative text" xfId="2279" xr:uid="{00000000-0005-0000-0000-0000470B0000}"/>
    <cellStyle name="EY%colcalc" xfId="890" xr:uid="{00000000-0005-0000-0000-0000480B0000}"/>
    <cellStyle name="EY%input" xfId="891" xr:uid="{00000000-0005-0000-0000-0000490B0000}"/>
    <cellStyle name="EY%rowcalc" xfId="892" xr:uid="{00000000-0005-0000-0000-00004A0B0000}"/>
    <cellStyle name="EY0dp" xfId="893" xr:uid="{00000000-0005-0000-0000-00004B0B0000}"/>
    <cellStyle name="EY1dp" xfId="894" xr:uid="{00000000-0005-0000-0000-00004C0B0000}"/>
    <cellStyle name="EY2dp" xfId="895" xr:uid="{00000000-0005-0000-0000-00004D0B0000}"/>
    <cellStyle name="EY3dp" xfId="896" xr:uid="{00000000-0005-0000-0000-00004E0B0000}"/>
    <cellStyle name="EYChartTitle" xfId="2280" xr:uid="{00000000-0005-0000-0000-00004F0B0000}"/>
    <cellStyle name="EYColumnHeading" xfId="897" xr:uid="{00000000-0005-0000-0000-0000500B0000}"/>
    <cellStyle name="EYColumnHeadingItalic" xfId="2281" xr:uid="{00000000-0005-0000-0000-0000510B0000}"/>
    <cellStyle name="EYCoverDatabookName" xfId="2282" xr:uid="{00000000-0005-0000-0000-0000520B0000}"/>
    <cellStyle name="EYCoverDate" xfId="2283" xr:uid="{00000000-0005-0000-0000-0000530B0000}"/>
    <cellStyle name="EYCoverDraft" xfId="2284" xr:uid="{00000000-0005-0000-0000-0000540B0000}"/>
    <cellStyle name="EYCoverProjectName" xfId="2285" xr:uid="{00000000-0005-0000-0000-0000550B0000}"/>
    <cellStyle name="EYCurrency" xfId="2286" xr:uid="{00000000-0005-0000-0000-0000560B0000}"/>
    <cellStyle name="EYHeading1" xfId="898" xr:uid="{00000000-0005-0000-0000-0000570B0000}"/>
    <cellStyle name="EYheading2" xfId="899" xr:uid="{00000000-0005-0000-0000-0000580B0000}"/>
    <cellStyle name="EYheading3" xfId="900" xr:uid="{00000000-0005-0000-0000-0000590B0000}"/>
    <cellStyle name="EYNotes" xfId="2287" xr:uid="{00000000-0005-0000-0000-00005A0B0000}"/>
    <cellStyle name="EYNotesHeading" xfId="2288" xr:uid="{00000000-0005-0000-0000-00005B0B0000}"/>
    <cellStyle name="EYnumber" xfId="901" xr:uid="{00000000-0005-0000-0000-00005C0B0000}"/>
    <cellStyle name="EYSectionHeading" xfId="2289" xr:uid="{00000000-0005-0000-0000-00005D0B0000}"/>
    <cellStyle name="EYSheetHeader1" xfId="902" xr:uid="{00000000-0005-0000-0000-00005E0B0000}"/>
    <cellStyle name="EYSheetHeading" xfId="2290" xr:uid="{00000000-0005-0000-0000-00005F0B0000}"/>
    <cellStyle name="EYsmallheading" xfId="2291" xr:uid="{00000000-0005-0000-0000-0000600B0000}"/>
    <cellStyle name="EYSource" xfId="2292" xr:uid="{00000000-0005-0000-0000-0000610B0000}"/>
    <cellStyle name="EYtext" xfId="903" xr:uid="{00000000-0005-0000-0000-0000620B0000}"/>
    <cellStyle name="EYtextbold" xfId="2293" xr:uid="{00000000-0005-0000-0000-0000630B0000}"/>
    <cellStyle name="EYtextbolditalic" xfId="2294" xr:uid="{00000000-0005-0000-0000-0000640B0000}"/>
    <cellStyle name="EYtextitalic" xfId="2295" xr:uid="{00000000-0005-0000-0000-0000650B0000}"/>
    <cellStyle name="fact" xfId="904" xr:uid="{00000000-0005-0000-0000-0000660B0000}"/>
    <cellStyle name="Factor" xfId="1746" xr:uid="{00000000-0005-0000-0000-0000670B0000}"/>
    <cellStyle name="Fest" xfId="2296" xr:uid="{00000000-0005-0000-0000-0000680B0000}"/>
    <cellStyle name="Fijo" xfId="905" xr:uid="{00000000-0005-0000-0000-0000690B0000}"/>
    <cellStyle name="Financiero" xfId="906" xr:uid="{00000000-0005-0000-0000-00006A0B0000}"/>
    <cellStyle name="Fixed" xfId="907" xr:uid="{00000000-0005-0000-0000-00006B0B0000}"/>
    <cellStyle name="Fixed [0]" xfId="908" xr:uid="{00000000-0005-0000-0000-00006C0B0000}"/>
    <cellStyle name="Fixed_Bertelsmann_with Ratings Adj vs.2" xfId="909" xr:uid="{00000000-0005-0000-0000-00006D0B0000}"/>
    <cellStyle name="Fixlong" xfId="2297" xr:uid="{00000000-0005-0000-0000-00006E0B0000}"/>
    <cellStyle name="Footer SBILogo1" xfId="910" xr:uid="{00000000-0005-0000-0000-00006F0B0000}"/>
    <cellStyle name="Footer SBILogo2" xfId="911" xr:uid="{00000000-0005-0000-0000-0000700B0000}"/>
    <cellStyle name="Footnote" xfId="912" xr:uid="{00000000-0005-0000-0000-0000710B0000}"/>
    <cellStyle name="Footnote Reference" xfId="913" xr:uid="{00000000-0005-0000-0000-0000720B0000}"/>
    <cellStyle name="Footnote_comments" xfId="914" xr:uid="{00000000-0005-0000-0000-0000730B0000}"/>
    <cellStyle name="Formula" xfId="2298" xr:uid="{00000000-0005-0000-0000-0000740B0000}"/>
    <cellStyle name="Formule" xfId="2299" xr:uid="{00000000-0005-0000-0000-0000750B0000}"/>
    <cellStyle name="Fraction" xfId="915" xr:uid="{00000000-0005-0000-0000-0000760B0000}"/>
    <cellStyle name="Fraction [8]" xfId="916" xr:uid="{00000000-0005-0000-0000-0000770B0000}"/>
    <cellStyle name="Fraction [Bl]" xfId="917" xr:uid="{00000000-0005-0000-0000-0000780B0000}"/>
    <cellStyle name="Fraction_Feeder" xfId="918" xr:uid="{00000000-0005-0000-0000-0000790B0000}"/>
    <cellStyle name="General" xfId="919" xr:uid="{00000000-0005-0000-0000-00007A0B0000}"/>
    <cellStyle name="General [C]" xfId="920" xr:uid="{00000000-0005-0000-0000-00007B0B0000}"/>
    <cellStyle name="General [R]" xfId="921" xr:uid="{00000000-0005-0000-0000-00007C0B0000}"/>
    <cellStyle name="General heading" xfId="3640" xr:uid="{00000000-0005-0000-0000-00007D0B0000}"/>
    <cellStyle name="Global" xfId="922" xr:uid="{00000000-0005-0000-0000-00007E0B0000}"/>
    <cellStyle name="Grey" xfId="923" xr:uid="{00000000-0005-0000-0000-00007F0B0000}"/>
    <cellStyle name="GrowthRate" xfId="924" xr:uid="{00000000-0005-0000-0000-0000800B0000}"/>
    <cellStyle name="GrowthSeq" xfId="925" xr:uid="{00000000-0005-0000-0000-0000810B0000}"/>
    <cellStyle name="GWN Table Body" xfId="2300" xr:uid="{00000000-0005-0000-0000-0000820B0000}"/>
    <cellStyle name="GWN Table Header" xfId="2301" xr:uid="{00000000-0005-0000-0000-0000830B0000}"/>
    <cellStyle name="GWN Table Left Header" xfId="2302" xr:uid="{00000000-0005-0000-0000-0000840B0000}"/>
    <cellStyle name="GWN Table Note" xfId="2303" xr:uid="{00000000-0005-0000-0000-0000850B0000}"/>
    <cellStyle name="GWN Table Title" xfId="2304" xr:uid="{00000000-0005-0000-0000-0000860B0000}"/>
    <cellStyle name="H 2" xfId="2305" xr:uid="{00000000-0005-0000-0000-0000870B0000}"/>
    <cellStyle name="H Acct 1" xfId="926" xr:uid="{00000000-0005-0000-0000-0000880B0000}"/>
    <cellStyle name="H Acct 1,$" xfId="927" xr:uid="{00000000-0005-0000-0000-0000890B0000}"/>
    <cellStyle name="haeding 2" xfId="928" xr:uid="{00000000-0005-0000-0000-00008B0B0000}"/>
    <cellStyle name="hard" xfId="929" xr:uid="{00000000-0005-0000-0000-00008C0B0000}"/>
    <cellStyle name="Hard code" xfId="930" xr:uid="{00000000-0005-0000-0000-00008D0B0000}"/>
    <cellStyle name="Hard code %" xfId="931" xr:uid="{00000000-0005-0000-0000-00008E0B0000}"/>
    <cellStyle name="Hard code_5y FVebitda" xfId="932" xr:uid="{00000000-0005-0000-0000-00008F0B0000}"/>
    <cellStyle name="Hard nb" xfId="933" xr:uid="{00000000-0005-0000-0000-0000900B0000}"/>
    <cellStyle name="hard no" xfId="934" xr:uid="{00000000-0005-0000-0000-0000910B0000}"/>
    <cellStyle name="hard no." xfId="935" xr:uid="{00000000-0005-0000-0000-0000920B0000}"/>
    <cellStyle name="Hard Percent" xfId="936" xr:uid="{00000000-0005-0000-0000-0000930B0000}"/>
    <cellStyle name="hard_5y FVebitda" xfId="937" xr:uid="{00000000-0005-0000-0000-0000940B0000}"/>
    <cellStyle name="Hardcoded" xfId="938" xr:uid="{00000000-0005-0000-0000-0000950B0000}"/>
    <cellStyle name="hardno" xfId="2306" xr:uid="{00000000-0005-0000-0000-0000960B0000}"/>
    <cellStyle name="head1" xfId="939" xr:uid="{00000000-0005-0000-0000-0000970B0000}"/>
    <cellStyle name="head2" xfId="940" xr:uid="{00000000-0005-0000-0000-0000980B0000}"/>
    <cellStyle name="Header" xfId="941" xr:uid="{00000000-0005-0000-0000-0000990B0000}"/>
    <cellStyle name="header 2" xfId="1697" xr:uid="{00000000-0005-0000-0000-00009A0B0000}"/>
    <cellStyle name="Header Draft Stamp" xfId="942" xr:uid="{00000000-0005-0000-0000-00009B0B0000}"/>
    <cellStyle name="Header_LBO" xfId="943" xr:uid="{00000000-0005-0000-0000-00009C0B0000}"/>
    <cellStyle name="Header1" xfId="944" xr:uid="{00000000-0005-0000-0000-00009D0B0000}"/>
    <cellStyle name="Header2" xfId="945" xr:uid="{00000000-0005-0000-0000-00009E0B0000}"/>
    <cellStyle name="Heading" xfId="946" xr:uid="{00000000-0005-0000-0000-00009F0B0000}"/>
    <cellStyle name="Heading 1" xfId="3628" builtinId="16"/>
    <cellStyle name="Heading 1 Above" xfId="947" xr:uid="{00000000-0005-0000-0000-0000A10B0000}"/>
    <cellStyle name="Heading 1+" xfId="948" xr:uid="{00000000-0005-0000-0000-0000A20B0000}"/>
    <cellStyle name="Heading 2 2" xfId="3641" xr:uid="{00000000-0005-0000-0000-0000A30B0000}"/>
    <cellStyle name="Heading 2 Below" xfId="949" xr:uid="{00000000-0005-0000-0000-0000A40B0000}"/>
    <cellStyle name="Heading 2+" xfId="950" xr:uid="{00000000-0005-0000-0000-0000A50B0000}"/>
    <cellStyle name="Heading 3+" xfId="951" xr:uid="{00000000-0005-0000-0000-0000A60B0000}"/>
    <cellStyle name="Heading 5" xfId="952" xr:uid="{00000000-0005-0000-0000-0000A70B0000}"/>
    <cellStyle name="Heading1" xfId="953" xr:uid="{00000000-0005-0000-0000-0000A80B0000}"/>
    <cellStyle name="Heading2" xfId="954" xr:uid="{00000000-0005-0000-0000-0000A90B0000}"/>
    <cellStyle name="Heading3" xfId="955" xr:uid="{00000000-0005-0000-0000-0000AA0B0000}"/>
    <cellStyle name="Hidden" xfId="956" xr:uid="{00000000-0005-0000-0000-0000AB0B0000}"/>
    <cellStyle name="hide" xfId="957" xr:uid="{00000000-0005-0000-0000-0000AC0B0000}"/>
    <cellStyle name="Highlight" xfId="958" xr:uid="{00000000-0005-0000-0000-0000AD0B0000}"/>
    <cellStyle name="Hist_perc" xfId="959" xr:uid="{00000000-0005-0000-0000-0000AE0B0000}"/>
    <cellStyle name="Historic" xfId="960" xr:uid="{00000000-0005-0000-0000-0000AF0B0000}"/>
    <cellStyle name="Historical" xfId="3642" xr:uid="{00000000-0005-0000-0000-0000B00B0000}"/>
    <cellStyle name="historical #" xfId="961" xr:uid="{00000000-0005-0000-0000-0000B10B0000}"/>
    <cellStyle name="historical %" xfId="962" xr:uid="{00000000-0005-0000-0000-0000B20B0000}"/>
    <cellStyle name="ht" xfId="963" xr:uid="{00000000-0005-0000-0000-0000B30B0000}"/>
    <cellStyle name="Hyperlink" xfId="1" builtinId="8" customBuiltin="1"/>
    <cellStyle name="IBESInput" xfId="964" xr:uid="{00000000-0005-0000-0000-0000B50B0000}"/>
    <cellStyle name="Important" xfId="2307" xr:uid="{00000000-0005-0000-0000-0000B60B0000}"/>
    <cellStyle name="Imput" xfId="965" xr:uid="{00000000-0005-0000-0000-0000B70B0000}"/>
    <cellStyle name="IncomeStatement" xfId="966" xr:uid="{00000000-0005-0000-0000-0000B80B0000}"/>
    <cellStyle name="Indent1" xfId="2308" xr:uid="{00000000-0005-0000-0000-0000B90B0000}"/>
    <cellStyle name="Indented [0]" xfId="967" xr:uid="{00000000-0005-0000-0000-0000BA0B0000}"/>
    <cellStyle name="Indented [2]" xfId="968" xr:uid="{00000000-0005-0000-0000-0000BB0B0000}"/>
    <cellStyle name="Indented [4]" xfId="969" xr:uid="{00000000-0005-0000-0000-0000BC0B0000}"/>
    <cellStyle name="Indented [6]" xfId="970" xr:uid="{00000000-0005-0000-0000-0000BD0B0000}"/>
    <cellStyle name="inpt" xfId="971" xr:uid="{00000000-0005-0000-0000-0000BE0B0000}"/>
    <cellStyle name="Input %" xfId="972" xr:uid="{00000000-0005-0000-0000-0000BF0B0000}"/>
    <cellStyle name="Input % (1dp)" xfId="973" xr:uid="{00000000-0005-0000-0000-0000C00B0000}"/>
    <cellStyle name="Input [yellow]" xfId="974" xr:uid="{00000000-0005-0000-0000-0000C10B0000}"/>
    <cellStyle name="Input 0" xfId="975" xr:uid="{00000000-0005-0000-0000-0000C20B0000}"/>
    <cellStyle name="Input 0,0" xfId="976" xr:uid="{00000000-0005-0000-0000-0000C30B0000}"/>
    <cellStyle name="Input 10" xfId="1710" xr:uid="{00000000-0005-0000-0000-0000C40B0000}"/>
    <cellStyle name="Input 10 2" xfId="3704" xr:uid="{00000000-0005-0000-0000-0000C50B0000}"/>
    <cellStyle name="Input 11" xfId="1730" xr:uid="{00000000-0005-0000-0000-0000C60B0000}"/>
    <cellStyle name="Input 11 2" xfId="3709" xr:uid="{00000000-0005-0000-0000-0000C70B0000}"/>
    <cellStyle name="Input 12" xfId="1731" xr:uid="{00000000-0005-0000-0000-0000C80B0000}"/>
    <cellStyle name="Input 12 2" xfId="3710" xr:uid="{00000000-0005-0000-0000-0000C90B0000}"/>
    <cellStyle name="Input 13" xfId="1738" xr:uid="{00000000-0005-0000-0000-0000CA0B0000}"/>
    <cellStyle name="Input 13 2" xfId="3711" xr:uid="{00000000-0005-0000-0000-0000CB0B0000}"/>
    <cellStyle name="Input 14" xfId="1739" xr:uid="{00000000-0005-0000-0000-0000CC0B0000}"/>
    <cellStyle name="Input 14 2" xfId="3712" xr:uid="{00000000-0005-0000-0000-0000CD0B0000}"/>
    <cellStyle name="Input 2" xfId="1687" xr:uid="{00000000-0005-0000-0000-0000CE0B0000}"/>
    <cellStyle name="Input 2 2" xfId="3699" xr:uid="{00000000-0005-0000-0000-0000CF0B0000}"/>
    <cellStyle name="Input 3" xfId="1698" xr:uid="{00000000-0005-0000-0000-0000D00B0000}"/>
    <cellStyle name="Input 3 2" xfId="3701" xr:uid="{00000000-0005-0000-0000-0000D10B0000}"/>
    <cellStyle name="Input 4" xfId="1702" xr:uid="{00000000-0005-0000-0000-0000D20B0000}"/>
    <cellStyle name="Input 4 2" xfId="3702" xr:uid="{00000000-0005-0000-0000-0000D30B0000}"/>
    <cellStyle name="Input 5" xfId="1703" xr:uid="{00000000-0005-0000-0000-0000D40B0000}"/>
    <cellStyle name="Input 5 2" xfId="3703" xr:uid="{00000000-0005-0000-0000-0000D50B0000}"/>
    <cellStyle name="Input 6" xfId="1719" xr:uid="{00000000-0005-0000-0000-0000D60B0000}"/>
    <cellStyle name="Input 6 2" xfId="3707" xr:uid="{00000000-0005-0000-0000-0000D70B0000}"/>
    <cellStyle name="Input 7" xfId="1725" xr:uid="{00000000-0005-0000-0000-0000D80B0000}"/>
    <cellStyle name="Input 7 2" xfId="3708" xr:uid="{00000000-0005-0000-0000-0000D90B0000}"/>
    <cellStyle name="Input 8" xfId="1712" xr:uid="{00000000-0005-0000-0000-0000DA0B0000}"/>
    <cellStyle name="Input 8 2" xfId="3705" xr:uid="{00000000-0005-0000-0000-0000DB0B0000}"/>
    <cellStyle name="Input 9" xfId="1713" xr:uid="{00000000-0005-0000-0000-0000DC0B0000}"/>
    <cellStyle name="Input 9 2" xfId="3706" xr:uid="{00000000-0005-0000-0000-0000DD0B0000}"/>
    <cellStyle name="Input Cells" xfId="1747" xr:uid="{00000000-0005-0000-0000-0000DE0B0000}"/>
    <cellStyle name="Input comma" xfId="977" xr:uid="{00000000-0005-0000-0000-0000DF0B0000}"/>
    <cellStyle name="Input Currency" xfId="978" xr:uid="{00000000-0005-0000-0000-0000E00B0000}"/>
    <cellStyle name="Input Date" xfId="979" xr:uid="{00000000-0005-0000-0000-0000E10B0000}"/>
    <cellStyle name="Input Fixed [0]" xfId="980" xr:uid="{00000000-0005-0000-0000-0000E20B0000}"/>
    <cellStyle name="Input Link" xfId="981" xr:uid="{00000000-0005-0000-0000-0000E30B0000}"/>
    <cellStyle name="Input multiple" xfId="982" xr:uid="{00000000-0005-0000-0000-0000E40B0000}"/>
    <cellStyle name="Input Normal" xfId="983" xr:uid="{00000000-0005-0000-0000-0000E50B0000}"/>
    <cellStyle name="Input Number" xfId="3643" xr:uid="{00000000-0005-0000-0000-0000E60B0000}"/>
    <cellStyle name="Input number (0dp)" xfId="984" xr:uid="{00000000-0005-0000-0000-0000E70B0000}"/>
    <cellStyle name="Input number (1dp)" xfId="985" xr:uid="{00000000-0005-0000-0000-0000E80B0000}"/>
    <cellStyle name="Input Number Normal" xfId="986" xr:uid="{00000000-0005-0000-0000-0000E90B0000}"/>
    <cellStyle name="Input Percent" xfId="987" xr:uid="{00000000-0005-0000-0000-0000EA0B0000}"/>
    <cellStyle name="Input Percent [2]" xfId="988" xr:uid="{00000000-0005-0000-0000-0000EB0B0000}"/>
    <cellStyle name="Input Percent_Bertelsmann_with Ratings Adj vs.2" xfId="989" xr:uid="{00000000-0005-0000-0000-0000EC0B0000}"/>
    <cellStyle name="Input Titles" xfId="990" xr:uid="{00000000-0005-0000-0000-0000ED0B0000}"/>
    <cellStyle name="Input$" xfId="991" xr:uid="{00000000-0005-0000-0000-0000EE0B0000}"/>
    <cellStyle name="Input%" xfId="992" xr:uid="{00000000-0005-0000-0000-0000EF0B0000}"/>
    <cellStyle name="Input0dec" xfId="993" xr:uid="{00000000-0005-0000-0000-0000F00B0000}"/>
    <cellStyle name="Input2dec" xfId="994" xr:uid="{00000000-0005-0000-0000-0000F10B0000}"/>
    <cellStyle name="InputBlueFont" xfId="995" xr:uid="{00000000-0005-0000-0000-0000F20B0000}"/>
    <cellStyle name="InputBlueFontLocked" xfId="996" xr:uid="{00000000-0005-0000-0000-0000F30B0000}"/>
    <cellStyle name="InputCurrency" xfId="997" xr:uid="{00000000-0005-0000-0000-0000F40B0000}"/>
    <cellStyle name="InputCurrency2" xfId="998" xr:uid="{00000000-0005-0000-0000-0000F50B0000}"/>
    <cellStyle name="InputDate" xfId="999" xr:uid="{00000000-0005-0000-0000-0000F60B0000}"/>
    <cellStyle name="InputDate 2" xfId="3674" xr:uid="{00000000-0005-0000-0000-0000F70B0000}"/>
    <cellStyle name="InputHead" xfId="1000" xr:uid="{00000000-0005-0000-0000-0000F80B0000}"/>
    <cellStyle name="InputMultiple1" xfId="1001" xr:uid="{00000000-0005-0000-0000-0000F90B0000}"/>
    <cellStyle name="InputPercent" xfId="1002" xr:uid="{00000000-0005-0000-0000-0000FA0B0000}"/>
    <cellStyle name="InputPercent1" xfId="1003" xr:uid="{00000000-0005-0000-0000-0000FB0B0000}"/>
    <cellStyle name="InputPop" xfId="1004" xr:uid="{00000000-0005-0000-0000-0000FC0B0000}"/>
    <cellStyle name="Integer" xfId="1005" xr:uid="{00000000-0005-0000-0000-0000FD0B0000}"/>
    <cellStyle name="Item" xfId="1006" xr:uid="{00000000-0005-0000-0000-0000FE0B0000}"/>
    <cellStyle name="ItemTypeClass" xfId="1007" xr:uid="{00000000-0005-0000-0000-0000FF0B0000}"/>
    <cellStyle name="Komma [0]_laroux" xfId="1008" xr:uid="{00000000-0005-0000-0000-0000000C0000}"/>
    <cellStyle name="Komma_laroux" xfId="1009" xr:uid="{00000000-0005-0000-0000-0000010C0000}"/>
    <cellStyle name="KPMG Heading 1" xfId="1010" xr:uid="{00000000-0005-0000-0000-0000020C0000}"/>
    <cellStyle name="KPMG Heading 2" xfId="1011" xr:uid="{00000000-0005-0000-0000-0000030C0000}"/>
    <cellStyle name="KPMG Heading 3" xfId="1012" xr:uid="{00000000-0005-0000-0000-0000040C0000}"/>
    <cellStyle name="KPMG Heading 4" xfId="1013" xr:uid="{00000000-0005-0000-0000-0000050C0000}"/>
    <cellStyle name="KPMG Normal" xfId="1014" xr:uid="{00000000-0005-0000-0000-0000060C0000}"/>
    <cellStyle name="KPMG Normal Text" xfId="1015" xr:uid="{00000000-0005-0000-0000-0000070C0000}"/>
    <cellStyle name="ligne_detail" xfId="1016" xr:uid="{00000000-0005-0000-0000-0000080C0000}"/>
    <cellStyle name="Line" xfId="1017" xr:uid="{00000000-0005-0000-0000-0000090C0000}"/>
    <cellStyle name="Link" xfId="1018" xr:uid="{00000000-0005-0000-0000-00000A0C0000}"/>
    <cellStyle name="Link Currency (0)" xfId="1019" xr:uid="{00000000-0005-0000-0000-00000B0C0000}"/>
    <cellStyle name="Link Currency (2)" xfId="1020" xr:uid="{00000000-0005-0000-0000-00000C0C0000}"/>
    <cellStyle name="Link Units (0)" xfId="1021" xr:uid="{00000000-0005-0000-0000-00000D0C0000}"/>
    <cellStyle name="Link Units (1)" xfId="1022" xr:uid="{00000000-0005-0000-0000-00000E0C0000}"/>
    <cellStyle name="Link Units (2)" xfId="1023" xr:uid="{00000000-0005-0000-0000-00000F0C0000}"/>
    <cellStyle name="Locked" xfId="1024" xr:uid="{00000000-0005-0000-0000-0000100C0000}"/>
    <cellStyle name="lpt" xfId="1025" xr:uid="{00000000-0005-0000-0000-0000110C0000}"/>
    <cellStyle name="lspt" xfId="1026" xr:uid="{00000000-0005-0000-0000-0000120C0000}"/>
    <cellStyle name="m" xfId="1027" xr:uid="{00000000-0005-0000-0000-0000130C0000}"/>
    <cellStyle name="m/d/yy" xfId="1028" xr:uid="{00000000-0005-0000-0000-0000140C0000}"/>
    <cellStyle name="m1" xfId="1029" xr:uid="{00000000-0005-0000-0000-0000150C0000}"/>
    <cellStyle name="Main item" xfId="1030" xr:uid="{00000000-0005-0000-0000-0000160C0000}"/>
    <cellStyle name="Main Title" xfId="1031" xr:uid="{00000000-0005-0000-0000-0000170C0000}"/>
    <cellStyle name="Margins" xfId="1032" xr:uid="{00000000-0005-0000-0000-0000180C0000}"/>
    <cellStyle name="Migliaia (0)" xfId="1033" xr:uid="{00000000-0005-0000-0000-0000190C0000}"/>
    <cellStyle name="Migliaia_AdR prelim valuation 010130 base case Ver5 Final" xfId="1034" xr:uid="{00000000-0005-0000-0000-00001A0C0000}"/>
    <cellStyle name="Millares [0]_Asset Mgmt " xfId="1689" xr:uid="{00000000-0005-0000-0000-00001B0C0000}"/>
    <cellStyle name="Millares_Asset Mgmt " xfId="1690" xr:uid="{00000000-0005-0000-0000-00001C0C0000}"/>
    <cellStyle name="Milliers [0]_AR1194" xfId="1035" xr:uid="{00000000-0005-0000-0000-00001D0C0000}"/>
    <cellStyle name="Milliers_AR1194" xfId="1036" xr:uid="{00000000-0005-0000-0000-00001E0C0000}"/>
    <cellStyle name="million" xfId="1037" xr:uid="{00000000-0005-0000-0000-00001F0C0000}"/>
    <cellStyle name="million [1]" xfId="1038" xr:uid="{00000000-0005-0000-0000-0000200C0000}"/>
    <cellStyle name="million_DCF" xfId="1039" xr:uid="{00000000-0005-0000-0000-0000210C0000}"/>
    <cellStyle name="millions" xfId="1040" xr:uid="{00000000-0005-0000-0000-0000220C0000}"/>
    <cellStyle name="MLComma0" xfId="1041" xr:uid="{00000000-0005-0000-0000-0000230C0000}"/>
    <cellStyle name="MLDollar0" xfId="1042" xr:uid="{00000000-0005-0000-0000-0000240C0000}"/>
    <cellStyle name="MLEuro0" xfId="1043" xr:uid="{00000000-0005-0000-0000-0000250C0000}"/>
    <cellStyle name="MLMultiple0" xfId="1044" xr:uid="{00000000-0005-0000-0000-0000260C0000}"/>
    <cellStyle name="MLPercent0" xfId="1045" xr:uid="{00000000-0005-0000-0000-0000270C0000}"/>
    <cellStyle name="MLPound0" xfId="1046" xr:uid="{00000000-0005-0000-0000-0000280C0000}"/>
    <cellStyle name="MLYen0" xfId="1047" xr:uid="{00000000-0005-0000-0000-0000290C0000}"/>
    <cellStyle name="mod1" xfId="1048" xr:uid="{00000000-0005-0000-0000-00002A0C0000}"/>
    <cellStyle name="model" xfId="1049" xr:uid="{00000000-0005-0000-0000-00002B0C0000}"/>
    <cellStyle name="modelo1" xfId="1050" xr:uid="{00000000-0005-0000-0000-00002C0C0000}"/>
    <cellStyle name="Moneda [0]_Asset Mgmt " xfId="1691" xr:uid="{00000000-0005-0000-0000-00002D0C0000}"/>
    <cellStyle name="Moneda_Asset Mgmt " xfId="1692" xr:uid="{00000000-0005-0000-0000-00002E0C0000}"/>
    <cellStyle name="Monétaire [0]_AR1194" xfId="1051" xr:uid="{00000000-0005-0000-0000-00002F0C0000}"/>
    <cellStyle name="Monétaire_AR1194" xfId="1052" xr:uid="{00000000-0005-0000-0000-0000300C0000}"/>
    <cellStyle name="Monetario" xfId="1053" xr:uid="{00000000-0005-0000-0000-0000310C0000}"/>
    <cellStyle name="Money" xfId="1054" xr:uid="{00000000-0005-0000-0000-0000320C0000}"/>
    <cellStyle name="month" xfId="1055" xr:uid="{00000000-0005-0000-0000-0000330C0000}"/>
    <cellStyle name="MonthYears" xfId="1056" xr:uid="{00000000-0005-0000-0000-0000340C0000}"/>
    <cellStyle name="Morgan" xfId="1057" xr:uid="{00000000-0005-0000-0000-0000350C0000}"/>
    <cellStyle name="Multiple" xfId="1058" xr:uid="{00000000-0005-0000-0000-0000360C0000}"/>
    <cellStyle name="Multiple [0]" xfId="1059" xr:uid="{00000000-0005-0000-0000-0000370C0000}"/>
    <cellStyle name="Multiple [1]" xfId="1060" xr:uid="{00000000-0005-0000-0000-0000380C0000}"/>
    <cellStyle name="Multiple_detailed bank case 21 3 05" xfId="1061" xr:uid="{00000000-0005-0000-0000-0000390C0000}"/>
    <cellStyle name="Multiple1" xfId="1062" xr:uid="{00000000-0005-0000-0000-00003A0C0000}"/>
    <cellStyle name="MultipleBelow" xfId="1063" xr:uid="{00000000-0005-0000-0000-00003B0C0000}"/>
    <cellStyle name="MultipleDouble" xfId="1064" xr:uid="{00000000-0005-0000-0000-00003C0C0000}"/>
    <cellStyle name="MultipleInput" xfId="1065" xr:uid="{00000000-0005-0000-0000-00003D0C0000}"/>
    <cellStyle name="MultipleInput 2" xfId="3675" xr:uid="{00000000-0005-0000-0000-00003E0C0000}"/>
    <cellStyle name="Multiples1" xfId="1066" xr:uid="{00000000-0005-0000-0000-00003F0C0000}"/>
    <cellStyle name="n" xfId="1693" xr:uid="{00000000-0005-0000-0000-0000400C0000}"/>
    <cellStyle name="n0" xfId="1067" xr:uid="{00000000-0005-0000-0000-0000410C0000}"/>
    <cellStyle name="n1" xfId="1068" xr:uid="{00000000-0005-0000-0000-0000420C0000}"/>
    <cellStyle name="n2" xfId="1069" xr:uid="{00000000-0005-0000-0000-0000430C0000}"/>
    <cellStyle name="NA is zero" xfId="1070" xr:uid="{00000000-0005-0000-0000-0000440C0000}"/>
    <cellStyle name="Name" xfId="1071" xr:uid="{00000000-0005-0000-0000-0000450C0000}"/>
    <cellStyle name="NivelFila_2_Consejo2001" xfId="1072" xr:uid="{00000000-0005-0000-0000-0000460C0000}"/>
    <cellStyle name="No Border" xfId="1073" xr:uid="{00000000-0005-0000-0000-0000470C0000}"/>
    <cellStyle name="no dec" xfId="1074" xr:uid="{00000000-0005-0000-0000-0000480C0000}"/>
    <cellStyle name="No Decimal" xfId="1075" xr:uid="{00000000-0005-0000-0000-0000490C0000}"/>
    <cellStyle name="No.s to 1dp" xfId="1076" xr:uid="{00000000-0005-0000-0000-00004A0C0000}"/>
    <cellStyle name="NORAYAS" xfId="1077" xr:uid="{00000000-0005-0000-0000-00004B0C0000}"/>
    <cellStyle name="Norm" xfId="1078" xr:uid="{00000000-0005-0000-0000-00004C0C0000}"/>
    <cellStyle name="norma;l" xfId="1079" xr:uid="{00000000-0005-0000-0000-00004D0C0000}"/>
    <cellStyle name="norma;l 2" xfId="3676" xr:uid="{00000000-0005-0000-0000-00004E0C0000}"/>
    <cellStyle name="Normal" xfId="0" builtinId="0"/>
    <cellStyle name="Normal--" xfId="1080" xr:uid="{00000000-0005-0000-0000-0000500C0000}"/>
    <cellStyle name="Normal - Style1" xfId="1081" xr:uid="{00000000-0005-0000-0000-0000510C0000}"/>
    <cellStyle name="Normal (no,)" xfId="1082" xr:uid="{00000000-0005-0000-0000-0000520C0000}"/>
    <cellStyle name="Normal [0]" xfId="1083" xr:uid="{00000000-0005-0000-0000-0000530C0000}"/>
    <cellStyle name="Normal [1]" xfId="1084" xr:uid="{00000000-0005-0000-0000-0000540C0000}"/>
    <cellStyle name="Normal [2]" xfId="1085" xr:uid="{00000000-0005-0000-0000-0000550C0000}"/>
    <cellStyle name="Normal [3]" xfId="1086" xr:uid="{00000000-0005-0000-0000-0000560C0000}"/>
    <cellStyle name="normal [zero]" xfId="1087" xr:uid="{00000000-0005-0000-0000-0000570C0000}"/>
    <cellStyle name="Normal 10" xfId="1716" xr:uid="{00000000-0005-0000-0000-0000580C0000}"/>
    <cellStyle name="Normal 11" xfId="1717" xr:uid="{00000000-0005-0000-0000-0000590C0000}"/>
    <cellStyle name="Normal 12" xfId="1728" xr:uid="{00000000-0005-0000-0000-00005A0C0000}"/>
    <cellStyle name="Normal 13" xfId="1734" xr:uid="{00000000-0005-0000-0000-00005B0C0000}"/>
    <cellStyle name="Normal 14" xfId="1736" xr:uid="{00000000-0005-0000-0000-00005C0C0000}"/>
    <cellStyle name="Normal 15" xfId="1742" xr:uid="{00000000-0005-0000-0000-00005D0C0000}"/>
    <cellStyle name="Normal 16" xfId="2310" xr:uid="{00000000-0005-0000-0000-00005E0C0000}"/>
    <cellStyle name="Normal 16 2" xfId="3715" xr:uid="{00000000-0005-0000-0000-00005F0C0000}"/>
    <cellStyle name="Normal 2" xfId="3" xr:uid="{00000000-0005-0000-0000-0000600C0000}"/>
    <cellStyle name="Normal 2 2" xfId="1686" xr:uid="{00000000-0005-0000-0000-0000610C0000}"/>
    <cellStyle name="Normal 2 3" xfId="1699" xr:uid="{00000000-0005-0000-0000-0000620C0000}"/>
    <cellStyle name="Normal 3" xfId="7" xr:uid="{00000000-0005-0000-0000-0000630C0000}"/>
    <cellStyle name="Normal 4" xfId="1694" xr:uid="{00000000-0005-0000-0000-0000640C0000}"/>
    <cellStyle name="Normal 5" xfId="1695" xr:uid="{00000000-0005-0000-0000-0000650C0000}"/>
    <cellStyle name="Normal 5 3" xfId="3623" xr:uid="{00000000-0005-0000-0000-0000660C0000}"/>
    <cellStyle name="Normal 6" xfId="1705" xr:uid="{00000000-0005-0000-0000-0000670C0000}"/>
    <cellStyle name="Normal 7" xfId="1721" xr:uid="{00000000-0005-0000-0000-0000680C0000}"/>
    <cellStyle name="Normal 8" xfId="1723" xr:uid="{00000000-0005-0000-0000-0000690C0000}"/>
    <cellStyle name="Normal 9" xfId="1708" xr:uid="{00000000-0005-0000-0000-00006A0C0000}"/>
    <cellStyle name="Normal Bold" xfId="1088" xr:uid="{00000000-0005-0000-0000-00006B0C0000}"/>
    <cellStyle name="Normal Italics" xfId="1089" xr:uid="{00000000-0005-0000-0000-00006C0C0000}"/>
    <cellStyle name="Normal Pct" xfId="1090" xr:uid="{00000000-0005-0000-0000-00006D0C0000}"/>
    <cellStyle name="Normal%Input" xfId="1091" xr:uid="{00000000-0005-0000-0000-00006E0C0000}"/>
    <cellStyle name="normal;" xfId="1092" xr:uid="{00000000-0005-0000-0000-00006F0C0000}"/>
    <cellStyle name="normal; 2" xfId="3677" xr:uid="{00000000-0005-0000-0000-0000700C0000}"/>
    <cellStyle name="Normal_Copy of Rank Model - 230108 VB" xfId="2311" xr:uid="{00000000-0005-0000-0000-0000710C0000}"/>
    <cellStyle name="Normal_Southern Cross LBO v9" xfId="2" xr:uid="{00000000-0005-0000-0000-0000720C0000}"/>
    <cellStyle name="Normal2" xfId="1093" xr:uid="{00000000-0005-0000-0000-0000730C0000}"/>
    <cellStyle name="NormalBold" xfId="1094" xr:uid="{00000000-0005-0000-0000-0000740C0000}"/>
    <cellStyle name="NormalE" xfId="1095" xr:uid="{00000000-0005-0000-0000-0000750C0000}"/>
    <cellStyle name="NormalGB" xfId="1096" xr:uid="{00000000-0005-0000-0000-0000760C0000}"/>
    <cellStyle name="NormalMultiple" xfId="1097" xr:uid="{00000000-0005-0000-0000-0000770C0000}"/>
    <cellStyle name="NormalNumber" xfId="1098" xr:uid="{00000000-0005-0000-0000-0000780C0000}"/>
    <cellStyle name="Normalny_LTP2001 MIS (1) " xfId="1099" xr:uid="{00000000-0005-0000-0000-0000790C0000}"/>
    <cellStyle name="NormalPerso" xfId="1100" xr:uid="{00000000-0005-0000-0000-00007A0C0000}"/>
    <cellStyle name="Normalx" xfId="1101" xr:uid="{00000000-0005-0000-0000-00007B0C0000}"/>
    <cellStyle name="NormalxShadow" xfId="1102" xr:uid="{00000000-0005-0000-0000-00007C0C0000}"/>
    <cellStyle name="Notes" xfId="1103" xr:uid="{00000000-0005-0000-0000-00007D0C0000}"/>
    <cellStyle name="NPPESalesPct" xfId="1104" xr:uid="{00000000-0005-0000-0000-00007E0C0000}"/>
    <cellStyle name="Number" xfId="1105" xr:uid="{00000000-0005-0000-0000-00007F0C0000}"/>
    <cellStyle name="Number [0]" xfId="1106" xr:uid="{00000000-0005-0000-0000-0000800C0000}"/>
    <cellStyle name="Number 2" xfId="3678" xr:uid="{00000000-0005-0000-0000-0000810C0000}"/>
    <cellStyle name="Number_M&amp;A Model" xfId="1107" xr:uid="{00000000-0005-0000-0000-0000820C0000}"/>
    <cellStyle name="NWI%S" xfId="1108" xr:uid="{00000000-0005-0000-0000-0000830C0000}"/>
    <cellStyle name="Œ…‹æØ‚è [0.00]_GE 3 MINIMUM" xfId="1109" xr:uid="{00000000-0005-0000-0000-0000840C0000}"/>
    <cellStyle name="Œ…‹æØ‚è_GE 3 MINIMUM" xfId="1110" xr:uid="{00000000-0005-0000-0000-0000850C0000}"/>
    <cellStyle name="One Decimal" xfId="1111" xr:uid="{00000000-0005-0000-0000-0000860C0000}"/>
    <cellStyle name="onedec" xfId="1112" xr:uid="{00000000-0005-0000-0000-0000870C0000}"/>
    <cellStyle name="Option" xfId="1113" xr:uid="{00000000-0005-0000-0000-0000880C0000}"/>
    <cellStyle name="outh America" xfId="1114" xr:uid="{00000000-0005-0000-0000-0000890C0000}"/>
    <cellStyle name="Output (0dp#)" xfId="1115" xr:uid="{00000000-0005-0000-0000-00008A0C0000}"/>
    <cellStyle name="Output (0dp%)" xfId="1116" xr:uid="{00000000-0005-0000-0000-00008B0C0000}"/>
    <cellStyle name="Output (1dp#)" xfId="1117" xr:uid="{00000000-0005-0000-0000-00008C0C0000}"/>
    <cellStyle name="Output (1dp%)" xfId="1118" xr:uid="{00000000-0005-0000-0000-00008D0C0000}"/>
    <cellStyle name="Output (1dpx)" xfId="1119" xr:uid="{00000000-0005-0000-0000-00008E0C0000}"/>
    <cellStyle name="Output (2dp#)" xfId="1120" xr:uid="{00000000-0005-0000-0000-00008F0C0000}"/>
    <cellStyle name="Output Labels" xfId="1121" xr:uid="{00000000-0005-0000-0000-0000900C0000}"/>
    <cellStyle name="OutputPct" xfId="1122" xr:uid="{00000000-0005-0000-0000-0000910C0000}"/>
    <cellStyle name="Outputs (Locked)" xfId="1123" xr:uid="{00000000-0005-0000-0000-0000920C0000}"/>
    <cellStyle name="OVER" xfId="1124" xr:uid="{00000000-0005-0000-0000-0000930C0000}"/>
    <cellStyle name="p" xfId="1125" xr:uid="{00000000-0005-0000-0000-0000940C0000}"/>
    <cellStyle name="P&amp;L Numbers" xfId="1126" xr:uid="{00000000-0005-0000-0000-0000950C0000}"/>
    <cellStyle name="p_DCF" xfId="1127" xr:uid="{00000000-0005-0000-0000-0000960C0000}"/>
    <cellStyle name="p_DCF_M&amp;A Model" xfId="1128" xr:uid="{00000000-0005-0000-0000-0000970C0000}"/>
    <cellStyle name="p_DCF_SHIT" xfId="1129" xr:uid="{00000000-0005-0000-0000-0000980C0000}"/>
    <cellStyle name="p_DCF_SHIT_M&amp;A Model" xfId="1130" xr:uid="{00000000-0005-0000-0000-0000990C0000}"/>
    <cellStyle name="p_DCF_VERA_2" xfId="1131" xr:uid="{00000000-0005-0000-0000-00009A0C0000}"/>
    <cellStyle name="p_DCF_VERA_2_M&amp;A Model" xfId="1132" xr:uid="{00000000-0005-0000-0000-00009B0C0000}"/>
    <cellStyle name="p_M&amp;A Model" xfId="1133" xr:uid="{00000000-0005-0000-0000-00009C0C0000}"/>
    <cellStyle name="p_M&amp;A Model 2" xfId="3679" xr:uid="{00000000-0005-0000-0000-00009D0C0000}"/>
    <cellStyle name="p_M&amp;A projections" xfId="1134" xr:uid="{00000000-0005-0000-0000-00009E0C0000}"/>
    <cellStyle name="p_M&amp;A projections 2" xfId="3680" xr:uid="{00000000-0005-0000-0000-00009F0C0000}"/>
    <cellStyle name="p_SHIT" xfId="1135" xr:uid="{00000000-0005-0000-0000-0000A00C0000}"/>
    <cellStyle name="p_SHIT_M&amp;A Model" xfId="1136" xr:uid="{00000000-0005-0000-0000-0000A10C0000}"/>
    <cellStyle name="p_VERA" xfId="1137" xr:uid="{00000000-0005-0000-0000-0000A20C0000}"/>
    <cellStyle name="p_VERA_1" xfId="1138" xr:uid="{00000000-0005-0000-0000-0000A30C0000}"/>
    <cellStyle name="p_VERA_1_M&amp;A Model" xfId="1139" xr:uid="{00000000-0005-0000-0000-0000A40C0000}"/>
    <cellStyle name="p_VERA_2" xfId="1140" xr:uid="{00000000-0005-0000-0000-0000A50C0000}"/>
    <cellStyle name="p_VERA_2_M&amp;A Model" xfId="1141" xr:uid="{00000000-0005-0000-0000-0000A60C0000}"/>
    <cellStyle name="p_xMidcap4_24" xfId="1142" xr:uid="{00000000-0005-0000-0000-0000A70C0000}"/>
    <cellStyle name="p_xMidcap4_24_M&amp;A Model" xfId="1143" xr:uid="{00000000-0005-0000-0000-0000A80C0000}"/>
    <cellStyle name="p1" xfId="1144" xr:uid="{00000000-0005-0000-0000-0000A90C0000}"/>
    <cellStyle name="Page break" xfId="1145" xr:uid="{00000000-0005-0000-0000-0000AA0C0000}"/>
    <cellStyle name="Page Heading" xfId="1146" xr:uid="{00000000-0005-0000-0000-0000AB0C0000}"/>
    <cellStyle name="Page Heading Large" xfId="1147" xr:uid="{00000000-0005-0000-0000-0000AC0C0000}"/>
    <cellStyle name="Page Heading Small" xfId="1148" xr:uid="{00000000-0005-0000-0000-0000AD0C0000}"/>
    <cellStyle name="Page Number" xfId="1149" xr:uid="{00000000-0005-0000-0000-0000AE0C0000}"/>
    <cellStyle name="Pattern" xfId="1150" xr:uid="{00000000-0005-0000-0000-0000AF0C0000}"/>
    <cellStyle name="patterns" xfId="1151" xr:uid="{00000000-0005-0000-0000-0000B00C0000}"/>
    <cellStyle name="pc1" xfId="1152" xr:uid="{00000000-0005-0000-0000-0000B10C0000}"/>
    <cellStyle name="pcent" xfId="1153" xr:uid="{00000000-0005-0000-0000-0000B20C0000}"/>
    <cellStyle name="Pct 1" xfId="1154" xr:uid="{00000000-0005-0000-0000-0000B30C0000}"/>
    <cellStyle name="pct_sub" xfId="1155" xr:uid="{00000000-0005-0000-0000-0000B40C0000}"/>
    <cellStyle name="Pctdec1itals" xfId="1156" xr:uid="{00000000-0005-0000-0000-0000B50C0000}"/>
    <cellStyle name="pd" xfId="1157" xr:uid="{00000000-0005-0000-0000-0000B60C0000}"/>
    <cellStyle name="pe" xfId="1158" xr:uid="{00000000-0005-0000-0000-0000B70C0000}"/>
    <cellStyle name="Pence" xfId="1159" xr:uid="{00000000-0005-0000-0000-0000B80C0000}"/>
    <cellStyle name="pence [0]" xfId="1160" xr:uid="{00000000-0005-0000-0000-0000B90C0000}"/>
    <cellStyle name="pence [1]" xfId="1161" xr:uid="{00000000-0005-0000-0000-0000BA0C0000}"/>
    <cellStyle name="pence_DCF" xfId="1162" xr:uid="{00000000-0005-0000-0000-0000BB0C0000}"/>
    <cellStyle name="per" xfId="1163" xr:uid="{00000000-0005-0000-0000-0000BC0C0000}"/>
    <cellStyle name="Per cent" xfId="2309" builtinId="5"/>
    <cellStyle name="per.style" xfId="1748" xr:uid="{00000000-0005-0000-0000-0000BD0C0000}"/>
    <cellStyle name="percemt" xfId="1164" xr:uid="{00000000-0005-0000-0000-0000BE0C0000}"/>
    <cellStyle name="percemt 2" xfId="3681" xr:uid="{00000000-0005-0000-0000-0000BF0C0000}"/>
    <cellStyle name="Percent (0.0)" xfId="1165" xr:uid="{00000000-0005-0000-0000-0000C10C0000}"/>
    <cellStyle name="Percent (0.00)" xfId="1166" xr:uid="{00000000-0005-0000-0000-0000C20C0000}"/>
    <cellStyle name="Percent (1)" xfId="1167" xr:uid="{00000000-0005-0000-0000-0000C30C0000}"/>
    <cellStyle name="Percent [0]" xfId="1168" xr:uid="{00000000-0005-0000-0000-0000C40C0000}"/>
    <cellStyle name="Percent [0] Total" xfId="1169" xr:uid="{00000000-0005-0000-0000-0000C50C0000}"/>
    <cellStyle name="Percent [0] Total 2" xfId="3682" xr:uid="{00000000-0005-0000-0000-0000C60C0000}"/>
    <cellStyle name="Percent [0]_comparison" xfId="1170" xr:uid="{00000000-0005-0000-0000-0000C70C0000}"/>
    <cellStyle name="Percent [00]" xfId="1171" xr:uid="{00000000-0005-0000-0000-0000C80C0000}"/>
    <cellStyle name="Percent [00] 2" xfId="3683" xr:uid="{00000000-0005-0000-0000-0000C90C0000}"/>
    <cellStyle name="Percent [1]" xfId="1172" xr:uid="{00000000-0005-0000-0000-0000CA0C0000}"/>
    <cellStyle name="percent [1-]" xfId="1173" xr:uid="{00000000-0005-0000-0000-0000CB0C0000}"/>
    <cellStyle name="Percent [1] --" xfId="1174" xr:uid="{00000000-0005-0000-0000-0000CC0C0000}"/>
    <cellStyle name="Percent [1] Total" xfId="1175" xr:uid="{00000000-0005-0000-0000-0000CD0C0000}"/>
    <cellStyle name="Percent [1] Total 2" xfId="3684" xr:uid="{00000000-0005-0000-0000-0000CE0C0000}"/>
    <cellStyle name="Percent [1]_Base acqfin hybrid model_S3" xfId="1176" xr:uid="{00000000-0005-0000-0000-0000CF0C0000}"/>
    <cellStyle name="percent [100]" xfId="1177" xr:uid="{00000000-0005-0000-0000-0000D00C0000}"/>
    <cellStyle name="Percent [2]" xfId="1178" xr:uid="{00000000-0005-0000-0000-0000D10C0000}"/>
    <cellStyle name="Percent [2] Total" xfId="1179" xr:uid="{00000000-0005-0000-0000-0000D20C0000}"/>
    <cellStyle name="Percent [2] Total 2" xfId="3685" xr:uid="{00000000-0005-0000-0000-0000D30C0000}"/>
    <cellStyle name="Percent [2]_57 Project Fly (2)" xfId="1180" xr:uid="{00000000-0005-0000-0000-0000D40C0000}"/>
    <cellStyle name="Percent [3]" xfId="1181" xr:uid="{00000000-0005-0000-0000-0000D50C0000}"/>
    <cellStyle name="Percent [3]--" xfId="1182" xr:uid="{00000000-0005-0000-0000-0000D60C0000}"/>
    <cellStyle name="Percent [4]" xfId="1183" xr:uid="{00000000-0005-0000-0000-0000D80C0000}"/>
    <cellStyle name="Percent 0" xfId="1184" xr:uid="{00000000-0005-0000-0000-0000D90C0000}"/>
    <cellStyle name="Percent 0.00" xfId="1185" xr:uid="{00000000-0005-0000-0000-0000DA0C0000}"/>
    <cellStyle name="Percent 10" xfId="1727" xr:uid="{00000000-0005-0000-0000-0000DC0C0000}"/>
    <cellStyle name="Percent 11" xfId="1733" xr:uid="{00000000-0005-0000-0000-0000DD0C0000}"/>
    <cellStyle name="Percent 12" xfId="1735" xr:uid="{00000000-0005-0000-0000-0000DE0C0000}"/>
    <cellStyle name="Percent 13" xfId="1741" xr:uid="{00000000-0005-0000-0000-0000DF0C0000}"/>
    <cellStyle name="Percent 14" xfId="1743" xr:uid="{00000000-0005-0000-0000-0000E00C0000}"/>
    <cellStyle name="Percent 2" xfId="5" xr:uid="{00000000-0005-0000-0000-0000E10C0000}"/>
    <cellStyle name="Percent 3" xfId="1700" xr:uid="{00000000-0005-0000-0000-0000E20C0000}"/>
    <cellStyle name="Percent 4" xfId="1706" xr:uid="{00000000-0005-0000-0000-0000E30C0000}"/>
    <cellStyle name="Percent 5" xfId="1707" xr:uid="{00000000-0005-0000-0000-0000E40C0000}"/>
    <cellStyle name="Percent 6" xfId="1722" xr:uid="{00000000-0005-0000-0000-0000E50C0000}"/>
    <cellStyle name="Percent 7" xfId="1726" xr:uid="{00000000-0005-0000-0000-0000E60C0000}"/>
    <cellStyle name="Percent 8" xfId="1715" xr:uid="{00000000-0005-0000-0000-0000E70C0000}"/>
    <cellStyle name="Percent 9" xfId="1718" xr:uid="{00000000-0005-0000-0000-0000E80C0000}"/>
    <cellStyle name="Percent Comma" xfId="1186" xr:uid="{00000000-0005-0000-0000-0000E90C0000}"/>
    <cellStyle name="percent har" xfId="1187" xr:uid="{00000000-0005-0000-0000-0000EA0C0000}"/>
    <cellStyle name="Percent Hard" xfId="1188" xr:uid="{00000000-0005-0000-0000-0000EB0C0000}"/>
    <cellStyle name="Percent Input" xfId="1189" xr:uid="{00000000-0005-0000-0000-0000EC0C0000}"/>
    <cellStyle name="Percent SuppCalc (0.0)" xfId="1190" xr:uid="{00000000-0005-0000-0000-0000ED0C0000}"/>
    <cellStyle name="Percent SuppCalc Input (0.0)" xfId="1191" xr:uid="{00000000-0005-0000-0000-0000EE0C0000}"/>
    <cellStyle name="Percent*" xfId="1192" xr:uid="{00000000-0005-0000-0000-0000EF0C0000}"/>
    <cellStyle name="Percent1" xfId="1193" xr:uid="{00000000-0005-0000-0000-0000F00C0000}"/>
    <cellStyle name="Percent1Blue" xfId="1194" xr:uid="{00000000-0005-0000-0000-0000F10C0000}"/>
    <cellStyle name="Percent2" xfId="1195" xr:uid="{00000000-0005-0000-0000-0000F20C0000}"/>
    <cellStyle name="Percent2Blue" xfId="1196" xr:uid="{00000000-0005-0000-0000-0000F30C0000}"/>
    <cellStyle name="Percentage" xfId="1197" xr:uid="{00000000-0005-0000-0000-0000F40C0000}"/>
    <cellStyle name="PercentChange" xfId="1198" xr:uid="{00000000-0005-0000-0000-0000F50C0000}"/>
    <cellStyle name="PercentPerso" xfId="1199" xr:uid="{00000000-0005-0000-0000-0000F60C0000}"/>
    <cellStyle name="PercentPresentation" xfId="1200" xr:uid="{00000000-0005-0000-0000-0000F70C0000}"/>
    <cellStyle name="PercentSales" xfId="1201" xr:uid="{00000000-0005-0000-0000-0000F80C0000}"/>
    <cellStyle name="Percentuale_AAON_summary_Kevin" xfId="1202" xr:uid="{00000000-0005-0000-0000-0000F90C0000}"/>
    <cellStyle name="percnet" xfId="1203" xr:uid="{00000000-0005-0000-0000-0000FA0C0000}"/>
    <cellStyle name="percnet 2" xfId="3686" xr:uid="{00000000-0005-0000-0000-0000FB0C0000}"/>
    <cellStyle name="perecent" xfId="1204" xr:uid="{00000000-0005-0000-0000-0000FC0C0000}"/>
    <cellStyle name="Period" xfId="1205" xr:uid="{00000000-0005-0000-0000-0000FD0C0000}"/>
    <cellStyle name="Perlong" xfId="1206" xr:uid="{00000000-0005-0000-0000-0000FE0C0000}"/>
    <cellStyle name="PerShare" xfId="1207" xr:uid="{00000000-0005-0000-0000-0000FF0C0000}"/>
    <cellStyle name="pf" xfId="1208" xr:uid="{00000000-0005-0000-0000-0000000D0000}"/>
    <cellStyle name="PLAN1" xfId="1209" xr:uid="{00000000-0005-0000-0000-0000010D0000}"/>
    <cellStyle name="POPS" xfId="1210" xr:uid="{00000000-0005-0000-0000-0000020D0000}"/>
    <cellStyle name="Porcentaje" xfId="1211" xr:uid="{00000000-0005-0000-0000-0000030D0000}"/>
    <cellStyle name="Porcentual_CAPEX_Acea_Alcatel_2505" xfId="1212" xr:uid="{00000000-0005-0000-0000-0000040D0000}"/>
    <cellStyle name="Pound" xfId="1213" xr:uid="{00000000-0005-0000-0000-0000050D0000}"/>
    <cellStyle name="Pound [1]" xfId="1214" xr:uid="{00000000-0005-0000-0000-0000060D0000}"/>
    <cellStyle name="Pound [2]" xfId="1215" xr:uid="{00000000-0005-0000-0000-0000070D0000}"/>
    <cellStyle name="Pounds No Decimal" xfId="1216" xr:uid="{00000000-0005-0000-0000-0000080D0000}"/>
    <cellStyle name="Pounds Total 2" xfId="1217" xr:uid="{00000000-0005-0000-0000-0000090D0000}"/>
    <cellStyle name="Pounds Total 2 2" xfId="3687" xr:uid="{00000000-0005-0000-0000-00000A0D0000}"/>
    <cellStyle name="pp" xfId="1218" xr:uid="{00000000-0005-0000-0000-00000B0D0000}"/>
    <cellStyle name="ppp" xfId="1219" xr:uid="{00000000-0005-0000-0000-00000C0D0000}"/>
    <cellStyle name="PrePop Currency (0)" xfId="1220" xr:uid="{00000000-0005-0000-0000-00000D0D0000}"/>
    <cellStyle name="PrePop Currency (2)" xfId="1221" xr:uid="{00000000-0005-0000-0000-00000E0D0000}"/>
    <cellStyle name="PrePop Units (0)" xfId="1222" xr:uid="{00000000-0005-0000-0000-00000F0D0000}"/>
    <cellStyle name="PrePop Units (1)" xfId="1223" xr:uid="{00000000-0005-0000-0000-0000100D0000}"/>
    <cellStyle name="PrePop Units (2)" xfId="1224" xr:uid="{00000000-0005-0000-0000-0000110D0000}"/>
    <cellStyle name="Presentation" xfId="1225" xr:uid="{00000000-0005-0000-0000-0000120D0000}"/>
    <cellStyle name="PresentationZero" xfId="1226" xr:uid="{00000000-0005-0000-0000-0000130D0000}"/>
    <cellStyle name="Price" xfId="1227" xr:uid="{00000000-0005-0000-0000-0000140D0000}"/>
    <cellStyle name="Private" xfId="1228" xr:uid="{00000000-0005-0000-0000-0000150D0000}"/>
    <cellStyle name="Private1" xfId="1229" xr:uid="{00000000-0005-0000-0000-0000160D0000}"/>
    <cellStyle name="Profit figure" xfId="1230" xr:uid="{00000000-0005-0000-0000-0000170D0000}"/>
    <cellStyle name="Proj" xfId="1231" xr:uid="{00000000-0005-0000-0000-0000180D0000}"/>
    <cellStyle name="pt" xfId="1232" xr:uid="{00000000-0005-0000-0000-0000190D0000}"/>
    <cellStyle name="ptit" xfId="1233" xr:uid="{00000000-0005-0000-0000-00001A0D0000}"/>
    <cellStyle name="r" xfId="1234" xr:uid="{00000000-0005-0000-0000-00001B0D0000}"/>
    <cellStyle name="Range" xfId="1235" xr:uid="{00000000-0005-0000-0000-00001C0D0000}"/>
    <cellStyle name="rat" xfId="1236" xr:uid="{00000000-0005-0000-0000-00001D0D0000}"/>
    <cellStyle name="rate" xfId="1237" xr:uid="{00000000-0005-0000-0000-00001E0D0000}"/>
    <cellStyle name="Ratio" xfId="1238" xr:uid="{00000000-0005-0000-0000-00001F0D0000}"/>
    <cellStyle name="Ratio Comma" xfId="1239" xr:uid="{00000000-0005-0000-0000-0000200D0000}"/>
    <cellStyle name="Ratio_57 Project Fly (2)" xfId="1240" xr:uid="{00000000-0005-0000-0000-0000210D0000}"/>
    <cellStyle name="RatioX" xfId="1241" xr:uid="{00000000-0005-0000-0000-0000220D0000}"/>
    <cellStyle name="red" xfId="1242" xr:uid="{00000000-0005-0000-0000-0000230D0000}"/>
    <cellStyle name="Red Box" xfId="1243" xr:uid="{00000000-0005-0000-0000-0000240D0000}"/>
    <cellStyle name="Red font" xfId="1244" xr:uid="{00000000-0005-0000-0000-0000250D0000}"/>
    <cellStyle name="Red Text" xfId="1245" xr:uid="{00000000-0005-0000-0000-0000260D0000}"/>
    <cellStyle name="Report" xfId="1246" xr:uid="{00000000-0005-0000-0000-0000270D0000}"/>
    <cellStyle name="Results % 0 dp" xfId="1247" xr:uid="{00000000-0005-0000-0000-0000280D0000}"/>
    <cellStyle name="Results % 1 dp" xfId="1248" xr:uid="{00000000-0005-0000-0000-0000290D0000}"/>
    <cellStyle name="Results % 2 dp" xfId="1249" xr:uid="{00000000-0005-0000-0000-00002A0D0000}"/>
    <cellStyle name="Results % 3 dp" xfId="1250" xr:uid="{00000000-0005-0000-0000-00002B0D0000}"/>
    <cellStyle name="Results 0 dp" xfId="1251" xr:uid="{00000000-0005-0000-0000-00002C0D0000}"/>
    <cellStyle name="Results 1 dp" xfId="1252" xr:uid="{00000000-0005-0000-0000-00002D0D0000}"/>
    <cellStyle name="Results 2 dp" xfId="1253" xr:uid="{00000000-0005-0000-0000-00002E0D0000}"/>
    <cellStyle name="Results 3 dp" xfId="1254" xr:uid="{00000000-0005-0000-0000-00002F0D0000}"/>
    <cellStyle name="Results x 1 dp" xfId="1255" xr:uid="{00000000-0005-0000-0000-0000300D0000}"/>
    <cellStyle name="Results x 2 dp" xfId="1256" xr:uid="{00000000-0005-0000-0000-0000310D0000}"/>
    <cellStyle name="Right" xfId="1257" xr:uid="{00000000-0005-0000-0000-0000320D0000}"/>
    <cellStyle name="Rounding" xfId="1258" xr:uid="{00000000-0005-0000-0000-0000330D0000}"/>
    <cellStyle name="Row Heading" xfId="1259" xr:uid="{00000000-0005-0000-0000-0000340D0000}"/>
    <cellStyle name="Row Headings" xfId="1260" xr:uid="{00000000-0005-0000-0000-0000350D0000}"/>
    <cellStyle name="Row Title 1" xfId="1261" xr:uid="{00000000-0005-0000-0000-0000360D0000}"/>
    <cellStyle name="Row Title 2" xfId="1262" xr:uid="{00000000-0005-0000-0000-0000370D0000}"/>
    <cellStyle name="Row Title 3" xfId="1263" xr:uid="{00000000-0005-0000-0000-0000380D0000}"/>
    <cellStyle name="Row Total" xfId="1264" xr:uid="{00000000-0005-0000-0000-0000390D0000}"/>
    <cellStyle name="RowHead" xfId="1265" xr:uid="{00000000-0005-0000-0000-00003A0D0000}"/>
    <cellStyle name="RowHeading" xfId="1266" xr:uid="{00000000-0005-0000-0000-00003B0D0000}"/>
    <cellStyle name="s" xfId="1267" xr:uid="{00000000-0005-0000-0000-00003C0D0000}"/>
    <cellStyle name="s_Accretion (2)" xfId="1268" xr:uid="{00000000-0005-0000-0000-00003D0D0000}"/>
    <cellStyle name="s_Accretion (2)_1" xfId="1269" xr:uid="{00000000-0005-0000-0000-00003E0D0000}"/>
    <cellStyle name="s_Accretion (2)_2" xfId="1270" xr:uid="{00000000-0005-0000-0000-00003F0D0000}"/>
    <cellStyle name="s_ad3" xfId="1271" xr:uid="{00000000-0005-0000-0000-0000400D0000}"/>
    <cellStyle name="s_ad3_1" xfId="1272" xr:uid="{00000000-0005-0000-0000-0000410D0000}"/>
    <cellStyle name="s_ad3_2" xfId="1273" xr:uid="{00000000-0005-0000-0000-0000420D0000}"/>
    <cellStyle name="s_ad5" xfId="1274" xr:uid="{00000000-0005-0000-0000-0000430D0000}"/>
    <cellStyle name="s_ad5_1" xfId="1275" xr:uid="{00000000-0005-0000-0000-0000440D0000}"/>
    <cellStyle name="s_AdditionalPrint Code" xfId="1276" xr:uid="{00000000-0005-0000-0000-0000450D0000}"/>
    <cellStyle name="s_AdditionalPrint Code_1" xfId="1277" xr:uid="{00000000-0005-0000-0000-0000460D0000}"/>
    <cellStyle name="s_asko1" xfId="1278" xr:uid="{00000000-0005-0000-0000-0000470D0000}"/>
    <cellStyle name="s_asko1_1" xfId="1279" xr:uid="{00000000-0005-0000-0000-0000480D0000}"/>
    <cellStyle name="s_Assumptions" xfId="1280" xr:uid="{00000000-0005-0000-0000-0000490D0000}"/>
    <cellStyle name="s_B_S_Ratios _B" xfId="1281" xr:uid="{00000000-0005-0000-0000-00004A0D0000}"/>
    <cellStyle name="s_B_S_Ratios_T" xfId="1282" xr:uid="{00000000-0005-0000-0000-00004B0D0000}"/>
    <cellStyle name="s_Bal Sheets (2)" xfId="1283" xr:uid="{00000000-0005-0000-0000-00004C0D0000}"/>
    <cellStyle name="s_Bal Sheets (2)_1" xfId="1284" xr:uid="{00000000-0005-0000-0000-00004D0D0000}"/>
    <cellStyle name="s_Bal Sheets (2)_2" xfId="1285" xr:uid="{00000000-0005-0000-0000-00004E0D0000}"/>
    <cellStyle name="s_btr_2" xfId="1286" xr:uid="{00000000-0005-0000-0000-00004F0D0000}"/>
    <cellStyle name="s_btr_2_1" xfId="1287" xr:uid="{00000000-0005-0000-0000-0000500D0000}"/>
    <cellStyle name="s_btr_2_2" xfId="1288" xr:uid="{00000000-0005-0000-0000-0000510D0000}"/>
    <cellStyle name="s_btr_3" xfId="1289" xr:uid="{00000000-0005-0000-0000-0000520D0000}"/>
    <cellStyle name="s_btr_3_1" xfId="1290" xr:uid="{00000000-0005-0000-0000-0000530D0000}"/>
    <cellStyle name="s_Bullet model 122" xfId="1291" xr:uid="{00000000-0005-0000-0000-0000540D0000}"/>
    <cellStyle name="s_Buy Back Model_adapted" xfId="1292" xr:uid="{00000000-0005-0000-0000-0000550D0000}"/>
    <cellStyle name="s_Cases (2)" xfId="1293" xr:uid="{00000000-0005-0000-0000-0000560D0000}"/>
    <cellStyle name="s_Cases (2)_1" xfId="1294" xr:uid="{00000000-0005-0000-0000-0000570D0000}"/>
    <cellStyle name="s_Cases (2)_1_M&amp;A Model" xfId="1295" xr:uid="{00000000-0005-0000-0000-0000580D0000}"/>
    <cellStyle name="s_Cases (2)_1_M&amp;A projections" xfId="1296" xr:uid="{00000000-0005-0000-0000-0000590D0000}"/>
    <cellStyle name="s_Cases (2)_2" xfId="1297" xr:uid="{00000000-0005-0000-0000-00005A0D0000}"/>
    <cellStyle name="s_Cases (2)_M&amp;A Model" xfId="1298" xr:uid="{00000000-0005-0000-0000-00005B0D0000}"/>
    <cellStyle name="s_Cases (2)_M&amp;A projections" xfId="1299" xr:uid="{00000000-0005-0000-0000-00005C0D0000}"/>
    <cellStyle name="s_Cases (3)" xfId="1300" xr:uid="{00000000-0005-0000-0000-00005D0D0000}"/>
    <cellStyle name="s_Cases (3)_1" xfId="1301" xr:uid="{00000000-0005-0000-0000-00005E0D0000}"/>
    <cellStyle name="s_Cases (3)_2" xfId="1302" xr:uid="{00000000-0005-0000-0000-00005F0D0000}"/>
    <cellStyle name="s_Cases (4)" xfId="1303" xr:uid="{00000000-0005-0000-0000-0000600D0000}"/>
    <cellStyle name="s_Cases (4)_1" xfId="1304" xr:uid="{00000000-0005-0000-0000-0000610D0000}"/>
    <cellStyle name="s_Crown" xfId="1305" xr:uid="{00000000-0005-0000-0000-0000620D0000}"/>
    <cellStyle name="s_Crown_1" xfId="1306" xr:uid="{00000000-0005-0000-0000-0000630D0000}"/>
    <cellStyle name="s_Crown_2" xfId="1307" xr:uid="{00000000-0005-0000-0000-0000640D0000}"/>
    <cellStyle name="s_dccmod1" xfId="1308" xr:uid="{00000000-0005-0000-0000-0000650D0000}"/>
    <cellStyle name="s_dccmod1_1" xfId="1309" xr:uid="{00000000-0005-0000-0000-0000660D0000}"/>
    <cellStyle name="s_dccmod1_2" xfId="1310" xr:uid="{00000000-0005-0000-0000-0000670D0000}"/>
    <cellStyle name="s_dcf" xfId="1311" xr:uid="{00000000-0005-0000-0000-0000680D0000}"/>
    <cellStyle name="s_DCF Matrix (2)" xfId="1312" xr:uid="{00000000-0005-0000-0000-0000690D0000}"/>
    <cellStyle name="s_DCF Matrix (2)_1" xfId="1313" xr:uid="{00000000-0005-0000-0000-00006A0D0000}"/>
    <cellStyle name="s_DCF Matrix (3)" xfId="1314" xr:uid="{00000000-0005-0000-0000-00006B0D0000}"/>
    <cellStyle name="s_DCF Matrix (3)_1" xfId="1315" xr:uid="{00000000-0005-0000-0000-00006C0D0000}"/>
    <cellStyle name="s_DCF Matrix (4)" xfId="1316" xr:uid="{00000000-0005-0000-0000-00006D0D0000}"/>
    <cellStyle name="s_DCF Matrix (4)_1" xfId="1317" xr:uid="{00000000-0005-0000-0000-00006E0D0000}"/>
    <cellStyle name="s_DCF Matrix (4)_2" xfId="1318" xr:uid="{00000000-0005-0000-0000-00006F0D0000}"/>
    <cellStyle name="s_dcf_1" xfId="1319" xr:uid="{00000000-0005-0000-0000-0000700D0000}"/>
    <cellStyle name="s_DCFLBO Code" xfId="1320" xr:uid="{00000000-0005-0000-0000-0000710D0000}"/>
    <cellStyle name="s_DCFLBO Code_1" xfId="1321" xr:uid="{00000000-0005-0000-0000-0000720D0000}"/>
    <cellStyle name="s_Definc_dcf_Industries_270301_ma" xfId="1322" xr:uid="{00000000-0005-0000-0000-0000730D0000}"/>
    <cellStyle name="s_Dilution" xfId="1323" xr:uid="{00000000-0005-0000-0000-0000740D0000}"/>
    <cellStyle name="s_DMPR Sale (2)" xfId="1324" xr:uid="{00000000-0005-0000-0000-0000750D0000}"/>
    <cellStyle name="s_Earnings (2)" xfId="1325" xr:uid="{00000000-0005-0000-0000-0000760D0000}"/>
    <cellStyle name="s_Earnings (2)_1" xfId="1326" xr:uid="{00000000-0005-0000-0000-0000770D0000}"/>
    <cellStyle name="s_Earnings (2)_1_M&amp;A Model" xfId="1327" xr:uid="{00000000-0005-0000-0000-0000780D0000}"/>
    <cellStyle name="s_Earnings (2)_1_M&amp;A projections" xfId="1328" xr:uid="{00000000-0005-0000-0000-0000790D0000}"/>
    <cellStyle name="s_Earnings (2)_2" xfId="1329" xr:uid="{00000000-0005-0000-0000-00007A0D0000}"/>
    <cellStyle name="s_Earnings (2)_2_M&amp;A Model" xfId="1330" xr:uid="{00000000-0005-0000-0000-00007B0D0000}"/>
    <cellStyle name="s_Earnings (2)_2_M&amp;A projections" xfId="1331" xr:uid="{00000000-0005-0000-0000-00007C0D0000}"/>
    <cellStyle name="s_Earnings (2)_M&amp;A Model" xfId="1332" xr:uid="{00000000-0005-0000-0000-00007D0D0000}"/>
    <cellStyle name="s_Earnings (2)_M&amp;A projections" xfId="1333" xr:uid="{00000000-0005-0000-0000-00007E0D0000}"/>
    <cellStyle name="s_Earn-out (2)" xfId="1334" xr:uid="{00000000-0005-0000-0000-00007F0D0000}"/>
    <cellStyle name="s_Earn-out (2)_1" xfId="1335" xr:uid="{00000000-0005-0000-0000-0000800D0000}"/>
    <cellStyle name="s_Euro 2 (2)" xfId="1336" xr:uid="{00000000-0005-0000-0000-0000810D0000}"/>
    <cellStyle name="s_Euro 2 (2)_1" xfId="1337" xr:uid="{00000000-0005-0000-0000-0000820D0000}"/>
    <cellStyle name="s_Euro PICS (2)" xfId="1338" xr:uid="{00000000-0005-0000-0000-0000830D0000}"/>
    <cellStyle name="s_Euro PICS (2)_1" xfId="1339" xr:uid="{00000000-0005-0000-0000-0000840D0000}"/>
    <cellStyle name="s_Euro PICS (3)" xfId="1340" xr:uid="{00000000-0005-0000-0000-0000850D0000}"/>
    <cellStyle name="s_Euro PICS (3)_1" xfId="1341" xr:uid="{00000000-0005-0000-0000-0000860D0000}"/>
    <cellStyle name="s_Europe (2)" xfId="1342" xr:uid="{00000000-0005-0000-0000-0000870D0000}"/>
    <cellStyle name="s_Europe (2)_1" xfId="1343" xr:uid="{00000000-0005-0000-0000-0000880D0000}"/>
    <cellStyle name="s_Europe (2)_2" xfId="1344" xr:uid="{00000000-0005-0000-0000-0000890D0000}"/>
    <cellStyle name="s_Final Model2" xfId="1345" xr:uid="{00000000-0005-0000-0000-00008A0D0000}"/>
    <cellStyle name="s_Final Model2_1" xfId="1346" xr:uid="{00000000-0005-0000-0000-00008B0D0000}"/>
    <cellStyle name="s_FINALWOOLMODEL" xfId="1347" xr:uid="{00000000-0005-0000-0000-00008C0D0000}"/>
    <cellStyle name="s_Financials_B" xfId="1348" xr:uid="{00000000-0005-0000-0000-00008D0D0000}"/>
    <cellStyle name="s_Financials_T" xfId="1349" xr:uid="{00000000-0005-0000-0000-00008E0D0000}"/>
    <cellStyle name="s_Grandvision_LBO2" xfId="1350" xr:uid="{00000000-0005-0000-0000-00008F0D0000}"/>
    <cellStyle name="s_Grouse+Pelican" xfId="1351" xr:uid="{00000000-0005-0000-0000-0000900D0000}"/>
    <cellStyle name="s_Hist Inputs (2)" xfId="1352" xr:uid="{00000000-0005-0000-0000-0000910D0000}"/>
    <cellStyle name="s_Hist Inputs (2)_1" xfId="1353" xr:uid="{00000000-0005-0000-0000-0000920D0000}"/>
    <cellStyle name="s_Hist Inputs (3)" xfId="1354" xr:uid="{00000000-0005-0000-0000-0000930D0000}"/>
    <cellStyle name="s_Hist Inputs (3)_1" xfId="1355" xr:uid="{00000000-0005-0000-0000-0000940D0000}"/>
    <cellStyle name="s_Hist Inputs (4)" xfId="1356" xr:uid="{00000000-0005-0000-0000-0000950D0000}"/>
    <cellStyle name="s_Hist Inputs (4)_1" xfId="1357" xr:uid="{00000000-0005-0000-0000-0000960D0000}"/>
    <cellStyle name="s_LBO" xfId="1358" xr:uid="{00000000-0005-0000-0000-0000970D0000}"/>
    <cellStyle name="s_LBO IRR (2)" xfId="1359" xr:uid="{00000000-0005-0000-0000-0000980D0000}"/>
    <cellStyle name="s_LBO IRR (2)_1" xfId="1360" xr:uid="{00000000-0005-0000-0000-0000990D0000}"/>
    <cellStyle name="s_LBO Sens (2)" xfId="1361" xr:uid="{00000000-0005-0000-0000-00009A0D0000}"/>
    <cellStyle name="s_LBO Sens (2)_1" xfId="1362" xr:uid="{00000000-0005-0000-0000-00009B0D0000}"/>
    <cellStyle name="s_LBO Sens (2)_2" xfId="1363" xr:uid="{00000000-0005-0000-0000-00009C0D0000}"/>
    <cellStyle name="s_LBO Summary (2)" xfId="1364" xr:uid="{00000000-0005-0000-0000-00009D0D0000}"/>
    <cellStyle name="s_LBO Summary (2)_1" xfId="1365" xr:uid="{00000000-0005-0000-0000-00009E0D0000}"/>
    <cellStyle name="s_LBO_1" xfId="1366" xr:uid="{00000000-0005-0000-0000-00009F0D0000}"/>
    <cellStyle name="s_LBO_2" xfId="1367" xr:uid="{00000000-0005-0000-0000-0000A00D0000}"/>
    <cellStyle name="s_lbo1" xfId="1368" xr:uid="{00000000-0005-0000-0000-0000A10D0000}"/>
    <cellStyle name="s_lbo1_1" xfId="1369" xr:uid="{00000000-0005-0000-0000-0000A20D0000}"/>
    <cellStyle name="s_lbo1_2" xfId="1370" xr:uid="{00000000-0005-0000-0000-0000A30D0000}"/>
    <cellStyle name="s_lbo3" xfId="1371" xr:uid="{00000000-0005-0000-0000-0000A40D0000}"/>
    <cellStyle name="s_lbo3_1" xfId="1372" xr:uid="{00000000-0005-0000-0000-0000A50D0000}"/>
    <cellStyle name="s_LBO5" xfId="1373" xr:uid="{00000000-0005-0000-0000-0000A60D0000}"/>
    <cellStyle name="s_LBO5_1" xfId="1374" xr:uid="{00000000-0005-0000-0000-0000A70D0000}"/>
    <cellStyle name="s_M&amp;A Model" xfId="1375" xr:uid="{00000000-0005-0000-0000-0000A80D0000}"/>
    <cellStyle name="s_M&amp;A projections" xfId="1376" xr:uid="{00000000-0005-0000-0000-0000A90D0000}"/>
    <cellStyle name="s_MainPrint Code" xfId="1377" xr:uid="{00000000-0005-0000-0000-0000AA0D0000}"/>
    <cellStyle name="s_MainPrint Code_1" xfId="1378" xr:uid="{00000000-0005-0000-0000-0000AB0D0000}"/>
    <cellStyle name="s_Matrix_B" xfId="1379" xr:uid="{00000000-0005-0000-0000-0000AC0D0000}"/>
    <cellStyle name="s_Matrix_T" xfId="1380" xr:uid="{00000000-0005-0000-0000-0000AD0D0000}"/>
    <cellStyle name="s_Merger" xfId="1381" xr:uid="{00000000-0005-0000-0000-0000AE0D0000}"/>
    <cellStyle name="s_mod14" xfId="1382" xr:uid="{00000000-0005-0000-0000-0000AF0D0000}"/>
    <cellStyle name="s_mod14_1" xfId="1383" xr:uid="{00000000-0005-0000-0000-0000B00D0000}"/>
    <cellStyle name="s_mod7" xfId="1384" xr:uid="{00000000-0005-0000-0000-0000B10D0000}"/>
    <cellStyle name="s_mod7_1" xfId="1385" xr:uid="{00000000-0005-0000-0000-0000B20D0000}"/>
    <cellStyle name="s_mod9" xfId="1386" xr:uid="{00000000-0005-0000-0000-0000B30D0000}"/>
    <cellStyle name="s_mod9_1" xfId="1387" xr:uid="{00000000-0005-0000-0000-0000B40D0000}"/>
    <cellStyle name="s_model1" xfId="1388" xr:uid="{00000000-0005-0000-0000-0000B50D0000}"/>
    <cellStyle name="s_model1_1" xfId="1389" xr:uid="{00000000-0005-0000-0000-0000B60D0000}"/>
    <cellStyle name="s_model1_2" xfId="1390" xr:uid="{00000000-0005-0000-0000-0000B70D0000}"/>
    <cellStyle name="s_model19" xfId="1391" xr:uid="{00000000-0005-0000-0000-0000B80D0000}"/>
    <cellStyle name="s_model19_1" xfId="1392" xr:uid="{00000000-0005-0000-0000-0000B90D0000}"/>
    <cellStyle name="s_model2" xfId="1393" xr:uid="{00000000-0005-0000-0000-0000BA0D0000}"/>
    <cellStyle name="s_model6" xfId="1394" xr:uid="{00000000-0005-0000-0000-0000BB0D0000}"/>
    <cellStyle name="s_model6_1" xfId="1395" xr:uid="{00000000-0005-0000-0000-0000BC0D0000}"/>
    <cellStyle name="s_model6_2" xfId="1396" xr:uid="{00000000-0005-0000-0000-0000BD0D0000}"/>
    <cellStyle name="s_NOL (2)" xfId="1397" xr:uid="{00000000-0005-0000-0000-0000BE0D0000}"/>
    <cellStyle name="s_NOL (2)_1" xfId="1398" xr:uid="{00000000-0005-0000-0000-0000BF0D0000}"/>
    <cellStyle name="s_NOL (2)_2" xfId="1399" xr:uid="{00000000-0005-0000-0000-0000C00D0000}"/>
    <cellStyle name="s_P_L_Ratios" xfId="1400" xr:uid="{00000000-0005-0000-0000-0000C10D0000}"/>
    <cellStyle name="s_P_L_Ratios_B" xfId="1401" xr:uid="{00000000-0005-0000-0000-0000C20D0000}"/>
    <cellStyle name="s_Paint 18 - MC" xfId="1402" xr:uid="{00000000-0005-0000-0000-0000C30D0000}"/>
    <cellStyle name="s_PFMA Cap (2)" xfId="1403" xr:uid="{00000000-0005-0000-0000-0000C40D0000}"/>
    <cellStyle name="s_PFMA Cap (2)_1" xfId="1404" xr:uid="{00000000-0005-0000-0000-0000C50D0000}"/>
    <cellStyle name="s_PFMA Cap (2)_2" xfId="1405" xr:uid="{00000000-0005-0000-0000-0000C60D0000}"/>
    <cellStyle name="s_PFMA Credit (2)" xfId="1406" xr:uid="{00000000-0005-0000-0000-0000C70D0000}"/>
    <cellStyle name="s_PFMA Credit (2)_1" xfId="1407" xr:uid="{00000000-0005-0000-0000-0000C80D0000}"/>
    <cellStyle name="s_RECESSA" xfId="1408" xr:uid="{00000000-0005-0000-0000-0000C90D0000}"/>
    <cellStyle name="s_RECESSA_1" xfId="1409" xr:uid="{00000000-0005-0000-0000-0000CA0D0000}"/>
    <cellStyle name="s_Restructuring (2)" xfId="1410" xr:uid="{00000000-0005-0000-0000-0000CB0D0000}"/>
    <cellStyle name="s_Restructuring (2)_1" xfId="1411" xr:uid="{00000000-0005-0000-0000-0000CC0D0000}"/>
    <cellStyle name="s_Restructuring (2)_2" xfId="1412" xr:uid="{00000000-0005-0000-0000-0000CD0D0000}"/>
    <cellStyle name="s_Revised" xfId="1413" xr:uid="{00000000-0005-0000-0000-0000CE0D0000}"/>
    <cellStyle name="s_S_By_S" xfId="1414" xr:uid="{00000000-0005-0000-0000-0000CF0D0000}"/>
    <cellStyle name="s_saft_1" xfId="1415" xr:uid="{00000000-0005-0000-0000-0000D00D0000}"/>
    <cellStyle name="s_saft_1_2" xfId="1416" xr:uid="{00000000-0005-0000-0000-0000D10D0000}"/>
    <cellStyle name="s_Schedules (2)" xfId="1417" xr:uid="{00000000-0005-0000-0000-0000D20D0000}"/>
    <cellStyle name="s_Schedules (2)_1" xfId="1418" xr:uid="{00000000-0005-0000-0000-0000D30D0000}"/>
    <cellStyle name="s_Schedules (2)_2" xfId="1419" xr:uid="{00000000-0005-0000-0000-0000D40D0000}"/>
    <cellStyle name="s_Sheet5" xfId="1420" xr:uid="{00000000-0005-0000-0000-0000D50D0000}"/>
    <cellStyle name="s_Standalone (2)" xfId="1421" xr:uid="{00000000-0005-0000-0000-0000D60D0000}"/>
    <cellStyle name="s_Standalone (2)_1" xfId="1422" xr:uid="{00000000-0005-0000-0000-0000D70D0000}"/>
    <cellStyle name="s_Standalone (2)_2" xfId="1423" xr:uid="{00000000-0005-0000-0000-0000D80D0000}"/>
    <cellStyle name="s_Trading Val Calc (2)" xfId="1424" xr:uid="{00000000-0005-0000-0000-0000D90D0000}"/>
    <cellStyle name="s_Trading Val Calc (2)_1" xfId="1425" xr:uid="{00000000-0005-0000-0000-0000DA0D0000}"/>
    <cellStyle name="s_Val Sum (2)" xfId="1426" xr:uid="{00000000-0005-0000-0000-0000DB0D0000}"/>
    <cellStyle name="s_Val Sum (2)_1" xfId="1427" xr:uid="{00000000-0005-0000-0000-0000DC0D0000}"/>
    <cellStyle name="s_Val Sum (2)_2" xfId="1428" xr:uid="{00000000-0005-0000-0000-0000DD0D0000}"/>
    <cellStyle name="s_Valuation " xfId="1429" xr:uid="{00000000-0005-0000-0000-0000DE0D0000}"/>
    <cellStyle name="s_WACC benchmarking" xfId="1430" xr:uid="{00000000-0005-0000-0000-0000DF0D0000}"/>
    <cellStyle name="s_WACC benchmarking 2" xfId="3688" xr:uid="{00000000-0005-0000-0000-0000E00D0000}"/>
    <cellStyle name="s_West Ham (2)" xfId="1431" xr:uid="{00000000-0005-0000-0000-0000E10D0000}"/>
    <cellStyle name="s_West Ham (2)_1" xfId="1432" xr:uid="{00000000-0005-0000-0000-0000E20D0000}"/>
    <cellStyle name="s_West Ham (2)_2" xfId="1433" xr:uid="{00000000-0005-0000-0000-0000E30D0000}"/>
    <cellStyle name="s_Westham (2)" xfId="1434" xr:uid="{00000000-0005-0000-0000-0000E40D0000}"/>
    <cellStyle name="s_Westham (2)_1" xfId="1435" xr:uid="{00000000-0005-0000-0000-0000E50D0000}"/>
    <cellStyle name="s_Westham (2)_2" xfId="1436" xr:uid="{00000000-0005-0000-0000-0000E60D0000}"/>
    <cellStyle name="s_Wool_01_07_12_1999_1" xfId="1437" xr:uid="{00000000-0005-0000-0000-0000E70D0000}"/>
    <cellStyle name="s_Wool_01_07_12_1999_2" xfId="1438" xr:uid="{00000000-0005-0000-0000-0000E80D0000}"/>
    <cellStyle name="s_Wool_14_12_1999_2" xfId="1439" xr:uid="{00000000-0005-0000-0000-0000E90D0000}"/>
    <cellStyle name="s_Wool_15_02_2000" xfId="1440" xr:uid="{00000000-0005-0000-0000-0000EA0D0000}"/>
    <cellStyle name="s_Wool_15_02_2000_1" xfId="1441" xr:uid="{00000000-0005-0000-0000-0000EB0D0000}"/>
    <cellStyle name="s_Wool_15_02_2000_2" xfId="1442" xr:uid="{00000000-0005-0000-0000-0000EC0D0000}"/>
    <cellStyle name="s_WoolEuro_12_04_2000_02_1" xfId="1443" xr:uid="{00000000-0005-0000-0000-0000ED0D0000}"/>
    <cellStyle name="s_WoolEuro_12_04_2000_02_2" xfId="1444" xr:uid="{00000000-0005-0000-0000-0000EE0D0000}"/>
    <cellStyle name="s_WoolEuro_17_03_2000_1" xfId="1445" xr:uid="{00000000-0005-0000-0000-0000EF0D0000}"/>
    <cellStyle name="s_WoolEuro_20_03_2000_3" xfId="1446" xr:uid="{00000000-0005-0000-0000-0000F00D0000}"/>
    <cellStyle name="s_WoolEuroEx_14_04_2000_01" xfId="1447" xr:uid="{00000000-0005-0000-0000-0000F10D0000}"/>
    <cellStyle name="s_WoolEuroEx_14_04_2000_01_1" xfId="1448" xr:uid="{00000000-0005-0000-0000-0000F20D0000}"/>
    <cellStyle name="Salomon Logo" xfId="1449" xr:uid="{00000000-0005-0000-0000-0000F30D0000}"/>
    <cellStyle name="same_prices" xfId="1450" xr:uid="{00000000-0005-0000-0000-0000F40D0000}"/>
    <cellStyle name="SAPBEXaggData" xfId="1451" xr:uid="{00000000-0005-0000-0000-0000F50D0000}"/>
    <cellStyle name="SAPBEXaggDataEmph" xfId="1452" xr:uid="{00000000-0005-0000-0000-0000F60D0000}"/>
    <cellStyle name="SAPBEXaggExc1" xfId="1453" xr:uid="{00000000-0005-0000-0000-0000F70D0000}"/>
    <cellStyle name="SAPBEXaggExc1Emph" xfId="1454" xr:uid="{00000000-0005-0000-0000-0000F80D0000}"/>
    <cellStyle name="SAPBEXaggExc2" xfId="1455" xr:uid="{00000000-0005-0000-0000-0000F90D0000}"/>
    <cellStyle name="SAPBEXaggExc2Emph" xfId="1456" xr:uid="{00000000-0005-0000-0000-0000FA0D0000}"/>
    <cellStyle name="SAPBEXaggItem" xfId="1457" xr:uid="{00000000-0005-0000-0000-0000FB0D0000}"/>
    <cellStyle name="SAPBEXchaText" xfId="1458" xr:uid="{00000000-0005-0000-0000-0000FC0D0000}"/>
    <cellStyle name="SAPBEXfilterDrill" xfId="1459" xr:uid="{00000000-0005-0000-0000-0000FD0D0000}"/>
    <cellStyle name="SAPBEXfilterItem" xfId="1460" xr:uid="{00000000-0005-0000-0000-0000FE0D0000}"/>
    <cellStyle name="SAPBEXfilterText" xfId="1461" xr:uid="{00000000-0005-0000-0000-0000FF0D0000}"/>
    <cellStyle name="SAPBEXformats" xfId="1462" xr:uid="{00000000-0005-0000-0000-0000000E0000}"/>
    <cellStyle name="SAPBEXheaderData" xfId="1463" xr:uid="{00000000-0005-0000-0000-0000010E0000}"/>
    <cellStyle name="SAPBEXheaderItem" xfId="1464" xr:uid="{00000000-0005-0000-0000-0000020E0000}"/>
    <cellStyle name="SAPBEXheaderText" xfId="1465" xr:uid="{00000000-0005-0000-0000-0000030E0000}"/>
    <cellStyle name="SAPBEXresData" xfId="1466" xr:uid="{00000000-0005-0000-0000-0000040E0000}"/>
    <cellStyle name="SAPBEXresDataEmph" xfId="1467" xr:uid="{00000000-0005-0000-0000-0000050E0000}"/>
    <cellStyle name="SAPBEXresExc1" xfId="1468" xr:uid="{00000000-0005-0000-0000-0000060E0000}"/>
    <cellStyle name="SAPBEXresExc1Emph" xfId="1469" xr:uid="{00000000-0005-0000-0000-0000070E0000}"/>
    <cellStyle name="SAPBEXresExc2" xfId="1470" xr:uid="{00000000-0005-0000-0000-0000080E0000}"/>
    <cellStyle name="SAPBEXresExc2Emph" xfId="1471" xr:uid="{00000000-0005-0000-0000-0000090E0000}"/>
    <cellStyle name="SAPBEXresItem" xfId="1472" xr:uid="{00000000-0005-0000-0000-00000A0E0000}"/>
    <cellStyle name="SAPBEXstdData" xfId="1473" xr:uid="{00000000-0005-0000-0000-00000B0E0000}"/>
    <cellStyle name="SAPBEXstdDataEmph" xfId="1474" xr:uid="{00000000-0005-0000-0000-00000C0E0000}"/>
    <cellStyle name="SAPBEXstdExc1" xfId="1475" xr:uid="{00000000-0005-0000-0000-00000D0E0000}"/>
    <cellStyle name="SAPBEXstdExc1Emph" xfId="1476" xr:uid="{00000000-0005-0000-0000-00000E0E0000}"/>
    <cellStyle name="SAPBEXstdExc2" xfId="1477" xr:uid="{00000000-0005-0000-0000-00000F0E0000}"/>
    <cellStyle name="SAPBEXstdExc2Emph" xfId="1478" xr:uid="{00000000-0005-0000-0000-0000100E0000}"/>
    <cellStyle name="SAPBEXstdItem" xfId="1479" xr:uid="{00000000-0005-0000-0000-0000110E0000}"/>
    <cellStyle name="SAPBEXsubData" xfId="1480" xr:uid="{00000000-0005-0000-0000-0000120E0000}"/>
    <cellStyle name="SAPBEXsubDataEmph" xfId="1481" xr:uid="{00000000-0005-0000-0000-0000130E0000}"/>
    <cellStyle name="SAPBEXsubExc1" xfId="1482" xr:uid="{00000000-0005-0000-0000-0000140E0000}"/>
    <cellStyle name="SAPBEXsubExc1Emph" xfId="1483" xr:uid="{00000000-0005-0000-0000-0000150E0000}"/>
    <cellStyle name="SAPBEXsubExc2" xfId="1484" xr:uid="{00000000-0005-0000-0000-0000160E0000}"/>
    <cellStyle name="SAPBEXsubExc2Emph" xfId="1485" xr:uid="{00000000-0005-0000-0000-0000170E0000}"/>
    <cellStyle name="SAPBEXsubItem" xfId="1486" xr:uid="{00000000-0005-0000-0000-0000180E0000}"/>
    <cellStyle name="SAPBEXtitle" xfId="1487" xr:uid="{00000000-0005-0000-0000-0000190E0000}"/>
    <cellStyle name="SAPBEXundefined" xfId="1488" xr:uid="{00000000-0005-0000-0000-00001A0E0000}"/>
    <cellStyle name="SAPKey" xfId="1489" xr:uid="{00000000-0005-0000-0000-00001B0E0000}"/>
    <cellStyle name="SAPLocked" xfId="1490" xr:uid="{00000000-0005-0000-0000-00001C0E0000}"/>
    <cellStyle name="SAPOutput" xfId="1491" xr:uid="{00000000-0005-0000-0000-00001D0E0000}"/>
    <cellStyle name="SAPSpace" xfId="1492" xr:uid="{00000000-0005-0000-0000-00001E0E0000}"/>
    <cellStyle name="SAPText" xfId="1493" xr:uid="{00000000-0005-0000-0000-00001F0E0000}"/>
    <cellStyle name="SAPUnLocked" xfId="1494" xr:uid="{00000000-0005-0000-0000-0000200E0000}"/>
    <cellStyle name="ScripFactor" xfId="1495" xr:uid="{00000000-0005-0000-0000-0000210E0000}"/>
    <cellStyle name="sd" xfId="1496" xr:uid="{00000000-0005-0000-0000-0000220E0000}"/>
    <cellStyle name="Section" xfId="1497" xr:uid="{00000000-0005-0000-0000-0000230E0000}"/>
    <cellStyle name="Section name" xfId="1498" xr:uid="{00000000-0005-0000-0000-0000240E0000}"/>
    <cellStyle name="Section Title" xfId="1499" xr:uid="{00000000-0005-0000-0000-0000250E0000}"/>
    <cellStyle name="Section_M&amp;A Model" xfId="1500" xr:uid="{00000000-0005-0000-0000-0000260E0000}"/>
    <cellStyle name="SectionHeading" xfId="1501" xr:uid="{00000000-0005-0000-0000-0000270E0000}"/>
    <cellStyle name="Separador de milhares [0]_planbrasil 1" xfId="1502" xr:uid="{00000000-0005-0000-0000-0000280E0000}"/>
    <cellStyle name="Separador de milhares_planbrasil 1" xfId="1503" xr:uid="{00000000-0005-0000-0000-0000290E0000}"/>
    <cellStyle name="sf" xfId="1504" xr:uid="{00000000-0005-0000-0000-00002A0E0000}"/>
    <cellStyle name="sff" xfId="1505" xr:uid="{00000000-0005-0000-0000-00002B0E0000}"/>
    <cellStyle name="Shaded" xfId="1506" xr:uid="{00000000-0005-0000-0000-00002C0E0000}"/>
    <cellStyle name="Shading" xfId="1507" xr:uid="{00000000-0005-0000-0000-00002D0E0000}"/>
    <cellStyle name="Shares" xfId="1508" xr:uid="{00000000-0005-0000-0000-00002E0E0000}"/>
    <cellStyle name="Sheetmult" xfId="1509" xr:uid="{00000000-0005-0000-0000-00002F0E0000}"/>
    <cellStyle name="Short Date" xfId="1510" xr:uid="{00000000-0005-0000-0000-0000300E0000}"/>
    <cellStyle name="Short Time" xfId="1511" xr:uid="{00000000-0005-0000-0000-0000310E0000}"/>
    <cellStyle name="Shtmultx" xfId="1512" xr:uid="{00000000-0005-0000-0000-0000320E0000}"/>
    <cellStyle name="Single Accounting" xfId="1513" xr:uid="{00000000-0005-0000-0000-0000330E0000}"/>
    <cellStyle name="Single Border" xfId="1514" xr:uid="{00000000-0005-0000-0000-0000340E0000}"/>
    <cellStyle name="Single Underline" xfId="1515" xr:uid="{00000000-0005-0000-0000-0000350E0000}"/>
    <cellStyle name="Small Number" xfId="1516" xr:uid="{00000000-0005-0000-0000-0000360E0000}"/>
    <cellStyle name="Small Page Heading" xfId="1517" xr:uid="{00000000-0005-0000-0000-0000370E0000}"/>
    <cellStyle name="Small Percentage" xfId="1518" xr:uid="{00000000-0005-0000-0000-0000380E0000}"/>
    <cellStyle name="Spreadsheet title" xfId="1519" xr:uid="{00000000-0005-0000-0000-0000390E0000}"/>
    <cellStyle name="spt" xfId="1520" xr:uid="{00000000-0005-0000-0000-00003A0E0000}"/>
    <cellStyle name="ss" xfId="1521" xr:uid="{00000000-0005-0000-0000-00003B0E0000}"/>
    <cellStyle name="ss0" xfId="1522" xr:uid="{00000000-0005-0000-0000-00003C0E0000}"/>
    <cellStyle name="ss0 2" xfId="3689" xr:uid="{00000000-0005-0000-0000-00003D0E0000}"/>
    <cellStyle name="ss1" xfId="1523" xr:uid="{00000000-0005-0000-0000-00003E0E0000}"/>
    <cellStyle name="ss1 2" xfId="3690" xr:uid="{00000000-0005-0000-0000-00003F0E0000}"/>
    <cellStyle name="ss2" xfId="1524" xr:uid="{00000000-0005-0000-0000-0000400E0000}"/>
    <cellStyle name="ss2 2" xfId="3691" xr:uid="{00000000-0005-0000-0000-0000410E0000}"/>
    <cellStyle name="ssp " xfId="1525" xr:uid="{00000000-0005-0000-0000-0000420E0000}"/>
    <cellStyle name="st" xfId="1526" xr:uid="{00000000-0005-0000-0000-0000430E0000}"/>
    <cellStyle name="Standaard_balance" xfId="1527" xr:uid="{00000000-0005-0000-0000-0000440E0000}"/>
    <cellStyle name="Standard" xfId="1528" xr:uid="{00000000-0005-0000-0000-0000450E0000}"/>
    <cellStyle name="Standard Header" xfId="1529" xr:uid="{00000000-0005-0000-0000-0000460E0000}"/>
    <cellStyle name="Standard__Utopia Index Index und Guidance (Deutsch)" xfId="1530" xr:uid="{00000000-0005-0000-0000-0000470E0000}"/>
    <cellStyle name="Std_1" xfId="1531" xr:uid="{00000000-0005-0000-0000-0000480E0000}"/>
    <cellStyle name="Stock Comma" xfId="1532" xr:uid="{00000000-0005-0000-0000-0000490E0000}"/>
    <cellStyle name="Stock Price" xfId="1533" xr:uid="{00000000-0005-0000-0000-00004A0E0000}"/>
    <cellStyle name="Strange" xfId="1534" xr:uid="{00000000-0005-0000-0000-00004B0E0000}"/>
    <cellStyle name="Strictly confidential" xfId="1535" xr:uid="{00000000-0005-0000-0000-00004C0E0000}"/>
    <cellStyle name="Strictly confidential 2" xfId="3692" xr:uid="{00000000-0005-0000-0000-00004D0E0000}"/>
    <cellStyle name="STYL1 - Style1" xfId="1536" xr:uid="{00000000-0005-0000-0000-00004E0E0000}"/>
    <cellStyle name="Style 1" xfId="1537" xr:uid="{00000000-0005-0000-0000-00004F0E0000}"/>
    <cellStyle name="Style 2" xfId="1538" xr:uid="{00000000-0005-0000-0000-0000500E0000}"/>
    <cellStyle name="Style 3" xfId="1539" xr:uid="{00000000-0005-0000-0000-0000510E0000}"/>
    <cellStyle name="Subhead" xfId="1540" xr:uid="{00000000-0005-0000-0000-0000520E0000}"/>
    <cellStyle name="Subheadbldun" xfId="1541" xr:uid="{00000000-0005-0000-0000-0000530E0000}"/>
    <cellStyle name="SubHeading" xfId="1542" xr:uid="{00000000-0005-0000-0000-0000540E0000}"/>
    <cellStyle name="SubHeading 1" xfId="1543" xr:uid="{00000000-0005-0000-0000-0000550E0000}"/>
    <cellStyle name="SubHeading 2" xfId="1544" xr:uid="{00000000-0005-0000-0000-0000560E0000}"/>
    <cellStyle name="SubHeading_57 Project Fly (2)" xfId="1545" xr:uid="{00000000-0005-0000-0000-0000570E0000}"/>
    <cellStyle name="SubsidTitle" xfId="1546" xr:uid="{00000000-0005-0000-0000-0000580E0000}"/>
    <cellStyle name="SubsubHead" xfId="1547" xr:uid="{00000000-0005-0000-0000-0000590E0000}"/>
    <cellStyle name="Subtitle" xfId="1548" xr:uid="{00000000-0005-0000-0000-00005A0E0000}"/>
    <cellStyle name="Sub-titulo" xfId="1549" xr:uid="{00000000-0005-0000-0000-00005B0E0000}"/>
    <cellStyle name="Sub-titulo 2" xfId="1550" xr:uid="{00000000-0005-0000-0000-00005C0E0000}"/>
    <cellStyle name="Subtotal" xfId="1551" xr:uid="{00000000-0005-0000-0000-00005D0E0000}"/>
    <cellStyle name="Sub-total" xfId="1552" xr:uid="{00000000-0005-0000-0000-00005E0E0000}"/>
    <cellStyle name="Subtotal 2" xfId="3693" xr:uid="{00000000-0005-0000-0000-00005F0E0000}"/>
    <cellStyle name="Subtotal_left" xfId="1553" xr:uid="{00000000-0005-0000-0000-0000600E0000}"/>
    <cellStyle name="Summary" xfId="1554" xr:uid="{00000000-0005-0000-0000-0000610E0000}"/>
    <cellStyle name="Summe" xfId="1555" xr:uid="{00000000-0005-0000-0000-0000620E0000}"/>
    <cellStyle name="SuppCalc (0.0)" xfId="1556" xr:uid="{00000000-0005-0000-0000-0000630E0000}"/>
    <cellStyle name="SwitchA" xfId="1557" xr:uid="{00000000-0005-0000-0000-0000640E0000}"/>
    <cellStyle name="SwitchR" xfId="1558" xr:uid="{00000000-0005-0000-0000-0000650E0000}"/>
    <cellStyle name="t" xfId="1559" xr:uid="{00000000-0005-0000-0000-0000660E0000}"/>
    <cellStyle name="t#" xfId="1560" xr:uid="{00000000-0005-0000-0000-0000670E0000}"/>
    <cellStyle name="t%" xfId="1561" xr:uid="{00000000-0005-0000-0000-0000680E0000}"/>
    <cellStyle name="t_Ithaca_Options Outstanding_20051211" xfId="1562" xr:uid="{00000000-0005-0000-0000-0000690E0000}"/>
    <cellStyle name="t_Manager" xfId="1563" xr:uid="{00000000-0005-0000-0000-00006A0E0000}"/>
    <cellStyle name="t_Valuation" xfId="1564" xr:uid="{00000000-0005-0000-0000-00006B0E0000}"/>
    <cellStyle name="t_WACC benchmarking" xfId="1565" xr:uid="{00000000-0005-0000-0000-00006C0E0000}"/>
    <cellStyle name="t1" xfId="1566" xr:uid="{00000000-0005-0000-0000-00006D0E0000}"/>
    <cellStyle name="Table" xfId="1567" xr:uid="{00000000-0005-0000-0000-00006E0E0000}"/>
    <cellStyle name="Table Col Head" xfId="1568" xr:uid="{00000000-0005-0000-0000-00006F0E0000}"/>
    <cellStyle name="table column heading" xfId="1569" xr:uid="{00000000-0005-0000-0000-0000700E0000}"/>
    <cellStyle name="Table Head" xfId="1570" xr:uid="{00000000-0005-0000-0000-0000710E0000}"/>
    <cellStyle name="Table Head Aligned" xfId="1571" xr:uid="{00000000-0005-0000-0000-0000720E0000}"/>
    <cellStyle name="Table Head Blue" xfId="1572" xr:uid="{00000000-0005-0000-0000-0000730E0000}"/>
    <cellStyle name="Table Head Green" xfId="1573" xr:uid="{00000000-0005-0000-0000-0000740E0000}"/>
    <cellStyle name="Table Head__WACC analysis" xfId="1574" xr:uid="{00000000-0005-0000-0000-0000750E0000}"/>
    <cellStyle name="Table Heading" xfId="1575" xr:uid="{00000000-0005-0000-0000-0000760E0000}"/>
    <cellStyle name="Table Source" xfId="1576" xr:uid="{00000000-0005-0000-0000-0000770E0000}"/>
    <cellStyle name="Table Sub Head" xfId="1577" xr:uid="{00000000-0005-0000-0000-0000780E0000}"/>
    <cellStyle name="Table Sub Heading" xfId="1578" xr:uid="{00000000-0005-0000-0000-0000790E0000}"/>
    <cellStyle name="Table Text" xfId="1579" xr:uid="{00000000-0005-0000-0000-00007A0E0000}"/>
    <cellStyle name="Table Title" xfId="1580" xr:uid="{00000000-0005-0000-0000-00007B0E0000}"/>
    <cellStyle name="Table Units" xfId="1581" xr:uid="{00000000-0005-0000-0000-00007C0E0000}"/>
    <cellStyle name="Table_Header" xfId="1582" xr:uid="{00000000-0005-0000-0000-00007D0E0000}"/>
    <cellStyle name="TableBase" xfId="1583" xr:uid="{00000000-0005-0000-0000-00007E0E0000}"/>
    <cellStyle name="TableBase 2" xfId="3694" xr:uid="{00000000-0005-0000-0000-00007F0E0000}"/>
    <cellStyle name="TableColumnHeading" xfId="1584" xr:uid="{00000000-0005-0000-0000-0000800E0000}"/>
    <cellStyle name="TableFootnotes" xfId="1585" xr:uid="{00000000-0005-0000-0000-0000810E0000}"/>
    <cellStyle name="TableHead" xfId="1586" xr:uid="{00000000-0005-0000-0000-0000820E0000}"/>
    <cellStyle name="TableName" xfId="1587" xr:uid="{00000000-0005-0000-0000-0000830E0000}"/>
    <cellStyle name="TableSubTitleItalic" xfId="1588" xr:uid="{00000000-0005-0000-0000-0000840E0000}"/>
    <cellStyle name="TableText" xfId="1589" xr:uid="{00000000-0005-0000-0000-0000850E0000}"/>
    <cellStyle name="TableTitle" xfId="1590" xr:uid="{00000000-0005-0000-0000-0000860E0000}"/>
    <cellStyle name="TableTitleFormat" xfId="1591" xr:uid="{00000000-0005-0000-0000-0000870E0000}"/>
    <cellStyle name="Tag" xfId="1592" xr:uid="{00000000-0005-0000-0000-0000880E0000}"/>
    <cellStyle name="Test" xfId="1593" xr:uid="{00000000-0005-0000-0000-0000890E0000}"/>
    <cellStyle name="Test [green]" xfId="1594" xr:uid="{00000000-0005-0000-0000-00008A0E0000}"/>
    <cellStyle name="Text" xfId="1595" xr:uid="{00000000-0005-0000-0000-00008B0E0000}"/>
    <cellStyle name="Text [4]" xfId="1596" xr:uid="{00000000-0005-0000-0000-00008C0E0000}"/>
    <cellStyle name="Text [8]" xfId="1597" xr:uid="{00000000-0005-0000-0000-00008D0E0000}"/>
    <cellStyle name="Text [Bullet]" xfId="1598" xr:uid="{00000000-0005-0000-0000-00008E0E0000}"/>
    <cellStyle name="Text [Dash]" xfId="1599" xr:uid="{00000000-0005-0000-0000-00008F0E0000}"/>
    <cellStyle name="Text [Em-Dash]" xfId="1600" xr:uid="{00000000-0005-0000-0000-0000900E0000}"/>
    <cellStyle name="Text 1" xfId="1601" xr:uid="{00000000-0005-0000-0000-0000910E0000}"/>
    <cellStyle name="Text 2" xfId="1602" xr:uid="{00000000-0005-0000-0000-0000920E0000}"/>
    <cellStyle name="Text Head" xfId="1603" xr:uid="{00000000-0005-0000-0000-0000930E0000}"/>
    <cellStyle name="Text Head 1" xfId="1604" xr:uid="{00000000-0005-0000-0000-0000940E0000}"/>
    <cellStyle name="Text Head 2" xfId="1605" xr:uid="{00000000-0005-0000-0000-0000950E0000}"/>
    <cellStyle name="Text Indent 1" xfId="1606" xr:uid="{00000000-0005-0000-0000-0000960E0000}"/>
    <cellStyle name="Text Indent 2" xfId="1607" xr:uid="{00000000-0005-0000-0000-0000970E0000}"/>
    <cellStyle name="Text Indent A" xfId="1608" xr:uid="{00000000-0005-0000-0000-0000980E0000}"/>
    <cellStyle name="Text Indent B" xfId="1609" xr:uid="{00000000-0005-0000-0000-0000990E0000}"/>
    <cellStyle name="Text Indent C" xfId="1610" xr:uid="{00000000-0005-0000-0000-00009A0E0000}"/>
    <cellStyle name="Text Wrap" xfId="1611" xr:uid="{00000000-0005-0000-0000-00009B0E0000}"/>
    <cellStyle name="Text_comparison" xfId="1612" xr:uid="{00000000-0005-0000-0000-00009C0E0000}"/>
    <cellStyle name="TFCF" xfId="1613" xr:uid="{00000000-0005-0000-0000-00009D0E0000}"/>
    <cellStyle name="thousand" xfId="1614" xr:uid="{00000000-0005-0000-0000-00009E0E0000}"/>
    <cellStyle name="threedecplace" xfId="1615" xr:uid="{00000000-0005-0000-0000-00009F0E0000}"/>
    <cellStyle name="Tick" xfId="1616" xr:uid="{00000000-0005-0000-0000-0000A00E0000}"/>
    <cellStyle name="time" xfId="1617" xr:uid="{00000000-0005-0000-0000-0000A10E0000}"/>
    <cellStyle name="Time Strip" xfId="1618" xr:uid="{00000000-0005-0000-0000-0000A20E0000}"/>
    <cellStyle name="Time_M&amp;A Model" xfId="1619" xr:uid="{00000000-0005-0000-0000-0000A30E0000}"/>
    <cellStyle name="times" xfId="1620" xr:uid="{00000000-0005-0000-0000-0000A40E0000}"/>
    <cellStyle name="Times [1]" xfId="1621" xr:uid="{00000000-0005-0000-0000-0000A50E0000}"/>
    <cellStyle name="Times [1] Total" xfId="1622" xr:uid="{00000000-0005-0000-0000-0000A60E0000}"/>
    <cellStyle name="Times [1] Total 2" xfId="3695" xr:uid="{00000000-0005-0000-0000-0000A70E0000}"/>
    <cellStyle name="Times [1]_GP_NEM_4" xfId="1623" xr:uid="{00000000-0005-0000-0000-0000A80E0000}"/>
    <cellStyle name="Times [2]" xfId="1624" xr:uid="{00000000-0005-0000-0000-0000A90E0000}"/>
    <cellStyle name="Times [2] Total" xfId="1625" xr:uid="{00000000-0005-0000-0000-0000AA0E0000}"/>
    <cellStyle name="Times [2] Total 2" xfId="3696" xr:uid="{00000000-0005-0000-0000-0000AB0E0000}"/>
    <cellStyle name="Times [2]_GP_NEM_4" xfId="1626" xr:uid="{00000000-0005-0000-0000-0000AC0E0000}"/>
    <cellStyle name="Times [3]" xfId="1627" xr:uid="{00000000-0005-0000-0000-0000AD0E0000}"/>
    <cellStyle name="Times 10" xfId="1628" xr:uid="{00000000-0005-0000-0000-0000AE0E0000}"/>
    <cellStyle name="Times 12" xfId="1629" xr:uid="{00000000-0005-0000-0000-0000AF0E0000}"/>
    <cellStyle name="Times New Roman" xfId="1630" xr:uid="{00000000-0005-0000-0000-0000B00E0000}"/>
    <cellStyle name="times_EXPN" xfId="1631" xr:uid="{00000000-0005-0000-0000-0000B10E0000}"/>
    <cellStyle name="titel" xfId="1632" xr:uid="{00000000-0005-0000-0000-0000B20E0000}"/>
    <cellStyle name="Title Heading" xfId="1633" xr:uid="{00000000-0005-0000-0000-0000B30E0000}"/>
    <cellStyle name="Title II" xfId="1634" xr:uid="{00000000-0005-0000-0000-0000B40E0000}"/>
    <cellStyle name="Title1" xfId="1635" xr:uid="{00000000-0005-0000-0000-0000B50E0000}"/>
    <cellStyle name="Title2" xfId="1636" xr:uid="{00000000-0005-0000-0000-0000B60E0000}"/>
    <cellStyle name="TitleII" xfId="1637" xr:uid="{00000000-0005-0000-0000-0000B70E0000}"/>
    <cellStyle name="Titles" xfId="1638" xr:uid="{00000000-0005-0000-0000-0000B80E0000}"/>
    <cellStyle name="Titles2" xfId="1639" xr:uid="{00000000-0005-0000-0000-0000B90E0000}"/>
    <cellStyle name="TitleYear" xfId="1640" xr:uid="{00000000-0005-0000-0000-0000BA0E0000}"/>
    <cellStyle name="titre_col" xfId="1641" xr:uid="{00000000-0005-0000-0000-0000BB0E0000}"/>
    <cellStyle name="Titulo-Seccion" xfId="1642" xr:uid="{00000000-0005-0000-0000-0000BC0E0000}"/>
    <cellStyle name="tom" xfId="1643" xr:uid="{00000000-0005-0000-0000-0000BD0E0000}"/>
    <cellStyle name="Top Edge" xfId="1644" xr:uid="{00000000-0005-0000-0000-0000BE0E0000}"/>
    <cellStyle name="TopCaption" xfId="1645" xr:uid="{00000000-0005-0000-0000-0000BF0E0000}"/>
    <cellStyle name="Topline" xfId="1646" xr:uid="{00000000-0005-0000-0000-0000C00E0000}"/>
    <cellStyle name="Topline 2" xfId="3697" xr:uid="{00000000-0005-0000-0000-0000C10E0000}"/>
    <cellStyle name="Totals" xfId="1647" xr:uid="{00000000-0005-0000-0000-0000C20E0000}"/>
    <cellStyle name="Totals [0]" xfId="1648" xr:uid="{00000000-0005-0000-0000-0000C30E0000}"/>
    <cellStyle name="Totals [2]" xfId="1649" xr:uid="{00000000-0005-0000-0000-0000C40E0000}"/>
    <cellStyle name="Totals_57 Project Fly (2)" xfId="1650" xr:uid="{00000000-0005-0000-0000-0000C50E0000}"/>
    <cellStyle name="trailing" xfId="1651" xr:uid="{00000000-0005-0000-0000-0000C60E0000}"/>
    <cellStyle name="ts0" xfId="1652" xr:uid="{00000000-0005-0000-0000-0000C70E0000}"/>
    <cellStyle name="ts1" xfId="1653" xr:uid="{00000000-0005-0000-0000-0000C80E0000}"/>
    <cellStyle name="ts2" xfId="1654" xr:uid="{00000000-0005-0000-0000-0000C90E0000}"/>
    <cellStyle name="u" xfId="1655" xr:uid="{00000000-0005-0000-0000-0000CA0E0000}"/>
    <cellStyle name="u_MD 1 model_blank_Augustin" xfId="1656" xr:uid="{00000000-0005-0000-0000-0000CB0E0000}"/>
    <cellStyle name="ubordinated Debt" xfId="1657" xr:uid="{00000000-0005-0000-0000-0000CC0E0000}"/>
    <cellStyle name="Undefiniert" xfId="1658" xr:uid="{00000000-0005-0000-0000-0000CD0E0000}"/>
    <cellStyle name="underline" xfId="1659" xr:uid="{00000000-0005-0000-0000-0000CE0E0000}"/>
    <cellStyle name="Underscore" xfId="1660" xr:uid="{00000000-0005-0000-0000-0000CF0E0000}"/>
    <cellStyle name="Underscore 2" xfId="3698" xr:uid="{00000000-0005-0000-0000-0000D00E0000}"/>
    <cellStyle name="units" xfId="1661" xr:uid="{00000000-0005-0000-0000-0000D10E0000}"/>
    <cellStyle name="Unprot" xfId="1662" xr:uid="{00000000-0005-0000-0000-0000D20E0000}"/>
    <cellStyle name="Unprot$" xfId="1663" xr:uid="{00000000-0005-0000-0000-0000D30E0000}"/>
    <cellStyle name="Unprotect" xfId="1664" xr:uid="{00000000-0005-0000-0000-0000D40E0000}"/>
    <cellStyle name="User_Defined_A" xfId="1665" xr:uid="{00000000-0005-0000-0000-0000D50E0000}"/>
    <cellStyle name="Valuta (0)" xfId="1666" xr:uid="{00000000-0005-0000-0000-0000D60E0000}"/>
    <cellStyle name="Valuta [0]_DCF Filos" xfId="1667" xr:uid="{00000000-0005-0000-0000-0000D70E0000}"/>
    <cellStyle name="Valuta_Compkey_95" xfId="1668" xr:uid="{00000000-0005-0000-0000-0000D80E0000}"/>
    <cellStyle name="VertPC" xfId="1669" xr:uid="{00000000-0005-0000-0000-0000D90E0000}"/>
    <cellStyle name="Währung [0]_Admin" xfId="1670" xr:uid="{00000000-0005-0000-0000-0000DA0E0000}"/>
    <cellStyle name="Währung_Admin" xfId="1671" xr:uid="{00000000-0005-0000-0000-0000DB0E0000}"/>
    <cellStyle name="White" xfId="1672" xr:uid="{00000000-0005-0000-0000-0000DC0E0000}"/>
    <cellStyle name="WholeNumber" xfId="1673" xr:uid="{00000000-0005-0000-0000-0000DD0E0000}"/>
    <cellStyle name="WP Header" xfId="1674" xr:uid="{00000000-0005-0000-0000-0000DE0E0000}"/>
    <cellStyle name="WrappedBold" xfId="1675" xr:uid="{00000000-0005-0000-0000-0000DF0E0000}"/>
    <cellStyle name="x0" xfId="1676" xr:uid="{00000000-0005-0000-0000-0000E00E0000}"/>
    <cellStyle name="x1" xfId="1677" xr:uid="{00000000-0005-0000-0000-0000E10E0000}"/>
    <cellStyle name="x2" xfId="1678" xr:uid="{00000000-0005-0000-0000-0000E20E0000}"/>
    <cellStyle name="year" xfId="1679" xr:uid="{00000000-0005-0000-0000-0000E30E0000}"/>
    <cellStyle name="Year Estimates" xfId="1680" xr:uid="{00000000-0005-0000-0000-0000E40E0000}"/>
    <cellStyle name="Year Historicals" xfId="1681" xr:uid="{00000000-0005-0000-0000-0000E50E0000}"/>
    <cellStyle name="Year_MD 1 model_blank_Augustin" xfId="1682" xr:uid="{00000000-0005-0000-0000-0000E60E0000}"/>
    <cellStyle name="YearA" xfId="1683" xr:uid="{00000000-0005-0000-0000-0000E70E0000}"/>
    <cellStyle name="YearE" xfId="1684" xr:uid="{00000000-0005-0000-0000-0000E80E0000}"/>
    <cellStyle name="Yen" xfId="1685" xr:uid="{00000000-0005-0000-0000-0000E90E0000}"/>
  </cellStyles>
  <dxfs count="0"/>
  <tableStyles count="0" defaultTableStyle="TableStyleMedium9" defaultPivotStyle="PivotStyleLight16"/>
  <colors>
    <mruColors>
      <color rgb="FFFFFFCC"/>
      <color rgb="FFE5F1F3"/>
      <color rgb="FFEAEDD2"/>
      <color rgb="FFDEDFD5"/>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externalLink" Target="externalLinks/externalLink19.xml"/><Relationship Id="rId3" Type="http://schemas.openxmlformats.org/officeDocument/2006/relationships/worksheet" Target="worksheets/sheet3.xml"/><Relationship Id="rId21" Type="http://schemas.openxmlformats.org/officeDocument/2006/relationships/externalLink" Target="externalLinks/externalLink1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externalLink" Target="externalLinks/externalLink18.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29" Type="http://schemas.openxmlformats.org/officeDocument/2006/relationships/externalLink" Target="externalLinks/externalLink2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externalLink" Target="externalLinks/externalLink17.xml"/><Relationship Id="rId32" Type="http://schemas.openxmlformats.org/officeDocument/2006/relationships/externalLink" Target="externalLinks/externalLink25.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externalLink" Target="externalLinks/externalLink16.xml"/><Relationship Id="rId28" Type="http://schemas.openxmlformats.org/officeDocument/2006/relationships/externalLink" Target="externalLinks/externalLink21.xml"/><Relationship Id="rId36" Type="http://schemas.openxmlformats.org/officeDocument/2006/relationships/calcChain" Target="calcChain.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31" Type="http://schemas.openxmlformats.org/officeDocument/2006/relationships/externalLink" Target="externalLinks/externalLink24.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openxmlformats.org/officeDocument/2006/relationships/externalLink" Target="externalLinks/externalLink20.xml"/><Relationship Id="rId30" Type="http://schemas.openxmlformats.org/officeDocument/2006/relationships/externalLink" Target="externalLinks/externalLink23.xml"/><Relationship Id="rId35" Type="http://schemas.openxmlformats.org/officeDocument/2006/relationships/sharedStrings" Target="sharedStrings.xml"/><Relationship Id="rId8"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Documents%20and%20Settings\u903129\Desktop\ChartPRO\ChartPRO%20Master%20v3m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Documents%20and%20Settings\ldnarb\Desktop\fiel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DOCUME~1\ldnegr\LOCALS~1\Temp\Temporary%20Directory%201%20for%20Working%20_ValCom_11.05.06_APK_FINALVALCOM.xls.zip\Working%20_ValCom_11.05.06_APK_FINALVALCOM.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Documents%20and%20Settings\ldnhaf\Local%20Settings\Temporary%20Internet%20Files\OLKC\15%2003%2007%20Project%20Blue%20model%2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Corporate%20Finance%20Advice\Clients\Babcock\Defence\Model\BB%20Defence%20Model%20v9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MNILIAD\Workings\Nov%2005\Working%20file%20RelVal%20ODYSSEY%2003.11.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H:\Corporate%20Finance%20Advice\Projects\Project%20Bia\Models\Feb%202006\Project%20Bia_Feb%202006_v4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ata\U416046\Temp\notes9DC704\Talvivaara%20Finance_08.05.06v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H:\data\U239287\Temp\notesB0A751\ENR%20v15_27.11.06.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Corporate%20Finance%20Advice\Teams\M&amp;A\Esmond\Kazakhmys\2006\ENR%20Model%20V37.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temp\MDOne.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Gavin%20-%20Work%20Related\Month%20End\February%202005\Jan_%202005%20MANAGEMENT%20ACCOUNTS%2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H:\Corporate%20Finance%20Advice\Teams\M&amp;A\Client%20Directory\H\Hays\Model\Recruitment_model_310507_v77.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H:\Mining\Admin\Mincomps\General%20mining\2005\Mining%20Comps%2007_07_05.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K:\Mergers\Client%20Directory\F\FKI\FKI_model_v3.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H:\DOCUME~1\ldnegr\LOCALS~1\Temp\Temporary%20Directory%201%20for%20Copy%20of%20Rusal_model_v%2016%20xls.zip\Copy%20of%20Rusal_model_v.1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H:\Corporate%20Finance%20Advice\Projects\Project%20Tuck\Models\Round%20II\Project%20Tuck_JPMC%20version%20v58.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s3/cf$/Corporate%20Finance%20Advice/Teams/M&amp;A/Christopher/Client%20Directory/BOC/Models/Merger%20models/2005/Project%20Tango%20Model%20(version%2050).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H:\Corporate%20Finance%20Advice\Clients\InterContinental%20Hotels\2008\Valuation%20and%20defence%20-%20June%202008\Data%20Files\Excel%20Data%20150608.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H:\Documents%20and%20Settings\jfrehner\Local%20Settings\Temporary%20Internet%20Files\OLK94\legal\Anylyst%20Company%20Model\DCF%20Cocoon%20030716.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H:\Gavin%20-%20Work%20Related\Month%20End\February%202005\Executive%20Summary%20(Tear%20Sheets).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G:\Documents%20and%20Settings\amaharaj\Local%20Settings\Temporary%20Internet%20Files\OLK84\Project%20Victoria%20version%201.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H:\Lydian\NGC%20ongoing\Lydian%20Model\NGCH%20Model%20(LCAJF).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S:\Deals\Dolphin\Lydian%20Model\legal\Anylyst%20Company%20Model\DCF%20Cocoon%20030716.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H:\Corporate%20Finance%20Advice\Clients\Babcock\Project%20Diablo\Model\superceded\DML%20Model%20(version%2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rea Standard"/>
      <sheetName val="Area Stack"/>
      <sheetName val="Area Stack 100%"/>
      <sheetName val="Bar_clustered"/>
      <sheetName val="Bar stack"/>
      <sheetName val="Bar clustered w zero axis"/>
      <sheetName val="Bar clustered with 2 axes"/>
      <sheetName val="Bar clustered and stacked"/>
      <sheetName val="Floating bar"/>
      <sheetName val="Stack bar 100%"/>
      <sheetName val="Barbell"/>
      <sheetName val="Bubble 1"/>
      <sheetName val="Bubble 2 (grid)"/>
      <sheetName val="Column"/>
      <sheetName val="Column stack"/>
      <sheetName val="Column clustered w zero axis"/>
      <sheetName val="Column clustered with 2 axes"/>
      <sheetName val="Column clustered and stacked"/>
      <sheetName val="Data Arrangement (2)"/>
      <sheetName val="Reserved"/>
      <sheetName val="Double stacked column"/>
      <sheetName val="Floating column"/>
      <sheetName val="Stack column 100%"/>
      <sheetName val="Line"/>
      <sheetName val="Line with column"/>
      <sheetName val="Line with column stack"/>
      <sheetName val="Line with zero axis"/>
      <sheetName val="2 clustered+stacked col w_ line"/>
      <sheetName val="Pie"/>
      <sheetName val="Pie with pie"/>
      <sheetName val="Pie with column"/>
      <sheetName val="Price volume"/>
      <sheetName val="Radar"/>
      <sheetName val="Scatter"/>
      <sheetName val="Scatterline (with annotations)"/>
      <sheetName val="Step"/>
      <sheetName val="Waterfall 1"/>
      <sheetName val="Waterfall 2 (negative)"/>
      <sheetName val="Data Arrangement"/>
      <sheetName val="Color Grid"/>
      <sheetName val="Sheet1"/>
      <sheetName val="Assum"/>
      <sheetName val="CRO Input"/>
      <sheetName val="Storage"/>
      <sheetName val="CSAS-Liquidity"/>
      <sheetName val="AccDil"/>
      <sheetName val="Comps input"/>
      <sheetName val="InitialinputsJim"/>
      <sheetName val="DCF"/>
      <sheetName val="Valuation"/>
      <sheetName val="WyomProd"/>
      <sheetName val="Output_risked"/>
      <sheetName val="ASPT"/>
      <sheetName val="Outputs"/>
      <sheetName val="Probable Production"/>
      <sheetName val="Operating_Output"/>
      <sheetName val="Open"/>
      <sheetName val="ind"/>
      <sheetName val="Input"/>
      <sheetName val="Graph 1"/>
      <sheetName val="ChartPRO Master v3m3"/>
      <sheetName val="Advances"/>
      <sheetName val="ONEInput"/>
      <sheetName val="Master"/>
      <sheetName val="CCM by Initiative"/>
      <sheetName val="SFS by Initiative"/>
      <sheetName val="MAIN"/>
      <sheetName val="Accounts"/>
      <sheetName val="Front Page"/>
      <sheetName val="Area_Standard"/>
      <sheetName val="Area_Stack"/>
      <sheetName val="Area_Stack_100%"/>
      <sheetName val="Bar_stack"/>
      <sheetName val="Bar_clustered_w_zero_axis"/>
      <sheetName val="Bar_clustered_with_2_axes"/>
      <sheetName val="Bar_clustered_and_stacked"/>
      <sheetName val="Floating_bar"/>
      <sheetName val="Stack_bar_100%"/>
      <sheetName val="Bubble_1"/>
      <sheetName val="Bubble_2_(grid)"/>
      <sheetName val="Column_stack"/>
      <sheetName val="Column_clustered_w_zero_axis"/>
      <sheetName val="Column_clustered_with_2_axes"/>
      <sheetName val="Column_clustered_and_stacked"/>
      <sheetName val="Data_Arrangement_(2)"/>
      <sheetName val="Double_stacked_column"/>
      <sheetName val="Floating_column"/>
      <sheetName val="Stack_column_100%"/>
      <sheetName val="Line_with_column"/>
      <sheetName val="Line_with_column_stack"/>
      <sheetName val="Line_with_zero_axis"/>
      <sheetName val="2_clustered+stacked_col_w__line"/>
      <sheetName val="Pie_with_pie"/>
      <sheetName val="Pie_with_column"/>
      <sheetName val="Price_volume"/>
      <sheetName val="Scatterline_(with_annotations)"/>
      <sheetName val="Waterfall_1"/>
      <sheetName val="Waterfall_2_(negative)"/>
      <sheetName val="Data_Arrangement"/>
      <sheetName val="Color_Grid"/>
      <sheetName val="COMBINED_BS"/>
      <sheetName val="COMBINED_IS"/>
      <sheetName val="HAS_GETS"/>
      <sheetName val="TRANS_SUM"/>
      <sheetName val="Industry List"/>
      <sheetName val="Macro"/>
      <sheetName val="Traffic Buildup"/>
      <sheetName val="One-off costs"/>
      <sheetName val="Barrabeta"/>
      <sheetName val="Instructions"/>
      <sheetName val="C"/>
      <sheetName val="CRO_Input"/>
      <sheetName val="Comps_input"/>
      <sheetName val="Probable_Production"/>
      <sheetName val="Data Validation lists"/>
      <sheetName val="Bookrunners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SG"/>
      <sheetName val="Football"/>
      <sheetName val="Title"/>
      <sheetName val="ANS_pre"/>
      <sheetName val="ANS_Calendarised"/>
      <sheetName val="ANS_Financing"/>
      <sheetName val="ANS_LBO"/>
      <sheetName val="LBO"/>
      <sheetName val="ANS_post"/>
      <sheetName val="Input Sheets &gt;&gt;&gt;"/>
      <sheetName val="ANS_developments"/>
      <sheetName val="Share price performance"/>
    </sheetNames>
    <sheetDataSet>
      <sheetData sheetId="0" refreshError="1"/>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
      <sheetName val="V"/>
      <sheetName val="Valuation"/>
      <sheetName val="FootballField"/>
      <sheetName val="Contribution"/>
      <sheetName val="EBIT_SPLIT"/>
      <sheetName val="Buy-in_1y"/>
      <sheetName val="Buy-in_6mo"/>
      <sheetName val="2yr &amp; 1yr share price"/>
      <sheetName val="sop valuation"/>
      <sheetName val="TAKEOUT_ANALYSIS"/>
      <sheetName val="xstrata as %"/>
      <sheetName val="Share price_2years"/>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COCKPIT"/>
      <sheetName val="Scenario Selector"/>
      <sheetName val="Cluster Formation"/>
      <sheetName val="DCF_Summary Sheet"/>
      <sheetName val="Group_AVP"/>
      <sheetName val="Group_Breakup_SOTP"/>
      <sheetName val="Group_DCF_SOTP"/>
      <sheetName val="LBO"/>
      <sheetName val="Group_Segmental_Breakdown"/>
      <sheetName val="Chemicals &amp; Plastics Breakdown"/>
      <sheetName val="Group_Net_Debt"/>
      <sheetName val="Group_Share_Options"/>
      <sheetName val="Group_Share_Buyback"/>
      <sheetName val="Group_WACC"/>
      <sheetName val="Group_Historical_Data"/>
      <sheetName val="Group_Broker_Estimates"/>
      <sheetName val="Group_Input"/>
      <sheetName val="Agriculture_Cluster"/>
      <sheetName val="Agriculture Cluster_DCF"/>
      <sheetName val="Agriculture Cluster_COCKPIT"/>
      <sheetName val="Blue Corning_Cluster"/>
      <sheetName val="Blue Corning Cluster_DCF"/>
      <sheetName val="Blue Corning Cluster_COCKPIT"/>
      <sheetName val="Standalone Other_Cluster"/>
      <sheetName val="Standalone Other Cluster_DCF"/>
      <sheetName val="Stdalone Other Cluster_COCKPIT"/>
      <sheetName val="Specialty Chemicals_Cluster"/>
      <sheetName val="Specialty Chemicals Cluster_DCF"/>
      <sheetName val="Specialty Chem Cluster_COCKPIT"/>
      <sheetName val="Specialty Plastics_Cluster"/>
      <sheetName val="Specialty Plastics Cluster_DCF"/>
      <sheetName val="Specialty Plast Cluster_COCKPIT"/>
      <sheetName val="Core_Cluster"/>
      <sheetName val="Core Cluster_DCF"/>
      <sheetName val="Core Cluster_COCKPIT"/>
      <sheetName val="Value Centre_Standalone_Total"/>
      <sheetName val="Value Centre_Standalone_DCF"/>
      <sheetName val="Disposal_Total"/>
      <sheetName val="Disposal Total_DCF"/>
      <sheetName val="Agro Science_Input"/>
      <sheetName val="Agro Science_DCF"/>
      <sheetName val="Blue Corning JV_Input"/>
      <sheetName val="Blue Corning_DCF"/>
      <sheetName val="Fabricated Products_Input"/>
      <sheetName val="Fabricated Products_DCF"/>
      <sheetName val="Cellulose Ethers_Input"/>
      <sheetName val="Cellulose Ethers_DCF"/>
      <sheetName val="Acrylates_Input"/>
      <sheetName val="Acrylates_DCF"/>
      <sheetName val="Oxo Chemicals_Input"/>
      <sheetName val="Oxo Chemicals_DCF"/>
      <sheetName val="Glycol Ethers_Input"/>
      <sheetName val="Glycol Ethers_DCF"/>
      <sheetName val="SB_SBR_Input"/>
      <sheetName val="SB_SBR_DCF"/>
      <sheetName val="Vinyl Acetates_Input"/>
      <sheetName val="Vinyl Acetates_DCF"/>
      <sheetName val="PEG's_PPG's_Input"/>
      <sheetName val="PEG's_PPG's_DCF"/>
      <sheetName val="Other Chemicals_Input"/>
      <sheetName val="Other Chemicals_DCF"/>
      <sheetName val="Polycarbonate_Input"/>
      <sheetName val="Polycarbonate_DCF"/>
      <sheetName val="Epoxies_Input"/>
      <sheetName val="Epoxies_DCF"/>
      <sheetName val="Polyurethanes_Input"/>
      <sheetName val="Polyurethanes_DCF"/>
      <sheetName val="ABS_SAN_Input"/>
      <sheetName val="ABS_SAN_DCF"/>
      <sheetName val="Other Plastics_Input"/>
      <sheetName val="Other_Plastics_DCF"/>
      <sheetName val="Chlorinated Basics_Input"/>
      <sheetName val="Chlorinated_Basics_DCF"/>
      <sheetName val="Cl-Solvents_Input"/>
      <sheetName val="Cl-Solvents_DCF"/>
      <sheetName val="Propylene Glycols_Input"/>
      <sheetName val="Propylene Glycols_DCF"/>
      <sheetName val="Polystyrene_Input"/>
      <sheetName val="Polystyrene_DCF"/>
      <sheetName val="Ethylene_PE_Input"/>
      <sheetName val="Ethylene_PE_DCF"/>
      <sheetName val="PP_Input"/>
      <sheetName val="PP_DCF"/>
      <sheetName val="EO_EG_Input"/>
      <sheetName val="EO_EG_DCF"/>
      <sheetName val="Chemical Sales_Input"/>
      <sheetName val="Chemical Sales_DCF"/>
      <sheetName val="Hydrocarbons Sales_Input"/>
      <sheetName val="Hydrocarbons Sales_DCF"/>
      <sheetName val="Other Affiliates_Input"/>
      <sheetName val="Other Affiliates_DCF"/>
    </sheetNames>
    <sheetDataSet>
      <sheetData sheetId="0"/>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refreshError="1"/>
      <sheetData sheetId="20" refreshError="1"/>
      <sheetData sheetId="21" refreshError="1"/>
      <sheetData sheetId="22" refreshError="1"/>
      <sheetData sheetId="23" refreshError="1"/>
      <sheetData sheetId="24"/>
      <sheetData sheetId="25" refreshError="1"/>
      <sheetData sheetId="26" refreshError="1"/>
      <sheetData sheetId="27"/>
      <sheetData sheetId="28" refreshError="1"/>
      <sheetData sheetId="29" refreshError="1"/>
      <sheetData sheetId="30"/>
      <sheetData sheetId="31" refreshError="1"/>
      <sheetData sheetId="32" refreshError="1"/>
      <sheetData sheetId="33"/>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VT-BB &gt;&gt;&gt;"/>
      <sheetName val="VT-BB Dealsheet"/>
      <sheetName val="VT—BB"/>
      <sheetName val="VT Summary"/>
      <sheetName val="Re-rating"/>
      <sheetName val="VT Standalone &gt;&gt;&gt;"/>
      <sheetName val="VT Financials"/>
      <sheetName val="VT DCF"/>
      <sheetName val="VT SOTP"/>
      <sheetName val="VT AVP"/>
      <sheetName val="VT Communication"/>
      <sheetName val="VT Defence"/>
      <sheetName val="VT Education&amp;Skills"/>
      <sheetName val="VT Ships"/>
      <sheetName val="VT Services"/>
      <sheetName val="VT Division Split"/>
      <sheetName val="VT Input"/>
      <sheetName val="VT Brokers"/>
      <sheetName val="VT Options"/>
      <sheetName val="Demerger &gt;&gt;&gt;"/>
      <sheetName val="Demerger Dealsheet"/>
      <sheetName val="Output"/>
      <sheetName val="DefenceCo"/>
      <sheetName val="SupportCo"/>
      <sheetName val="BB Valuation &gt;&gt;&gt;"/>
      <sheetName val="BB Dealsheet"/>
      <sheetName val="BB Summary"/>
      <sheetName val="Datastream"/>
      <sheetName val="BB DCF"/>
      <sheetName val="BB Division split"/>
      <sheetName val="BB Brokers"/>
      <sheetName val="BB Networks"/>
      <sheetName val="Rail"/>
      <sheetName val="BB Engineering"/>
      <sheetName val="BB Defence"/>
      <sheetName val="BB Technical"/>
      <sheetName val="DML DCF"/>
      <sheetName val="BB LBO"/>
      <sheetName val="BB SOTP"/>
      <sheetName val="merger model&gt;&gt;&gt;"/>
      <sheetName val="Combined"/>
      <sheetName val="Debt"/>
      <sheetName val="Slides"/>
      <sheetName val="MOD Synergies"/>
      <sheetName val="Babcock synergies"/>
      <sheetName val="Babcock &gt;&gt;&gt;"/>
      <sheetName val="Babcock_brokers"/>
      <sheetName val="Babcock_internal"/>
      <sheetName val="Assumptions"/>
      <sheetName val="Babcock Statements"/>
      <sheetName val="BNS"/>
      <sheetName val="BB AVP"/>
      <sheetName val="Footballfield"/>
      <sheetName val="BB Options"/>
      <sheetName val="Diablo &gt;&gt;&gt;"/>
      <sheetName val="Diablo statement"/>
      <sheetName val="Valuation"/>
      <sheetName val="Value Math"/>
      <sheetName val="SOTP"/>
      <sheetName val="LBO"/>
      <sheetName val="Summary"/>
      <sheetName val="DCF"/>
      <sheetName val="Synergies"/>
      <sheetName val="BAE &gt;&gt;&gt;"/>
      <sheetName val="BAE Output"/>
      <sheetName val="PPS"/>
      <sheetName val="BAE Brokers"/>
      <sheetName val="BAE-BB Dealsheet"/>
      <sheetName val="BAE—BB"/>
      <sheetName val="BB Calanderised"/>
      <sheetName val="BAE DCF"/>
      <sheetName val="AVP"/>
      <sheetName val="Diablo New Input"/>
      <sheetName val="Other"/>
      <sheetName val="Submarine"/>
      <sheetName val="Ships"/>
      <sheetName val="WSMI"/>
      <sheetName val="Defence Systems"/>
      <sheetName val="Commercial"/>
      <sheetName val="Consultancy"/>
      <sheetName val="Other acq &gt;&gt;&gt;"/>
      <sheetName val="Springtime"/>
      <sheetName val="Indigo"/>
      <sheetName val="Integral"/>
      <sheetName val="Babcock internal"/>
      <sheetName val="Babcock profit and loss"/>
      <sheetName val="Babcock cashflow"/>
      <sheetName val="Babcock balance sheet"/>
      <sheetName val="Springtime Acc"/>
      <sheetName val="INDIGO Acc"/>
      <sheetName val="INTEGRAL Acc"/>
      <sheetName val="US&amp;EuroEarnings"/>
      <sheetName val="NovUpdate"/>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sheetData sheetId="10" refreshError="1"/>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O_PD"/>
      <sheetName val="PMO_NN"/>
      <sheetName val="PMO_N"/>
      <sheetName val="PMO_VED"/>
      <sheetName val="PMO_KM"/>
      <sheetName val="PMO_ACA"/>
      <sheetName val="PMO_AOA"/>
      <sheetName val="PMO_TC"/>
      <sheetName val="PMO_FAL"/>
      <sheetName val="PMO_CVRD"/>
      <sheetName val="PMO_AA"/>
      <sheetName val="PMO_BHP"/>
      <sheetName val="PMO_RT"/>
      <sheetName val="PMO_XTA"/>
      <sheetName val="Contribution"/>
      <sheetName val="Valuation"/>
      <sheetName val="EBIT_SPLIT"/>
      <sheetName val="FootballField"/>
      <sheetName val="Buy-in_1y"/>
      <sheetName val="Buy-in_6mo"/>
      <sheetName val="VALUE_MATH_MIM"/>
      <sheetName val="TAKEOUT_ANALYSIS"/>
      <sheetName val="2yr &amp; 1yr share price"/>
      <sheetName val="XTA_FAL"/>
      <sheetName val="Share price_2years"/>
      <sheetName val="sop valuation"/>
      <sheetName val="xstrata as %"/>
      <sheetName val="Operational"/>
      <sheetName val="F"/>
      <sheetName val="NPV"/>
      <sheetName val="Relativ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Notes"/>
      <sheetName val="Agenda_1"/>
      <sheetName val="VeniceBrokerEsti"/>
      <sheetName val="Venice_PF"/>
      <sheetName val="DUBLIN_IS&amp;CFS_€"/>
      <sheetName val="NPV"/>
      <sheetName val="LBO"/>
      <sheetName val="Pension_IS&amp;CFS"/>
      <sheetName val="DUBLIN_IS&amp;CFS"/>
      <sheetName val="Agenda_2"/>
      <sheetName val="Agenda_3"/>
      <sheetName val="Agenda_4"/>
      <sheetName val="Schedules"/>
      <sheetName val="Agenda_5"/>
      <sheetName val="AVP"/>
      <sheetName val="DCF_Bridge"/>
      <sheetName val="DCF"/>
      <sheetName val="FootballField"/>
      <sheetName val="Assumptions"/>
      <sheetName val="DD_Case"/>
      <sheetName val="NOSH—Mar 05"/>
      <sheetName val="Quarterly_IS&amp;CFS"/>
      <sheetName val="QuarterlyFinancing"/>
      <sheetName val="Quarterly_BS&amp;Schedules"/>
      <sheetName val="LucerneSettings"/>
      <sheetName val="BankCase"/>
      <sheetName val="LucerneCase"/>
      <sheetName val="DetailedAnnualModel"/>
      <sheetName val="PPS"/>
      <sheetName val="Payoff"/>
      <sheetName val="Buy-in"/>
      <sheetName val="DealSheet"/>
      <sheetName val="DublinBrokerEsti"/>
      <sheetName val="Venice_IS&amp;CFS"/>
      <sheetName val="MktData"/>
      <sheetName val="CFS"/>
      <sheetName val="BS_LucerneCase"/>
      <sheetName val="Pension"/>
      <sheetName val="EPS_Forecast"/>
      <sheetName val="PE_Bands"/>
      <sheetName val="Index"/>
      <sheetName val="DSE"/>
      <sheetName val="REQUEST_TABLE"/>
      <sheetName val="Shareholder analysis&gt;&gt;&g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K"/>
      <sheetName val="A"/>
      <sheetName val="PPV"/>
      <sheetName val="Output"/>
      <sheetName val="PS"/>
      <sheetName val="CS"/>
      <sheetName val="OS"/>
      <sheetName val="WV"/>
      <sheetName val="Comparison"/>
      <sheetName val="Summary"/>
    </sheetNames>
    <sheetDataSet>
      <sheetData sheetId="0"/>
      <sheetData sheetId="1"/>
      <sheetData sheetId="2"/>
      <sheetData sheetId="3"/>
      <sheetData sheetId="4"/>
      <sheetData sheetId="5"/>
      <sheetData sheetId="6"/>
      <sheetData sheetId="7" refreshError="1"/>
      <sheetData sheetId="8" refreshError="1"/>
      <sheetData sheetId="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05"/>
      <sheetName val="FCF"/>
      <sheetName val="Div"/>
      <sheetName val="Split"/>
      <sheetName val="KMB"/>
      <sheetName val="Ass"/>
      <sheetName val="WACC"/>
      <sheetName val="Charts"/>
      <sheetName val="Fin"/>
      <sheetName val="Val"/>
      <sheetName val="Sens"/>
      <sheetName val="Combo"/>
      <sheetName val="Chrome"/>
      <sheetName val="Alumina"/>
      <sheetName val="Iron"/>
      <sheetName val="Power"/>
      <sheetName val="Zhairem"/>
      <sheetName val="Transport"/>
      <sheetName val="Trading"/>
      <sheetName val="Finance"/>
      <sheetName val="DDS"/>
      <sheetName val="Mktdata"/>
      <sheetName val="FTSE"/>
      <sheetName val="Rerating"/>
      <sheetName val="Input"/>
      <sheetName val="Financial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ssumptions"/>
      <sheetName val="Summary"/>
      <sheetName val="Alum of Kaz_LC"/>
      <sheetName val="EEC"/>
      <sheetName val="Kazchrome"/>
      <sheetName val="Zhairemskiy Gorno"/>
      <sheetName val="SSGPO"/>
      <sheetName val="KazAlum Smelter"/>
      <sheetName val="Transport"/>
      <sheetName val="Trading"/>
      <sheetName val="ENRC Marketing"/>
      <sheetName val="Sum of Parts"/>
      <sheetName val="Comparison"/>
      <sheetName val="Summary Financials"/>
      <sheetName val="Corica AG"/>
      <sheetName val="ENR Alumina AG"/>
      <sheetName val="ENR Ferroalloy AG"/>
      <sheetName val="ENR Iron AG"/>
      <sheetName val="ENR Technik AG"/>
      <sheetName val="Exchange Rate"/>
      <sheetName val="Half year exchange"/>
      <sheetName val="Previous model&amp;Currency Switch"/>
      <sheetName val="Alum of Kaz_LC Hist. Model"/>
      <sheetName val="SSGPO Hist"/>
      <sheetName val="Zhairem Hist."/>
      <sheetName val="Kazchrome Hist. Model"/>
      <sheetName val="EEC Hist Model"/>
      <sheetName val="As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1Input"/>
      <sheetName val="aBaseCoFin"/>
      <sheetName val="DEALSheet"/>
      <sheetName val="DealOpeningBS"/>
      <sheetName val="NewcoBuildup"/>
      <sheetName val="NewcoNOLs"/>
      <sheetName val="IS_Proforma"/>
      <sheetName val="BS_Proforma"/>
      <sheetName val="CF"/>
      <sheetName val="DCF"/>
      <sheetName val="LBO"/>
      <sheetName val="ExecSummary"/>
      <sheetName val="Summary2"/>
      <sheetName val="RatingsRatios"/>
      <sheetName val="CoverSheet"/>
      <sheetName val="Changes"/>
      <sheetName val="InputMaster"/>
      <sheetName val="a_Storage"/>
    </sheetNames>
    <sheetDataSet>
      <sheetData sheetId="0" refreshError="1"/>
      <sheetData sheetId="1"/>
      <sheetData sheetId="2"/>
      <sheetData sheetId="3"/>
      <sheetData sheetId="4"/>
      <sheetData sheetId="5" refreshError="1"/>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a"/>
      <sheetName val="Dep"/>
      <sheetName val="FA Proof"/>
      <sheetName val="cpl"/>
      <sheetName val="Consolidated P&amp;L"/>
      <sheetName val="SCHEDULE 1 mk1"/>
      <sheetName val="SCHEDULE1"/>
      <sheetName val="SCHEDULE 2 MK1"/>
      <sheetName val="SCHEDULE 2"/>
      <sheetName val="SCHEDULE 3"/>
      <sheetName val="SCHEDULE 4"/>
      <sheetName val="SCHEDULE 5"/>
      <sheetName val="cashfl_wkns"/>
      <sheetName val="pres_cashflow"/>
      <sheetName val="Balance Sheet Budget"/>
      <sheetName val="FA NBV"/>
      <sheetName val="Consolidated Clubs"/>
      <sheetName val="Head Office"/>
      <sheetName val="Clubs 1"/>
      <sheetName val="Clubs1tearoff"/>
      <sheetName val="Clubs 2"/>
      <sheetName val="Clubs 3"/>
      <sheetName val="NGC PM"/>
      <sheetName val="GOLF"/>
      <sheetName val="summary Sched 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sheetData sheetId="20"/>
      <sheetData sheetId="21"/>
      <sheetData sheetId="22"/>
      <sheetData sheetId="23"/>
      <sheetData sheetId="2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Main_DealSheet"/>
      <sheetName val="Pro-Forma"/>
      <sheetName val="PF_valuemath"/>
      <sheetName val="Pro-Forma Financials"/>
      <sheetName val="PF_leverage"/>
      <sheetName val="PF_Input"/>
      <sheetName val="PF_PPS"/>
      <sheetName val="PF Financials_Perm_Temp"/>
      <sheetName val="Combined_Temp_DCF"/>
      <sheetName val="CombinedTemps_AVP"/>
      <sheetName val="PF Financials_Perm_Temp_Flex"/>
      <sheetName val="PF_leverage_Perm_Temp"/>
      <sheetName val="PF_Perm_Temp_valuemath"/>
      <sheetName val="Hays"/>
      <sheetName val="Hays_DealSheet"/>
      <sheetName val="Hays_Assumptions"/>
      <sheetName val="Hays_Financials"/>
      <sheetName val="Hays_Financials_Cal"/>
      <sheetName val="Hays_DCF"/>
      <sheetName val="Hays_LBO"/>
      <sheetName val="Hays_Workings"/>
      <sheetName val="Hays_Consolidated_AVP"/>
      <sheetName val="Hays_notes"/>
      <sheetName val="Hays_FootballField"/>
      <sheetName val="Hays_Perm_Temp_Financials"/>
      <sheetName val="Hays_Perm_Temp_Fin_Flexed"/>
      <sheetName val="Hays_Temp_DCF"/>
      <sheetName val="Hays_Perm_DCF"/>
      <sheetName val="Temp_LBO"/>
      <sheetName val="Temps_Consolidated_AVP"/>
      <sheetName val="Temps_FootballField"/>
      <sheetName val="DS_Hays"/>
      <sheetName val="Hays_PPS"/>
      <sheetName val="Vedior"/>
      <sheetName val="Ved_DealSheet"/>
      <sheetName val="Ved_Assumptions"/>
      <sheetName val="Ved_Financials"/>
      <sheetName val="Ved_DCF"/>
      <sheetName val="Ved_Financials_Cal"/>
      <sheetName val="Ved_Temp_FootballField"/>
      <sheetName val="Ved_Consolidated_AVP"/>
      <sheetName val="Ved_FootballField"/>
      <sheetName val="Ved_LBO"/>
      <sheetName val="NOSH"/>
      <sheetName val="Ved_Perm_Temp_Financials"/>
      <sheetName val="Ved_Perm_Temp_Financials_£_Cal"/>
      <sheetName val="Ved_Temp_DCF"/>
      <sheetName val="Ved_Perm_DCF"/>
      <sheetName val="Ved_Temp_Consolidated_AVP"/>
      <sheetName val="Ved_PPS"/>
      <sheetName val="DS_Ved"/>
      <sheetName val="Adecco"/>
      <sheetName val="Adecco_DealSheet"/>
      <sheetName val="Adecco_Assumptions"/>
      <sheetName val="Adecco_Financials"/>
      <sheetName val="Adecco_Financials_Cal"/>
      <sheetName val="Adecco_DCF"/>
      <sheetName val="Adecco_LBO"/>
      <sheetName val="Adecco_Workings"/>
      <sheetName val="Adecco_Consolidated_AVP"/>
      <sheetName val="Adecco_notes"/>
      <sheetName val="Adecco_FootballField"/>
      <sheetName val="DS_Adecco"/>
      <sheetName val="Adecco_PPS"/>
      <sheetName val="DS_ALL"/>
      <sheetName val="Hays_VED_MV"/>
      <sheetName val="PE_evolution"/>
      <sheetName val="Shr_Graphs"/>
      <sheetName val="Template"/>
    </sheetNames>
    <sheetDataSet>
      <sheetData sheetId="0"/>
      <sheetData sheetId="1"/>
      <sheetData sheetId="2" refreshError="1"/>
      <sheetData sheetId="3"/>
      <sheetData sheetId="4"/>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 sheetId="35"/>
      <sheetData sheetId="36" refreshError="1"/>
      <sheetData sheetId="37" refreshError="1"/>
      <sheetData sheetId="38" refreshError="1"/>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refreshError="1"/>
      <sheetData sheetId="52" refreshError="1"/>
      <sheetData sheetId="53" refreshError="1"/>
      <sheetData sheetId="54" refreshError="1"/>
      <sheetData sheetId="55" refreshError="1"/>
      <sheetData sheetId="56"/>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sheetData sheetId="67" refreshError="1"/>
      <sheetData sheetId="68"/>
      <sheetData sheetId="6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ream"/>
      <sheetName val="Input"/>
      <sheetName val="Benchmark"/>
      <sheetName val="Multiple"/>
      <sheetName val="Financials"/>
      <sheetName val="Output_coal"/>
      <sheetName val="NRG_output"/>
      <sheetName val="Output"/>
      <sheetName val="FLEX_OUTPUT"/>
      <sheetName val="Rolling_mult"/>
      <sheetName val="Charts"/>
      <sheetName val="PMO"/>
      <sheetName val="PMO (2)"/>
      <sheetName val="V"/>
      <sheetName val="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SG"/>
      <sheetName val="FKI impact"/>
      <sheetName val="Assumptions"/>
      <sheetName val="MAIN"/>
      <sheetName val="Fin Sum Output"/>
      <sheetName val="Pitch Output"/>
      <sheetName val="EQ. IRR"/>
      <sheetName val="DIV INC"/>
      <sheetName val="S&amp;P"/>
      <sheetName val="Toggles"/>
      <sheetName val="DCF 3"/>
      <sheetName val="Data"/>
      <sheetName val="dPrint"/>
      <sheetName val="DropZone"/>
      <sheetName val="mProcess"/>
      <sheetName val="mlError"/>
      <sheetName val="mGlobals"/>
      <sheetName val="mMain"/>
      <sheetName val="mToggles"/>
      <sheetName val="mcFunctions"/>
      <sheetName val="mMisc"/>
      <sheetName val="mdPrint"/>
      <sheetName val="Input"/>
      <sheetName val="Financials"/>
      <sheetName val="DCF_Fishing"/>
      <sheetName val="Football"/>
      <sheetName val="Inputs"/>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sheetData sheetId="9" refreshError="1"/>
      <sheetData sheetId="10"/>
      <sheetData sheetId="1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solidated"/>
      <sheetName val="Consolidated output"/>
      <sheetName val="Valuation"/>
      <sheetName val="F"/>
      <sheetName val="Operational"/>
      <sheetName val="Relative"/>
      <sheetName val="Overhead"/>
      <sheetName val="Tax"/>
      <sheetName val="NPV"/>
      <sheetName val="Assumptions"/>
      <sheetName val="NGZ"/>
      <sheetName val="AGK"/>
      <sheetName val="ACG"/>
      <sheetName val="BGZ"/>
      <sheetName val="QAL"/>
      <sheetName val="BrAZ"/>
      <sheetName val="KrAZ"/>
      <sheetName val="SAZ"/>
      <sheetName val="NkAZ"/>
      <sheetName val="KhAZ"/>
      <sheetName val="CBK"/>
      <sheetName val="BCG"/>
      <sheetName val="Komi"/>
      <sheetName val="Resal"/>
      <sheetName val="CvetM"/>
      <sheetName val="Belis"/>
      <sheetName val="&gt;&gt;&gt;Armenal, Sayanal, SF&gt;&gt;&gt;"/>
      <sheetName val="Main Ass"/>
      <sheetName val="P&amp;L"/>
      <sheetName val="CF"/>
      <sheetName val="Det Assum"/>
      <sheetName val="CAPEX"/>
      <sheetName val="OPEX"/>
      <sheetName val="WACC calculation"/>
    </sheetNames>
    <sheetDataSet>
      <sheetData sheetId="0" refreshError="1"/>
      <sheetData sheetId="1"/>
      <sheetData sheetId="2" refreshError="1"/>
      <sheetData sheetId="3"/>
      <sheetData sheetId="4"/>
      <sheetData sheetId="5"/>
      <sheetData sheetId="6"/>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Memo"/>
      <sheetName val="Notes"/>
      <sheetName val="ANS_QUARTERLY---&gt;"/>
      <sheetName val="PF_B+W+A_Q-IS&amp;CFS"/>
      <sheetName val="PF_B+W+A_Q-BS"/>
      <sheetName val="ANS_Q-Financing"/>
      <sheetName val="ANS_Q-Reconciliation"/>
      <sheetName val="ANS_Q"/>
      <sheetName val="BHC_WHC_QUARTERLY---&gt;"/>
      <sheetName val="PF_B+W_Q-IS&amp;CFS"/>
      <sheetName val="PF_B+W_Q-BS"/>
      <sheetName val="WHC_Q-Financing"/>
      <sheetName val="Q_Reconciliation"/>
      <sheetName val="WHC_Q-securitisation"/>
      <sheetName val="ANS_ANNUAL---&gt;"/>
      <sheetName val="PF_B+W+A_IS&amp;CFS"/>
      <sheetName val="PF_B+W+A_BS"/>
      <sheetName val="EBITDA_split"/>
      <sheetName val="ANS_Financing"/>
      <sheetName val="ANS_Reconciliation"/>
      <sheetName val="ANS_Calendarised"/>
      <sheetName val="ANS"/>
      <sheetName val="Div_ANS"/>
      <sheetName val="Equity value"/>
      <sheetName val="Grove_impact_2"/>
      <sheetName val="Grove impact"/>
      <sheetName val="Bridges"/>
      <sheetName val="Grove_IS"/>
      <sheetName val="ANS_DCF"/>
      <sheetName val="PPS"/>
      <sheetName val="BHC_WHC_ANNUAL&gt;&gt;&gt;&gt;"/>
      <sheetName val="PF_B+W_IS&amp;CFS"/>
      <sheetName val="PF_B+W_BS"/>
      <sheetName val="WHC_Financing"/>
      <sheetName val="Dividend"/>
      <sheetName val="Reconciliation"/>
      <sheetName val="Barchester"/>
      <sheetName val="WHC_non-securitised"/>
      <sheetName val="WHC_securitisation"/>
      <sheetName val="WHC"/>
      <sheetName val="LBO"/>
      <sheetName val="Input Sheets &gt;&gt;&gt;"/>
      <sheetName val="BHC_Q"/>
      <sheetName val="WHC_SECD_Q"/>
      <sheetName val="Barchester_ANS_Q"/>
      <sheetName val="BHC_NEW"/>
      <sheetName val="BHC_DD"/>
      <sheetName val="BHC_HbH"/>
      <sheetName val="WHC_SECD"/>
      <sheetName val="Barchester_ANS_Year"/>
      <sheetName val="ANS_HbH"/>
      <sheetName val="DD_ANS"/>
      <sheetName val="Barchester_280"/>
      <sheetName val="Barchester_INPUTS"/>
      <sheetName val="Barchester_develop"/>
      <sheetName val="Barchester_280_Input"/>
      <sheetName val="Cygnet"/>
      <sheetName val="Care_villages"/>
      <sheetName val="WHC_developments"/>
      <sheetName val="ANS_developmen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Input financials"/>
      <sheetName val="Financial impact"/>
      <sheetName val="SynergyDisposal"/>
      <sheetName val="DCF - TANGO combined"/>
      <sheetName val="BOCbrokerModel"/>
      <sheetName val="BOC broker assumptions"/>
      <sheetName val="BOC_Strat_plan"/>
      <sheetName val="LindebrokerModel"/>
      <sheetName val="Linde broker assumptions"/>
      <sheetName val="Linde comparison"/>
      <sheetName val="LindeGE"/>
      <sheetName val="Linde Gases"/>
      <sheetName val="Linde Engineering"/>
      <sheetName val="Linde MH"/>
      <sheetName val="MH assumptions"/>
      <sheetName val="Praxair"/>
      <sheetName val="AirProducts"/>
      <sheetName val="BOCE &gt;&gt;&gt;"/>
      <sheetName val="BOCE_assumptions_evolution"/>
      <sheetName val="BOCE model -Mkt Growth"/>
      <sheetName val="BOCE model -Base conservative"/>
      <sheetName val="BOCE LBO Assumptions"/>
      <sheetName val="LBO Input"/>
      <sheetName val="BOCE LBO"/>
      <sheetName val="BOCE mgmt assumptions"/>
      <sheetName val="BOCE assumptions"/>
      <sheetName val="PPS"/>
      <sheetName val="BOCE Benchmarking"/>
      <sheetName val="Wafer_Fab_Region"/>
      <sheetName val="MykrolisbrokerModel"/>
      <sheetName val="Mykrolis assumptions "/>
      <sheetName val="LeyboldModel"/>
      <sheetName val="Unaxis assumptions"/>
      <sheetName val="BASF Model"/>
      <sheetName val="BASF Broker assumptions"/>
      <sheetName val="Pro-forma"/>
      <sheetName val="BASF Assumptions"/>
      <sheetName val="Analysis &gt;&gt;&gt;"/>
      <sheetName val="Combination Analysis"/>
      <sheetName val="DebtCap BASF acq BOC"/>
      <sheetName val="LBO &gt;&gt;&gt;"/>
      <sheetName val="MAIN"/>
      <sheetName val="DIV INC"/>
      <sheetName val="EQ. IRR"/>
      <sheetName val="Comparables"/>
      <sheetName val="AVP Analysis"/>
      <sheetName val="BOC minorities value"/>
      <sheetName val="Sheet1"/>
      <sheetName val="Acc - dilution"/>
      <sheetName val="GE acc -dil"/>
      <sheetName val="Siemens acc-dil"/>
      <sheetName val="Data"/>
      <sheetName val="dPrint"/>
      <sheetName val="DropZone"/>
      <sheetName val="mProcess"/>
      <sheetName val="mlError"/>
      <sheetName val="mGlobals"/>
      <sheetName val="mMain"/>
      <sheetName val="mToggles"/>
      <sheetName val="mcFunctions"/>
      <sheetName val="mMisc"/>
      <sheetName val="mdPrint"/>
      <sheetName val="Combined"/>
      <sheetName val="Consultancy"/>
      <sheetName val="Defence Systems"/>
      <sheetName val="DCF"/>
      <sheetName val="SOTP"/>
      <sheetName val="LBO"/>
      <sheetName val="Ships"/>
      <sheetName val="Submarine"/>
      <sheetName val="Debt"/>
      <sheetName val="Babcock synergies"/>
      <sheetName val="Valuation"/>
      <sheetName val="VT DCF"/>
      <sheetName val="WSMI"/>
      <sheetName val="Operational"/>
      <sheetName val="F"/>
      <sheetName val="NPV"/>
      <sheetName val="Relative"/>
      <sheetName val="US&amp;EuroEarnings"/>
      <sheetName val="Toggles"/>
      <sheetName val="Shr_Graphs"/>
      <sheetName val="Hays_VED_M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WAP"/>
      <sheetName val="Buy-In Analysis"/>
      <sheetName val="__FDSCACHE__"/>
      <sheetName val="Share price performance"/>
      <sheetName val="Broker Estimates"/>
      <sheetName val="DCF_Group"/>
    </sheetNames>
    <sheetDataSet>
      <sheetData sheetId="0" refreshError="1"/>
      <sheetData sheetId="1" refreshError="1"/>
      <sheetData sheetId="2" refreshError="1"/>
      <sheetData sheetId="3"/>
      <sheetData sheetId="4" refreshError="1"/>
      <sheetData sheetId="5"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res"/>
      <sheetName val="Outputs"/>
      <sheetName val="Sensitivities"/>
      <sheetName val="DCF I (In)"/>
      <sheetName val="SF Input==&gt;"/>
      <sheetName val="Residencias"/>
      <sheetName val="GRUPO"/>
      <sheetName val="GRUPO EU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GRY"/>
      <sheetName val="NGPS"/>
      <sheetName val="Validation &amp; Graph Calcs"/>
    </sheetNames>
    <sheetDataSet>
      <sheetData sheetId="0" refreshError="1"/>
      <sheetData sheetId="1" refreshError="1"/>
      <sheetData sheetId="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n Amort (4)"/>
      <sheetName val="Sen Amort (3)"/>
      <sheetName val="Sen Amort (2)"/>
      <sheetName val="Sen Amort (ref)"/>
      <sheetName val="Model Revisions"/>
      <sheetName val="Sen Amort (Sen Bond)"/>
      <sheetName val="Sen Amort (HYB)"/>
      <sheetName val="Index"/>
      <sheetName val="Control"/>
      <sheetName val="Summary"/>
      <sheetName val="IS Input"/>
      <sheetName val="BS Input"/>
      <sheetName val="Funding Requirement"/>
      <sheetName val="Funding"/>
      <sheetName val="Fees"/>
      <sheetName val="Base Case Inputs"/>
      <sheetName val="Scenarios"/>
      <sheetName val="Currency"/>
      <sheetName val="Returns"/>
      <sheetName val="Inc Statement"/>
      <sheetName val="WACD"/>
      <sheetName val="DCF"/>
      <sheetName val="Bal Sheet"/>
      <sheetName val="Cash Flows"/>
      <sheetName val="Ratios"/>
      <sheetName val="Equity"/>
      <sheetName val="S PIK"/>
      <sheetName val="J PIK"/>
      <sheetName val="Senior Bond"/>
      <sheetName val="ZAR Senior"/>
      <sheetName val="Sen Sub Bond"/>
      <sheetName val="Bond Assumptions"/>
      <sheetName val="Refinance"/>
      <sheetName val="Error Check"/>
      <sheetName val="Sync check"/>
      <sheetName val="Template"/>
      <sheetName val="Presentations Output"/>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refreshError="1"/>
      <sheetData sheetId="12"/>
      <sheetData sheetId="13"/>
      <sheetData sheetId="14"/>
      <sheetData sheetId="15"/>
      <sheetData sheetId="16"/>
      <sheetData sheetId="17"/>
      <sheetData sheetId="18"/>
      <sheetData sheetId="19"/>
      <sheetData sheetId="20" refreshError="1"/>
      <sheetData sheetId="21" refreshError="1"/>
      <sheetData sheetId="22"/>
      <sheetData sheetId="23"/>
      <sheetData sheetId="24" refreshError="1"/>
      <sheetData sheetId="25"/>
      <sheetData sheetId="26"/>
      <sheetData sheetId="27"/>
      <sheetData sheetId="28" refreshError="1"/>
      <sheetData sheetId="29"/>
      <sheetData sheetId="30" refreshError="1"/>
      <sheetData sheetId="31"/>
      <sheetData sheetId="32"/>
      <sheetData sheetId="33"/>
      <sheetData sheetId="34" refreshError="1"/>
      <sheetData sheetId="35" refreshError="1"/>
      <sheetData sheetId="36"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RR DUN"/>
      <sheetName val="IRR Edn"/>
      <sheetName val="Consolidation"/>
      <sheetName val="Summary 2004 Data"/>
      <sheetName val="MB ave sub"/>
      <sheetName val="MB def_income"/>
      <sheetName val="MB Total (2)"/>
      <sheetName val="MB Edinburgh"/>
      <sheetName val="MB Dundee"/>
      <sheetName val="MB Anniesland"/>
      <sheetName val="MB Chorley"/>
      <sheetName val="MB Dudley"/>
      <sheetName val="MB Ipswich"/>
      <sheetName val="MB Carlton"/>
      <sheetName val="MB Bristol"/>
      <sheetName val="MB Dartford"/>
      <sheetName val="MB York"/>
      <sheetName val="MB Cambridge"/>
      <sheetName val="MB Gidea"/>
      <sheetName val="MB Leicester"/>
      <sheetName val="MB Hatfield"/>
      <sheetName val="MB Swindon"/>
      <sheetName val="MB Hertford"/>
      <sheetName val="Source"/>
      <sheetName val="MODEL"/>
      <sheetName val="Monthly Summary P&amp;L - NGRY"/>
      <sheetName val="Cons.P&amp;L"/>
      <sheetName val="NBV Analysis"/>
      <sheetName val="Club_Capex_Profit_Summary"/>
      <sheetName val="New Plan"/>
      <sheetName val="The Tax Comp"/>
      <sheetName val="Group Tax"/>
      <sheetName val="Deferred Tax"/>
      <sheetName val="Summary UK M&amp;A"/>
      <sheetName val="UK Listed Peers"/>
      <sheetName val="UK Comp Table"/>
      <sheetName val="Valuation Drivers"/>
      <sheetName val="Valuation"/>
      <sheetName val="Ratio Check"/>
      <sheetName val="Next Generation Clubs (Holdings"/>
      <sheetName val="Cashflow"/>
      <sheetName val="Capital_Repayments"/>
      <sheetName val="interest calculator"/>
      <sheetName val="Balance_Sheet"/>
      <sheetName val="LOAN TO VALUE"/>
      <sheetName val="Download"/>
      <sheetName val="Head_Office"/>
      <sheetName val="NGC_Project_Mgt"/>
      <sheetName val="4th Element"/>
      <sheetName val="Deaconsbank_Golf"/>
      <sheetName val="2004 summary tennis"/>
      <sheetName val="2003 summary tennis"/>
      <sheetName val="TOTAL"/>
      <sheetName val="Edinburgh"/>
      <sheetName val="Dundee"/>
      <sheetName val="Anniesland"/>
      <sheetName val="Chorley"/>
      <sheetName val="Dudley"/>
      <sheetName val="Ipswich"/>
      <sheetName val="Carlton"/>
      <sheetName val="Bristol"/>
      <sheetName val="Dartford"/>
      <sheetName val="York"/>
      <sheetName val="Cambridge_Mar04"/>
      <sheetName val="Gidea_Apr05"/>
      <sheetName val="Leicester"/>
      <sheetName val="Hatfield_Oct04"/>
      <sheetName val="Swindon"/>
      <sheetName val="Harbour club"/>
      <sheetName val="Consol.capex"/>
      <sheetName val="HQ_and_landbank_Capex"/>
      <sheetName val="Deaconsbank_Golf_Capex"/>
      <sheetName val="Club Capex Summary"/>
      <sheetName val="Edinburgh_Capex"/>
      <sheetName val="Dundee_Capex"/>
      <sheetName val="Anniesland_Capex"/>
      <sheetName val="Chorley_Capex"/>
      <sheetName val="Dudley_Capex"/>
      <sheetName val="Ipswich_Capex"/>
      <sheetName val="Carlton_Capex"/>
      <sheetName val="Bristol_Capex"/>
      <sheetName val="Dartford_Capex"/>
      <sheetName val="York_Capex"/>
      <sheetName val="Cambridge_Capex"/>
      <sheetName val="Gidea_Capex"/>
      <sheetName val="Leicester_Capex"/>
      <sheetName val="Hatfield_Capex"/>
      <sheetName val="Swindon_Capex"/>
      <sheetName val="Harbour_Capex"/>
      <sheetName val="Sheet2"/>
      <sheetName val="spare"/>
      <sheetName val="Tax - IGNORE"/>
      <sheetName val="IGNORE-TAX- NGC Limited - P&amp;L"/>
      <sheetName val="IGNORE-TAX- Millnell - P&amp;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res"/>
      <sheetName val="Outputs"/>
      <sheetName val="Sensitivities"/>
      <sheetName val="DCF I (In)"/>
      <sheetName val="SF Input==&gt;"/>
      <sheetName val="Residencias"/>
      <sheetName val="GRUPO"/>
      <sheetName val="GRUPO EU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Deal sheet"/>
      <sheetName val="Combined"/>
      <sheetName val="Synergies"/>
      <sheetName val="MOD Synergies"/>
      <sheetName val="Babcock synergies"/>
      <sheetName val="Babcock &gt;&gt;&gt;"/>
      <sheetName val="Babcock"/>
      <sheetName val="Datastream"/>
      <sheetName val="DML &gt;&gt;&gt;"/>
      <sheetName val="Input"/>
      <sheetName val="Output"/>
      <sheetName val="DCF"/>
      <sheetName val="LBO"/>
      <sheetName val="AVP"/>
      <sheetName val="Summary"/>
      <sheetName val="Submarine"/>
      <sheetName val="Ships"/>
      <sheetName val="WSMI"/>
      <sheetName val="Defence Systems"/>
      <sheetName val="Commercial"/>
      <sheetName val="Consultancy"/>
      <sheetName val="Intercompan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ina.gibson@jpmorgancazenove.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B1" sqref="B1"/>
    </sheetView>
  </sheetViews>
  <sheetFormatPr defaultColWidth="8.85546875" defaultRowHeight="12.95"/>
  <sheetData>
    <row r="1" spans="1:2">
      <c r="B1" t="s">
        <v>0</v>
      </c>
    </row>
  </sheetData>
  <phoneticPr fontId="4"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499984740745262"/>
  </sheetPr>
  <dimension ref="B2:W44"/>
  <sheetViews>
    <sheetView showGridLines="0" topLeftCell="A12" zoomScaleNormal="100" zoomScaleSheetLayoutView="85" workbookViewId="0">
      <selection activeCell="S22" sqref="S22"/>
    </sheetView>
  </sheetViews>
  <sheetFormatPr defaultColWidth="9.140625" defaultRowHeight="12.95"/>
  <cols>
    <col min="1" max="1" width="3" style="1" customWidth="1"/>
    <col min="2" max="4" width="2.85546875" style="1" customWidth="1"/>
    <col min="5" max="5" width="28.42578125" style="1" customWidth="1"/>
    <col min="6" max="8" width="7.140625" style="1" customWidth="1"/>
    <col min="9" max="14" width="9.140625" style="1"/>
    <col min="15" max="15" width="12.85546875" style="1" customWidth="1"/>
    <col min="16" max="16" width="9.140625" style="1"/>
    <col min="17" max="17" width="10" style="1" customWidth="1"/>
    <col min="18" max="18" width="9.140625" style="1"/>
    <col min="19" max="19" width="15.42578125" style="1" bestFit="1" customWidth="1"/>
    <col min="20" max="20" width="8.42578125" style="1" customWidth="1"/>
    <col min="21" max="21" width="3.7109375" style="1" customWidth="1"/>
    <col min="22" max="16384" width="9.140625" style="1"/>
  </cols>
  <sheetData>
    <row r="2" spans="2:23">
      <c r="B2"/>
    </row>
    <row r="9" spans="2:23" ht="18.95">
      <c r="D9" s="4"/>
      <c r="E9" s="3"/>
      <c r="F9" s="3"/>
      <c r="G9" s="3"/>
      <c r="H9" s="3"/>
      <c r="I9" s="3"/>
      <c r="J9" s="3"/>
      <c r="K9" s="3"/>
      <c r="L9" s="3"/>
      <c r="M9" s="3"/>
      <c r="N9" s="3"/>
    </row>
    <row r="12" spans="2:23">
      <c r="W12" s="30"/>
    </row>
    <row r="13" spans="2:23">
      <c r="W13"/>
    </row>
    <row r="14" spans="2:23" ht="12.75" customHeight="1">
      <c r="C14" s="15"/>
      <c r="D14" s="307" t="s">
        <v>1</v>
      </c>
      <c r="E14" s="308"/>
      <c r="F14" s="308"/>
      <c r="G14" s="308"/>
      <c r="H14" s="308"/>
      <c r="I14" s="308"/>
      <c r="J14" s="308"/>
      <c r="K14" s="308"/>
      <c r="L14" s="308"/>
      <c r="M14" s="308"/>
      <c r="N14" s="308"/>
      <c r="O14" s="308"/>
      <c r="P14" s="308"/>
      <c r="Q14" s="308"/>
      <c r="R14" s="308"/>
      <c r="S14" s="308"/>
      <c r="T14" s="308"/>
      <c r="W14"/>
    </row>
    <row r="15" spans="2:23" ht="12.75" customHeight="1">
      <c r="C15" s="15"/>
      <c r="D15" s="309"/>
      <c r="E15" s="308"/>
      <c r="F15" s="308"/>
      <c r="G15" s="308"/>
      <c r="H15" s="308"/>
      <c r="I15" s="308"/>
      <c r="J15" s="308"/>
      <c r="K15" s="308"/>
      <c r="L15" s="308"/>
      <c r="M15" s="308"/>
      <c r="N15" s="308"/>
      <c r="O15" s="308"/>
      <c r="P15" s="308"/>
      <c r="Q15" s="308"/>
      <c r="R15" s="308"/>
      <c r="S15" s="308"/>
      <c r="T15" s="308"/>
      <c r="W15"/>
    </row>
    <row r="16" spans="2:23" ht="12.75" customHeight="1">
      <c r="C16" s="15"/>
      <c r="D16" s="309"/>
      <c r="E16" s="308"/>
      <c r="F16" s="308"/>
      <c r="G16" s="308"/>
      <c r="H16" s="308"/>
      <c r="I16" s="308"/>
      <c r="J16" s="308"/>
      <c r="K16" s="308"/>
      <c r="L16" s="308"/>
      <c r="M16" s="308"/>
      <c r="N16" s="308"/>
      <c r="O16" s="308"/>
      <c r="P16" s="308"/>
      <c r="Q16" s="308"/>
      <c r="R16" s="308"/>
      <c r="S16" s="308"/>
      <c r="T16" s="308"/>
      <c r="W16"/>
    </row>
    <row r="17" spans="3:23" ht="12.75" customHeight="1">
      <c r="D17" s="309"/>
      <c r="E17" s="308"/>
      <c r="F17" s="308"/>
      <c r="G17" s="308"/>
      <c r="H17" s="308"/>
      <c r="I17" s="308"/>
      <c r="J17" s="308"/>
      <c r="K17" s="308"/>
      <c r="L17" s="308"/>
      <c r="M17" s="308"/>
      <c r="N17" s="308"/>
      <c r="O17" s="308"/>
      <c r="P17" s="308"/>
      <c r="Q17" s="308"/>
      <c r="R17" s="308"/>
      <c r="S17" s="308"/>
      <c r="T17" s="308"/>
      <c r="W17"/>
    </row>
    <row r="18" spans="3:23">
      <c r="W18"/>
    </row>
    <row r="19" spans="3:23" ht="18.75">
      <c r="C19" s="310"/>
      <c r="E19" s="256" t="s">
        <v>2</v>
      </c>
      <c r="W19"/>
    </row>
    <row r="20" spans="3:23">
      <c r="C20" s="310"/>
      <c r="W20"/>
    </row>
    <row r="21" spans="3:23" ht="12.75">
      <c r="C21" s="310"/>
      <c r="W21"/>
    </row>
    <row r="22" spans="3:23" ht="12.95" customHeight="1">
      <c r="C22" s="310"/>
      <c r="E22" s="316" t="s">
        <v>3</v>
      </c>
      <c r="F22" s="317"/>
      <c r="G22" s="317"/>
      <c r="H22" s="317"/>
      <c r="I22" s="317"/>
      <c r="J22" s="317"/>
      <c r="K22" s="317"/>
      <c r="L22" s="317"/>
      <c r="M22" s="317"/>
      <c r="N22" s="317"/>
      <c r="O22" s="317"/>
      <c r="P22" s="317"/>
      <c r="W22"/>
    </row>
    <row r="23" spans="3:23" ht="12.95" customHeight="1">
      <c r="C23" s="310"/>
      <c r="E23" s="317"/>
      <c r="F23" s="317"/>
      <c r="G23" s="317"/>
      <c r="H23" s="317"/>
      <c r="I23" s="317"/>
      <c r="J23" s="317"/>
      <c r="K23" s="317"/>
      <c r="L23" s="317"/>
      <c r="M23" s="317"/>
      <c r="N23" s="317"/>
      <c r="O23" s="317"/>
      <c r="P23" s="317"/>
    </row>
    <row r="24" spans="3:23" ht="12.95" customHeight="1">
      <c r="C24" s="310"/>
      <c r="E24" s="317"/>
      <c r="F24" s="317"/>
      <c r="G24" s="317"/>
      <c r="H24" s="317"/>
      <c r="I24" s="317"/>
      <c r="J24" s="317"/>
      <c r="K24" s="317"/>
      <c r="L24" s="317"/>
      <c r="M24" s="317"/>
      <c r="N24" s="317"/>
      <c r="O24" s="317"/>
      <c r="P24" s="317"/>
    </row>
    <row r="25" spans="3:23" ht="12.95" customHeight="1">
      <c r="C25" s="310"/>
      <c r="E25" s="317"/>
      <c r="F25" s="317"/>
      <c r="G25" s="317"/>
      <c r="H25" s="317"/>
      <c r="I25" s="317"/>
      <c r="J25" s="317"/>
      <c r="K25" s="317"/>
      <c r="L25" s="317"/>
      <c r="M25" s="317"/>
      <c r="N25" s="317"/>
      <c r="O25" s="317"/>
      <c r="P25" s="317"/>
    </row>
    <row r="26" spans="3:23" ht="12.75" customHeight="1">
      <c r="C26" s="310"/>
      <c r="E26" s="317"/>
      <c r="F26" s="317"/>
      <c r="G26" s="317"/>
      <c r="H26" s="317"/>
      <c r="I26" s="317"/>
      <c r="J26" s="317"/>
      <c r="K26" s="317"/>
      <c r="L26" s="317"/>
      <c r="M26" s="317"/>
      <c r="N26" s="317"/>
      <c r="O26" s="317"/>
      <c r="P26" s="317"/>
    </row>
    <row r="27" spans="3:23" ht="12.95" customHeight="1">
      <c r="C27" s="310"/>
      <c r="E27" s="317"/>
      <c r="F27" s="317"/>
      <c r="G27" s="317"/>
      <c r="H27" s="317"/>
      <c r="I27" s="317"/>
      <c r="J27" s="317"/>
      <c r="K27" s="317"/>
      <c r="L27" s="317"/>
      <c r="M27" s="317"/>
      <c r="N27" s="317"/>
      <c r="O27" s="317"/>
      <c r="P27" s="317"/>
    </row>
    <row r="28" spans="3:23" ht="12.95" customHeight="1">
      <c r="C28" s="310"/>
      <c r="E28" s="317"/>
      <c r="F28" s="317"/>
      <c r="G28" s="317"/>
      <c r="H28" s="317"/>
      <c r="I28" s="317"/>
      <c r="J28" s="317"/>
      <c r="K28" s="317"/>
      <c r="L28" s="317"/>
      <c r="M28" s="317"/>
      <c r="N28" s="317"/>
      <c r="O28" s="317"/>
      <c r="P28" s="317"/>
    </row>
    <row r="29" spans="3:23" ht="4.5" customHeight="1">
      <c r="C29" s="310"/>
      <c r="E29" s="317"/>
      <c r="F29" s="317"/>
      <c r="G29" s="317"/>
      <c r="H29" s="317"/>
      <c r="I29" s="317"/>
      <c r="J29" s="317"/>
      <c r="K29" s="317"/>
      <c r="L29" s="317"/>
      <c r="M29" s="317"/>
      <c r="N29" s="317"/>
      <c r="O29" s="317"/>
      <c r="P29" s="317"/>
    </row>
    <row r="30" spans="3:23" ht="12.95" customHeight="1">
      <c r="C30" s="310"/>
      <c r="E30" s="317"/>
      <c r="F30" s="317"/>
      <c r="G30" s="317"/>
      <c r="H30" s="317"/>
      <c r="I30" s="317"/>
      <c r="J30" s="317"/>
      <c r="K30" s="317"/>
      <c r="L30" s="317"/>
      <c r="M30" s="317"/>
      <c r="N30" s="317"/>
      <c r="O30" s="317"/>
      <c r="P30" s="317"/>
      <c r="Q30" s="125"/>
      <c r="R30" s="126"/>
      <c r="S30" s="126"/>
    </row>
    <row r="31" spans="3:23" ht="12.95" customHeight="1">
      <c r="C31" s="310"/>
      <c r="E31" s="317"/>
      <c r="F31" s="317"/>
      <c r="G31" s="317"/>
      <c r="H31" s="317"/>
      <c r="I31" s="317"/>
      <c r="J31" s="317"/>
      <c r="K31" s="317"/>
      <c r="L31" s="317"/>
      <c r="M31" s="317"/>
      <c r="N31" s="317"/>
      <c r="O31" s="317"/>
      <c r="P31" s="317"/>
      <c r="Q31" s="126"/>
      <c r="R31" s="126"/>
      <c r="S31" s="126"/>
      <c r="V31" s="43"/>
    </row>
    <row r="32" spans="3:23" ht="12.95" customHeight="1">
      <c r="C32" s="310"/>
      <c r="E32" s="317"/>
      <c r="F32" s="317"/>
      <c r="G32" s="317"/>
      <c r="H32" s="317"/>
      <c r="I32" s="317"/>
      <c r="J32" s="317"/>
      <c r="K32" s="317"/>
      <c r="L32" s="317"/>
      <c r="M32" s="317"/>
      <c r="N32" s="317"/>
      <c r="O32" s="317"/>
      <c r="P32" s="317"/>
      <c r="Q32" s="126"/>
      <c r="R32" s="126"/>
      <c r="S32" s="126"/>
    </row>
    <row r="33" spans="3:19" ht="12.95" customHeight="1">
      <c r="C33" s="310"/>
      <c r="E33" s="317"/>
      <c r="F33" s="317"/>
      <c r="G33" s="317"/>
      <c r="H33" s="317"/>
      <c r="I33" s="317"/>
      <c r="J33" s="317"/>
      <c r="K33" s="317"/>
      <c r="L33" s="317"/>
      <c r="M33" s="317"/>
      <c r="N33" s="317"/>
      <c r="O33" s="317"/>
      <c r="P33" s="317"/>
      <c r="Q33" s="127"/>
      <c r="R33" s="126"/>
      <c r="S33" s="126"/>
    </row>
    <row r="34" spans="3:19" ht="12.95" customHeight="1">
      <c r="C34" s="310"/>
      <c r="E34" s="317"/>
      <c r="F34" s="317"/>
      <c r="G34" s="317"/>
      <c r="H34" s="317"/>
      <c r="I34" s="317"/>
      <c r="J34" s="317"/>
      <c r="K34" s="317"/>
      <c r="L34" s="317"/>
      <c r="M34" s="317"/>
      <c r="N34" s="317"/>
      <c r="O34" s="317"/>
      <c r="P34" s="317"/>
      <c r="Q34" s="127"/>
      <c r="R34" s="126"/>
      <c r="S34" s="126"/>
    </row>
    <row r="35" spans="3:19" ht="4.5" customHeight="1">
      <c r="C35" s="310"/>
      <c r="E35" s="317"/>
      <c r="F35" s="317"/>
      <c r="G35" s="317"/>
      <c r="H35" s="317"/>
      <c r="I35" s="317"/>
      <c r="J35" s="317"/>
      <c r="K35" s="317"/>
      <c r="L35" s="317"/>
      <c r="M35" s="317"/>
      <c r="N35" s="317"/>
      <c r="O35" s="317"/>
      <c r="P35" s="317"/>
      <c r="Q35" s="127"/>
      <c r="R35" s="126"/>
      <c r="S35" s="126"/>
    </row>
    <row r="36" spans="3:19" ht="12.95" customHeight="1">
      <c r="C36" s="310"/>
      <c r="E36" s="317"/>
      <c r="F36" s="317"/>
      <c r="G36" s="317"/>
      <c r="H36" s="317"/>
      <c r="I36" s="317"/>
      <c r="J36" s="317"/>
      <c r="K36" s="317"/>
      <c r="L36" s="317"/>
      <c r="M36" s="317"/>
      <c r="N36" s="317"/>
      <c r="O36" s="317"/>
      <c r="P36" s="317"/>
      <c r="Q36" s="127"/>
      <c r="R36" s="126"/>
      <c r="S36" s="126"/>
    </row>
    <row r="37" spans="3:19" ht="12.95" customHeight="1">
      <c r="C37" s="310"/>
      <c r="E37" s="317"/>
      <c r="F37" s="317"/>
      <c r="G37" s="317"/>
      <c r="H37" s="317"/>
      <c r="I37" s="317"/>
      <c r="J37" s="317"/>
      <c r="K37" s="317"/>
      <c r="L37" s="317"/>
      <c r="M37" s="317"/>
      <c r="N37" s="317"/>
      <c r="O37" s="317"/>
      <c r="P37" s="317"/>
      <c r="Q37" s="127"/>
      <c r="R37" s="126"/>
      <c r="S37" s="126"/>
    </row>
    <row r="38" spans="3:19" ht="12.95" customHeight="1">
      <c r="C38" s="310"/>
      <c r="E38" s="317"/>
      <c r="F38" s="317"/>
      <c r="G38" s="317"/>
      <c r="H38" s="317"/>
      <c r="I38" s="317"/>
      <c r="J38" s="317"/>
      <c r="K38" s="317"/>
      <c r="L38" s="317"/>
      <c r="M38" s="317"/>
      <c r="N38" s="317"/>
      <c r="O38" s="317"/>
      <c r="P38" s="317"/>
      <c r="Q38" s="127"/>
      <c r="R38" s="126"/>
      <c r="S38" s="126"/>
    </row>
    <row r="39" spans="3:19" ht="12.95" customHeight="1">
      <c r="C39" s="310"/>
      <c r="E39" s="317"/>
      <c r="F39" s="317"/>
      <c r="G39" s="317"/>
      <c r="H39" s="317"/>
      <c r="I39" s="317"/>
      <c r="J39" s="317"/>
      <c r="K39" s="317"/>
      <c r="L39" s="317"/>
      <c r="M39" s="317"/>
      <c r="N39" s="317"/>
      <c r="O39" s="317"/>
      <c r="P39" s="317"/>
      <c r="Q39" s="127"/>
      <c r="R39" s="126"/>
      <c r="S39" s="126"/>
    </row>
    <row r="40" spans="3:19" ht="12.75">
      <c r="C40" s="310"/>
    </row>
    <row r="41" spans="3:19">
      <c r="C41" s="310"/>
    </row>
    <row r="42" spans="3:19">
      <c r="C42" s="310"/>
    </row>
    <row r="43" spans="3:19">
      <c r="C43" s="310"/>
    </row>
    <row r="44" spans="3:19">
      <c r="J44"/>
    </row>
  </sheetData>
  <mergeCells count="3">
    <mergeCell ref="D14:T17"/>
    <mergeCell ref="C19:C43"/>
    <mergeCell ref="E22:P39"/>
  </mergeCells>
  <phoneticPr fontId="4" type="noConversion"/>
  <hyperlinks>
    <hyperlink ref="Q28" r:id="rId1" display="gina.gibson@jpmorgancazenove.com" xr:uid="{00000000-0004-0000-0100-000000000000}"/>
  </hyperlinks>
  <pageMargins left="0.74803149606299213" right="0.74803149606299213" top="0.98425196850393704" bottom="0.98425196850393704" header="0.51181102362204722" footer="0.51181102362204722"/>
  <pageSetup paperSize="9" scale="70" orientation="landscape"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2.9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79998168889431442"/>
  </sheetPr>
  <dimension ref="C3:K24"/>
  <sheetViews>
    <sheetView showGridLines="0" tabSelected="1" zoomScale="85" zoomScaleNormal="85" zoomScaleSheetLayoutView="100" workbookViewId="0">
      <selection activeCell="D7" sqref="D7"/>
    </sheetView>
  </sheetViews>
  <sheetFormatPr defaultColWidth="8.85546875" defaultRowHeight="12.95"/>
  <cols>
    <col min="1" max="1" width="3" customWidth="1"/>
    <col min="2" max="2" width="2.85546875" customWidth="1"/>
    <col min="3" max="3" width="32.42578125" bestFit="1" customWidth="1"/>
    <col min="4" max="4" width="11.42578125" bestFit="1" customWidth="1"/>
    <col min="5" max="5" width="9.28515625" customWidth="1"/>
    <col min="6" max="6" width="18.42578125" bestFit="1" customWidth="1"/>
    <col min="8" max="9" width="9.140625" customWidth="1"/>
    <col min="12" max="12" width="2.85546875" customWidth="1"/>
  </cols>
  <sheetData>
    <row r="3" spans="3:11" ht="20.100000000000001">
      <c r="C3" s="117" t="s">
        <v>4</v>
      </c>
      <c r="D3" s="118"/>
      <c r="E3" s="118"/>
      <c r="F3" s="118"/>
      <c r="G3" s="118"/>
      <c r="H3" s="118"/>
      <c r="I3" s="118"/>
      <c r="J3" s="118"/>
      <c r="K3" s="118"/>
    </row>
    <row r="4" spans="3:11" ht="4.5" customHeight="1"/>
    <row r="5" spans="3:11">
      <c r="C5" s="45" t="s">
        <v>5</v>
      </c>
      <c r="D5" s="45"/>
      <c r="E5" s="45"/>
      <c r="F5" s="45"/>
      <c r="G5" s="45"/>
      <c r="H5" s="45"/>
      <c r="I5" s="45"/>
      <c r="J5" s="45"/>
      <c r="K5" s="45"/>
    </row>
    <row r="6" spans="3:11" ht="12.75" customHeight="1"/>
    <row r="7" spans="3:11">
      <c r="C7" t="s">
        <v>6</v>
      </c>
      <c r="D7" s="255">
        <v>1</v>
      </c>
    </row>
    <row r="9" spans="3:11">
      <c r="C9" s="45" t="s">
        <v>7</v>
      </c>
      <c r="D9" s="45"/>
      <c r="E9" s="45"/>
      <c r="F9" s="45"/>
      <c r="G9" s="45"/>
      <c r="H9" s="45"/>
      <c r="I9" s="45"/>
      <c r="J9" s="45"/>
      <c r="K9" s="45"/>
    </row>
    <row r="11" spans="3:11">
      <c r="C11" t="s">
        <v>8</v>
      </c>
      <c r="D11" s="267">
        <v>45381</v>
      </c>
    </row>
    <row r="12" spans="3:11">
      <c r="C12" t="s">
        <v>9</v>
      </c>
      <c r="D12" s="267">
        <v>45747</v>
      </c>
    </row>
    <row r="14" spans="3:11">
      <c r="C14" s="46" t="s">
        <v>10</v>
      </c>
      <c r="D14" s="46"/>
      <c r="E14" s="46"/>
      <c r="F14" s="45"/>
      <c r="G14" s="45"/>
      <c r="H14" s="45"/>
      <c r="I14" s="45"/>
      <c r="J14" s="45"/>
      <c r="K14" s="45"/>
    </row>
    <row r="15" spans="3:11">
      <c r="C15" s="5"/>
      <c r="D15" s="5"/>
      <c r="E15" s="2"/>
    </row>
    <row r="16" spans="3:11">
      <c r="C16" s="5" t="s">
        <v>11</v>
      </c>
      <c r="D16" s="268">
        <v>201</v>
      </c>
      <c r="E16" s="22" t="s">
        <v>12</v>
      </c>
    </row>
    <row r="17" spans="3:7">
      <c r="C17" s="39" t="s">
        <v>13</v>
      </c>
      <c r="D17" s="268">
        <v>14994</v>
      </c>
    </row>
    <row r="18" spans="3:7">
      <c r="C18" s="5" t="s">
        <v>14</v>
      </c>
      <c r="D18" s="66">
        <v>3000000</v>
      </c>
      <c r="E18" s="2"/>
    </row>
    <row r="19" spans="3:7">
      <c r="C19" s="5" t="s">
        <v>15</v>
      </c>
      <c r="D19" s="269">
        <v>-86</v>
      </c>
      <c r="E19" s="2"/>
      <c r="G19" s="44"/>
    </row>
    <row r="20" spans="3:7">
      <c r="C20" s="5" t="s">
        <v>16</v>
      </c>
      <c r="D20" s="99">
        <v>0</v>
      </c>
      <c r="E20" s="2"/>
    </row>
    <row r="21" spans="3:7">
      <c r="C21" s="5" t="s">
        <v>17</v>
      </c>
      <c r="D21" s="99">
        <v>0</v>
      </c>
      <c r="E21" s="2"/>
    </row>
    <row r="22" spans="3:7">
      <c r="C22" s="5" t="s">
        <v>18</v>
      </c>
      <c r="D22" s="99">
        <v>0</v>
      </c>
      <c r="E22" s="31"/>
    </row>
    <row r="23" spans="3:7">
      <c r="C23" s="5"/>
      <c r="D23" s="12"/>
      <c r="E23" s="5"/>
    </row>
    <row r="24" spans="3:7">
      <c r="C24" s="112" t="s">
        <v>19</v>
      </c>
      <c r="D24" s="111">
        <f>D18+D19+D20+D21+D22</f>
        <v>2999914</v>
      </c>
      <c r="E24" s="5"/>
      <c r="F24" s="102"/>
      <c r="G24" s="102"/>
    </row>
  </sheetData>
  <pageMargins left="0.70866141732283472" right="0.70866141732283472" top="0.74803149606299213" bottom="0.74803149606299213" header="0.31496062992125984" footer="0.31496062992125984"/>
  <pageSetup paperSize="9"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B2:AE90"/>
  <sheetViews>
    <sheetView showGridLines="0" zoomScale="85" zoomScaleNormal="85" zoomScaleSheetLayoutView="85" workbookViewId="0">
      <selection activeCell="Q13" sqref="Q13"/>
    </sheetView>
  </sheetViews>
  <sheetFormatPr defaultColWidth="9.140625" defaultRowHeight="12.95"/>
  <cols>
    <col min="1" max="1" width="3" style="7" customWidth="1"/>
    <col min="2" max="2" width="2.85546875" style="7" customWidth="1"/>
    <col min="3" max="3" width="27.7109375" style="7" customWidth="1"/>
    <col min="4" max="5" width="3.42578125" style="7" customWidth="1"/>
    <col min="6" max="22" width="12.7109375" style="7" customWidth="1"/>
    <col min="23" max="23" width="3.42578125" style="7" customWidth="1"/>
    <col min="24" max="16384" width="9.140625" style="7"/>
  </cols>
  <sheetData>
    <row r="2" spans="2:31" ht="12" customHeight="1">
      <c r="B2" s="44"/>
      <c r="E2" s="29"/>
      <c r="O2" s="33"/>
      <c r="R2" s="34"/>
    </row>
    <row r="3" spans="2:31" ht="12" customHeight="1">
      <c r="B3" s="44"/>
      <c r="E3" s="29"/>
      <c r="O3" s="33"/>
      <c r="R3" s="34"/>
    </row>
    <row r="4" spans="2:31" ht="4.5" customHeight="1">
      <c r="B4" s="5"/>
      <c r="C4" s="8"/>
      <c r="D4" s="8"/>
      <c r="E4" s="9"/>
      <c r="F4" s="10"/>
      <c r="G4" s="10"/>
      <c r="H4" s="10"/>
      <c r="I4" s="10"/>
      <c r="J4" s="10"/>
      <c r="K4" s="10"/>
      <c r="L4" s="5"/>
      <c r="M4" s="5"/>
      <c r="N4" s="11"/>
      <c r="O4" s="5"/>
      <c r="P4" s="5"/>
      <c r="Q4" s="5"/>
      <c r="R4" s="5"/>
      <c r="S4" s="5"/>
      <c r="T4" s="5"/>
      <c r="U4" s="5"/>
      <c r="V4" s="5"/>
    </row>
    <row r="5" spans="2:31" ht="12.75" customHeight="1">
      <c r="B5" s="5"/>
      <c r="C5" s="16" t="s">
        <v>20</v>
      </c>
      <c r="D5" s="17"/>
      <c r="E5" s="18"/>
      <c r="F5" s="19"/>
      <c r="G5" s="19"/>
      <c r="H5" s="19"/>
      <c r="I5" s="19"/>
      <c r="J5" s="19"/>
      <c r="K5" s="19"/>
      <c r="L5" s="20"/>
      <c r="M5" s="20"/>
      <c r="N5" s="21"/>
      <c r="O5" s="20"/>
      <c r="P5" s="20"/>
      <c r="Q5" s="20"/>
      <c r="R5" s="20"/>
      <c r="S5" s="20"/>
      <c r="T5" s="20"/>
      <c r="U5" s="20"/>
      <c r="V5" s="270"/>
    </row>
    <row r="6" spans="2:31" ht="4.5" customHeight="1">
      <c r="B6" s="5"/>
      <c r="C6" s="5"/>
      <c r="D6" s="5"/>
      <c r="E6" s="12"/>
      <c r="F6" s="5"/>
      <c r="G6" s="5"/>
      <c r="H6" s="5"/>
      <c r="I6" s="5"/>
      <c r="J6" s="5"/>
      <c r="K6" s="5"/>
      <c r="L6" s="5"/>
      <c r="M6" s="5"/>
      <c r="N6" s="11"/>
      <c r="O6" s="5"/>
      <c r="P6" s="5"/>
      <c r="Q6" s="5"/>
      <c r="R6" s="5"/>
      <c r="S6" s="5"/>
    </row>
    <row r="7" spans="2:31">
      <c r="B7" s="5"/>
      <c r="D7" s="22"/>
      <c r="F7" s="240" t="s">
        <v>21</v>
      </c>
      <c r="G7" s="240"/>
      <c r="H7" s="240"/>
      <c r="I7" s="240"/>
      <c r="J7" s="240"/>
      <c r="K7" s="240"/>
      <c r="L7" s="241" t="s">
        <v>22</v>
      </c>
      <c r="M7" s="241"/>
      <c r="N7" s="241"/>
      <c r="O7" s="241"/>
      <c r="P7" s="241"/>
      <c r="Q7" s="242" t="s">
        <v>23</v>
      </c>
      <c r="R7" s="242"/>
      <c r="S7" s="242"/>
      <c r="T7" s="242"/>
      <c r="U7" s="242"/>
      <c r="V7" s="242"/>
    </row>
    <row r="8" spans="2:31" ht="12.75" customHeight="1">
      <c r="B8" s="5"/>
      <c r="D8" s="5"/>
      <c r="E8" s="12"/>
      <c r="F8" s="5"/>
      <c r="G8" s="5"/>
      <c r="H8" s="5"/>
      <c r="I8" s="5"/>
      <c r="J8" s="5"/>
      <c r="K8" s="5"/>
      <c r="L8" s="5"/>
      <c r="M8" s="181"/>
      <c r="N8" s="11"/>
      <c r="O8" s="5"/>
      <c r="P8" s="5"/>
      <c r="Q8" s="5"/>
      <c r="R8" s="5"/>
      <c r="S8" s="5"/>
    </row>
    <row r="9" spans="2:31" ht="12.75" customHeight="1">
      <c r="B9" s="5"/>
      <c r="C9" s="35" t="s">
        <v>24</v>
      </c>
      <c r="D9" s="35"/>
      <c r="E9" s="42"/>
      <c r="F9" s="115">
        <v>41906</v>
      </c>
      <c r="G9" s="115">
        <f>+EDATE(F9,12)</f>
        <v>42271</v>
      </c>
      <c r="H9" s="115">
        <f t="shared" ref="H9:V9" si="0">+EDATE(G9,12)</f>
        <v>42637</v>
      </c>
      <c r="I9" s="115">
        <f t="shared" si="0"/>
        <v>43002</v>
      </c>
      <c r="J9" s="115">
        <f t="shared" si="0"/>
        <v>43367</v>
      </c>
      <c r="K9" s="115">
        <f t="shared" si="0"/>
        <v>43732</v>
      </c>
      <c r="L9" s="36">
        <f t="shared" si="0"/>
        <v>44098</v>
      </c>
      <c r="M9" s="36">
        <f t="shared" si="0"/>
        <v>44463</v>
      </c>
      <c r="N9" s="36">
        <f t="shared" si="0"/>
        <v>44828</v>
      </c>
      <c r="O9" s="36">
        <f t="shared" si="0"/>
        <v>45193</v>
      </c>
      <c r="P9" s="36">
        <f t="shared" si="0"/>
        <v>45559</v>
      </c>
      <c r="Q9" s="36">
        <f t="shared" si="0"/>
        <v>45924</v>
      </c>
      <c r="R9" s="36">
        <f t="shared" si="0"/>
        <v>46289</v>
      </c>
      <c r="S9" s="36">
        <f t="shared" si="0"/>
        <v>46654</v>
      </c>
      <c r="T9" s="36">
        <f t="shared" si="0"/>
        <v>47020</v>
      </c>
      <c r="U9" s="36">
        <f t="shared" si="0"/>
        <v>47385</v>
      </c>
      <c r="V9" s="36">
        <f t="shared" si="0"/>
        <v>47750</v>
      </c>
    </row>
    <row r="10" spans="2:31" ht="12.75" customHeight="1">
      <c r="B10" s="5"/>
      <c r="C10" s="5"/>
      <c r="D10" s="5"/>
      <c r="E10" s="5"/>
      <c r="F10" s="5"/>
      <c r="G10" s="5"/>
      <c r="H10" s="5"/>
      <c r="I10" s="5"/>
      <c r="J10" s="5"/>
      <c r="K10" s="5"/>
      <c r="L10" s="5"/>
      <c r="M10" s="5"/>
      <c r="N10" s="5"/>
      <c r="O10" s="5"/>
      <c r="P10" s="181"/>
      <c r="Q10" s="5"/>
      <c r="R10" s="5"/>
      <c r="S10" s="5"/>
      <c r="U10" s="5"/>
      <c r="V10" s="5"/>
    </row>
    <row r="11" spans="2:31">
      <c r="B11" s="5"/>
      <c r="C11" s="32" t="s">
        <v>25</v>
      </c>
      <c r="D11" s="32"/>
      <c r="E11" s="32"/>
      <c r="F11" s="87">
        <v>182795</v>
      </c>
      <c r="G11" s="87">
        <v>233715</v>
      </c>
      <c r="H11" s="87">
        <v>215639</v>
      </c>
      <c r="I11" s="87">
        <v>229234</v>
      </c>
      <c r="J11" s="87">
        <v>265595</v>
      </c>
      <c r="K11" s="87">
        <v>260174</v>
      </c>
      <c r="L11" s="84">
        <v>274515</v>
      </c>
      <c r="M11" s="84">
        <v>365817</v>
      </c>
      <c r="N11" s="84">
        <v>395328</v>
      </c>
      <c r="O11" s="84">
        <v>383285</v>
      </c>
      <c r="P11" s="84">
        <v>391035</v>
      </c>
      <c r="Q11" s="84">
        <f>P11*(1+Q12)</f>
        <v>402766.05</v>
      </c>
      <c r="R11" s="84">
        <f>Q11*(1+R12)</f>
        <v>413842.11637500004</v>
      </c>
      <c r="S11" s="84">
        <f>R11*(1+S12)</f>
        <v>424188.16928437498</v>
      </c>
      <c r="T11" s="84">
        <f>S11*(1+T12)</f>
        <v>433732.4030932734</v>
      </c>
      <c r="U11" s="84">
        <f>T11*(1+U12)</f>
        <v>442407.05115513888</v>
      </c>
      <c r="V11" s="84">
        <f>U11*(1+V12)</f>
        <v>450149.17455035384</v>
      </c>
    </row>
    <row r="12" spans="2:31" ht="12.75">
      <c r="B12" s="14"/>
      <c r="C12" s="14" t="s">
        <v>26</v>
      </c>
      <c r="D12" s="14"/>
      <c r="E12" s="6"/>
      <c r="G12" s="88">
        <f>(G11-F11)/F11</f>
        <v>0.2785634180365984</v>
      </c>
      <c r="H12" s="88">
        <f t="shared" ref="H12:K12" si="1">(H11-G11)/G11</f>
        <v>-7.734206191301371E-2</v>
      </c>
      <c r="I12" s="88">
        <f t="shared" si="1"/>
        <v>6.3045181993980681E-2</v>
      </c>
      <c r="J12" s="88">
        <f t="shared" si="1"/>
        <v>0.15861957650261305</v>
      </c>
      <c r="K12" s="88">
        <f t="shared" si="1"/>
        <v>-2.0410775805267418E-2</v>
      </c>
      <c r="L12" s="98">
        <f>IF(ISERROR(L11/K11-1),"n.a.",L11/K11-1)</f>
        <v>5.5120803769784787E-2</v>
      </c>
      <c r="M12" s="98">
        <f t="shared" ref="M12:P12" si="2">IF(ISERROR(M11/L11-1),"n.a.",M11/L11-1)</f>
        <v>0.33259384733074704</v>
      </c>
      <c r="N12" s="98">
        <f t="shared" si="2"/>
        <v>8.0671483282624967E-2</v>
      </c>
      <c r="O12" s="98">
        <f t="shared" si="2"/>
        <v>-3.0463311478063804E-2</v>
      </c>
      <c r="P12" s="98">
        <f t="shared" si="2"/>
        <v>2.021994077514111E-2</v>
      </c>
      <c r="Q12" s="271">
        <v>0.03</v>
      </c>
      <c r="R12" s="271">
        <f>Q12-0.0025</f>
        <v>2.75E-2</v>
      </c>
      <c r="S12" s="271">
        <f t="shared" ref="S12:V12" si="3">R12-0.0025</f>
        <v>2.5000000000000001E-2</v>
      </c>
      <c r="T12" s="271">
        <f t="shared" si="3"/>
        <v>2.2500000000000003E-2</v>
      </c>
      <c r="U12" s="271">
        <f t="shared" si="3"/>
        <v>2.0000000000000004E-2</v>
      </c>
      <c r="V12" s="271">
        <f t="shared" si="3"/>
        <v>1.7500000000000005E-2</v>
      </c>
      <c r="Y12" s="260"/>
      <c r="Z12" s="260"/>
      <c r="AA12" s="260"/>
      <c r="AB12" s="260"/>
      <c r="AC12" s="260"/>
      <c r="AD12" s="260"/>
      <c r="AE12" s="260"/>
    </row>
    <row r="13" spans="2:31">
      <c r="B13" s="14"/>
      <c r="C13" s="14"/>
      <c r="D13" s="14"/>
      <c r="E13" s="6"/>
      <c r="F13" s="6"/>
      <c r="G13" s="6"/>
      <c r="H13" s="6"/>
      <c r="I13" s="6"/>
      <c r="J13" s="6"/>
      <c r="K13" s="6"/>
      <c r="L13" s="6"/>
      <c r="M13" s="6"/>
      <c r="N13" s="6"/>
      <c r="O13" s="6"/>
      <c r="P13" s="6"/>
      <c r="Q13" s="6"/>
      <c r="R13" s="6"/>
      <c r="S13" s="6"/>
      <c r="T13" s="6"/>
      <c r="U13" s="6"/>
      <c r="V13" s="6"/>
    </row>
    <row r="14" spans="2:31">
      <c r="B14" s="5"/>
      <c r="C14" s="32" t="s">
        <v>27</v>
      </c>
      <c r="D14" s="32"/>
      <c r="E14" s="32"/>
      <c r="F14" s="87">
        <v>52503</v>
      </c>
      <c r="G14" s="87">
        <v>71230</v>
      </c>
      <c r="H14" s="87">
        <v>60024</v>
      </c>
      <c r="I14" s="87">
        <v>61344</v>
      </c>
      <c r="J14" s="87">
        <v>70898</v>
      </c>
      <c r="K14" s="87">
        <v>63930</v>
      </c>
      <c r="L14" s="84">
        <v>66288</v>
      </c>
      <c r="M14" s="84">
        <v>108949</v>
      </c>
      <c r="N14" s="84">
        <v>119437</v>
      </c>
      <c r="O14" s="84">
        <v>114301</v>
      </c>
      <c r="P14" s="84">
        <v>123216</v>
      </c>
      <c r="Q14" s="84">
        <f>P14*(1+Q15)</f>
        <v>133073.28</v>
      </c>
      <c r="R14" s="84">
        <f t="shared" ref="R14:V14" si="4">Q14*(1+R15)</f>
        <v>143719.14240000001</v>
      </c>
      <c r="S14" s="84">
        <f t="shared" si="4"/>
        <v>155216.67379200002</v>
      </c>
      <c r="T14" s="84">
        <f t="shared" si="4"/>
        <v>167634.00769536002</v>
      </c>
      <c r="U14" s="84">
        <f t="shared" si="4"/>
        <v>181044.72831098884</v>
      </c>
      <c r="V14" s="84">
        <f t="shared" si="4"/>
        <v>195528.30657586796</v>
      </c>
    </row>
    <row r="15" spans="2:31" ht="12.75">
      <c r="B15" s="5"/>
      <c r="C15" s="14" t="s">
        <v>28</v>
      </c>
      <c r="D15" s="14"/>
      <c r="E15" s="6"/>
      <c r="F15" s="98" t="str">
        <f>IF(ISERROR(F14/E14-1),"n.a.",F14/E14-1)</f>
        <v>n.a.</v>
      </c>
      <c r="G15" s="6">
        <f>IF(ISERROR(G14/F14-1),"n.a.",G14/F14-1)</f>
        <v>0.35668437994019397</v>
      </c>
      <c r="H15" s="6">
        <f t="shared" ref="H15:K15" si="5">IF(ISERROR(H14/G14-1),"n.a.",H14/G14-1)</f>
        <v>-0.15732135336234732</v>
      </c>
      <c r="I15" s="6">
        <f t="shared" si="5"/>
        <v>2.1991203518592517E-2</v>
      </c>
      <c r="J15" s="6">
        <f t="shared" si="5"/>
        <v>0.15574465310380803</v>
      </c>
      <c r="K15" s="6">
        <f t="shared" si="5"/>
        <v>-9.8282038985584963E-2</v>
      </c>
      <c r="L15" s="6">
        <f>IF(ISERROR(L14/K14-1),"n.a.",L14/K14-1)</f>
        <v>3.6884091975598388E-2</v>
      </c>
      <c r="M15" s="6">
        <f t="shared" ref="M15:V15" si="6">IF(ISERROR(M14/L14-1),"n.a.",M14/L14-1)</f>
        <v>0.64357048032826447</v>
      </c>
      <c r="N15" s="6">
        <f t="shared" si="6"/>
        <v>9.6265225013538513E-2</v>
      </c>
      <c r="O15" s="6">
        <f t="shared" si="6"/>
        <v>-4.3001749876503959E-2</v>
      </c>
      <c r="P15" s="6">
        <f t="shared" si="6"/>
        <v>7.7995818059334532E-2</v>
      </c>
      <c r="Q15" s="6">
        <v>0.08</v>
      </c>
      <c r="R15" s="6">
        <v>0.08</v>
      </c>
      <c r="S15" s="6">
        <v>0.08</v>
      </c>
      <c r="T15" s="6">
        <v>0.08</v>
      </c>
      <c r="U15" s="6">
        <v>0.08</v>
      </c>
      <c r="V15" s="6">
        <v>0.08</v>
      </c>
    </row>
    <row r="16" spans="2:31" ht="12.75">
      <c r="B16" s="5"/>
      <c r="C16" s="14" t="s">
        <v>29</v>
      </c>
      <c r="D16" s="14"/>
      <c r="E16" s="6"/>
      <c r="F16" s="88">
        <f>F14/F11</f>
        <v>0.28722339232473537</v>
      </c>
      <c r="G16" s="88">
        <f t="shared" ref="G16:K16" si="7">G14/G11</f>
        <v>0.30477290717326661</v>
      </c>
      <c r="H16" s="88">
        <f t="shared" si="7"/>
        <v>0.27835410106706115</v>
      </c>
      <c r="I16" s="88">
        <f t="shared" si="7"/>
        <v>0.26760428208729942</v>
      </c>
      <c r="J16" s="88">
        <f t="shared" si="7"/>
        <v>0.26694026619477024</v>
      </c>
      <c r="K16" s="88">
        <f t="shared" si="7"/>
        <v>0.24572017188496928</v>
      </c>
      <c r="L16" s="98">
        <f>L14/L11</f>
        <v>0.24147314354406862</v>
      </c>
      <c r="M16" s="98">
        <f t="shared" ref="M16:V16" si="8">M14/M11</f>
        <v>0.29782377527561593</v>
      </c>
      <c r="N16" s="98">
        <f t="shared" si="8"/>
        <v>0.3021212765096325</v>
      </c>
      <c r="O16" s="98">
        <f t="shared" si="8"/>
        <v>0.29821412265024722</v>
      </c>
      <c r="P16" s="98">
        <f t="shared" si="8"/>
        <v>0.31510222870075566</v>
      </c>
      <c r="Q16" s="98">
        <f t="shared" si="8"/>
        <v>0.33039845339496715</v>
      </c>
      <c r="R16" s="98">
        <f t="shared" si="8"/>
        <v>0.34728012619616982</v>
      </c>
      <c r="S16" s="98">
        <f t="shared" si="8"/>
        <v>0.36591466955303753</v>
      </c>
      <c r="T16" s="98">
        <f t="shared" si="8"/>
        <v>0.38649177810980984</v>
      </c>
      <c r="U16" s="98">
        <f t="shared" si="8"/>
        <v>0.40922658858685751</v>
      </c>
      <c r="V16" s="98">
        <f t="shared" si="8"/>
        <v>0.43436335692757355</v>
      </c>
      <c r="Y16" s="260"/>
      <c r="Z16" s="260"/>
      <c r="AA16" s="260"/>
      <c r="AB16" s="260"/>
      <c r="AC16" s="260"/>
      <c r="AD16" s="260"/>
      <c r="AE16" s="260"/>
    </row>
    <row r="17" spans="2:31" ht="12.75">
      <c r="B17" s="14"/>
      <c r="C17" s="5"/>
      <c r="D17" s="5"/>
      <c r="E17" s="5"/>
      <c r="F17" s="5"/>
      <c r="G17" s="5"/>
      <c r="H17" s="5"/>
      <c r="I17" s="5"/>
      <c r="J17" s="5"/>
      <c r="K17" s="5"/>
      <c r="L17" s="5"/>
      <c r="M17" s="5"/>
      <c r="N17" s="5"/>
      <c r="O17" s="5"/>
      <c r="P17" s="5"/>
      <c r="Q17" s="5"/>
      <c r="R17" s="5"/>
      <c r="S17" s="5"/>
      <c r="T17" s="5"/>
      <c r="U17" s="5"/>
      <c r="V17" s="5"/>
    </row>
    <row r="18" spans="2:31">
      <c r="B18" s="14"/>
      <c r="C18" s="32" t="s">
        <v>30</v>
      </c>
      <c r="D18" s="32"/>
      <c r="E18" s="32"/>
      <c r="F18" s="32">
        <v>7946</v>
      </c>
      <c r="G18" s="32">
        <v>11257</v>
      </c>
      <c r="H18" s="32">
        <v>10505</v>
      </c>
      <c r="I18" s="32">
        <v>10157</v>
      </c>
      <c r="J18" s="32">
        <v>10903</v>
      </c>
      <c r="K18" s="32">
        <v>12547</v>
      </c>
      <c r="L18" s="90">
        <v>11056</v>
      </c>
      <c r="M18" s="90">
        <v>11284</v>
      </c>
      <c r="N18" s="90">
        <v>11104</v>
      </c>
      <c r="O18" s="90">
        <v>11519</v>
      </c>
      <c r="P18" s="90">
        <v>11445</v>
      </c>
      <c r="Q18" s="84">
        <f>P18*(1+Q19)</f>
        <v>11513.67</v>
      </c>
      <c r="R18" s="84">
        <f t="shared" ref="R18:V18" si="9">Q18*(1+R19)</f>
        <v>11582.75202</v>
      </c>
      <c r="S18" s="84">
        <f t="shared" si="9"/>
        <v>11652.24853212</v>
      </c>
      <c r="T18" s="84">
        <f t="shared" si="9"/>
        <v>11722.16202331272</v>
      </c>
      <c r="U18" s="84">
        <f t="shared" si="9"/>
        <v>11792.494995452596</v>
      </c>
      <c r="V18" s="84">
        <f t="shared" si="9"/>
        <v>11863.249965425312</v>
      </c>
    </row>
    <row r="19" spans="2:31">
      <c r="B19" s="14"/>
      <c r="C19" s="14" t="s">
        <v>28</v>
      </c>
      <c r="D19" s="14"/>
      <c r="E19" s="6"/>
      <c r="F19" s="6" t="str">
        <f t="shared" ref="F19:V19" si="10">IF(ISERROR(F18/E18-1),"n.a.",F18/E18-1)</f>
        <v>n.a.</v>
      </c>
      <c r="G19" s="6">
        <f t="shared" si="10"/>
        <v>0.41668764158066951</v>
      </c>
      <c r="H19" s="6">
        <f t="shared" si="10"/>
        <v>-6.6802878209114347E-2</v>
      </c>
      <c r="I19" s="6">
        <f t="shared" si="10"/>
        <v>-3.3127082341741998E-2</v>
      </c>
      <c r="J19" s="6">
        <f t="shared" si="10"/>
        <v>7.3446883922418049E-2</v>
      </c>
      <c r="K19" s="6">
        <f t="shared" si="10"/>
        <v>0.15078418783820968</v>
      </c>
      <c r="L19" s="6">
        <f t="shared" si="10"/>
        <v>-0.11883318721606762</v>
      </c>
      <c r="M19" s="6">
        <f t="shared" si="10"/>
        <v>2.062228654124465E-2</v>
      </c>
      <c r="N19" s="6">
        <f t="shared" si="10"/>
        <v>-1.595179014533854E-2</v>
      </c>
      <c r="O19" s="6">
        <f t="shared" si="10"/>
        <v>3.7373919308357317E-2</v>
      </c>
      <c r="P19" s="6">
        <f t="shared" si="10"/>
        <v>-6.4241687646496848E-3</v>
      </c>
      <c r="Q19" s="6">
        <v>6.0000000000000001E-3</v>
      </c>
      <c r="R19" s="6">
        <v>6.0000000000000001E-3</v>
      </c>
      <c r="S19" s="6">
        <v>6.0000000000000001E-3</v>
      </c>
      <c r="T19" s="6">
        <v>6.0000000000000001E-3</v>
      </c>
      <c r="U19" s="6">
        <v>6.0000000000000001E-3</v>
      </c>
      <c r="V19" s="6">
        <v>6.0000000000000001E-3</v>
      </c>
    </row>
    <row r="20" spans="2:31">
      <c r="B20" s="14"/>
      <c r="C20" s="14" t="s">
        <v>31</v>
      </c>
      <c r="D20" s="14"/>
      <c r="E20" s="6"/>
      <c r="F20" s="98">
        <f t="shared" ref="F20:P20" si="11">IF(ISERROR(F18/F$38),"n.a.",F18/F$38)</f>
        <v>-0.83021627834082123</v>
      </c>
      <c r="G20" s="98">
        <f t="shared" si="11"/>
        <v>-1.0008891259891526</v>
      </c>
      <c r="H20" s="98">
        <f t="shared" si="11"/>
        <v>-0.82495680854405529</v>
      </c>
      <c r="I20" s="98">
        <f t="shared" si="11"/>
        <v>-0.81575777046020403</v>
      </c>
      <c r="J20" s="98">
        <f t="shared" si="11"/>
        <v>-0.81897393525125817</v>
      </c>
      <c r="K20" s="98">
        <f t="shared" si="11"/>
        <v>-1.1955216769890424</v>
      </c>
      <c r="L20" s="98">
        <f t="shared" si="11"/>
        <v>-1.5126556300451499</v>
      </c>
      <c r="M20" s="98">
        <f t="shared" si="11"/>
        <v>-1.0179521876409563</v>
      </c>
      <c r="N20" s="98">
        <f t="shared" si="11"/>
        <v>-1.0369816959282778</v>
      </c>
      <c r="O20" s="98">
        <f t="shared" si="11"/>
        <v>-1.0510995528789122</v>
      </c>
      <c r="P20" s="98">
        <f t="shared" si="11"/>
        <v>-1.2114957129247381</v>
      </c>
      <c r="Q20" s="272"/>
      <c r="R20" s="272"/>
      <c r="S20" s="272"/>
      <c r="T20" s="272"/>
      <c r="U20" s="272"/>
      <c r="V20" s="271">
        <v>0.95</v>
      </c>
      <c r="X20" s="181"/>
      <c r="Y20" s="260"/>
      <c r="Z20" s="260"/>
      <c r="AA20" s="260"/>
      <c r="AB20" s="260"/>
      <c r="AC20" s="260"/>
      <c r="AD20" s="260"/>
      <c r="AE20" s="260"/>
    </row>
    <row r="21" spans="2:31">
      <c r="B21" s="14"/>
      <c r="C21" s="14" t="s">
        <v>29</v>
      </c>
      <c r="D21" s="14"/>
      <c r="E21" s="6"/>
      <c r="F21" s="98">
        <f>F18/F11*-1</f>
        <v>-4.3469460324407121E-2</v>
      </c>
      <c r="G21" s="98">
        <f>G18/G11*-1</f>
        <v>-4.816550071668485E-2</v>
      </c>
      <c r="H21" s="98">
        <f>H18/H11*-1</f>
        <v>-4.8715677590788306E-2</v>
      </c>
      <c r="I21" s="98">
        <f>I18/I11*-1</f>
        <v>-4.4308435921372923E-2</v>
      </c>
      <c r="J21" s="98">
        <f>J18/J11*-1</f>
        <v>-4.1051224608897006E-2</v>
      </c>
      <c r="K21" s="98">
        <f>K18/K11*-1</f>
        <v>-4.8225418373857493E-2</v>
      </c>
      <c r="L21" s="98">
        <f>L18/L11*-1</f>
        <v>-4.0274666229532081E-2</v>
      </c>
      <c r="M21" s="98">
        <f>M18/M11*-1</f>
        <v>-3.084602410494865E-2</v>
      </c>
      <c r="N21" s="98">
        <f>N18/N11*-1</f>
        <v>-2.8088068641735471E-2</v>
      </c>
      <c r="O21" s="98">
        <f>O18/O11*-1</f>
        <v>-3.0053354553400212E-2</v>
      </c>
      <c r="P21" s="98">
        <f>P18/P11*-1</f>
        <v>-2.9268479803598143E-2</v>
      </c>
      <c r="Q21" s="98">
        <f>Q18/Q11*-1</f>
        <v>-2.85864958081745E-2</v>
      </c>
      <c r="R21" s="98">
        <f>R18/R11*-1</f>
        <v>-2.7988335555254054E-2</v>
      </c>
      <c r="S21" s="98">
        <f>S18/S11*-1</f>
        <v>-2.7469527383985937E-2</v>
      </c>
      <c r="T21" s="98">
        <f>T18/T11*-1</f>
        <v>-2.7026253836958287E-2</v>
      </c>
      <c r="U21" s="98">
        <f>U18/U11*-1</f>
        <v>-2.665530525488239E-2</v>
      </c>
      <c r="V21" s="98">
        <f>V18/V11*-1</f>
        <v>-2.6354041362566763E-2</v>
      </c>
    </row>
    <row r="22" spans="2:31">
      <c r="B22" s="5"/>
      <c r="C22" s="5"/>
      <c r="D22" s="5"/>
      <c r="E22" s="5"/>
      <c r="F22" s="5"/>
      <c r="G22" s="5"/>
      <c r="H22" s="5"/>
      <c r="I22" s="5"/>
      <c r="J22" s="5"/>
      <c r="K22" s="5"/>
      <c r="L22" s="5"/>
      <c r="M22" s="5"/>
      <c r="N22" s="5"/>
      <c r="O22" s="5"/>
      <c r="P22" s="5"/>
      <c r="Q22" s="5"/>
      <c r="R22" s="5"/>
      <c r="S22" s="5"/>
      <c r="T22" s="5"/>
      <c r="U22" s="5"/>
      <c r="V22" s="5"/>
    </row>
    <row r="23" spans="2:31" ht="12.75">
      <c r="B23" s="5"/>
      <c r="C23" s="32" t="s">
        <v>32</v>
      </c>
      <c r="D23" s="32"/>
      <c r="E23" s="32"/>
      <c r="F23" s="87">
        <f>F14+F18</f>
        <v>60449</v>
      </c>
      <c r="G23" s="87">
        <f t="shared" ref="G23:V23" si="12">G14+G18</f>
        <v>82487</v>
      </c>
      <c r="H23" s="87">
        <f t="shared" si="12"/>
        <v>70529</v>
      </c>
      <c r="I23" s="87">
        <f t="shared" si="12"/>
        <v>71501</v>
      </c>
      <c r="J23" s="87">
        <f t="shared" si="12"/>
        <v>81801</v>
      </c>
      <c r="K23" s="87">
        <f t="shared" si="12"/>
        <v>76477</v>
      </c>
      <c r="L23" s="87">
        <f t="shared" si="12"/>
        <v>77344</v>
      </c>
      <c r="M23" s="87">
        <f t="shared" si="12"/>
        <v>120233</v>
      </c>
      <c r="N23" s="87">
        <f t="shared" si="12"/>
        <v>130541</v>
      </c>
      <c r="O23" s="87">
        <f t="shared" si="12"/>
        <v>125820</v>
      </c>
      <c r="P23" s="87">
        <f t="shared" si="12"/>
        <v>134661</v>
      </c>
      <c r="Q23" s="87">
        <f t="shared" si="12"/>
        <v>144586.95000000001</v>
      </c>
      <c r="R23" s="87">
        <f t="shared" si="12"/>
        <v>155301.89442000003</v>
      </c>
      <c r="S23" s="87">
        <f t="shared" si="12"/>
        <v>166868.92232412001</v>
      </c>
      <c r="T23" s="87">
        <f t="shared" si="12"/>
        <v>179356.16971867275</v>
      </c>
      <c r="U23" s="87">
        <f t="shared" si="12"/>
        <v>192837.22330644145</v>
      </c>
      <c r="V23" s="87">
        <f t="shared" si="12"/>
        <v>207391.55654129328</v>
      </c>
    </row>
    <row r="24" spans="2:31">
      <c r="B24" s="5"/>
      <c r="C24" s="14" t="s">
        <v>28</v>
      </c>
      <c r="D24" s="14"/>
      <c r="E24" s="6"/>
      <c r="F24" s="6" t="str">
        <f t="shared" ref="F24:V24" si="13">IF(ISERROR(F23/E23-1),"n.a.",F23/E23-1)</f>
        <v>n.a.</v>
      </c>
      <c r="G24" s="6">
        <f t="shared" si="13"/>
        <v>0.36457178778805277</v>
      </c>
      <c r="H24" s="6">
        <f t="shared" si="13"/>
        <v>-0.1449682980348419</v>
      </c>
      <c r="I24" s="6">
        <f t="shared" si="13"/>
        <v>1.378156502998773E-2</v>
      </c>
      <c r="J24" s="6">
        <f t="shared" si="13"/>
        <v>0.14405392931567396</v>
      </c>
      <c r="K24" s="6">
        <f t="shared" si="13"/>
        <v>-6.5084778914683228E-2</v>
      </c>
      <c r="L24" s="6">
        <f t="shared" si="13"/>
        <v>1.1336741765498148E-2</v>
      </c>
      <c r="M24" s="6">
        <f t="shared" si="13"/>
        <v>0.55452265204799334</v>
      </c>
      <c r="N24" s="6">
        <f t="shared" si="13"/>
        <v>8.5733534054710514E-2</v>
      </c>
      <c r="O24" s="6">
        <f t="shared" si="13"/>
        <v>-3.6164883063558584E-2</v>
      </c>
      <c r="P24" s="6">
        <f t="shared" si="13"/>
        <v>7.0267048164043944E-2</v>
      </c>
      <c r="Q24" s="6">
        <f t="shared" si="13"/>
        <v>7.3710651190767917E-2</v>
      </c>
      <c r="R24" s="6">
        <f t="shared" si="13"/>
        <v>7.4107271921843632E-2</v>
      </c>
      <c r="S24" s="6">
        <f t="shared" si="13"/>
        <v>7.4480919549107405E-2</v>
      </c>
      <c r="T24" s="6">
        <f t="shared" si="13"/>
        <v>7.4832672379210097E-2</v>
      </c>
      <c r="U24" s="6">
        <f t="shared" si="13"/>
        <v>7.5163589905573147E-2</v>
      </c>
      <c r="V24" s="6">
        <f t="shared" si="13"/>
        <v>7.547470859255867E-2</v>
      </c>
    </row>
    <row r="25" spans="2:31">
      <c r="B25" s="5"/>
      <c r="C25" s="14" t="s">
        <v>29</v>
      </c>
      <c r="D25" s="14"/>
      <c r="E25" s="6"/>
      <c r="F25" s="6">
        <f t="shared" ref="F25:Q25" si="14">IF(ISERROR(F23/F$11),"n.a.",F23/F$11)</f>
        <v>0.3306928526491425</v>
      </c>
      <c r="G25" s="6">
        <f t="shared" si="14"/>
        <v>0.35293840788995146</v>
      </c>
      <c r="H25" s="6">
        <f t="shared" si="14"/>
        <v>0.32706977865784947</v>
      </c>
      <c r="I25" s="6">
        <f t="shared" si="14"/>
        <v>0.31191271800867237</v>
      </c>
      <c r="J25" s="6">
        <f t="shared" si="14"/>
        <v>0.30799149080366722</v>
      </c>
      <c r="K25" s="6">
        <f t="shared" si="14"/>
        <v>0.29394559025882677</v>
      </c>
      <c r="L25" s="6">
        <f t="shared" si="14"/>
        <v>0.2817478097736007</v>
      </c>
      <c r="M25" s="6">
        <f t="shared" si="14"/>
        <v>0.32866979938056462</v>
      </c>
      <c r="N25" s="6">
        <f t="shared" si="14"/>
        <v>0.33020934515136796</v>
      </c>
      <c r="O25" s="6">
        <f t="shared" si="14"/>
        <v>0.32826747720364741</v>
      </c>
      <c r="P25" s="6">
        <f t="shared" si="14"/>
        <v>0.34437070850435381</v>
      </c>
      <c r="Q25" s="6">
        <f t="shared" si="14"/>
        <v>0.35898494920314167</v>
      </c>
      <c r="R25" s="6">
        <f>IF(ISERROR(R23/R$11),"n.a.",R23/R$11)</f>
        <v>0.37526846175142392</v>
      </c>
      <c r="S25" s="6">
        <f>IF(ISERROR(S23/S$11),"n.a.",S23/S$11)</f>
        <v>0.39338419693702348</v>
      </c>
      <c r="T25" s="6">
        <f>IF(ISERROR(T23/T$11),"n.a.",T23/T$11)</f>
        <v>0.41351803194676817</v>
      </c>
      <c r="U25" s="6">
        <f>IF(ISERROR(U23/U$11),"n.a.",U23/U$11)</f>
        <v>0.43588189384173992</v>
      </c>
      <c r="V25" s="6">
        <f>IF(ISERROR(V23/V$11),"n.a.",V23/V$11)</f>
        <v>0.46071739829014036</v>
      </c>
    </row>
    <row r="26" spans="2:31">
      <c r="B26" s="5"/>
      <c r="D26" s="5"/>
      <c r="E26" s="5"/>
      <c r="F26" s="5"/>
      <c r="G26" s="5"/>
      <c r="H26" s="5"/>
      <c r="I26" s="5"/>
      <c r="J26" s="5"/>
      <c r="K26" s="5"/>
      <c r="L26" s="5"/>
      <c r="M26" s="5"/>
      <c r="N26" s="5"/>
      <c r="O26" s="5"/>
      <c r="P26" s="5"/>
      <c r="Q26" s="5"/>
      <c r="R26" s="5"/>
      <c r="S26" s="5"/>
      <c r="T26" s="5"/>
      <c r="U26" s="5"/>
      <c r="V26" s="5"/>
    </row>
    <row r="27" spans="2:31" ht="12.75" customHeight="1">
      <c r="B27" s="5"/>
      <c r="C27" s="14" t="s">
        <v>33</v>
      </c>
      <c r="D27" s="14"/>
      <c r="E27" s="6"/>
      <c r="F27" s="83"/>
      <c r="G27" s="83"/>
      <c r="H27" s="83"/>
      <c r="I27" s="83"/>
      <c r="J27" s="83"/>
      <c r="K27" s="271">
        <v>0.25</v>
      </c>
      <c r="L27" s="271">
        <v>0.25</v>
      </c>
      <c r="M27" s="271">
        <v>0.25</v>
      </c>
      <c r="N27" s="272">
        <v>0.25</v>
      </c>
      <c r="O27" s="272">
        <v>0.25</v>
      </c>
      <c r="P27" s="272">
        <v>0.25</v>
      </c>
      <c r="Q27" s="272">
        <v>0.25</v>
      </c>
      <c r="R27" s="272">
        <v>0.25</v>
      </c>
      <c r="S27" s="272">
        <v>0.25</v>
      </c>
      <c r="T27" s="272">
        <v>0.25</v>
      </c>
      <c r="U27" s="272">
        <v>0.25</v>
      </c>
      <c r="V27" s="272">
        <v>0.25</v>
      </c>
      <c r="Y27" s="260"/>
      <c r="Z27" s="260"/>
      <c r="AA27" s="260"/>
      <c r="AB27" s="260"/>
      <c r="AC27" s="260"/>
      <c r="AD27" s="260"/>
      <c r="AE27" s="260"/>
    </row>
    <row r="28" spans="2:31" ht="12.75" customHeight="1">
      <c r="B28" s="5"/>
      <c r="C28" s="14"/>
      <c r="D28" s="14"/>
      <c r="E28" s="6"/>
      <c r="F28" s="83"/>
      <c r="G28" s="83"/>
      <c r="H28" s="83"/>
      <c r="I28" s="83"/>
      <c r="J28" s="83"/>
      <c r="K28" s="258"/>
      <c r="L28" s="258"/>
      <c r="M28" s="258"/>
      <c r="N28" s="257"/>
      <c r="O28" s="257"/>
      <c r="P28" s="257"/>
      <c r="Q28" s="257"/>
      <c r="R28" s="257"/>
      <c r="S28" s="257"/>
      <c r="T28" s="257"/>
      <c r="U28" s="257"/>
      <c r="V28" s="257"/>
    </row>
    <row r="29" spans="2:31">
      <c r="B29" s="5" t="s">
        <v>34</v>
      </c>
      <c r="C29" s="32" t="s">
        <v>35</v>
      </c>
      <c r="D29" s="32"/>
      <c r="E29" s="32"/>
      <c r="F29" s="87">
        <v>39510</v>
      </c>
      <c r="G29" s="87">
        <v>53394</v>
      </c>
      <c r="H29" s="87">
        <v>45687</v>
      </c>
      <c r="I29" s="87">
        <v>48351</v>
      </c>
      <c r="J29" s="87">
        <v>59531</v>
      </c>
      <c r="K29" s="87">
        <v>55256</v>
      </c>
      <c r="L29" s="90">
        <v>57411</v>
      </c>
      <c r="M29" s="90">
        <v>94680</v>
      </c>
      <c r="N29" s="90">
        <v>99803</v>
      </c>
      <c r="O29" s="90">
        <v>96995</v>
      </c>
      <c r="P29" s="90">
        <v>93736</v>
      </c>
      <c r="Q29" s="5"/>
      <c r="R29" s="5"/>
      <c r="S29" s="5"/>
      <c r="T29" s="5"/>
      <c r="U29" s="5"/>
      <c r="V29" s="5"/>
    </row>
    <row r="30" spans="2:31">
      <c r="B30" s="5"/>
      <c r="C30" s="14" t="s">
        <v>28</v>
      </c>
      <c r="D30" s="14"/>
      <c r="E30" s="6"/>
      <c r="F30" s="6" t="str">
        <f t="shared" ref="F30:P30" si="15">IF(ISERROR(F29/E29-1),"n.a.",F29/E29-1)</f>
        <v>n.a.</v>
      </c>
      <c r="G30" s="6">
        <f t="shared" si="15"/>
        <v>0.3514047076689446</v>
      </c>
      <c r="H30" s="6">
        <f t="shared" si="15"/>
        <v>-0.14434206090571977</v>
      </c>
      <c r="I30" s="6">
        <f t="shared" si="15"/>
        <v>5.830980366406191E-2</v>
      </c>
      <c r="J30" s="6">
        <f t="shared" si="15"/>
        <v>0.23122582780087275</v>
      </c>
      <c r="K30" s="6">
        <f t="shared" si="15"/>
        <v>-7.1811325191916797E-2</v>
      </c>
      <c r="L30" s="6">
        <f t="shared" si="15"/>
        <v>3.9000289561314627E-2</v>
      </c>
      <c r="M30" s="6">
        <f t="shared" si="15"/>
        <v>0.64916131055024295</v>
      </c>
      <c r="N30" s="6">
        <f t="shared" si="15"/>
        <v>5.410857625686516E-2</v>
      </c>
      <c r="O30" s="6">
        <f t="shared" si="15"/>
        <v>-2.8135426790777851E-2</v>
      </c>
      <c r="P30" s="6">
        <f t="shared" si="15"/>
        <v>-3.3599670086086886E-2</v>
      </c>
      <c r="Q30" s="259"/>
      <c r="R30" s="259"/>
      <c r="S30" s="259"/>
      <c r="T30" s="5"/>
      <c r="U30" s="5"/>
      <c r="V30" s="5"/>
    </row>
    <row r="31" spans="2:31">
      <c r="B31" s="5"/>
      <c r="C31" s="14" t="s">
        <v>29</v>
      </c>
      <c r="D31" s="14"/>
      <c r="E31" s="6"/>
      <c r="F31" s="6">
        <f t="shared" ref="F31:P31" si="16">IF(ISERROR(F29/F$11),"n.a.",F29/F$11)</f>
        <v>0.21614376760852322</v>
      </c>
      <c r="G31" s="6">
        <f t="shared" si="16"/>
        <v>0.22845773698735639</v>
      </c>
      <c r="H31" s="6">
        <f t="shared" si="16"/>
        <v>0.211867983064288</v>
      </c>
      <c r="I31" s="6">
        <f t="shared" si="16"/>
        <v>0.21092420845075338</v>
      </c>
      <c r="J31" s="6">
        <f t="shared" si="16"/>
        <v>0.22414202074587247</v>
      </c>
      <c r="K31" s="6">
        <f>IF(ISERROR(K29/K$11),"n.a.",K29/K$11)</f>
        <v>0.21238094505984456</v>
      </c>
      <c r="L31" s="6">
        <f t="shared" si="16"/>
        <v>0.20913611278072236</v>
      </c>
      <c r="M31" s="6">
        <f t="shared" si="16"/>
        <v>0.25881793355694238</v>
      </c>
      <c r="N31" s="6">
        <f t="shared" si="16"/>
        <v>0.25245618827909988</v>
      </c>
      <c r="O31" s="6">
        <f t="shared" si="16"/>
        <v>0.25306234264320282</v>
      </c>
      <c r="P31" s="6">
        <f t="shared" si="16"/>
        <v>0.23971255769943867</v>
      </c>
      <c r="Q31" s="5"/>
      <c r="R31" s="5"/>
      <c r="S31" s="5"/>
      <c r="T31" s="5"/>
      <c r="U31" s="5"/>
      <c r="V31" s="5"/>
    </row>
    <row r="32" spans="2:31">
      <c r="B32" s="5"/>
      <c r="C32" s="89"/>
      <c r="D32" s="89"/>
      <c r="E32" s="89"/>
      <c r="F32" s="121"/>
      <c r="G32" s="121"/>
      <c r="H32" s="121"/>
      <c r="I32" s="121"/>
      <c r="J32" s="121"/>
      <c r="K32" s="121"/>
      <c r="L32" s="39"/>
      <c r="M32" s="39"/>
      <c r="N32" s="39"/>
      <c r="O32" s="39"/>
      <c r="P32" s="39"/>
      <c r="Q32" s="39"/>
      <c r="R32" s="39"/>
      <c r="S32" s="39"/>
      <c r="T32" s="39"/>
      <c r="U32" s="39"/>
      <c r="V32" s="39"/>
    </row>
    <row r="33" spans="2:31">
      <c r="B33" s="5"/>
      <c r="C33" s="89"/>
      <c r="D33" s="89"/>
      <c r="E33" s="89"/>
      <c r="F33" s="121"/>
      <c r="G33" s="121"/>
      <c r="H33" s="121"/>
      <c r="I33" s="121"/>
      <c r="J33" s="121"/>
      <c r="K33" s="121"/>
      <c r="L33" s="39"/>
      <c r="M33" s="39"/>
      <c r="N33" s="39"/>
      <c r="O33" s="39"/>
      <c r="P33" s="39"/>
      <c r="Q33" s="39"/>
      <c r="R33" s="39"/>
      <c r="S33" s="39"/>
      <c r="T33" s="39"/>
      <c r="U33" s="39"/>
      <c r="V33" s="39"/>
    </row>
    <row r="34" spans="2:31">
      <c r="B34" s="5"/>
      <c r="C34" s="89"/>
      <c r="D34" s="89"/>
      <c r="E34" s="89"/>
      <c r="F34" s="121"/>
      <c r="G34" s="121"/>
      <c r="H34" s="121"/>
      <c r="I34" s="121"/>
      <c r="J34" s="121"/>
      <c r="K34" s="121"/>
      <c r="L34" s="39"/>
      <c r="M34" s="39"/>
      <c r="N34" s="39"/>
      <c r="O34" s="39"/>
      <c r="P34" s="39"/>
      <c r="Q34" s="39"/>
      <c r="R34" s="39"/>
      <c r="S34" s="39"/>
      <c r="T34" s="39"/>
      <c r="U34" s="39"/>
      <c r="V34" s="39"/>
    </row>
    <row r="35" spans="2:31" ht="12.75" customHeight="1">
      <c r="B35" s="5"/>
      <c r="C35" s="5"/>
      <c r="D35" s="5"/>
      <c r="E35" s="5"/>
      <c r="F35" s="88"/>
      <c r="G35" s="88"/>
      <c r="H35" s="88"/>
      <c r="I35" s="88"/>
      <c r="J35" s="88"/>
      <c r="K35" s="88"/>
      <c r="L35" s="5"/>
      <c r="M35" s="5"/>
      <c r="N35" s="5"/>
      <c r="O35" s="5"/>
      <c r="P35" s="5"/>
      <c r="S35" s="5"/>
      <c r="T35" s="5"/>
      <c r="U35" s="5"/>
      <c r="V35" s="5"/>
    </row>
    <row r="36" spans="2:31">
      <c r="B36" s="5"/>
      <c r="C36" s="16" t="s">
        <v>36</v>
      </c>
      <c r="D36" s="17"/>
      <c r="E36" s="18"/>
      <c r="F36" s="19"/>
      <c r="G36" s="19"/>
      <c r="H36" s="19"/>
      <c r="I36" s="19"/>
      <c r="J36" s="19"/>
      <c r="K36" s="19"/>
      <c r="L36" s="20"/>
      <c r="M36" s="20"/>
      <c r="N36" s="21"/>
      <c r="O36" s="20"/>
      <c r="P36" s="20"/>
      <c r="Q36" s="20"/>
      <c r="R36" s="20"/>
      <c r="S36" s="24"/>
      <c r="T36" s="20"/>
      <c r="U36" s="20"/>
      <c r="V36" s="270"/>
      <c r="W36" s="6"/>
    </row>
    <row r="37" spans="2:31">
      <c r="B37" s="5"/>
      <c r="C37" s="5"/>
      <c r="D37" s="5"/>
      <c r="E37" s="5"/>
      <c r="F37" s="5"/>
      <c r="G37" s="5"/>
      <c r="H37" s="5"/>
      <c r="I37" s="5"/>
      <c r="J37" s="5"/>
      <c r="K37" s="5"/>
      <c r="L37" s="5"/>
      <c r="M37" s="5"/>
      <c r="N37" s="5"/>
      <c r="O37" s="5"/>
      <c r="P37" s="5"/>
      <c r="Q37" s="5"/>
      <c r="R37" s="5"/>
      <c r="S37" s="5"/>
      <c r="T37" s="5"/>
      <c r="U37" s="5"/>
      <c r="V37" s="5"/>
      <c r="W37" s="6"/>
    </row>
    <row r="38" spans="2:31">
      <c r="B38" s="5"/>
      <c r="C38" s="32" t="s">
        <v>37</v>
      </c>
      <c r="D38" s="32"/>
      <c r="E38" s="32"/>
      <c r="F38" s="87">
        <v>-9571</v>
      </c>
      <c r="G38" s="87">
        <v>-11247</v>
      </c>
      <c r="H38" s="87">
        <v>-12734</v>
      </c>
      <c r="I38" s="87">
        <v>-12451</v>
      </c>
      <c r="J38" s="87">
        <v>-13313</v>
      </c>
      <c r="K38" s="87">
        <v>-10495</v>
      </c>
      <c r="L38" s="90">
        <v>-7309</v>
      </c>
      <c r="M38" s="90">
        <v>-11085</v>
      </c>
      <c r="N38" s="90">
        <v>-10708</v>
      </c>
      <c r="O38" s="90">
        <v>-10959</v>
      </c>
      <c r="P38" s="90">
        <v>-9447</v>
      </c>
      <c r="Q38" s="261">
        <f>P38*(1+Q39)</f>
        <v>-9635.94</v>
      </c>
      <c r="R38" s="261">
        <f t="shared" ref="R38:V38" si="17">Q38*(1+R39)</f>
        <v>-9828.6588000000011</v>
      </c>
      <c r="S38" s="261">
        <f t="shared" si="17"/>
        <v>-10025.231976000001</v>
      </c>
      <c r="T38" s="261">
        <f t="shared" si="17"/>
        <v>-10225.736615520002</v>
      </c>
      <c r="U38" s="261">
        <f t="shared" si="17"/>
        <v>-10430.251347830403</v>
      </c>
      <c r="V38" s="261">
        <f t="shared" si="17"/>
        <v>-10638.85637478701</v>
      </c>
      <c r="Y38" s="260" t="s">
        <v>38</v>
      </c>
      <c r="Z38" s="260"/>
      <c r="AA38" s="260"/>
      <c r="AB38" s="260"/>
      <c r="AC38" s="260"/>
      <c r="AD38" s="260"/>
      <c r="AE38" s="260"/>
    </row>
    <row r="39" spans="2:31">
      <c r="B39" s="5"/>
      <c r="C39" s="14" t="s">
        <v>28</v>
      </c>
      <c r="D39" s="14"/>
      <c r="E39" s="6"/>
      <c r="F39" s="6" t="str">
        <f t="shared" ref="F39" si="18">IF(ISERROR(F38/E38-1),"n.a.",F38/E38-1)</f>
        <v>n.a.</v>
      </c>
      <c r="G39" s="6">
        <f>IF(ISERROR(G38/F38-1),"n.a.",G38/F38-1)</f>
        <v>0.17511231846202069</v>
      </c>
      <c r="H39" s="6">
        <f t="shared" ref="H39:V39" si="19">IF(ISERROR(H38/G38-1),"n.a.",H38/G38-1)</f>
        <v>0.13221303458700095</v>
      </c>
      <c r="I39" s="6">
        <f t="shared" si="19"/>
        <v>-2.2223967331553296E-2</v>
      </c>
      <c r="J39" s="6">
        <f t="shared" si="19"/>
        <v>6.9231387037185677E-2</v>
      </c>
      <c r="K39" s="6">
        <f t="shared" si="19"/>
        <v>-0.21167280102155783</v>
      </c>
      <c r="L39" s="6">
        <f t="shared" si="19"/>
        <v>-0.3035731300619342</v>
      </c>
      <c r="M39" s="6">
        <f t="shared" si="19"/>
        <v>0.5166233410863319</v>
      </c>
      <c r="N39" s="6">
        <f t="shared" si="19"/>
        <v>-3.4009923319801572E-2</v>
      </c>
      <c r="O39" s="6">
        <f t="shared" si="19"/>
        <v>2.3440418378782191E-2</v>
      </c>
      <c r="P39" s="6">
        <f t="shared" si="19"/>
        <v>-0.13796879277306329</v>
      </c>
      <c r="Q39" s="6">
        <v>0.02</v>
      </c>
      <c r="R39" s="6">
        <v>0.02</v>
      </c>
      <c r="S39" s="6">
        <v>0.02</v>
      </c>
      <c r="T39" s="6">
        <v>0.02</v>
      </c>
      <c r="U39" s="6">
        <v>0.02</v>
      </c>
      <c r="V39" s="6">
        <v>0.02</v>
      </c>
    </row>
    <row r="40" spans="2:31" ht="12.75" customHeight="1">
      <c r="B40" s="14"/>
      <c r="C40" s="14" t="s">
        <v>39</v>
      </c>
      <c r="D40" s="14"/>
      <c r="E40" s="6"/>
      <c r="F40" s="98">
        <f t="shared" ref="F40:V40" si="20">IF(ISERROR(-F38/F$11),"n.a.",-F38/F$11)</f>
        <v>5.235920019694193E-2</v>
      </c>
      <c r="G40" s="98">
        <f t="shared" si="20"/>
        <v>4.812271356138887E-2</v>
      </c>
      <c r="H40" s="98">
        <f t="shared" si="20"/>
        <v>5.9052397757362998E-2</v>
      </c>
      <c r="I40" s="98">
        <f t="shared" si="20"/>
        <v>5.4315677430049641E-2</v>
      </c>
      <c r="J40" s="98">
        <f t="shared" si="20"/>
        <v>5.0125190609762983E-2</v>
      </c>
      <c r="K40" s="98">
        <f t="shared" si="20"/>
        <v>4.033838892433525E-2</v>
      </c>
      <c r="L40" s="98">
        <f t="shared" si="20"/>
        <v>2.6625138881299748E-2</v>
      </c>
      <c r="M40" s="98">
        <f t="shared" si="20"/>
        <v>3.0302036264033657E-2</v>
      </c>
      <c r="N40" s="98">
        <f t="shared" si="20"/>
        <v>2.7086368787437268E-2</v>
      </c>
      <c r="O40" s="98">
        <f t="shared" si="20"/>
        <v>2.859230076835775E-2</v>
      </c>
      <c r="P40" s="98">
        <f t="shared" si="20"/>
        <v>2.415896275269477E-2</v>
      </c>
      <c r="Q40" s="98">
        <f t="shared" si="20"/>
        <v>2.3924409716260843E-2</v>
      </c>
      <c r="R40" s="98">
        <f t="shared" si="20"/>
        <v>2.3749778988404923E-2</v>
      </c>
      <c r="S40" s="98">
        <f t="shared" si="20"/>
        <v>2.3633926407973682E-2</v>
      </c>
      <c r="T40" s="98">
        <f t="shared" si="20"/>
        <v>2.3576141746829496E-2</v>
      </c>
      <c r="U40" s="98">
        <f t="shared" si="20"/>
        <v>2.3576141746829496E-2</v>
      </c>
      <c r="V40" s="98">
        <f t="shared" si="20"/>
        <v>2.3634068385028094E-2</v>
      </c>
    </row>
    <row r="41" spans="2:31">
      <c r="B41" s="14"/>
      <c r="C41" s="14" t="s">
        <v>40</v>
      </c>
      <c r="D41" s="14"/>
      <c r="E41" s="6"/>
      <c r="F41" s="6">
        <f>(F14+F38)/F14</f>
        <v>0.81770565491495728</v>
      </c>
      <c r="G41" s="6">
        <f>(G14+G38)/G14</f>
        <v>0.84210304646918432</v>
      </c>
      <c r="H41" s="6">
        <f>(H14+H38)/H14</f>
        <v>0.7878515260562442</v>
      </c>
      <c r="I41" s="6">
        <f>(I14+I38)/I14</f>
        <v>0.79702986437141365</v>
      </c>
      <c r="J41" s="6">
        <f>(J14+J38)/J14</f>
        <v>0.81222319388417163</v>
      </c>
      <c r="K41" s="6">
        <f>(K14+K38)/K14</f>
        <v>0.83583607070233068</v>
      </c>
      <c r="L41" s="6">
        <f>(L14+L38)/L14</f>
        <v>0.88973871590634801</v>
      </c>
      <c r="M41" s="6">
        <f>(M14+M38)/M14</f>
        <v>0.89825514690359709</v>
      </c>
      <c r="N41" s="6">
        <f>(N14+N38)/N14</f>
        <v>0.91034604017180609</v>
      </c>
      <c r="O41" s="6">
        <f>(O14+O38)/O14</f>
        <v>0.9041215737395123</v>
      </c>
      <c r="P41" s="6">
        <f>(P14+P38)/P14</f>
        <v>0.9233297623685236</v>
      </c>
      <c r="Q41" s="6">
        <f>(Q14+Q38)/Q14</f>
        <v>0.92758922001471666</v>
      </c>
      <c r="R41" s="6">
        <f>(R14+R38)/R14</f>
        <v>0.93161204112501017</v>
      </c>
      <c r="S41" s="6">
        <f>(S14+S38)/S14</f>
        <v>0.93541137217362069</v>
      </c>
      <c r="T41" s="6">
        <f>(T14+T38)/T14</f>
        <v>0.93899962927508629</v>
      </c>
      <c r="U41" s="6">
        <f>(U14+U38)/U14</f>
        <v>0.94238853875980366</v>
      </c>
      <c r="V41" s="6">
        <f>(V14+V38)/V14</f>
        <v>0.94558917549537014</v>
      </c>
    </row>
    <row r="42" spans="2:31">
      <c r="C42" s="5"/>
      <c r="D42" s="5"/>
      <c r="E42" s="5"/>
      <c r="F42" s="5"/>
      <c r="G42" s="5"/>
      <c r="H42" s="5"/>
      <c r="I42" s="5"/>
      <c r="J42" s="5"/>
      <c r="K42" s="5"/>
      <c r="L42" s="5"/>
      <c r="M42" s="5"/>
      <c r="N42" s="5"/>
      <c r="O42" s="5"/>
      <c r="P42" s="5"/>
      <c r="Q42" s="5"/>
      <c r="R42" s="5"/>
      <c r="S42" s="5"/>
      <c r="T42" s="5"/>
      <c r="U42" s="5"/>
      <c r="V42" s="5"/>
    </row>
    <row r="43" spans="2:31" ht="12.75">
      <c r="C43" s="32" t="s">
        <v>41</v>
      </c>
      <c r="D43" s="32"/>
      <c r="E43" s="32"/>
      <c r="F43" s="87">
        <v>19769</v>
      </c>
      <c r="G43" s="87">
        <v>18729</v>
      </c>
      <c r="H43" s="87">
        <v>-4218</v>
      </c>
      <c r="I43" s="87">
        <v>23853</v>
      </c>
      <c r="J43" s="87">
        <v>60548</v>
      </c>
      <c r="K43" s="87">
        <v>-11008</v>
      </c>
      <c r="L43" s="90">
        <v>8180</v>
      </c>
      <c r="M43" s="90">
        <v>44513</v>
      </c>
      <c r="N43" s="90">
        <v>29956</v>
      </c>
      <c r="O43" s="90">
        <v>-2507</v>
      </c>
      <c r="P43" s="90">
        <v>39493</v>
      </c>
      <c r="Q43" s="90">
        <v>39493</v>
      </c>
      <c r="R43" s="90">
        <v>39493</v>
      </c>
      <c r="S43" s="90">
        <v>39493</v>
      </c>
      <c r="T43" s="90">
        <v>39493</v>
      </c>
      <c r="U43" s="90">
        <v>39493</v>
      </c>
      <c r="V43" s="90">
        <v>39493</v>
      </c>
    </row>
    <row r="44" spans="2:31">
      <c r="C44" s="14" t="s">
        <v>28</v>
      </c>
      <c r="D44" s="89"/>
      <c r="E44" s="89"/>
      <c r="F44" s="6" t="str">
        <f t="shared" ref="F44:V44" si="21">IF(ISERROR(F43/E43-1),"n.a.",F43/E43-1)</f>
        <v>n.a.</v>
      </c>
      <c r="G44" s="6">
        <f t="shared" si="21"/>
        <v>-5.2607617987758593E-2</v>
      </c>
      <c r="H44" s="6">
        <f t="shared" si="21"/>
        <v>-1.2252122377062309</v>
      </c>
      <c r="I44" s="6">
        <f t="shared" si="21"/>
        <v>-6.6550497866287337</v>
      </c>
      <c r="J44" s="6">
        <f t="shared" si="21"/>
        <v>1.5383809164465685</v>
      </c>
      <c r="K44" s="6">
        <f t="shared" si="21"/>
        <v>-1.181806170311158</v>
      </c>
      <c r="L44" s="6">
        <f>IF(ISERROR(L43/K43-1),"n.a.",L43/K43-1)</f>
        <v>-1.7430959302325582</v>
      </c>
      <c r="M44" s="6">
        <f t="shared" si="21"/>
        <v>4.4416870415647924</v>
      </c>
      <c r="N44" s="6">
        <f t="shared" si="21"/>
        <v>-0.32702805921865519</v>
      </c>
      <c r="O44" s="6">
        <f t="shared" si="21"/>
        <v>-1.0836894111363333</v>
      </c>
      <c r="P44" s="6">
        <f t="shared" si="21"/>
        <v>-16.75309134423614</v>
      </c>
      <c r="Q44" s="6">
        <f t="shared" si="21"/>
        <v>0</v>
      </c>
      <c r="R44" s="6">
        <f t="shared" si="21"/>
        <v>0</v>
      </c>
      <c r="S44" s="6">
        <f t="shared" si="21"/>
        <v>0</v>
      </c>
      <c r="T44" s="6">
        <f t="shared" si="21"/>
        <v>0</v>
      </c>
      <c r="U44" s="6">
        <f t="shared" si="21"/>
        <v>0</v>
      </c>
      <c r="V44" s="6">
        <f t="shared" si="21"/>
        <v>0</v>
      </c>
    </row>
    <row r="45" spans="2:31">
      <c r="C45" s="14" t="s">
        <v>39</v>
      </c>
      <c r="D45" s="14"/>
      <c r="E45" s="6"/>
      <c r="F45" s="6">
        <f t="shared" ref="F45:P45" si="22">IF(ISERROR(F43/F$11),"n.a.",F43/F$11)</f>
        <v>0.10814847233239422</v>
      </c>
      <c r="G45" s="6">
        <f t="shared" si="22"/>
        <v>8.0136063153841211E-2</v>
      </c>
      <c r="H45" s="6">
        <f t="shared" si="22"/>
        <v>-1.9560469117367453E-2</v>
      </c>
      <c r="I45" s="6">
        <f t="shared" si="22"/>
        <v>0.10405524485896507</v>
      </c>
      <c r="J45" s="6">
        <f t="shared" si="22"/>
        <v>0.22797115909561549</v>
      </c>
      <c r="K45" s="6">
        <f t="shared" si="22"/>
        <v>-4.2310146286715811E-2</v>
      </c>
      <c r="L45" s="6">
        <f t="shared" si="22"/>
        <v>2.9798007394860025E-2</v>
      </c>
      <c r="M45" s="6">
        <f t="shared" si="22"/>
        <v>0.12168105910878936</v>
      </c>
      <c r="N45" s="6">
        <f t="shared" si="22"/>
        <v>7.5775052614537805E-2</v>
      </c>
      <c r="O45" s="6">
        <f t="shared" si="22"/>
        <v>-6.5408247126811639E-3</v>
      </c>
      <c r="P45" s="6">
        <f t="shared" si="22"/>
        <v>0.10099607452018361</v>
      </c>
      <c r="Q45" s="271">
        <v>0</v>
      </c>
      <c r="R45" s="6">
        <f t="shared" ref="R45:V45" si="23">Q45</f>
        <v>0</v>
      </c>
      <c r="S45" s="6">
        <f t="shared" si="23"/>
        <v>0</v>
      </c>
      <c r="T45" s="6">
        <f t="shared" si="23"/>
        <v>0</v>
      </c>
      <c r="U45" s="6">
        <f t="shared" si="23"/>
        <v>0</v>
      </c>
      <c r="V45" s="6">
        <f t="shared" si="23"/>
        <v>0</v>
      </c>
    </row>
    <row r="46" spans="2:31">
      <c r="C46" s="14"/>
      <c r="D46" s="14"/>
      <c r="E46" s="6"/>
      <c r="F46" s="6"/>
      <c r="G46" s="6"/>
      <c r="H46" s="6"/>
      <c r="I46" s="6"/>
      <c r="J46" s="6"/>
      <c r="K46" s="6"/>
      <c r="L46" s="6"/>
      <c r="M46" s="6"/>
      <c r="N46" s="6"/>
      <c r="O46" s="6"/>
      <c r="P46" s="6"/>
      <c r="Q46" s="6"/>
      <c r="R46" s="6"/>
      <c r="S46" s="6"/>
      <c r="T46" s="6"/>
      <c r="U46" s="6"/>
      <c r="V46" s="6"/>
    </row>
    <row r="47" spans="2:31">
      <c r="B47" s="5"/>
      <c r="C47" s="32" t="s">
        <v>42</v>
      </c>
      <c r="D47" s="32"/>
      <c r="E47" s="32"/>
      <c r="F47" s="87">
        <v>-60128</v>
      </c>
      <c r="G47" s="87">
        <v>-73450</v>
      </c>
      <c r="H47" s="87">
        <v>-66460</v>
      </c>
      <c r="I47" s="87">
        <v>-64420</v>
      </c>
      <c r="J47" s="87">
        <v>-71810</v>
      </c>
      <c r="K47" s="87">
        <v>-44900</v>
      </c>
      <c r="L47" s="90">
        <v>-91109</v>
      </c>
      <c r="M47" s="90">
        <v>-108498</v>
      </c>
      <c r="N47" s="90">
        <v>-133103</v>
      </c>
      <c r="O47" s="90">
        <v>-104783</v>
      </c>
      <c r="P47" s="90">
        <v>-119048</v>
      </c>
      <c r="Q47" s="261">
        <f>P47*(1+Q48)</f>
        <v>-120238.48</v>
      </c>
      <c r="R47" s="261">
        <f t="shared" ref="R47:V47" si="24">Q47*(1+R48)</f>
        <v>-121440.8648</v>
      </c>
      <c r="S47" s="261">
        <f t="shared" si="24"/>
        <v>-122655.27344799999</v>
      </c>
      <c r="T47" s="261">
        <f t="shared" si="24"/>
        <v>-123881.82618248</v>
      </c>
      <c r="U47" s="261">
        <f t="shared" si="24"/>
        <v>-125120.64444430479</v>
      </c>
      <c r="V47" s="261">
        <f t="shared" si="24"/>
        <v>-126371.85088874784</v>
      </c>
      <c r="Y47" s="260" t="s">
        <v>43</v>
      </c>
      <c r="Z47" s="260"/>
      <c r="AA47" s="260"/>
      <c r="AB47" s="260"/>
      <c r="AC47" s="260"/>
      <c r="AD47" s="260"/>
      <c r="AE47" s="260"/>
    </row>
    <row r="48" spans="2:31">
      <c r="B48" s="5"/>
      <c r="C48" s="14" t="s">
        <v>28</v>
      </c>
      <c r="D48" s="14"/>
      <c r="E48" s="6"/>
      <c r="F48" s="6" t="str">
        <f t="shared" ref="F48" si="25">IF(ISERROR(F47/E47-1),"n.a.",F47/E47-1)</f>
        <v>n.a.</v>
      </c>
      <c r="G48" s="6">
        <f>IF(ISERROR(G47/F47-1),"n.a.",G47/F47-1)</f>
        <v>0.22156067056945195</v>
      </c>
      <c r="H48" s="6">
        <f t="shared" ref="H48" si="26">IF(ISERROR(H47/G47-1),"n.a.",H47/G47-1)</f>
        <v>-9.5166780122532324E-2</v>
      </c>
      <c r="I48" s="6">
        <f t="shared" ref="I48" si="27">IF(ISERROR(I47/H47-1),"n.a.",I47/H47-1)</f>
        <v>-3.0695154980439399E-2</v>
      </c>
      <c r="J48" s="6">
        <f t="shared" ref="J48" si="28">IF(ISERROR(J47/I47-1),"n.a.",J47/I47-1)</f>
        <v>0.11471592673082887</v>
      </c>
      <c r="K48" s="6">
        <f t="shared" ref="K48" si="29">IF(ISERROR(K47/J47-1),"n.a.",K47/J47-1)</f>
        <v>-0.37473889430441443</v>
      </c>
      <c r="L48" s="6">
        <f t="shared" ref="L48" si="30">IF(ISERROR(L47/K47-1),"n.a.",L47/K47-1)</f>
        <v>1.0291536748329619</v>
      </c>
      <c r="M48" s="6">
        <f t="shared" ref="M48" si="31">IF(ISERROR(M47/L47-1),"n.a.",M47/L47-1)</f>
        <v>0.1908593003984238</v>
      </c>
      <c r="N48" s="6">
        <f t="shared" ref="N48" si="32">IF(ISERROR(N47/M47-1),"n.a.",N47/M47-1)</f>
        <v>0.22677837379490873</v>
      </c>
      <c r="O48" s="6">
        <f t="shared" ref="O48" si="33">IF(ISERROR(O47/N47-1),"n.a.",O47/N47-1)</f>
        <v>-0.21276755595290864</v>
      </c>
      <c r="P48" s="6">
        <f t="shared" ref="P48" si="34">IF(ISERROR(P47/O47-1),"n.a.",P47/O47-1)</f>
        <v>0.13613849574835624</v>
      </c>
      <c r="Q48" s="6">
        <v>0.01</v>
      </c>
      <c r="R48" s="6">
        <v>0.01</v>
      </c>
      <c r="S48" s="6">
        <v>0.01</v>
      </c>
      <c r="T48" s="6">
        <v>0.01</v>
      </c>
      <c r="U48" s="6">
        <v>0.01</v>
      </c>
      <c r="V48" s="6">
        <v>0.01</v>
      </c>
    </row>
    <row r="49" spans="2:22" ht="12.75" customHeight="1">
      <c r="B49" s="14"/>
      <c r="C49" s="14" t="s">
        <v>39</v>
      </c>
      <c r="D49" s="14"/>
      <c r="E49" s="6"/>
      <c r="F49" s="98">
        <f t="shared" ref="F49:V49" si="35">IF(ISERROR(-F47/F$11),"n.a.",-F47/F$11)</f>
        <v>0.32893678711124485</v>
      </c>
      <c r="G49" s="98">
        <f t="shared" si="35"/>
        <v>0.31427165564897419</v>
      </c>
      <c r="H49" s="98">
        <f t="shared" si="35"/>
        <v>0.30820027917027998</v>
      </c>
      <c r="I49" s="98">
        <f t="shared" si="35"/>
        <v>0.28102288491236027</v>
      </c>
      <c r="J49" s="98">
        <f t="shared" si="35"/>
        <v>0.2703740657768407</v>
      </c>
      <c r="K49" s="98">
        <f t="shared" si="35"/>
        <v>0.17257681397833757</v>
      </c>
      <c r="L49" s="98">
        <f t="shared" si="35"/>
        <v>0.33189078921006138</v>
      </c>
      <c r="M49" s="98">
        <f t="shared" si="35"/>
        <v>0.29659091841002466</v>
      </c>
      <c r="N49" s="98">
        <f t="shared" si="35"/>
        <v>0.33669003966326694</v>
      </c>
      <c r="O49" s="98">
        <f t="shared" si="35"/>
        <v>0.27338142635375767</v>
      </c>
      <c r="P49" s="98">
        <f t="shared" si="35"/>
        <v>0.30444333627424652</v>
      </c>
      <c r="Q49" s="98">
        <f t="shared" si="35"/>
        <v>0.29853181518154276</v>
      </c>
      <c r="R49" s="98">
        <f t="shared" si="35"/>
        <v>0.29344733171129744</v>
      </c>
      <c r="S49" s="98">
        <f t="shared" si="35"/>
        <v>0.28915298051552241</v>
      </c>
      <c r="T49" s="98">
        <f t="shared" si="35"/>
        <v>0.28561810300310769</v>
      </c>
      <c r="U49" s="98">
        <f t="shared" si="35"/>
        <v>0.28281792552268509</v>
      </c>
      <c r="V49" s="98">
        <f t="shared" si="35"/>
        <v>0.28073327250900432</v>
      </c>
    </row>
    <row r="50" spans="2:22">
      <c r="C50" s="14"/>
      <c r="D50" s="14"/>
      <c r="E50" s="6"/>
      <c r="F50" s="6"/>
      <c r="G50" s="6"/>
      <c r="H50" s="6"/>
      <c r="I50" s="6"/>
      <c r="J50" s="6"/>
      <c r="K50" s="6"/>
      <c r="L50" s="6"/>
      <c r="M50" s="6"/>
      <c r="N50" s="6"/>
      <c r="O50" s="6"/>
      <c r="P50" s="6"/>
      <c r="Q50" s="6"/>
      <c r="R50" s="6"/>
      <c r="S50" s="6"/>
      <c r="T50" s="6"/>
      <c r="U50" s="6"/>
      <c r="V50" s="6"/>
    </row>
    <row r="51" spans="2:22" ht="12.75">
      <c r="B51" s="5"/>
      <c r="C51" s="32" t="s">
        <v>44</v>
      </c>
      <c r="D51" s="32"/>
      <c r="E51" s="32"/>
      <c r="F51" s="87">
        <v>0</v>
      </c>
      <c r="G51" s="87">
        <v>0</v>
      </c>
      <c r="H51" s="87">
        <v>0</v>
      </c>
      <c r="I51" s="87">
        <v>0</v>
      </c>
      <c r="J51" s="87">
        <v>0</v>
      </c>
      <c r="K51" s="87">
        <v>0</v>
      </c>
      <c r="L51" s="87">
        <v>0</v>
      </c>
      <c r="M51" s="87">
        <v>0</v>
      </c>
      <c r="N51" s="87">
        <v>0</v>
      </c>
      <c r="O51" s="87">
        <v>0</v>
      </c>
      <c r="P51" s="87">
        <v>0</v>
      </c>
      <c r="Q51" s="87">
        <v>0</v>
      </c>
      <c r="R51" s="87">
        <v>0</v>
      </c>
      <c r="S51" s="87">
        <v>0</v>
      </c>
      <c r="T51" s="87">
        <v>0</v>
      </c>
      <c r="U51" s="87">
        <v>0</v>
      </c>
      <c r="V51" s="87">
        <v>0</v>
      </c>
    </row>
    <row r="52" spans="2:22">
      <c r="B52" s="5"/>
      <c r="C52" s="14" t="s">
        <v>28</v>
      </c>
      <c r="D52" s="14"/>
      <c r="E52" s="6"/>
      <c r="F52" s="6" t="str">
        <f t="shared" ref="F52" si="36">IF(ISERROR(F51/E51-1),"n.a.",F51/E51-1)</f>
        <v>n.a.</v>
      </c>
      <c r="G52" s="6" t="str">
        <f>IF(ISERROR(G51/F51-1),"n.a.",G51/F51-1)</f>
        <v>n.a.</v>
      </c>
      <c r="H52" s="6" t="str">
        <f t="shared" ref="H52" si="37">IF(ISERROR(H51/G51-1),"n.a.",H51/G51-1)</f>
        <v>n.a.</v>
      </c>
      <c r="I52" s="6" t="str">
        <f t="shared" ref="I52" si="38">IF(ISERROR(I51/H51-1),"n.a.",I51/H51-1)</f>
        <v>n.a.</v>
      </c>
      <c r="J52" s="6" t="str">
        <f t="shared" ref="J52" si="39">IF(ISERROR(J51/I51-1),"n.a.",J51/I51-1)</f>
        <v>n.a.</v>
      </c>
      <c r="K52" s="6" t="str">
        <f t="shared" ref="K52" si="40">IF(ISERROR(K51/J51-1),"n.a.",K51/J51-1)</f>
        <v>n.a.</v>
      </c>
      <c r="L52" s="6" t="str">
        <f t="shared" ref="L52" si="41">IF(ISERROR(L51/K51-1),"n.a.",L51/K51-1)</f>
        <v>n.a.</v>
      </c>
      <c r="M52" s="6" t="str">
        <f t="shared" ref="M52" si="42">IF(ISERROR(M51/L51-1),"n.a.",M51/L51-1)</f>
        <v>n.a.</v>
      </c>
      <c r="N52" s="6" t="str">
        <f t="shared" ref="N52" si="43">IF(ISERROR(N51/M51-1),"n.a.",N51/M51-1)</f>
        <v>n.a.</v>
      </c>
      <c r="O52" s="6" t="str">
        <f t="shared" ref="O52" si="44">IF(ISERROR(O51/N51-1),"n.a.",O51/N51-1)</f>
        <v>n.a.</v>
      </c>
      <c r="P52" s="6" t="str">
        <f t="shared" ref="P52" si="45">IF(ISERROR(P51/O51-1),"n.a.",P51/O51-1)</f>
        <v>n.a.</v>
      </c>
      <c r="Q52" s="6" t="str">
        <f t="shared" ref="Q52" si="46">IF(ISERROR(Q51/P51-1),"n.a.",Q51/P51-1)</f>
        <v>n.a.</v>
      </c>
      <c r="R52" s="6" t="str">
        <f t="shared" ref="R52" si="47">IF(ISERROR(R51/Q51-1),"n.a.",R51/Q51-1)</f>
        <v>n.a.</v>
      </c>
      <c r="S52" s="6" t="str">
        <f t="shared" ref="S52" si="48">IF(ISERROR(S51/R51-1),"n.a.",S51/R51-1)</f>
        <v>n.a.</v>
      </c>
      <c r="T52" s="6" t="str">
        <f t="shared" ref="T52" si="49">IF(ISERROR(T51/S51-1),"n.a.",T51/S51-1)</f>
        <v>n.a.</v>
      </c>
      <c r="U52" s="6" t="str">
        <f t="shared" ref="U52" si="50">IF(ISERROR(U51/T51-1),"n.a.",U51/T51-1)</f>
        <v>n.a.</v>
      </c>
      <c r="V52" s="6" t="str">
        <f t="shared" ref="V52" si="51">IF(ISERROR(V51/U51-1),"n.a.",V51/U51-1)</f>
        <v>n.a.</v>
      </c>
    </row>
    <row r="53" spans="2:22" ht="12.75" customHeight="1">
      <c r="B53" s="14"/>
      <c r="C53" s="14" t="s">
        <v>39</v>
      </c>
      <c r="D53" s="14"/>
      <c r="E53" s="6"/>
      <c r="F53" s="98">
        <f t="shared" ref="F53:V53" si="52">IF(ISERROR(-F51/F$11),"n.a.",-F51/F$11)</f>
        <v>0</v>
      </c>
      <c r="G53" s="98">
        <f t="shared" si="52"/>
        <v>0</v>
      </c>
      <c r="H53" s="98">
        <f t="shared" si="52"/>
        <v>0</v>
      </c>
      <c r="I53" s="98">
        <f t="shared" si="52"/>
        <v>0</v>
      </c>
      <c r="J53" s="98">
        <f t="shared" si="52"/>
        <v>0</v>
      </c>
      <c r="K53" s="98">
        <f t="shared" si="52"/>
        <v>0</v>
      </c>
      <c r="L53" s="98">
        <f t="shared" si="52"/>
        <v>0</v>
      </c>
      <c r="M53" s="98">
        <f t="shared" si="52"/>
        <v>0</v>
      </c>
      <c r="N53" s="98">
        <f t="shared" si="52"/>
        <v>0</v>
      </c>
      <c r="O53" s="98">
        <f t="shared" si="52"/>
        <v>0</v>
      </c>
      <c r="P53" s="98">
        <f t="shared" si="52"/>
        <v>0</v>
      </c>
      <c r="Q53" s="98">
        <f t="shared" si="52"/>
        <v>0</v>
      </c>
      <c r="R53" s="98">
        <f t="shared" si="52"/>
        <v>0</v>
      </c>
      <c r="S53" s="98">
        <f t="shared" si="52"/>
        <v>0</v>
      </c>
      <c r="T53" s="98">
        <f t="shared" si="52"/>
        <v>0</v>
      </c>
      <c r="U53" s="98">
        <f t="shared" si="52"/>
        <v>0</v>
      </c>
      <c r="V53" s="98">
        <f t="shared" si="52"/>
        <v>0</v>
      </c>
    </row>
    <row r="54" spans="2:22">
      <c r="L54" s="181"/>
      <c r="M54" s="181"/>
    </row>
    <row r="55" spans="2:22">
      <c r="C55" s="273" t="s">
        <v>45</v>
      </c>
      <c r="D55" s="274"/>
      <c r="E55" s="275"/>
      <c r="F55" s="276"/>
      <c r="G55" s="276"/>
      <c r="H55" s="276"/>
      <c r="I55" s="276"/>
      <c r="J55" s="276"/>
      <c r="K55" s="276"/>
      <c r="L55" s="275"/>
      <c r="M55" s="276"/>
      <c r="N55" s="274"/>
      <c r="O55" s="274"/>
      <c r="P55" s="274"/>
      <c r="Q55" s="274"/>
      <c r="R55" s="274"/>
      <c r="S55" s="274"/>
      <c r="T55" s="274"/>
      <c r="U55" s="274"/>
      <c r="V55" s="274"/>
    </row>
    <row r="56" spans="2:22">
      <c r="C56" s="57" t="s">
        <v>46</v>
      </c>
      <c r="D56" s="57"/>
      <c r="E56" s="79"/>
      <c r="F56" s="174">
        <f t="shared" ref="F56:V56" si="53">F9</f>
        <v>41906</v>
      </c>
      <c r="G56" s="174">
        <f t="shared" si="53"/>
        <v>42271</v>
      </c>
      <c r="H56" s="174">
        <f t="shared" si="53"/>
        <v>42637</v>
      </c>
      <c r="I56" s="174">
        <f t="shared" si="53"/>
        <v>43002</v>
      </c>
      <c r="J56" s="174">
        <f t="shared" si="53"/>
        <v>43367</v>
      </c>
      <c r="K56" s="174">
        <f t="shared" si="53"/>
        <v>43732</v>
      </c>
      <c r="L56" s="175">
        <f t="shared" si="53"/>
        <v>44098</v>
      </c>
      <c r="M56" s="175">
        <f t="shared" si="53"/>
        <v>44463</v>
      </c>
      <c r="N56" s="175">
        <f t="shared" si="53"/>
        <v>44828</v>
      </c>
      <c r="O56" s="175">
        <f t="shared" si="53"/>
        <v>45193</v>
      </c>
      <c r="P56" s="175">
        <f t="shared" si="53"/>
        <v>45559</v>
      </c>
      <c r="Q56" s="175">
        <f t="shared" si="53"/>
        <v>45924</v>
      </c>
      <c r="R56" s="175">
        <f t="shared" si="53"/>
        <v>46289</v>
      </c>
      <c r="S56" s="175">
        <f t="shared" si="53"/>
        <v>46654</v>
      </c>
      <c r="T56" s="175">
        <f t="shared" si="53"/>
        <v>47020</v>
      </c>
      <c r="U56" s="175">
        <f t="shared" si="53"/>
        <v>47385</v>
      </c>
      <c r="V56" s="175">
        <f t="shared" si="53"/>
        <v>47750</v>
      </c>
    </row>
    <row r="57" spans="2:22">
      <c r="C57" s="81"/>
      <c r="D57" s="81"/>
      <c r="E57" s="82"/>
      <c r="F57" s="176"/>
      <c r="G57" s="176"/>
      <c r="H57" s="176"/>
      <c r="I57" s="176"/>
      <c r="J57" s="176"/>
      <c r="K57" s="176"/>
      <c r="L57" s="176"/>
      <c r="M57" s="176"/>
      <c r="N57" s="176"/>
      <c r="O57" s="176"/>
      <c r="P57" s="176"/>
      <c r="Q57" s="176"/>
      <c r="R57" s="176"/>
      <c r="S57" s="176"/>
      <c r="T57" s="176"/>
      <c r="U57" s="176"/>
      <c r="V57" s="176"/>
    </row>
    <row r="58" spans="2:22">
      <c r="C58" s="172" t="s">
        <v>47</v>
      </c>
      <c r="D58" s="172"/>
      <c r="E58" s="172"/>
      <c r="F58" s="177">
        <f t="shared" ref="F58:O58" si="54">F11</f>
        <v>182795</v>
      </c>
      <c r="G58" s="177">
        <f t="shared" si="54"/>
        <v>233715</v>
      </c>
      <c r="H58" s="177">
        <f t="shared" si="54"/>
        <v>215639</v>
      </c>
      <c r="I58" s="177">
        <f t="shared" si="54"/>
        <v>229234</v>
      </c>
      <c r="J58" s="177">
        <f t="shared" si="54"/>
        <v>265595</v>
      </c>
      <c r="K58" s="177">
        <f t="shared" si="54"/>
        <v>260174</v>
      </c>
      <c r="L58" s="177">
        <f t="shared" si="54"/>
        <v>274515</v>
      </c>
      <c r="M58" s="177">
        <f t="shared" si="54"/>
        <v>365817</v>
      </c>
      <c r="N58" s="177">
        <f t="shared" si="54"/>
        <v>395328</v>
      </c>
      <c r="O58" s="177">
        <f t="shared" si="54"/>
        <v>383285</v>
      </c>
      <c r="P58" s="177">
        <f t="shared" ref="P58:V58" si="55">P11</f>
        <v>391035</v>
      </c>
      <c r="Q58" s="177">
        <f t="shared" si="55"/>
        <v>402766.05</v>
      </c>
      <c r="R58" s="177">
        <f t="shared" si="55"/>
        <v>413842.11637500004</v>
      </c>
      <c r="S58" s="177">
        <f t="shared" si="55"/>
        <v>424188.16928437498</v>
      </c>
      <c r="T58" s="177">
        <f t="shared" si="55"/>
        <v>433732.4030932734</v>
      </c>
      <c r="U58" s="177">
        <f t="shared" si="55"/>
        <v>442407.05115513888</v>
      </c>
      <c r="V58" s="177">
        <f t="shared" si="55"/>
        <v>450149.17455035384</v>
      </c>
    </row>
    <row r="59" spans="2:22">
      <c r="C59" s="169" t="s">
        <v>28</v>
      </c>
      <c r="D59" s="168"/>
      <c r="E59" s="170"/>
      <c r="F59" s="178" t="str">
        <f>IF(ISERROR(F58/E58-1),"n.a.",F58/E58-1)</f>
        <v>n.a.</v>
      </c>
      <c r="G59" s="178">
        <f t="shared" ref="G59:V59" si="56">IF(ISERROR(G58/F58-1),"n.a.",G58/F58-1)</f>
        <v>0.27856341803659834</v>
      </c>
      <c r="H59" s="178">
        <f t="shared" si="56"/>
        <v>-7.7342061913013738E-2</v>
      </c>
      <c r="I59" s="178">
        <f t="shared" si="56"/>
        <v>6.304518199398057E-2</v>
      </c>
      <c r="J59" s="178">
        <f t="shared" si="56"/>
        <v>0.15861957650261305</v>
      </c>
      <c r="K59" s="178">
        <f t="shared" si="56"/>
        <v>-2.04107758052674E-2</v>
      </c>
      <c r="L59" s="178">
        <f t="shared" si="56"/>
        <v>5.5120803769784787E-2</v>
      </c>
      <c r="M59" s="178">
        <f t="shared" si="56"/>
        <v>0.33259384733074704</v>
      </c>
      <c r="N59" s="178">
        <f t="shared" si="56"/>
        <v>8.0671483282624967E-2</v>
      </c>
      <c r="O59" s="178">
        <f t="shared" si="56"/>
        <v>-3.0463311478063804E-2</v>
      </c>
      <c r="P59" s="178">
        <f t="shared" si="56"/>
        <v>2.021994077514111E-2</v>
      </c>
      <c r="Q59" s="178">
        <f t="shared" si="56"/>
        <v>3.0000000000000027E-2</v>
      </c>
      <c r="R59" s="178">
        <f t="shared" si="56"/>
        <v>2.750000000000008E-2</v>
      </c>
      <c r="S59" s="178">
        <f t="shared" si="56"/>
        <v>2.4999999999999911E-2</v>
      </c>
      <c r="T59" s="178">
        <f t="shared" si="56"/>
        <v>2.2499999999999964E-2</v>
      </c>
      <c r="U59" s="178">
        <f t="shared" si="56"/>
        <v>2.0000000000000018E-2</v>
      </c>
      <c r="V59" s="178">
        <f t="shared" si="56"/>
        <v>1.7500000000000071E-2</v>
      </c>
    </row>
    <row r="60" spans="2:22">
      <c r="C60" s="172" t="s">
        <v>32</v>
      </c>
      <c r="D60" s="172"/>
      <c r="E60" s="172"/>
      <c r="F60" s="177">
        <f t="shared" ref="F60:P60" si="57">F14</f>
        <v>52503</v>
      </c>
      <c r="G60" s="177">
        <f t="shared" si="57"/>
        <v>71230</v>
      </c>
      <c r="H60" s="177">
        <f t="shared" si="57"/>
        <v>60024</v>
      </c>
      <c r="I60" s="177">
        <f t="shared" si="57"/>
        <v>61344</v>
      </c>
      <c r="J60" s="177">
        <f t="shared" si="57"/>
        <v>70898</v>
      </c>
      <c r="K60" s="177">
        <f t="shared" si="57"/>
        <v>63930</v>
      </c>
      <c r="L60" s="177">
        <f t="shared" si="57"/>
        <v>66288</v>
      </c>
      <c r="M60" s="177">
        <f t="shared" si="57"/>
        <v>108949</v>
      </c>
      <c r="N60" s="177">
        <f t="shared" si="57"/>
        <v>119437</v>
      </c>
      <c r="O60" s="177">
        <f t="shared" si="57"/>
        <v>114301</v>
      </c>
      <c r="P60" s="177">
        <f t="shared" si="57"/>
        <v>123216</v>
      </c>
      <c r="Q60" s="177">
        <f t="shared" ref="Q60:V60" si="58">Q14</f>
        <v>133073.28</v>
      </c>
      <c r="R60" s="177">
        <f t="shared" si="58"/>
        <v>143719.14240000001</v>
      </c>
      <c r="S60" s="177">
        <f t="shared" si="58"/>
        <v>155216.67379200002</v>
      </c>
      <c r="T60" s="177">
        <f t="shared" si="58"/>
        <v>167634.00769536002</v>
      </c>
      <c r="U60" s="177">
        <f t="shared" si="58"/>
        <v>181044.72831098884</v>
      </c>
      <c r="V60" s="177">
        <f t="shared" si="58"/>
        <v>195528.30657586796</v>
      </c>
    </row>
    <row r="61" spans="2:22">
      <c r="C61" s="169" t="s">
        <v>28</v>
      </c>
      <c r="D61" s="168"/>
      <c r="E61" s="170"/>
      <c r="F61" s="178" t="str">
        <f>IF(ISERROR(F60/E60-1),"n.a.",F60/E60-1)</f>
        <v>n.a.</v>
      </c>
      <c r="G61" s="178">
        <f t="shared" ref="G61:V61" si="59">IF(ISERROR(G60/F60-1),"n.a.",G60/F60-1)</f>
        <v>0.35668437994019397</v>
      </c>
      <c r="H61" s="178">
        <f t="shared" si="59"/>
        <v>-0.15732135336234732</v>
      </c>
      <c r="I61" s="178">
        <f t="shared" si="59"/>
        <v>2.1991203518592517E-2</v>
      </c>
      <c r="J61" s="178">
        <f t="shared" si="59"/>
        <v>0.15574465310380803</v>
      </c>
      <c r="K61" s="178">
        <f t="shared" si="59"/>
        <v>-9.8282038985584963E-2</v>
      </c>
      <c r="L61" s="178">
        <f t="shared" si="59"/>
        <v>3.6884091975598388E-2</v>
      </c>
      <c r="M61" s="178">
        <f t="shared" si="59"/>
        <v>0.64357048032826447</v>
      </c>
      <c r="N61" s="178">
        <f t="shared" si="59"/>
        <v>9.6265225013538513E-2</v>
      </c>
      <c r="O61" s="178">
        <f t="shared" si="59"/>
        <v>-4.3001749876503959E-2</v>
      </c>
      <c r="P61" s="178">
        <f t="shared" si="59"/>
        <v>7.7995818059334532E-2</v>
      </c>
      <c r="Q61" s="178">
        <f t="shared" si="59"/>
        <v>8.0000000000000071E-2</v>
      </c>
      <c r="R61" s="178">
        <f t="shared" si="59"/>
        <v>8.0000000000000071E-2</v>
      </c>
      <c r="S61" s="178">
        <f t="shared" si="59"/>
        <v>8.0000000000000071E-2</v>
      </c>
      <c r="T61" s="178">
        <f t="shared" si="59"/>
        <v>8.0000000000000071E-2</v>
      </c>
      <c r="U61" s="178">
        <f t="shared" si="59"/>
        <v>8.0000000000000071E-2</v>
      </c>
      <c r="V61" s="178">
        <f t="shared" si="59"/>
        <v>8.0000000000000071E-2</v>
      </c>
    </row>
    <row r="62" spans="2:22">
      <c r="C62" s="169" t="s">
        <v>29</v>
      </c>
      <c r="D62" s="168"/>
      <c r="E62" s="171"/>
      <c r="F62" s="180">
        <f>F60/F$58</f>
        <v>0.28722339232473537</v>
      </c>
      <c r="G62" s="180">
        <f t="shared" ref="G62" si="60">G60/G$58</f>
        <v>0.30477290717326661</v>
      </c>
      <c r="H62" s="180">
        <f>H60/H$58</f>
        <v>0.27835410106706115</v>
      </c>
      <c r="I62" s="180">
        <f t="shared" ref="I62" si="61">I60/I$58</f>
        <v>0.26760428208729942</v>
      </c>
      <c r="J62" s="180">
        <f t="shared" ref="J62:V62" si="62">J60/J$58</f>
        <v>0.26694026619477024</v>
      </c>
      <c r="K62" s="180">
        <f t="shared" si="62"/>
        <v>0.24572017188496928</v>
      </c>
      <c r="L62" s="180">
        <f t="shared" si="62"/>
        <v>0.24147314354406862</v>
      </c>
      <c r="M62" s="180">
        <f t="shared" si="62"/>
        <v>0.29782377527561593</v>
      </c>
      <c r="N62" s="180">
        <f t="shared" si="62"/>
        <v>0.3021212765096325</v>
      </c>
      <c r="O62" s="180">
        <f t="shared" si="62"/>
        <v>0.29821412265024722</v>
      </c>
      <c r="P62" s="180">
        <f t="shared" si="62"/>
        <v>0.31510222870075566</v>
      </c>
      <c r="Q62" s="180">
        <f t="shared" si="62"/>
        <v>0.33039845339496715</v>
      </c>
      <c r="R62" s="180">
        <f t="shared" si="62"/>
        <v>0.34728012619616982</v>
      </c>
      <c r="S62" s="180">
        <f t="shared" si="62"/>
        <v>0.36591466955303753</v>
      </c>
      <c r="T62" s="180">
        <f t="shared" si="62"/>
        <v>0.38649177810980984</v>
      </c>
      <c r="U62" s="180">
        <f t="shared" si="62"/>
        <v>0.40922658858685751</v>
      </c>
      <c r="V62" s="180">
        <f t="shared" si="62"/>
        <v>0.43436335692757355</v>
      </c>
    </row>
    <row r="63" spans="2:22">
      <c r="C63" s="168" t="s">
        <v>48</v>
      </c>
      <c r="D63" s="168"/>
      <c r="E63" s="171"/>
      <c r="F63" s="179">
        <f>+F66-F60</f>
        <v>7946</v>
      </c>
      <c r="G63" s="179">
        <f t="shared" ref="G63:V63" si="63">+G66-G60</f>
        <v>11257</v>
      </c>
      <c r="H63" s="179">
        <f t="shared" si="63"/>
        <v>10505</v>
      </c>
      <c r="I63" s="179">
        <f t="shared" si="63"/>
        <v>10157</v>
      </c>
      <c r="J63" s="179">
        <f t="shared" si="63"/>
        <v>10903</v>
      </c>
      <c r="K63" s="179">
        <f t="shared" si="63"/>
        <v>12547</v>
      </c>
      <c r="L63" s="179">
        <f t="shared" si="63"/>
        <v>11056</v>
      </c>
      <c r="M63" s="179">
        <f t="shared" si="63"/>
        <v>11284</v>
      </c>
      <c r="N63" s="179">
        <f t="shared" si="63"/>
        <v>11104</v>
      </c>
      <c r="O63" s="179">
        <f t="shared" si="63"/>
        <v>11519</v>
      </c>
      <c r="P63" s="179">
        <f t="shared" si="63"/>
        <v>11445</v>
      </c>
      <c r="Q63" s="179">
        <f t="shared" si="63"/>
        <v>11513.670000000013</v>
      </c>
      <c r="R63" s="179">
        <f t="shared" si="63"/>
        <v>11582.752020000014</v>
      </c>
      <c r="S63" s="179">
        <f t="shared" si="63"/>
        <v>11652.248532119993</v>
      </c>
      <c r="T63" s="179">
        <f t="shared" si="63"/>
        <v>11722.162023312732</v>
      </c>
      <c r="U63" s="179">
        <f t="shared" si="63"/>
        <v>11792.494995452609</v>
      </c>
      <c r="V63" s="179">
        <f t="shared" si="63"/>
        <v>11863.249965425319</v>
      </c>
    </row>
    <row r="64" spans="2:22">
      <c r="C64" s="169" t="s">
        <v>49</v>
      </c>
      <c r="D64" s="168"/>
      <c r="E64" s="171"/>
      <c r="F64" s="180">
        <f t="shared" ref="F64:V64" si="64">+F63/F58</f>
        <v>4.3469460324407121E-2</v>
      </c>
      <c r="G64" s="180">
        <f t="shared" si="64"/>
        <v>4.816550071668485E-2</v>
      </c>
      <c r="H64" s="180">
        <f t="shared" si="64"/>
        <v>4.8715677590788306E-2</v>
      </c>
      <c r="I64" s="180">
        <f t="shared" si="64"/>
        <v>4.4308435921372923E-2</v>
      </c>
      <c r="J64" s="180">
        <f t="shared" si="64"/>
        <v>4.1051224608897006E-2</v>
      </c>
      <c r="K64" s="180">
        <f t="shared" si="64"/>
        <v>4.8225418373857493E-2</v>
      </c>
      <c r="L64" s="180">
        <f t="shared" si="64"/>
        <v>4.0274666229532081E-2</v>
      </c>
      <c r="M64" s="180">
        <f t="shared" si="64"/>
        <v>3.084602410494865E-2</v>
      </c>
      <c r="N64" s="180">
        <f t="shared" si="64"/>
        <v>2.8088068641735471E-2</v>
      </c>
      <c r="O64" s="180">
        <f t="shared" si="64"/>
        <v>3.0053354553400212E-2</v>
      </c>
      <c r="P64" s="180">
        <f t="shared" si="64"/>
        <v>2.9268479803598143E-2</v>
      </c>
      <c r="Q64" s="180">
        <f t="shared" si="64"/>
        <v>2.8586495808174531E-2</v>
      </c>
      <c r="R64" s="180">
        <f t="shared" si="64"/>
        <v>2.7988335555254089E-2</v>
      </c>
      <c r="S64" s="180">
        <f t="shared" si="64"/>
        <v>2.746952738398592E-2</v>
      </c>
      <c r="T64" s="180">
        <f t="shared" si="64"/>
        <v>2.7026253836958319E-2</v>
      </c>
      <c r="U64" s="180">
        <f t="shared" si="64"/>
        <v>2.6655305254882421E-2</v>
      </c>
      <c r="V64" s="180">
        <f t="shared" si="64"/>
        <v>2.635404136256678E-2</v>
      </c>
    </row>
    <row r="65" spans="3:22">
      <c r="C65" s="169" t="s">
        <v>50</v>
      </c>
      <c r="D65" s="168"/>
      <c r="E65" s="171"/>
      <c r="F65" s="180">
        <f t="shared" ref="F65:V65" si="65">+F63/F70</f>
        <v>-0.83021627834082123</v>
      </c>
      <c r="G65" s="180">
        <f t="shared" si="65"/>
        <v>-1.0008891259891526</v>
      </c>
      <c r="H65" s="180">
        <f t="shared" si="65"/>
        <v>-0.82495680854405529</v>
      </c>
      <c r="I65" s="180">
        <f t="shared" si="65"/>
        <v>-0.81575777046020403</v>
      </c>
      <c r="J65" s="180">
        <f t="shared" si="65"/>
        <v>-0.81897393525125817</v>
      </c>
      <c r="K65" s="180">
        <f t="shared" si="65"/>
        <v>-1.1955216769890424</v>
      </c>
      <c r="L65" s="180">
        <f t="shared" si="65"/>
        <v>-1.5126556300451499</v>
      </c>
      <c r="M65" s="180">
        <f t="shared" si="65"/>
        <v>-1.0179521876409563</v>
      </c>
      <c r="N65" s="180">
        <f t="shared" si="65"/>
        <v>-1.0369816959282778</v>
      </c>
      <c r="O65" s="180">
        <f t="shared" si="65"/>
        <v>-1.0510995528789122</v>
      </c>
      <c r="P65" s="180">
        <f t="shared" si="65"/>
        <v>-1.2114957129247381</v>
      </c>
      <c r="Q65" s="180">
        <f t="shared" si="65"/>
        <v>-1.1948673403943997</v>
      </c>
      <c r="R65" s="180">
        <f t="shared" si="65"/>
        <v>-1.1784672004282022</v>
      </c>
      <c r="S65" s="180">
        <f t="shared" si="65"/>
        <v>-1.1622921604223229</v>
      </c>
      <c r="T65" s="180">
        <f t="shared" si="65"/>
        <v>-1.1463391307694693</v>
      </c>
      <c r="U65" s="180">
        <f t="shared" si="65"/>
        <v>-1.1306050642687118</v>
      </c>
      <c r="V65" s="180">
        <f t="shared" si="65"/>
        <v>-1.1150869555434544</v>
      </c>
    </row>
    <row r="66" spans="3:22">
      <c r="C66" s="172" t="s">
        <v>27</v>
      </c>
      <c r="D66" s="172"/>
      <c r="E66" s="172"/>
      <c r="F66" s="177">
        <f t="shared" ref="F66:V66" si="66">F23</f>
        <v>60449</v>
      </c>
      <c r="G66" s="177">
        <f t="shared" si="66"/>
        <v>82487</v>
      </c>
      <c r="H66" s="177">
        <f t="shared" si="66"/>
        <v>70529</v>
      </c>
      <c r="I66" s="177">
        <f t="shared" si="66"/>
        <v>71501</v>
      </c>
      <c r="J66" s="177">
        <f t="shared" si="66"/>
        <v>81801</v>
      </c>
      <c r="K66" s="177">
        <f t="shared" si="66"/>
        <v>76477</v>
      </c>
      <c r="L66" s="177">
        <f t="shared" si="66"/>
        <v>77344</v>
      </c>
      <c r="M66" s="177">
        <f t="shared" si="66"/>
        <v>120233</v>
      </c>
      <c r="N66" s="177">
        <f t="shared" si="66"/>
        <v>130541</v>
      </c>
      <c r="O66" s="177">
        <f t="shared" si="66"/>
        <v>125820</v>
      </c>
      <c r="P66" s="177">
        <f t="shared" si="66"/>
        <v>134661</v>
      </c>
      <c r="Q66" s="177">
        <f t="shared" si="66"/>
        <v>144586.95000000001</v>
      </c>
      <c r="R66" s="177">
        <f t="shared" si="66"/>
        <v>155301.89442000003</v>
      </c>
      <c r="S66" s="177">
        <f t="shared" si="66"/>
        <v>166868.92232412001</v>
      </c>
      <c r="T66" s="177">
        <f t="shared" si="66"/>
        <v>179356.16971867275</v>
      </c>
      <c r="U66" s="177">
        <f t="shared" si="66"/>
        <v>192837.22330644145</v>
      </c>
      <c r="V66" s="177">
        <f t="shared" si="66"/>
        <v>207391.55654129328</v>
      </c>
    </row>
    <row r="67" spans="3:22">
      <c r="C67" s="169" t="s">
        <v>28</v>
      </c>
      <c r="D67" s="168"/>
      <c r="E67" s="170"/>
      <c r="F67" s="180" t="str">
        <f t="shared" ref="F67" si="67">IF(ISERROR(F66/C66-1),"n.a.",F66/C66-1)</f>
        <v>n.a.</v>
      </c>
      <c r="G67" s="180">
        <f>IF(ISERROR(G66/F66-1),"n.a.",G66/F66-1)</f>
        <v>0.36457178778805277</v>
      </c>
      <c r="H67" s="180">
        <f>IF(ISERROR(H66/G66-1),"n.a.",H66/G66-1)</f>
        <v>-0.1449682980348419</v>
      </c>
      <c r="I67" s="180">
        <f t="shared" ref="I67:V67" si="68">IF(ISERROR(I66/H66-1),"n.a.",I66/H66-1)</f>
        <v>1.378156502998773E-2</v>
      </c>
      <c r="J67" s="180">
        <f t="shared" si="68"/>
        <v>0.14405392931567396</v>
      </c>
      <c r="K67" s="180">
        <f t="shared" si="68"/>
        <v>-6.5084778914683228E-2</v>
      </c>
      <c r="L67" s="180">
        <f t="shared" si="68"/>
        <v>1.1336741765498148E-2</v>
      </c>
      <c r="M67" s="180">
        <f t="shared" si="68"/>
        <v>0.55452265204799334</v>
      </c>
      <c r="N67" s="180">
        <f t="shared" si="68"/>
        <v>8.5733534054710514E-2</v>
      </c>
      <c r="O67" s="180">
        <f t="shared" si="68"/>
        <v>-3.6164883063558584E-2</v>
      </c>
      <c r="P67" s="180">
        <f t="shared" si="68"/>
        <v>7.0267048164043944E-2</v>
      </c>
      <c r="Q67" s="180">
        <f t="shared" si="68"/>
        <v>7.3710651190767917E-2</v>
      </c>
      <c r="R67" s="180">
        <f t="shared" si="68"/>
        <v>7.4107271921843632E-2</v>
      </c>
      <c r="S67" s="180">
        <f t="shared" si="68"/>
        <v>7.4480919549107405E-2</v>
      </c>
      <c r="T67" s="180">
        <f t="shared" si="68"/>
        <v>7.4832672379210097E-2</v>
      </c>
      <c r="U67" s="180">
        <f t="shared" si="68"/>
        <v>7.5163589905573147E-2</v>
      </c>
      <c r="V67" s="180">
        <f t="shared" si="68"/>
        <v>7.547470859255867E-2</v>
      </c>
    </row>
    <row r="68" spans="3:22">
      <c r="C68" s="169" t="s">
        <v>29</v>
      </c>
      <c r="D68" s="168"/>
      <c r="E68" s="171"/>
      <c r="F68" s="249">
        <f>F66/F$58</f>
        <v>0.3306928526491425</v>
      </c>
      <c r="G68" s="249">
        <f t="shared" ref="G68" si="69">G66/G$58</f>
        <v>0.35293840788995146</v>
      </c>
      <c r="H68" s="249">
        <f>H66/H$58</f>
        <v>0.32706977865784947</v>
      </c>
      <c r="I68" s="249">
        <f t="shared" ref="I68:V68" si="70">I66/I$58</f>
        <v>0.31191271800867237</v>
      </c>
      <c r="J68" s="249">
        <f t="shared" si="70"/>
        <v>0.30799149080366722</v>
      </c>
      <c r="K68" s="249">
        <f t="shared" si="70"/>
        <v>0.29394559025882677</v>
      </c>
      <c r="L68" s="249">
        <f t="shared" si="70"/>
        <v>0.2817478097736007</v>
      </c>
      <c r="M68" s="249">
        <f t="shared" si="70"/>
        <v>0.32866979938056462</v>
      </c>
      <c r="N68" s="249">
        <f t="shared" si="70"/>
        <v>0.33020934515136796</v>
      </c>
      <c r="O68" s="249">
        <f t="shared" si="70"/>
        <v>0.32826747720364741</v>
      </c>
      <c r="P68" s="249">
        <f t="shared" si="70"/>
        <v>0.34437070850435381</v>
      </c>
      <c r="Q68" s="249">
        <f t="shared" si="70"/>
        <v>0.35898494920314167</v>
      </c>
      <c r="R68" s="249">
        <f t="shared" si="70"/>
        <v>0.37526846175142392</v>
      </c>
      <c r="S68" s="249">
        <f t="shared" si="70"/>
        <v>0.39338419693702348</v>
      </c>
      <c r="T68" s="249">
        <f t="shared" si="70"/>
        <v>0.41351803194676817</v>
      </c>
      <c r="U68" s="249">
        <f t="shared" si="70"/>
        <v>0.43588189384173992</v>
      </c>
      <c r="V68" s="249">
        <f t="shared" si="70"/>
        <v>0.46071739829014036</v>
      </c>
    </row>
    <row r="69" spans="3:22">
      <c r="C69" s="168" t="s">
        <v>32</v>
      </c>
      <c r="D69" s="168"/>
      <c r="E69" s="168"/>
      <c r="F69" s="179">
        <f t="shared" ref="F69:V69" si="71">F14</f>
        <v>52503</v>
      </c>
      <c r="G69" s="179">
        <f t="shared" si="71"/>
        <v>71230</v>
      </c>
      <c r="H69" s="179">
        <f t="shared" si="71"/>
        <v>60024</v>
      </c>
      <c r="I69" s="179">
        <f t="shared" si="71"/>
        <v>61344</v>
      </c>
      <c r="J69" s="179">
        <f t="shared" si="71"/>
        <v>70898</v>
      </c>
      <c r="K69" s="179">
        <f t="shared" si="71"/>
        <v>63930</v>
      </c>
      <c r="L69" s="179">
        <f t="shared" si="71"/>
        <v>66288</v>
      </c>
      <c r="M69" s="179">
        <f t="shared" si="71"/>
        <v>108949</v>
      </c>
      <c r="N69" s="179">
        <f t="shared" si="71"/>
        <v>119437</v>
      </c>
      <c r="O69" s="179">
        <f t="shared" si="71"/>
        <v>114301</v>
      </c>
      <c r="P69" s="179">
        <f t="shared" si="71"/>
        <v>123216</v>
      </c>
      <c r="Q69" s="179">
        <f t="shared" si="71"/>
        <v>133073.28</v>
      </c>
      <c r="R69" s="179">
        <f t="shared" si="71"/>
        <v>143719.14240000001</v>
      </c>
      <c r="S69" s="179">
        <f t="shared" si="71"/>
        <v>155216.67379200002</v>
      </c>
      <c r="T69" s="179">
        <f t="shared" si="71"/>
        <v>167634.00769536002</v>
      </c>
      <c r="U69" s="179">
        <f t="shared" si="71"/>
        <v>181044.72831098884</v>
      </c>
      <c r="V69" s="179">
        <f t="shared" si="71"/>
        <v>195528.30657586796</v>
      </c>
    </row>
    <row r="70" spans="3:22">
      <c r="C70" s="172" t="s">
        <v>37</v>
      </c>
      <c r="D70" s="172"/>
      <c r="E70" s="173"/>
      <c r="F70" s="177">
        <f t="shared" ref="F70:V70" si="72">F38</f>
        <v>-9571</v>
      </c>
      <c r="G70" s="177">
        <f t="shared" si="72"/>
        <v>-11247</v>
      </c>
      <c r="H70" s="177">
        <f t="shared" si="72"/>
        <v>-12734</v>
      </c>
      <c r="I70" s="177">
        <f t="shared" si="72"/>
        <v>-12451</v>
      </c>
      <c r="J70" s="177">
        <f t="shared" si="72"/>
        <v>-13313</v>
      </c>
      <c r="K70" s="177">
        <f t="shared" si="72"/>
        <v>-10495</v>
      </c>
      <c r="L70" s="177">
        <f t="shared" si="72"/>
        <v>-7309</v>
      </c>
      <c r="M70" s="177">
        <f t="shared" si="72"/>
        <v>-11085</v>
      </c>
      <c r="N70" s="177">
        <f t="shared" si="72"/>
        <v>-10708</v>
      </c>
      <c r="O70" s="177">
        <f t="shared" si="72"/>
        <v>-10959</v>
      </c>
      <c r="P70" s="177">
        <f t="shared" si="72"/>
        <v>-9447</v>
      </c>
      <c r="Q70" s="177">
        <f t="shared" si="72"/>
        <v>-9635.94</v>
      </c>
      <c r="R70" s="177">
        <f t="shared" si="72"/>
        <v>-9828.6588000000011</v>
      </c>
      <c r="S70" s="177">
        <f t="shared" si="72"/>
        <v>-10025.231976000001</v>
      </c>
      <c r="T70" s="177">
        <f t="shared" si="72"/>
        <v>-10225.736615520002</v>
      </c>
      <c r="U70" s="177">
        <f t="shared" si="72"/>
        <v>-10430.251347830403</v>
      </c>
      <c r="V70" s="177">
        <f t="shared" si="72"/>
        <v>-10638.85637478701</v>
      </c>
    </row>
    <row r="71" spans="3:22">
      <c r="C71" s="169" t="s">
        <v>51</v>
      </c>
      <c r="D71" s="168"/>
      <c r="E71" s="170"/>
      <c r="F71" s="178">
        <f>IF(ISERROR(-F70/F$58),"n.a.",-F70/F$58)</f>
        <v>5.235920019694193E-2</v>
      </c>
      <c r="G71" s="178">
        <f t="shared" ref="G71:V71" si="73">IF(ISERROR(-G70/G$58),"n.a.",-G70/G$58)</f>
        <v>4.812271356138887E-2</v>
      </c>
      <c r="H71" s="178">
        <f t="shared" si="73"/>
        <v>5.9052397757362998E-2</v>
      </c>
      <c r="I71" s="178">
        <f t="shared" si="73"/>
        <v>5.4315677430049641E-2</v>
      </c>
      <c r="J71" s="178">
        <f t="shared" si="73"/>
        <v>5.0125190609762983E-2</v>
      </c>
      <c r="K71" s="178">
        <f t="shared" si="73"/>
        <v>4.033838892433525E-2</v>
      </c>
      <c r="L71" s="178">
        <f t="shared" si="73"/>
        <v>2.6625138881299748E-2</v>
      </c>
      <c r="M71" s="178">
        <f t="shared" si="73"/>
        <v>3.0302036264033657E-2</v>
      </c>
      <c r="N71" s="178">
        <f t="shared" si="73"/>
        <v>2.7086368787437268E-2</v>
      </c>
      <c r="O71" s="178">
        <f t="shared" si="73"/>
        <v>2.859230076835775E-2</v>
      </c>
      <c r="P71" s="178">
        <f t="shared" si="73"/>
        <v>2.415896275269477E-2</v>
      </c>
      <c r="Q71" s="178">
        <f t="shared" si="73"/>
        <v>2.3924409716260843E-2</v>
      </c>
      <c r="R71" s="178">
        <f t="shared" si="73"/>
        <v>2.3749778988404923E-2</v>
      </c>
      <c r="S71" s="178">
        <f t="shared" si="73"/>
        <v>2.3633926407973682E-2</v>
      </c>
      <c r="T71" s="178">
        <f t="shared" si="73"/>
        <v>2.3576141746829496E-2</v>
      </c>
      <c r="U71" s="178">
        <f t="shared" si="73"/>
        <v>2.3576141746829496E-2</v>
      </c>
      <c r="V71" s="178">
        <f t="shared" si="73"/>
        <v>2.3634068385028094E-2</v>
      </c>
    </row>
    <row r="72" spans="3:22">
      <c r="C72" s="168" t="s">
        <v>52</v>
      </c>
      <c r="D72" s="168"/>
      <c r="E72" s="170"/>
      <c r="F72" s="179">
        <f t="shared" ref="F72:V72" si="74">F43</f>
        <v>19769</v>
      </c>
      <c r="G72" s="179">
        <f t="shared" si="74"/>
        <v>18729</v>
      </c>
      <c r="H72" s="179">
        <f t="shared" si="74"/>
        <v>-4218</v>
      </c>
      <c r="I72" s="179">
        <f t="shared" si="74"/>
        <v>23853</v>
      </c>
      <c r="J72" s="179">
        <f t="shared" si="74"/>
        <v>60548</v>
      </c>
      <c r="K72" s="179">
        <f t="shared" si="74"/>
        <v>-11008</v>
      </c>
      <c r="L72" s="179">
        <f t="shared" si="74"/>
        <v>8180</v>
      </c>
      <c r="M72" s="179">
        <f t="shared" si="74"/>
        <v>44513</v>
      </c>
      <c r="N72" s="179">
        <f t="shared" si="74"/>
        <v>29956</v>
      </c>
      <c r="O72" s="179">
        <f t="shared" si="74"/>
        <v>-2507</v>
      </c>
      <c r="P72" s="179">
        <f t="shared" si="74"/>
        <v>39493</v>
      </c>
      <c r="Q72" s="179">
        <f t="shared" si="74"/>
        <v>39493</v>
      </c>
      <c r="R72" s="179">
        <f t="shared" si="74"/>
        <v>39493</v>
      </c>
      <c r="S72" s="179">
        <f t="shared" si="74"/>
        <v>39493</v>
      </c>
      <c r="T72" s="179">
        <f t="shared" si="74"/>
        <v>39493</v>
      </c>
      <c r="U72" s="179">
        <f t="shared" si="74"/>
        <v>39493</v>
      </c>
      <c r="V72" s="179">
        <f t="shared" si="74"/>
        <v>39493</v>
      </c>
    </row>
    <row r="73" spans="3:22">
      <c r="C73" s="169" t="s">
        <v>51</v>
      </c>
      <c r="D73" s="168"/>
      <c r="E73" s="170"/>
      <c r="F73" s="180">
        <f t="shared" ref="F73:V73" si="75">+F72/F58</f>
        <v>0.10814847233239422</v>
      </c>
      <c r="G73" s="180">
        <f t="shared" si="75"/>
        <v>8.0136063153841211E-2</v>
      </c>
      <c r="H73" s="180">
        <f t="shared" si="75"/>
        <v>-1.9560469117367453E-2</v>
      </c>
      <c r="I73" s="180">
        <f t="shared" si="75"/>
        <v>0.10405524485896507</v>
      </c>
      <c r="J73" s="180">
        <f t="shared" si="75"/>
        <v>0.22797115909561549</v>
      </c>
      <c r="K73" s="180">
        <f t="shared" si="75"/>
        <v>-4.2310146286715811E-2</v>
      </c>
      <c r="L73" s="180">
        <f t="shared" si="75"/>
        <v>2.9798007394860025E-2</v>
      </c>
      <c r="M73" s="180">
        <f t="shared" si="75"/>
        <v>0.12168105910878936</v>
      </c>
      <c r="N73" s="180">
        <f t="shared" si="75"/>
        <v>7.5775052614537805E-2</v>
      </c>
      <c r="O73" s="180">
        <f t="shared" si="75"/>
        <v>-6.5408247126811639E-3</v>
      </c>
      <c r="P73" s="180">
        <f t="shared" si="75"/>
        <v>0.10099607452018361</v>
      </c>
      <c r="Q73" s="180">
        <f t="shared" si="75"/>
        <v>9.8054441281731672E-2</v>
      </c>
      <c r="R73" s="180">
        <f t="shared" si="75"/>
        <v>9.5430113169568523E-2</v>
      </c>
      <c r="S73" s="180">
        <f t="shared" si="75"/>
        <v>9.3102549433725396E-2</v>
      </c>
      <c r="T73" s="180">
        <f t="shared" si="75"/>
        <v>9.1053838076993063E-2</v>
      </c>
      <c r="U73" s="180">
        <f t="shared" si="75"/>
        <v>8.9268468702934367E-2</v>
      </c>
      <c r="V73" s="180">
        <f t="shared" si="75"/>
        <v>8.7733138774382671E-2</v>
      </c>
    </row>
    <row r="74" spans="3:22">
      <c r="C74" s="244" t="s">
        <v>42</v>
      </c>
      <c r="D74" s="168"/>
      <c r="E74" s="170"/>
      <c r="F74" s="179">
        <f t="shared" ref="F74:V74" si="76">+F47</f>
        <v>-60128</v>
      </c>
      <c r="G74" s="179">
        <f t="shared" si="76"/>
        <v>-73450</v>
      </c>
      <c r="H74" s="179">
        <f t="shared" si="76"/>
        <v>-66460</v>
      </c>
      <c r="I74" s="179">
        <f t="shared" si="76"/>
        <v>-64420</v>
      </c>
      <c r="J74" s="179">
        <f t="shared" si="76"/>
        <v>-71810</v>
      </c>
      <c r="K74" s="179">
        <f t="shared" si="76"/>
        <v>-44900</v>
      </c>
      <c r="L74" s="179">
        <f t="shared" si="76"/>
        <v>-91109</v>
      </c>
      <c r="M74" s="179">
        <f t="shared" si="76"/>
        <v>-108498</v>
      </c>
      <c r="N74" s="179">
        <f t="shared" si="76"/>
        <v>-133103</v>
      </c>
      <c r="O74" s="179">
        <f t="shared" si="76"/>
        <v>-104783</v>
      </c>
      <c r="P74" s="179">
        <f t="shared" si="76"/>
        <v>-119048</v>
      </c>
      <c r="Q74" s="179">
        <f t="shared" si="76"/>
        <v>-120238.48</v>
      </c>
      <c r="R74" s="179">
        <f t="shared" si="76"/>
        <v>-121440.8648</v>
      </c>
      <c r="S74" s="179">
        <f t="shared" si="76"/>
        <v>-122655.27344799999</v>
      </c>
      <c r="T74" s="179">
        <f t="shared" si="76"/>
        <v>-123881.82618248</v>
      </c>
      <c r="U74" s="179">
        <f t="shared" si="76"/>
        <v>-125120.64444430479</v>
      </c>
      <c r="V74" s="179">
        <f t="shared" si="76"/>
        <v>-126371.85088874784</v>
      </c>
    </row>
    <row r="75" spans="3:22">
      <c r="C75" s="169" t="s">
        <v>51</v>
      </c>
      <c r="D75" s="168"/>
      <c r="E75" s="170"/>
      <c r="F75" s="178">
        <f>IF(ISERROR(-F74/F$58),"n.a.",-F74/F$58)</f>
        <v>0.32893678711124485</v>
      </c>
      <c r="G75" s="178">
        <f t="shared" ref="G75:V75" si="77">IF(ISERROR(-G74/G$58),"n.a.",-G74/G$58)</f>
        <v>0.31427165564897419</v>
      </c>
      <c r="H75" s="178">
        <f t="shared" si="77"/>
        <v>0.30820027917027998</v>
      </c>
      <c r="I75" s="178">
        <f t="shared" si="77"/>
        <v>0.28102288491236027</v>
      </c>
      <c r="J75" s="178">
        <f t="shared" si="77"/>
        <v>0.2703740657768407</v>
      </c>
      <c r="K75" s="178">
        <f t="shared" si="77"/>
        <v>0.17257681397833757</v>
      </c>
      <c r="L75" s="178">
        <f t="shared" si="77"/>
        <v>0.33189078921006138</v>
      </c>
      <c r="M75" s="178">
        <f t="shared" si="77"/>
        <v>0.29659091841002466</v>
      </c>
      <c r="N75" s="178">
        <f t="shared" si="77"/>
        <v>0.33669003966326694</v>
      </c>
      <c r="O75" s="178">
        <f t="shared" si="77"/>
        <v>0.27338142635375767</v>
      </c>
      <c r="P75" s="178">
        <f t="shared" si="77"/>
        <v>0.30444333627424652</v>
      </c>
      <c r="Q75" s="178">
        <f t="shared" si="77"/>
        <v>0.29853181518154276</v>
      </c>
      <c r="R75" s="178">
        <f t="shared" si="77"/>
        <v>0.29344733171129744</v>
      </c>
      <c r="S75" s="178">
        <f t="shared" si="77"/>
        <v>0.28915298051552241</v>
      </c>
      <c r="T75" s="178">
        <f t="shared" si="77"/>
        <v>0.28561810300310769</v>
      </c>
      <c r="U75" s="178">
        <f t="shared" si="77"/>
        <v>0.28281792552268509</v>
      </c>
      <c r="V75" s="178">
        <f t="shared" si="77"/>
        <v>0.28073327250900432</v>
      </c>
    </row>
    <row r="76" spans="3:22">
      <c r="C76" s="244" t="s">
        <v>44</v>
      </c>
      <c r="D76" s="168"/>
      <c r="E76" s="170"/>
      <c r="F76" s="179">
        <f t="shared" ref="F76:V76" si="78">+F51</f>
        <v>0</v>
      </c>
      <c r="G76" s="179">
        <f t="shared" si="78"/>
        <v>0</v>
      </c>
      <c r="H76" s="179">
        <f t="shared" si="78"/>
        <v>0</v>
      </c>
      <c r="I76" s="179">
        <f t="shared" si="78"/>
        <v>0</v>
      </c>
      <c r="J76" s="179">
        <f t="shared" si="78"/>
        <v>0</v>
      </c>
      <c r="K76" s="179">
        <f t="shared" si="78"/>
        <v>0</v>
      </c>
      <c r="L76" s="179">
        <f t="shared" si="78"/>
        <v>0</v>
      </c>
      <c r="M76" s="179">
        <f t="shared" si="78"/>
        <v>0</v>
      </c>
      <c r="N76" s="179">
        <f t="shared" si="78"/>
        <v>0</v>
      </c>
      <c r="O76" s="179">
        <f t="shared" si="78"/>
        <v>0</v>
      </c>
      <c r="P76" s="179">
        <f t="shared" si="78"/>
        <v>0</v>
      </c>
      <c r="Q76" s="179">
        <f t="shared" si="78"/>
        <v>0</v>
      </c>
      <c r="R76" s="179">
        <f t="shared" si="78"/>
        <v>0</v>
      </c>
      <c r="S76" s="179">
        <f t="shared" si="78"/>
        <v>0</v>
      </c>
      <c r="T76" s="179">
        <f t="shared" si="78"/>
        <v>0</v>
      </c>
      <c r="U76" s="179">
        <f t="shared" si="78"/>
        <v>0</v>
      </c>
      <c r="V76" s="179">
        <f t="shared" si="78"/>
        <v>0</v>
      </c>
    </row>
    <row r="77" spans="3:22">
      <c r="C77" s="250" t="s">
        <v>51</v>
      </c>
      <c r="D77" s="251"/>
      <c r="E77" s="252"/>
      <c r="F77" s="253">
        <f>IF(ISERROR(-F76/F$58),"n.a.",-F76/F$58)</f>
        <v>0</v>
      </c>
      <c r="G77" s="253">
        <f t="shared" ref="G77:V77" si="79">IF(ISERROR(-G76/G$58),"n.a.",-G76/G$58)</f>
        <v>0</v>
      </c>
      <c r="H77" s="253">
        <f t="shared" si="79"/>
        <v>0</v>
      </c>
      <c r="I77" s="253">
        <f t="shared" si="79"/>
        <v>0</v>
      </c>
      <c r="J77" s="253">
        <f t="shared" si="79"/>
        <v>0</v>
      </c>
      <c r="K77" s="253">
        <f t="shared" si="79"/>
        <v>0</v>
      </c>
      <c r="L77" s="253">
        <f t="shared" si="79"/>
        <v>0</v>
      </c>
      <c r="M77" s="253">
        <f t="shared" si="79"/>
        <v>0</v>
      </c>
      <c r="N77" s="253">
        <f t="shared" si="79"/>
        <v>0</v>
      </c>
      <c r="O77" s="253">
        <f t="shared" si="79"/>
        <v>0</v>
      </c>
      <c r="P77" s="253">
        <f t="shared" si="79"/>
        <v>0</v>
      </c>
      <c r="Q77" s="253">
        <f t="shared" si="79"/>
        <v>0</v>
      </c>
      <c r="R77" s="253">
        <f t="shared" si="79"/>
        <v>0</v>
      </c>
      <c r="S77" s="253">
        <f t="shared" si="79"/>
        <v>0</v>
      </c>
      <c r="T77" s="253">
        <f t="shared" si="79"/>
        <v>0</v>
      </c>
      <c r="U77" s="253">
        <f t="shared" si="79"/>
        <v>0</v>
      </c>
      <c r="V77" s="253">
        <f t="shared" si="79"/>
        <v>0</v>
      </c>
    </row>
    <row r="78" spans="3:22" ht="4.5" customHeight="1">
      <c r="C78" s="38"/>
      <c r="E78" s="83"/>
      <c r="F78" s="83"/>
      <c r="G78" s="83"/>
      <c r="H78" s="83"/>
      <c r="I78" s="83"/>
      <c r="J78" s="83"/>
      <c r="K78" s="83"/>
      <c r="L78" s="83"/>
      <c r="M78" s="83"/>
      <c r="N78" s="83"/>
    </row>
    <row r="83" spans="12:12">
      <c r="L83" s="181"/>
    </row>
    <row r="90" spans="12:12">
      <c r="L90" s="181"/>
    </row>
  </sheetData>
  <pageMargins left="0.70866141732283472" right="0.70866141732283472" top="0.74803149606299213" bottom="0.74803149606299213" header="0.31496062992125984" footer="0.31496062992125984"/>
  <pageSetup paperSize="9" scale="24" fitToHeight="3" orientation="landscape"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39997558519241921"/>
  </sheetPr>
  <dimension ref="C2:U127"/>
  <sheetViews>
    <sheetView showGridLines="0" zoomScaleNormal="100" zoomScaleSheetLayoutView="100" workbookViewId="0">
      <selection activeCell="I29" sqref="I29"/>
    </sheetView>
  </sheetViews>
  <sheetFormatPr defaultColWidth="9.140625" defaultRowHeight="12.95"/>
  <cols>
    <col min="1" max="1" width="3" customWidth="1"/>
    <col min="2" max="3" width="0.42578125" customWidth="1"/>
    <col min="4" max="4" width="11.28515625" customWidth="1"/>
    <col min="5" max="20" width="14.28515625" customWidth="1"/>
    <col min="21" max="21" width="2.85546875" customWidth="1"/>
  </cols>
  <sheetData>
    <row r="2" spans="4:21" s="7" customFormat="1" ht="12" customHeight="1">
      <c r="D2" s="33"/>
    </row>
    <row r="3" spans="4:21" ht="20.100000000000001">
      <c r="D3" s="119" t="s">
        <v>53</v>
      </c>
      <c r="E3" s="120"/>
      <c r="F3" s="120"/>
      <c r="G3" s="120"/>
      <c r="H3" s="120"/>
      <c r="I3" s="120"/>
      <c r="J3" s="120"/>
      <c r="K3" s="120"/>
      <c r="L3" s="120"/>
      <c r="M3" s="120"/>
      <c r="N3" s="120"/>
      <c r="O3" s="120"/>
      <c r="P3" s="120"/>
      <c r="Q3" s="120"/>
      <c r="R3" s="120"/>
      <c r="S3" s="120"/>
      <c r="T3" s="120"/>
      <c r="U3" s="120"/>
    </row>
    <row r="4" spans="4:21" s="7" customFormat="1" ht="4.5" customHeight="1"/>
    <row r="5" spans="4:21">
      <c r="D5" s="45" t="s">
        <v>7</v>
      </c>
      <c r="E5" s="45"/>
      <c r="F5" s="45"/>
      <c r="G5" s="45"/>
      <c r="H5" s="45"/>
      <c r="I5" s="45"/>
      <c r="J5" s="45"/>
      <c r="K5" s="45"/>
      <c r="L5" s="45"/>
      <c r="M5" s="45"/>
      <c r="N5" s="45"/>
      <c r="O5" s="45"/>
      <c r="P5" s="45"/>
      <c r="Q5" s="45"/>
      <c r="R5" s="45"/>
      <c r="S5" s="45"/>
      <c r="T5" s="45"/>
    </row>
    <row r="6" spans="4:21" ht="4.5" customHeight="1"/>
    <row r="7" spans="4:21" ht="12.75" customHeight="1">
      <c r="D7" t="s">
        <v>9</v>
      </c>
      <c r="F7" s="91">
        <f>Assumptions!D12</f>
        <v>45747</v>
      </c>
      <c r="S7" s="243"/>
      <c r="T7" s="243"/>
    </row>
    <row r="8" spans="4:21" ht="12.75" customHeight="1">
      <c r="D8" t="s">
        <v>54</v>
      </c>
      <c r="F8" s="92">
        <f>EDATE(F7,12)</f>
        <v>46112</v>
      </c>
      <c r="S8" s="243"/>
      <c r="T8" s="243"/>
    </row>
    <row r="9" spans="4:21" ht="12.75" customHeight="1">
      <c r="D9" t="s">
        <v>55</v>
      </c>
      <c r="F9" s="262">
        <v>0.05</v>
      </c>
      <c r="H9" s="264" t="s">
        <v>56</v>
      </c>
      <c r="I9" s="264"/>
      <c r="J9" s="264"/>
      <c r="K9" s="264"/>
      <c r="S9" s="243"/>
      <c r="T9" s="243"/>
    </row>
    <row r="10" spans="4:21" ht="12.75" customHeight="1">
      <c r="D10" t="s">
        <v>57</v>
      </c>
      <c r="F10" s="263">
        <v>18</v>
      </c>
      <c r="S10" s="243"/>
      <c r="T10" s="243"/>
    </row>
    <row r="11" spans="4:21" ht="12.75" customHeight="1">
      <c r="D11" t="s">
        <v>58</v>
      </c>
      <c r="F11" s="262">
        <v>0.08</v>
      </c>
    </row>
    <row r="12" spans="4:21" ht="12.75" customHeight="1">
      <c r="F12" s="49"/>
    </row>
    <row r="13" spans="4:21" ht="12.75" customHeight="1">
      <c r="H13" s="264" t="s">
        <v>59</v>
      </c>
      <c r="I13" s="264"/>
      <c r="J13" s="264"/>
      <c r="K13" s="264"/>
    </row>
    <row r="14" spans="4:21" ht="12.75" customHeight="1">
      <c r="D14" s="41" t="s">
        <v>60</v>
      </c>
      <c r="E14" s="41"/>
      <c r="F14" s="41"/>
      <c r="G14" s="41"/>
      <c r="H14" s="41"/>
      <c r="I14" s="41"/>
      <c r="J14" s="41"/>
      <c r="K14" s="41"/>
      <c r="L14" s="41"/>
      <c r="M14" s="41"/>
      <c r="N14" s="41"/>
      <c r="O14" s="41"/>
      <c r="P14" s="41"/>
      <c r="Q14" s="41"/>
      <c r="R14" s="41"/>
      <c r="S14" s="41"/>
      <c r="T14" s="41"/>
    </row>
    <row r="15" spans="4:21" ht="4.5" customHeight="1"/>
    <row r="16" spans="4:21" s="27" customFormat="1"/>
    <row r="17" spans="3:21" s="27" customFormat="1">
      <c r="C17" s="27" t="s">
        <v>61</v>
      </c>
      <c r="G17" s="100">
        <f>G22-$F$7</f>
        <v>-2380</v>
      </c>
      <c r="H17" s="100">
        <f t="shared" ref="H17:R17" si="0">H22-$F$7</f>
        <v>-2015</v>
      </c>
      <c r="I17" s="100">
        <f t="shared" si="0"/>
        <v>-1649</v>
      </c>
      <c r="J17" s="100">
        <f t="shared" si="0"/>
        <v>-1284</v>
      </c>
      <c r="K17" s="100">
        <f t="shared" si="0"/>
        <v>-919</v>
      </c>
      <c r="L17" s="100">
        <f t="shared" si="0"/>
        <v>-554</v>
      </c>
      <c r="M17" s="100">
        <f t="shared" si="0"/>
        <v>-188</v>
      </c>
      <c r="N17" s="100">
        <f t="shared" si="0"/>
        <v>177</v>
      </c>
      <c r="O17" s="100">
        <f t="shared" si="0"/>
        <v>542</v>
      </c>
      <c r="P17" s="100">
        <f t="shared" si="0"/>
        <v>907</v>
      </c>
      <c r="Q17" s="100">
        <f t="shared" si="0"/>
        <v>1273</v>
      </c>
      <c r="R17" s="100">
        <f t="shared" si="0"/>
        <v>1638</v>
      </c>
      <c r="S17" s="100">
        <f t="shared" ref="S17" si="1">S22-$F$7</f>
        <v>2003</v>
      </c>
      <c r="T17" s="100"/>
      <c r="U17" s="85"/>
    </row>
    <row r="18" spans="3:21" s="27" customFormat="1">
      <c r="C18" s="27" t="s">
        <v>62</v>
      </c>
      <c r="G18" s="85">
        <f>IF(G17&lt;0,100%,IF(G17&gt;365.25,0,1-((G22-$F$7)/365.25)))</f>
        <v>1</v>
      </c>
      <c r="H18" s="85">
        <f t="shared" ref="H18:R18" si="2">IF(H17&lt;0,100%,IF(H17&gt;365.25,0,1-((H22-$F$7)/365.25)))</f>
        <v>1</v>
      </c>
      <c r="I18" s="85">
        <f t="shared" si="2"/>
        <v>1</v>
      </c>
      <c r="J18" s="245">
        <f t="shared" si="2"/>
        <v>1</v>
      </c>
      <c r="K18" s="85">
        <f t="shared" si="2"/>
        <v>1</v>
      </c>
      <c r="L18" s="85">
        <f t="shared" si="2"/>
        <v>1</v>
      </c>
      <c r="M18" s="85">
        <f t="shared" si="2"/>
        <v>1</v>
      </c>
      <c r="N18" s="85">
        <f t="shared" si="2"/>
        <v>0.51540041067761799</v>
      </c>
      <c r="O18" s="85">
        <f t="shared" si="2"/>
        <v>0</v>
      </c>
      <c r="P18" s="85">
        <f t="shared" si="2"/>
        <v>0</v>
      </c>
      <c r="Q18" s="85">
        <f t="shared" si="2"/>
        <v>0</v>
      </c>
      <c r="R18" s="85">
        <f t="shared" si="2"/>
        <v>0</v>
      </c>
      <c r="S18" s="85">
        <f t="shared" ref="S18" si="3">IF(S17&lt;0,100%,IF(S17&gt;365.25,0,1-((S22-$F$7)/365.25)))</f>
        <v>0</v>
      </c>
      <c r="T18" s="85"/>
      <c r="U18" s="85"/>
    </row>
    <row r="19" spans="3:21" s="27" customFormat="1">
      <c r="H19" s="85"/>
      <c r="I19" s="85"/>
      <c r="J19" s="85"/>
      <c r="K19" s="85"/>
      <c r="L19" s="85"/>
      <c r="M19" s="85"/>
      <c r="N19" s="85"/>
      <c r="O19" s="85"/>
      <c r="P19" s="85"/>
      <c r="Q19" s="85"/>
      <c r="R19" s="85"/>
      <c r="S19" s="85"/>
      <c r="T19" s="85"/>
      <c r="U19" s="85"/>
    </row>
    <row r="20" spans="3:21">
      <c r="D20" s="7"/>
      <c r="F20" s="306" t="s">
        <v>21</v>
      </c>
      <c r="G20" s="306"/>
      <c r="H20" s="306"/>
      <c r="I20" s="306"/>
      <c r="J20" s="306"/>
      <c r="K20" s="306"/>
      <c r="L20" s="306"/>
      <c r="M20" s="306"/>
      <c r="N20" s="81" t="s">
        <v>63</v>
      </c>
      <c r="O20" s="81"/>
      <c r="P20" s="81"/>
      <c r="Q20" s="81"/>
      <c r="R20" s="81"/>
      <c r="S20" s="81"/>
      <c r="T20" s="71"/>
    </row>
    <row r="21" spans="3:21" ht="4.5" customHeight="1"/>
    <row r="22" spans="3:21" ht="12.75" customHeight="1">
      <c r="D22" s="35" t="str">
        <f>TEXT(Assumptions!$D$11,"mmmm")&amp;" YE ($mm)"</f>
        <v>March YE ($mm)</v>
      </c>
      <c r="E22" s="35"/>
      <c r="F22" s="42">
        <f>' Financials'!I56</f>
        <v>43002</v>
      </c>
      <c r="G22" s="42">
        <f>' Financials'!J56</f>
        <v>43367</v>
      </c>
      <c r="H22" s="216">
        <f>' Financials'!K56</f>
        <v>43732</v>
      </c>
      <c r="I22" s="36">
        <f>' Financials'!L56</f>
        <v>44098</v>
      </c>
      <c r="J22" s="36">
        <f>' Financials'!M56</f>
        <v>44463</v>
      </c>
      <c r="K22" s="36">
        <f>' Financials'!N56</f>
        <v>44828</v>
      </c>
      <c r="L22" s="36">
        <f>' Financials'!O56</f>
        <v>45193</v>
      </c>
      <c r="M22" s="36">
        <f>' Financials'!P56</f>
        <v>45559</v>
      </c>
      <c r="N22" s="36">
        <f>' Financials'!Q56</f>
        <v>45924</v>
      </c>
      <c r="O22" s="36">
        <f>' Financials'!R56</f>
        <v>46289</v>
      </c>
      <c r="P22" s="36">
        <f>' Financials'!S56</f>
        <v>46654</v>
      </c>
      <c r="Q22" s="36">
        <f>' Financials'!T56</f>
        <v>47020</v>
      </c>
      <c r="R22" s="36">
        <f>' Financials'!U56</f>
        <v>47385</v>
      </c>
      <c r="S22" s="36">
        <f>' Financials'!V56</f>
        <v>47750</v>
      </c>
      <c r="T22" s="36"/>
      <c r="U22" s="13"/>
    </row>
    <row r="23" spans="3:21" s="50" customFormat="1">
      <c r="C23"/>
      <c r="D23"/>
      <c r="E23"/>
      <c r="F23"/>
      <c r="G23"/>
      <c r="H23" s="58"/>
      <c r="I23"/>
      <c r="J23"/>
      <c r="K23"/>
      <c r="L23"/>
      <c r="M23"/>
      <c r="N23"/>
      <c r="O23"/>
      <c r="P23"/>
      <c r="Q23"/>
    </row>
    <row r="24" spans="3:21">
      <c r="D24" t="s">
        <v>47</v>
      </c>
      <c r="F24" s="265">
        <f>' Financials'!I11</f>
        <v>229234</v>
      </c>
      <c r="G24" s="265">
        <f>' Financials'!J11</f>
        <v>265595</v>
      </c>
      <c r="H24" s="265">
        <f>' Financials'!K11</f>
        <v>260174</v>
      </c>
      <c r="I24" s="265">
        <f>' Financials'!L11</f>
        <v>274515</v>
      </c>
      <c r="J24" s="265">
        <f>' Financials'!M11</f>
        <v>365817</v>
      </c>
      <c r="K24" s="265">
        <f>' Financials'!N11</f>
        <v>395328</v>
      </c>
      <c r="L24" s="265">
        <f>' Financials'!O11</f>
        <v>383285</v>
      </c>
      <c r="M24" s="265">
        <f>' Financials'!P11</f>
        <v>391035</v>
      </c>
      <c r="N24" s="265">
        <f>' Financials'!Q11</f>
        <v>402766.05</v>
      </c>
      <c r="O24" s="265">
        <f>' Financials'!R11</f>
        <v>413842.11637500004</v>
      </c>
      <c r="P24" s="265">
        <f>' Financials'!S11</f>
        <v>424188.16928437498</v>
      </c>
      <c r="Q24" s="265">
        <f>' Financials'!T11</f>
        <v>433732.4030932734</v>
      </c>
      <c r="R24" s="265">
        <f>' Financials'!U11</f>
        <v>442407.05115513888</v>
      </c>
      <c r="S24" s="265">
        <f>' Financials'!V11</f>
        <v>450149.17455035384</v>
      </c>
      <c r="T24" s="106"/>
    </row>
    <row r="25" spans="3:21">
      <c r="C25" s="50"/>
      <c r="D25" s="50" t="s">
        <v>28</v>
      </c>
      <c r="E25" s="50"/>
      <c r="F25" s="50"/>
      <c r="G25" s="219">
        <f t="shared" ref="G25:H25" si="4">IF(ISERROR(G24/F24-1),"n.a.",(G24/F24-1))</f>
        <v>0.15861957650261305</v>
      </c>
      <c r="H25" s="220">
        <f t="shared" si="4"/>
        <v>-2.04107758052674E-2</v>
      </c>
      <c r="I25" s="51">
        <f>IF(ISERROR(I24/G24-1),"n.a.",(I24/G24-1))</f>
        <v>3.3584969596566205E-2</v>
      </c>
      <c r="J25" s="51">
        <f t="shared" ref="J25:S25" si="5">IF(ISERROR(J24/I24-1),"n.a.",(J24/I24-1))</f>
        <v>0.33259384733074704</v>
      </c>
      <c r="K25" s="51">
        <f t="shared" si="5"/>
        <v>8.0671483282624967E-2</v>
      </c>
      <c r="L25" s="51">
        <f t="shared" si="5"/>
        <v>-3.0463311478063804E-2</v>
      </c>
      <c r="M25" s="51">
        <f t="shared" si="5"/>
        <v>2.021994077514111E-2</v>
      </c>
      <c r="N25" s="51">
        <f t="shared" si="5"/>
        <v>3.0000000000000027E-2</v>
      </c>
      <c r="O25" s="51">
        <f t="shared" si="5"/>
        <v>2.750000000000008E-2</v>
      </c>
      <c r="P25" s="51">
        <f t="shared" si="5"/>
        <v>2.4999999999999911E-2</v>
      </c>
      <c r="Q25" s="51">
        <f t="shared" si="5"/>
        <v>2.2499999999999964E-2</v>
      </c>
      <c r="R25" s="51">
        <f t="shared" si="5"/>
        <v>2.0000000000000018E-2</v>
      </c>
      <c r="S25" s="51">
        <f t="shared" si="5"/>
        <v>1.7500000000000071E-2</v>
      </c>
      <c r="T25" s="51"/>
    </row>
    <row r="26" spans="3:21" s="50" customFormat="1">
      <c r="C26"/>
      <c r="D26"/>
      <c r="E26"/>
      <c r="F26"/>
      <c r="G26"/>
      <c r="H26" s="58"/>
      <c r="I26"/>
      <c r="J26"/>
      <c r="K26"/>
      <c r="L26"/>
      <c r="M26"/>
      <c r="N26"/>
      <c r="O26"/>
      <c r="P26"/>
      <c r="Q26"/>
      <c r="R26"/>
      <c r="S26"/>
      <c r="T26"/>
    </row>
    <row r="27" spans="3:21" s="50" customFormat="1">
      <c r="C27"/>
      <c r="D27" t="s">
        <v>32</v>
      </c>
      <c r="E27"/>
      <c r="F27" s="265">
        <f>' Financials'!I23</f>
        <v>71501</v>
      </c>
      <c r="G27" s="265">
        <f>' Financials'!J23</f>
        <v>81801</v>
      </c>
      <c r="H27" s="265">
        <f>' Financials'!K23</f>
        <v>76477</v>
      </c>
      <c r="I27" s="265">
        <f>' Financials'!L23</f>
        <v>77344</v>
      </c>
      <c r="J27" s="265">
        <f>' Financials'!M23</f>
        <v>120233</v>
      </c>
      <c r="K27" s="265">
        <f>' Financials'!N23</f>
        <v>130541</v>
      </c>
      <c r="L27" s="265">
        <f>' Financials'!O23</f>
        <v>125820</v>
      </c>
      <c r="M27" s="265">
        <f>' Financials'!P23</f>
        <v>134661</v>
      </c>
      <c r="N27" s="265">
        <f>' Financials'!Q23</f>
        <v>144586.95000000001</v>
      </c>
      <c r="O27" s="265">
        <f>' Financials'!R23</f>
        <v>155301.89442000003</v>
      </c>
      <c r="P27" s="265">
        <f>' Financials'!S23</f>
        <v>166868.92232412001</v>
      </c>
      <c r="Q27" s="265">
        <f>' Financials'!T23</f>
        <v>179356.16971867275</v>
      </c>
      <c r="R27" s="265">
        <f>' Financials'!U23</f>
        <v>192837.22330644145</v>
      </c>
      <c r="S27" s="265">
        <f>' Financials'!V23</f>
        <v>207391.55654129328</v>
      </c>
      <c r="T27" s="106"/>
    </row>
    <row r="28" spans="3:21">
      <c r="C28" s="50"/>
      <c r="D28" s="50" t="s">
        <v>29</v>
      </c>
      <c r="E28" s="50"/>
      <c r="F28" s="51">
        <f t="shared" ref="F28:G28" si="6">IF(ISERROR(F27/F$24),"n.a.",(F27/F$24))</f>
        <v>0.31191271800867237</v>
      </c>
      <c r="G28" s="51">
        <f t="shared" si="6"/>
        <v>0.30799149080366722</v>
      </c>
      <c r="H28" s="59">
        <f t="shared" ref="H28" si="7">IF(ISERROR(H27/H$24),"n.a.",(H27/H$24))</f>
        <v>0.29394559025882677</v>
      </c>
      <c r="I28" s="51">
        <f t="shared" ref="I28:R28" si="8">IF(ISERROR(I27/I$24),"n.a.",(I27/I$24))</f>
        <v>0.2817478097736007</v>
      </c>
      <c r="J28" s="51">
        <f t="shared" si="8"/>
        <v>0.32866979938056462</v>
      </c>
      <c r="K28" s="51">
        <f t="shared" si="8"/>
        <v>0.33020934515136796</v>
      </c>
      <c r="L28" s="51">
        <f t="shared" si="8"/>
        <v>0.32826747720364741</v>
      </c>
      <c r="M28" s="51">
        <f t="shared" si="8"/>
        <v>0.34437070850435381</v>
      </c>
      <c r="N28" s="51">
        <f t="shared" si="8"/>
        <v>0.35898494920314167</v>
      </c>
      <c r="O28" s="51">
        <f t="shared" si="8"/>
        <v>0.37526846175142392</v>
      </c>
      <c r="P28" s="51">
        <f t="shared" si="8"/>
        <v>0.39338419693702348</v>
      </c>
      <c r="Q28" s="51">
        <f t="shared" si="8"/>
        <v>0.41351803194676817</v>
      </c>
      <c r="R28" s="51">
        <f t="shared" si="8"/>
        <v>0.43588189384173992</v>
      </c>
      <c r="S28" s="51">
        <f t="shared" ref="S28" si="9">IF(ISERROR(S27/S$24),"n.a.",(S27/S$24))</f>
        <v>0.46071739829014036</v>
      </c>
      <c r="T28" s="51"/>
    </row>
    <row r="29" spans="3:21">
      <c r="C29" s="50"/>
      <c r="D29" s="50" t="s">
        <v>28</v>
      </c>
      <c r="E29" s="50"/>
      <c r="F29" s="50"/>
      <c r="G29" s="219">
        <f>IF(ISERROR(G27/F27-1),"n.a.",(G27/F27-1))</f>
        <v>0.14405392931567396</v>
      </c>
      <c r="H29" s="220">
        <f>IF(ISERROR(H27/G27-1),"n.a.",(H27/G27-1))</f>
        <v>-6.5084778914683228E-2</v>
      </c>
      <c r="I29" s="51">
        <f t="shared" ref="I29:S29" si="10">IF(ISERROR(I27/H27-1),"n.a.",(I27/H27-1))</f>
        <v>1.1336741765498148E-2</v>
      </c>
      <c r="J29" s="51">
        <f t="shared" si="10"/>
        <v>0.55452265204799334</v>
      </c>
      <c r="K29" s="51">
        <f t="shared" si="10"/>
        <v>8.5733534054710514E-2</v>
      </c>
      <c r="L29" s="51">
        <f t="shared" si="10"/>
        <v>-3.6164883063558584E-2</v>
      </c>
      <c r="M29" s="51">
        <f t="shared" si="10"/>
        <v>7.0267048164043944E-2</v>
      </c>
      <c r="N29" s="51">
        <f t="shared" si="10"/>
        <v>7.3710651190767917E-2</v>
      </c>
      <c r="O29" s="51">
        <f t="shared" si="10"/>
        <v>7.4107271921843632E-2</v>
      </c>
      <c r="P29" s="51">
        <f t="shared" si="10"/>
        <v>7.4480919549107405E-2</v>
      </c>
      <c r="Q29" s="51">
        <f t="shared" si="10"/>
        <v>7.4832672379210097E-2</v>
      </c>
      <c r="R29" s="51">
        <f t="shared" si="10"/>
        <v>7.5163589905573147E-2</v>
      </c>
      <c r="S29" s="51">
        <f t="shared" si="10"/>
        <v>7.547470859255867E-2</v>
      </c>
      <c r="T29" s="51"/>
    </row>
    <row r="30" spans="3:21" s="50" customFormat="1">
      <c r="C30"/>
      <c r="D30"/>
      <c r="E30"/>
      <c r="F30"/>
      <c r="G30"/>
      <c r="H30" s="58"/>
      <c r="I30"/>
      <c r="J30"/>
      <c r="K30"/>
      <c r="L30"/>
      <c r="M30"/>
      <c r="N30"/>
      <c r="O30"/>
      <c r="P30"/>
      <c r="Q30"/>
      <c r="R30"/>
      <c r="S30"/>
      <c r="T30"/>
    </row>
    <row r="31" spans="3:21" s="50" customFormat="1">
      <c r="C31"/>
      <c r="D31" t="s">
        <v>48</v>
      </c>
      <c r="E31"/>
      <c r="F31" s="265">
        <f>' Financials'!I18</f>
        <v>10157</v>
      </c>
      <c r="G31" s="265">
        <f>' Financials'!J18</f>
        <v>10903</v>
      </c>
      <c r="H31" s="265">
        <f>' Financials'!K18</f>
        <v>12547</v>
      </c>
      <c r="I31" s="265">
        <f>' Financials'!L18</f>
        <v>11056</v>
      </c>
      <c r="J31" s="265">
        <f>' Financials'!M18</f>
        <v>11284</v>
      </c>
      <c r="K31" s="265">
        <f>' Financials'!N18</f>
        <v>11104</v>
      </c>
      <c r="L31" s="265">
        <f>' Financials'!O18</f>
        <v>11519</v>
      </c>
      <c r="M31" s="265">
        <f>' Financials'!P18</f>
        <v>11445</v>
      </c>
      <c r="N31" s="265">
        <f>' Financials'!Q18</f>
        <v>11513.67</v>
      </c>
      <c r="O31" s="265">
        <f>' Financials'!R18</f>
        <v>11582.75202</v>
      </c>
      <c r="P31" s="265">
        <f>' Financials'!S18</f>
        <v>11652.24853212</v>
      </c>
      <c r="Q31" s="265">
        <f>' Financials'!T18</f>
        <v>11722.16202331272</v>
      </c>
      <c r="R31" s="265">
        <f>' Financials'!U18</f>
        <v>11792.494995452596</v>
      </c>
      <c r="S31" s="265">
        <f>' Financials'!V18</f>
        <v>11863.249965425312</v>
      </c>
      <c r="T31" s="106"/>
    </row>
    <row r="32" spans="3:21">
      <c r="C32" s="50"/>
      <c r="D32" s="50" t="s">
        <v>39</v>
      </c>
      <c r="E32" s="50"/>
      <c r="F32" s="51">
        <f t="shared" ref="F32:G32" si="11">IF(ISERROR(-F31/F$24),"n.a.",(-F31/F$24))</f>
        <v>-4.4308435921372923E-2</v>
      </c>
      <c r="G32" s="51">
        <f t="shared" si="11"/>
        <v>-4.1051224608897006E-2</v>
      </c>
      <c r="H32" s="59">
        <f t="shared" ref="H32" si="12">IF(ISERROR(-H31/H$24),"n.a.",(-H31/H$24))</f>
        <v>-4.8225418373857493E-2</v>
      </c>
      <c r="I32" s="51">
        <f t="shared" ref="I32:R32" si="13">IF(ISERROR(-I31/I$24),"n.a.",(-I31/I$24))</f>
        <v>-4.0274666229532081E-2</v>
      </c>
      <c r="J32" s="51">
        <f t="shared" si="13"/>
        <v>-3.084602410494865E-2</v>
      </c>
      <c r="K32" s="51">
        <f t="shared" si="13"/>
        <v>-2.8088068641735471E-2</v>
      </c>
      <c r="L32" s="51">
        <f t="shared" si="13"/>
        <v>-3.0053354553400212E-2</v>
      </c>
      <c r="M32" s="51">
        <f t="shared" si="13"/>
        <v>-2.9268479803598143E-2</v>
      </c>
      <c r="N32" s="51">
        <f t="shared" si="13"/>
        <v>-2.85864958081745E-2</v>
      </c>
      <c r="O32" s="51">
        <f t="shared" si="13"/>
        <v>-2.7988335555254054E-2</v>
      </c>
      <c r="P32" s="51">
        <f t="shared" si="13"/>
        <v>-2.7469527383985937E-2</v>
      </c>
      <c r="Q32" s="51">
        <f t="shared" si="13"/>
        <v>-2.7026253836958287E-2</v>
      </c>
      <c r="R32" s="51">
        <f t="shared" si="13"/>
        <v>-2.665530525488239E-2</v>
      </c>
      <c r="S32" s="51">
        <f t="shared" ref="S32" si="14">IF(ISERROR(-S31/S$24),"n.a.",(-S31/S$24))</f>
        <v>-2.6354041362566763E-2</v>
      </c>
      <c r="T32" s="51"/>
    </row>
    <row r="33" spans="3:20">
      <c r="C33" s="50"/>
      <c r="D33" s="50" t="s">
        <v>50</v>
      </c>
      <c r="E33" s="50"/>
      <c r="F33" s="51">
        <f t="shared" ref="F33:G33" si="15">F31/F48</f>
        <v>-0.81575777046020403</v>
      </c>
      <c r="G33" s="51">
        <f t="shared" si="15"/>
        <v>-0.81897393525125817</v>
      </c>
      <c r="H33" s="59">
        <f t="shared" ref="H33" si="16">H31/H48</f>
        <v>-1.1955216769890424</v>
      </c>
      <c r="I33" s="51">
        <f t="shared" ref="I33:R33" si="17">I31/I48</f>
        <v>-1.5126556300451499</v>
      </c>
      <c r="J33" s="51">
        <f t="shared" si="17"/>
        <v>-1.0179521876409563</v>
      </c>
      <c r="K33" s="51">
        <f t="shared" si="17"/>
        <v>-1.0369816959282778</v>
      </c>
      <c r="L33" s="51">
        <f t="shared" si="17"/>
        <v>-1.0510995528789122</v>
      </c>
      <c r="M33" s="51">
        <f t="shared" si="17"/>
        <v>-1.2114957129247381</v>
      </c>
      <c r="N33" s="51">
        <f t="shared" si="17"/>
        <v>-1.1948673403943983</v>
      </c>
      <c r="O33" s="51">
        <f t="shared" si="17"/>
        <v>-1.1784672004282006</v>
      </c>
      <c r="P33" s="51">
        <f t="shared" si="17"/>
        <v>-1.1622921604223235</v>
      </c>
      <c r="Q33" s="51">
        <f t="shared" si="17"/>
        <v>-1.1463391307694679</v>
      </c>
      <c r="R33" s="51">
        <f t="shared" si="17"/>
        <v>-1.1306050642687104</v>
      </c>
      <c r="S33" s="51">
        <f t="shared" ref="S33" si="18">S31/S48</f>
        <v>-1.1150869555434537</v>
      </c>
      <c r="T33" s="51"/>
    </row>
    <row r="34" spans="3:20" s="50" customFormat="1">
      <c r="C34"/>
      <c r="D34"/>
      <c r="E34"/>
      <c r="F34"/>
      <c r="G34"/>
      <c r="H34" s="58"/>
      <c r="I34"/>
      <c r="J34"/>
      <c r="K34"/>
      <c r="L34"/>
      <c r="M34"/>
      <c r="N34"/>
      <c r="O34"/>
      <c r="P34"/>
      <c r="Q34"/>
      <c r="R34"/>
      <c r="S34"/>
      <c r="T34"/>
    </row>
    <row r="35" spans="3:20" s="50" customFormat="1">
      <c r="C35"/>
      <c r="D35" t="s">
        <v>27</v>
      </c>
      <c r="E35"/>
      <c r="F35" s="39">
        <f>F27-F31</f>
        <v>61344</v>
      </c>
      <c r="G35" s="39">
        <f t="shared" ref="G35:S35" si="19">G27-G31</f>
        <v>70898</v>
      </c>
      <c r="H35" s="39">
        <f t="shared" si="19"/>
        <v>63930</v>
      </c>
      <c r="I35" s="39">
        <f t="shared" si="19"/>
        <v>66288</v>
      </c>
      <c r="J35" s="39">
        <f t="shared" si="19"/>
        <v>108949</v>
      </c>
      <c r="K35" s="39">
        <f t="shared" si="19"/>
        <v>119437</v>
      </c>
      <c r="L35" s="39">
        <f t="shared" si="19"/>
        <v>114301</v>
      </c>
      <c r="M35" s="39">
        <f t="shared" si="19"/>
        <v>123216</v>
      </c>
      <c r="N35" s="39">
        <f t="shared" si="19"/>
        <v>133073.28</v>
      </c>
      <c r="O35" s="39">
        <f t="shared" si="19"/>
        <v>143719.14240000001</v>
      </c>
      <c r="P35" s="39">
        <f t="shared" si="19"/>
        <v>155216.67379200002</v>
      </c>
      <c r="Q35" s="39">
        <f t="shared" si="19"/>
        <v>167634.00769536002</v>
      </c>
      <c r="R35" s="39">
        <f t="shared" si="19"/>
        <v>181044.72831098884</v>
      </c>
      <c r="S35" s="39">
        <f t="shared" si="19"/>
        <v>195528.30657586796</v>
      </c>
      <c r="T35" s="39"/>
    </row>
    <row r="36" spans="3:20">
      <c r="C36" s="50"/>
      <c r="D36" s="50" t="s">
        <v>29</v>
      </c>
      <c r="E36" s="50"/>
      <c r="F36" s="51">
        <f t="shared" ref="F36:G36" si="20">IF(ISERROR(F35/F$24),"n.a.",(F35/F$24))</f>
        <v>0.26760428208729942</v>
      </c>
      <c r="G36" s="51">
        <f t="shared" si="20"/>
        <v>0.26694026619477024</v>
      </c>
      <c r="H36" s="59">
        <f t="shared" ref="H36" si="21">IF(ISERROR(H35/H$24),"n.a.",(H35/H$24))</f>
        <v>0.24572017188496928</v>
      </c>
      <c r="I36" s="51">
        <f t="shared" ref="I36:R36" si="22">IF(ISERROR(I35/I$24),"n.a.",(I35/I$24))</f>
        <v>0.24147314354406862</v>
      </c>
      <c r="J36" s="51">
        <f t="shared" si="22"/>
        <v>0.29782377527561593</v>
      </c>
      <c r="K36" s="51">
        <f t="shared" si="22"/>
        <v>0.3021212765096325</v>
      </c>
      <c r="L36" s="51">
        <f t="shared" si="22"/>
        <v>0.29821412265024722</v>
      </c>
      <c r="M36" s="51">
        <f t="shared" si="22"/>
        <v>0.31510222870075566</v>
      </c>
      <c r="N36" s="51">
        <f t="shared" si="22"/>
        <v>0.33039845339496715</v>
      </c>
      <c r="O36" s="51">
        <f t="shared" si="22"/>
        <v>0.34728012619616982</v>
      </c>
      <c r="P36" s="51">
        <f t="shared" si="22"/>
        <v>0.36591466955303753</v>
      </c>
      <c r="Q36" s="51">
        <f t="shared" si="22"/>
        <v>0.38649177810980984</v>
      </c>
      <c r="R36" s="51">
        <f t="shared" si="22"/>
        <v>0.40922658858685751</v>
      </c>
      <c r="S36" s="51">
        <f t="shared" ref="S36" si="23">IF(ISERROR(S35/S$24),"n.a.",(S35/S$24))</f>
        <v>0.43436335692757355</v>
      </c>
      <c r="T36" s="51"/>
    </row>
    <row r="37" spans="3:20">
      <c r="C37" s="50"/>
      <c r="D37" s="50" t="s">
        <v>28</v>
      </c>
      <c r="E37" s="50"/>
      <c r="F37" s="50"/>
      <c r="G37" s="219">
        <f>IF(ISERROR(G35/F35-1),"n.a.",(G35/F35-1))</f>
        <v>0.15574465310380803</v>
      </c>
      <c r="H37" s="220">
        <f t="shared" ref="H37:S37" si="24">IF(ISERROR(H35/G35-1),"n.a.",(H35/G35-1))</f>
        <v>-9.8282038985584963E-2</v>
      </c>
      <c r="I37" s="51">
        <f t="shared" si="24"/>
        <v>3.6884091975598388E-2</v>
      </c>
      <c r="J37" s="51">
        <f t="shared" si="24"/>
        <v>0.64357048032826447</v>
      </c>
      <c r="K37" s="51">
        <f t="shared" si="24"/>
        <v>9.6265225013538513E-2</v>
      </c>
      <c r="L37" s="51">
        <f t="shared" si="24"/>
        <v>-4.3001749876503959E-2</v>
      </c>
      <c r="M37" s="51">
        <f t="shared" si="24"/>
        <v>7.7995818059334532E-2</v>
      </c>
      <c r="N37" s="51">
        <f t="shared" si="24"/>
        <v>8.0000000000000071E-2</v>
      </c>
      <c r="O37" s="51">
        <f t="shared" si="24"/>
        <v>8.0000000000000071E-2</v>
      </c>
      <c r="P37" s="51">
        <f t="shared" si="24"/>
        <v>8.0000000000000071E-2</v>
      </c>
      <c r="Q37" s="51">
        <f t="shared" si="24"/>
        <v>8.0000000000000071E-2</v>
      </c>
      <c r="R37" s="51">
        <f t="shared" si="24"/>
        <v>8.0000000000000071E-2</v>
      </c>
      <c r="S37" s="51">
        <f t="shared" si="24"/>
        <v>8.0000000000000071E-2</v>
      </c>
      <c r="T37" s="51"/>
    </row>
    <row r="38" spans="3:20" s="50" customFormat="1">
      <c r="C38"/>
      <c r="D38"/>
      <c r="E38"/>
      <c r="F38"/>
      <c r="G38"/>
      <c r="H38" s="58"/>
      <c r="I38"/>
      <c r="J38"/>
      <c r="K38"/>
      <c r="L38"/>
      <c r="M38"/>
      <c r="N38"/>
      <c r="O38"/>
      <c r="P38"/>
      <c r="Q38"/>
      <c r="R38"/>
      <c r="S38"/>
      <c r="T38"/>
    </row>
    <row r="39" spans="3:20">
      <c r="D39" t="s">
        <v>64</v>
      </c>
      <c r="F39" s="2"/>
      <c r="G39" s="2"/>
      <c r="H39" s="213"/>
      <c r="I39" s="2">
        <f t="shared" ref="I39:R39" si="25">-I35*I40</f>
        <v>-16572</v>
      </c>
      <c r="J39" s="2">
        <f t="shared" si="25"/>
        <v>-27237.25</v>
      </c>
      <c r="K39" s="2">
        <f t="shared" si="25"/>
        <v>-29859.25</v>
      </c>
      <c r="L39" s="2">
        <f t="shared" si="25"/>
        <v>-28575.25</v>
      </c>
      <c r="M39" s="2">
        <f t="shared" si="25"/>
        <v>-30804</v>
      </c>
      <c r="N39" s="2">
        <f t="shared" si="25"/>
        <v>-33268.32</v>
      </c>
      <c r="O39" s="2">
        <f t="shared" si="25"/>
        <v>-35929.785600000003</v>
      </c>
      <c r="P39" s="2">
        <f t="shared" si="25"/>
        <v>-38804.168448000004</v>
      </c>
      <c r="Q39" s="2">
        <f t="shared" si="25"/>
        <v>-41908.501923840005</v>
      </c>
      <c r="R39" s="2">
        <f t="shared" si="25"/>
        <v>-45261.182077747209</v>
      </c>
      <c r="S39" s="2">
        <f t="shared" ref="S39" si="26">-S35*S40</f>
        <v>-48882.07664396699</v>
      </c>
      <c r="T39" s="2"/>
    </row>
    <row r="40" spans="3:20">
      <c r="C40" s="50"/>
      <c r="D40" s="50" t="s">
        <v>33</v>
      </c>
      <c r="E40" s="50"/>
      <c r="F40" s="93"/>
      <c r="G40" s="93"/>
      <c r="H40" s="214"/>
      <c r="I40" s="266">
        <f>' Financials'!L27</f>
        <v>0.25</v>
      </c>
      <c r="J40" s="266">
        <f>' Financials'!M27</f>
        <v>0.25</v>
      </c>
      <c r="K40" s="266">
        <f>' Financials'!N27</f>
        <v>0.25</v>
      </c>
      <c r="L40" s="266">
        <f>' Financials'!O27</f>
        <v>0.25</v>
      </c>
      <c r="M40" s="266">
        <f>' Financials'!P27</f>
        <v>0.25</v>
      </c>
      <c r="N40" s="266">
        <f>' Financials'!Q27</f>
        <v>0.25</v>
      </c>
      <c r="O40" s="266">
        <f>' Financials'!R27</f>
        <v>0.25</v>
      </c>
      <c r="P40" s="266">
        <f>' Financials'!S27</f>
        <v>0.25</v>
      </c>
      <c r="Q40" s="266">
        <f>' Financials'!T27</f>
        <v>0.25</v>
      </c>
      <c r="R40" s="266">
        <f>' Financials'!U27</f>
        <v>0.25</v>
      </c>
      <c r="S40" s="266">
        <f>' Financials'!V27</f>
        <v>0.25</v>
      </c>
      <c r="T40" s="93"/>
    </row>
    <row r="41" spans="3:20" s="50" customFormat="1">
      <c r="C41"/>
      <c r="D41"/>
      <c r="E41"/>
      <c r="F41"/>
      <c r="G41"/>
      <c r="H41" s="58"/>
      <c r="I41"/>
      <c r="J41"/>
      <c r="K41"/>
      <c r="L41"/>
      <c r="M41"/>
      <c r="N41"/>
      <c r="O41"/>
      <c r="P41"/>
      <c r="Q41"/>
      <c r="R41"/>
      <c r="S41"/>
      <c r="T41"/>
    </row>
    <row r="42" spans="3:20" s="50" customFormat="1">
      <c r="C42"/>
      <c r="D42" t="s">
        <v>65</v>
      </c>
      <c r="E42"/>
      <c r="F42" s="2"/>
      <c r="G42" s="2"/>
      <c r="H42" s="213"/>
      <c r="I42" s="2">
        <f t="shared" ref="I42" si="27">I35+I39</f>
        <v>49716</v>
      </c>
      <c r="J42" s="2">
        <f t="shared" ref="J42:R42" si="28">J35+J39</f>
        <v>81711.75</v>
      </c>
      <c r="K42" s="39">
        <f t="shared" si="28"/>
        <v>89577.75</v>
      </c>
      <c r="L42" s="2">
        <f t="shared" si="28"/>
        <v>85725.75</v>
      </c>
      <c r="M42" s="2">
        <f t="shared" si="28"/>
        <v>92412</v>
      </c>
      <c r="N42" s="2">
        <f t="shared" si="28"/>
        <v>99804.959999999992</v>
      </c>
      <c r="O42" s="2">
        <f t="shared" si="28"/>
        <v>107789.35680000001</v>
      </c>
      <c r="P42" s="2">
        <f t="shared" si="28"/>
        <v>116412.505344</v>
      </c>
      <c r="Q42" s="2">
        <f t="shared" si="28"/>
        <v>125725.50577152002</v>
      </c>
      <c r="R42" s="2">
        <f t="shared" si="28"/>
        <v>135783.54623324162</v>
      </c>
      <c r="S42" s="2">
        <f t="shared" ref="S42" si="29">S35+S39</f>
        <v>146646.22993190098</v>
      </c>
      <c r="T42" s="2"/>
    </row>
    <row r="43" spans="3:20">
      <c r="C43" s="50"/>
      <c r="D43" s="50" t="s">
        <v>29</v>
      </c>
      <c r="E43" s="50"/>
      <c r="F43" s="51"/>
      <c r="G43" s="51"/>
      <c r="H43" s="59"/>
      <c r="I43" s="51">
        <f t="shared" ref="I43" si="30">IF(ISERROR(I42/I$24),"n.a.",(I42/I$24))</f>
        <v>0.18110485765805148</v>
      </c>
      <c r="J43" s="51">
        <f t="shared" ref="J43:R43" si="31">IF(ISERROR(J42/J$24),"n.a.",(J42/J$24))</f>
        <v>0.22336783145671196</v>
      </c>
      <c r="K43" s="51">
        <f t="shared" si="31"/>
        <v>0.22659095738222437</v>
      </c>
      <c r="L43" s="51">
        <f t="shared" si="31"/>
        <v>0.2236605919876854</v>
      </c>
      <c r="M43" s="51">
        <f t="shared" si="31"/>
        <v>0.23632667152556677</v>
      </c>
      <c r="N43" s="51">
        <f t="shared" si="31"/>
        <v>0.24779884004622532</v>
      </c>
      <c r="O43" s="51">
        <f t="shared" si="31"/>
        <v>0.26046009464712738</v>
      </c>
      <c r="P43" s="51">
        <f t="shared" si="31"/>
        <v>0.27443600216477815</v>
      </c>
      <c r="Q43" s="51">
        <f t="shared" si="31"/>
        <v>0.28986883358235738</v>
      </c>
      <c r="R43" s="51">
        <f t="shared" si="31"/>
        <v>0.30691994144014312</v>
      </c>
      <c r="S43" s="51">
        <f t="shared" ref="S43" si="32">IF(ISERROR(S42/S$24),"n.a.",(S42/S$24))</f>
        <v>0.32577251769568016</v>
      </c>
      <c r="T43" s="51"/>
    </row>
    <row r="44" spans="3:20">
      <c r="C44" s="50"/>
      <c r="D44" s="50" t="s">
        <v>28</v>
      </c>
      <c r="E44" s="50"/>
      <c r="F44" s="50"/>
      <c r="G44" s="219"/>
      <c r="H44" s="220"/>
      <c r="I44" s="254" t="str">
        <f t="shared" ref="I44:S44" si="33">IF(ISERROR(I42/H42-1),"n.a.",(I42/H42-1))</f>
        <v>n.a.</v>
      </c>
      <c r="J44" s="51">
        <f t="shared" si="33"/>
        <v>0.64357048032826447</v>
      </c>
      <c r="K44" s="51">
        <f t="shared" si="33"/>
        <v>9.6265225013538513E-2</v>
      </c>
      <c r="L44" s="51">
        <f t="shared" si="33"/>
        <v>-4.3001749876503959E-2</v>
      </c>
      <c r="M44" s="51">
        <f t="shared" si="33"/>
        <v>7.7995818059334532E-2</v>
      </c>
      <c r="N44" s="51">
        <f t="shared" si="33"/>
        <v>7.9999999999999849E-2</v>
      </c>
      <c r="O44" s="51">
        <f t="shared" si="33"/>
        <v>8.0000000000000071E-2</v>
      </c>
      <c r="P44" s="51">
        <f t="shared" si="33"/>
        <v>7.9999999999999849E-2</v>
      </c>
      <c r="Q44" s="51">
        <f t="shared" si="33"/>
        <v>8.0000000000000071E-2</v>
      </c>
      <c r="R44" s="51">
        <f t="shared" si="33"/>
        <v>8.0000000000000071E-2</v>
      </c>
      <c r="S44" s="51">
        <f t="shared" si="33"/>
        <v>8.0000000000000293E-2</v>
      </c>
      <c r="T44" s="51"/>
    </row>
    <row r="45" spans="3:20">
      <c r="H45" s="58"/>
    </row>
    <row r="46" spans="3:20">
      <c r="D46" t="s">
        <v>48</v>
      </c>
      <c r="F46" s="2"/>
      <c r="G46" s="2"/>
      <c r="H46" s="213"/>
      <c r="I46" s="2">
        <f t="shared" ref="I46" si="34">-I31</f>
        <v>-11056</v>
      </c>
      <c r="J46" s="2">
        <f t="shared" ref="J46:R46" si="35">-J31</f>
        <v>-11284</v>
      </c>
      <c r="K46" s="2">
        <f t="shared" si="35"/>
        <v>-11104</v>
      </c>
      <c r="L46" s="2">
        <f t="shared" si="35"/>
        <v>-11519</v>
      </c>
      <c r="M46" s="2">
        <f t="shared" si="35"/>
        <v>-11445</v>
      </c>
      <c r="N46" s="2">
        <f t="shared" si="35"/>
        <v>-11513.67</v>
      </c>
      <c r="O46" s="2">
        <f t="shared" si="35"/>
        <v>-11582.75202</v>
      </c>
      <c r="P46" s="2">
        <f t="shared" si="35"/>
        <v>-11652.24853212</v>
      </c>
      <c r="Q46" s="2">
        <f t="shared" si="35"/>
        <v>-11722.16202331272</v>
      </c>
      <c r="R46" s="2">
        <f t="shared" si="35"/>
        <v>-11792.494995452596</v>
      </c>
      <c r="S46" s="2">
        <f t="shared" ref="S46" si="36">-S31</f>
        <v>-11863.249965425312</v>
      </c>
      <c r="T46" s="2"/>
    </row>
    <row r="47" spans="3:20" s="50" customFormat="1">
      <c r="C47"/>
      <c r="D47"/>
      <c r="E47"/>
      <c r="F47"/>
      <c r="G47"/>
      <c r="H47" s="58"/>
      <c r="I47"/>
      <c r="J47"/>
      <c r="K47" s="116"/>
      <c r="L47" s="116"/>
      <c r="M47" s="116"/>
      <c r="N47" s="116"/>
      <c r="O47" s="116"/>
      <c r="P47" s="116"/>
      <c r="Q47" s="116"/>
      <c r="R47" s="116"/>
      <c r="S47" s="116"/>
      <c r="T47" s="116"/>
    </row>
    <row r="48" spans="3:20" s="50" customFormat="1">
      <c r="C48"/>
      <c r="D48" t="s">
        <v>37</v>
      </c>
      <c r="E48"/>
      <c r="F48" s="265">
        <f>' Financials'!I38</f>
        <v>-12451</v>
      </c>
      <c r="G48" s="265">
        <f>' Financials'!J38</f>
        <v>-13313</v>
      </c>
      <c r="H48" s="265">
        <f>' Financials'!K38</f>
        <v>-10495</v>
      </c>
      <c r="I48" s="265">
        <f>' Financials'!L38</f>
        <v>-7309</v>
      </c>
      <c r="J48" s="265">
        <f>' Financials'!M38</f>
        <v>-11085</v>
      </c>
      <c r="K48" s="265">
        <f>' Financials'!N38</f>
        <v>-10708</v>
      </c>
      <c r="L48" s="265">
        <f>' Financials'!O38</f>
        <v>-10959</v>
      </c>
      <c r="M48" s="265">
        <f>' Financials'!P38</f>
        <v>-9447</v>
      </c>
      <c r="N48" s="265">
        <f>' Financials'!Q38</f>
        <v>-9635.94</v>
      </c>
      <c r="O48" s="265">
        <f>' Financials'!R38</f>
        <v>-9828.6588000000011</v>
      </c>
      <c r="P48" s="265">
        <f>' Financials'!S38</f>
        <v>-10025.231976000001</v>
      </c>
      <c r="Q48" s="265">
        <f>' Financials'!T38</f>
        <v>-10225.736615520002</v>
      </c>
      <c r="R48" s="265">
        <f>' Financials'!U38</f>
        <v>-10430.251347830403</v>
      </c>
      <c r="S48" s="265">
        <f>' Financials'!V38</f>
        <v>-10638.85637478701</v>
      </c>
      <c r="T48" s="106"/>
    </row>
    <row r="49" spans="3:20">
      <c r="C49" s="50"/>
      <c r="D49" s="50" t="s">
        <v>39</v>
      </c>
      <c r="E49" s="50"/>
      <c r="F49" s="51">
        <f t="shared" ref="F49:G49" si="37">IF(ISERROR(-F48/F$24),"n.a.",(-F48/F$24))</f>
        <v>5.4315677430049641E-2</v>
      </c>
      <c r="G49" s="51">
        <f t="shared" si="37"/>
        <v>5.0125190609762983E-2</v>
      </c>
      <c r="H49" s="59">
        <f t="shared" ref="H49" si="38">IF(ISERROR(-H48/H$24),"n.a.",(-H48/H$24))</f>
        <v>4.033838892433525E-2</v>
      </c>
      <c r="I49" s="51">
        <f t="shared" ref="I49:R49" si="39">IF(ISERROR(-I48/I$24),"n.a.",(-I48/I$24))</f>
        <v>2.6625138881299748E-2</v>
      </c>
      <c r="J49" s="51">
        <f t="shared" si="39"/>
        <v>3.0302036264033657E-2</v>
      </c>
      <c r="K49" s="51">
        <f t="shared" si="39"/>
        <v>2.7086368787437268E-2</v>
      </c>
      <c r="L49" s="51">
        <f t="shared" si="39"/>
        <v>2.859230076835775E-2</v>
      </c>
      <c r="M49" s="51">
        <f t="shared" si="39"/>
        <v>2.415896275269477E-2</v>
      </c>
      <c r="N49" s="51">
        <f t="shared" si="39"/>
        <v>2.3924409716260843E-2</v>
      </c>
      <c r="O49" s="51">
        <f t="shared" si="39"/>
        <v>2.3749778988404923E-2</v>
      </c>
      <c r="P49" s="51">
        <f t="shared" si="39"/>
        <v>2.3633926407973682E-2</v>
      </c>
      <c r="Q49" s="51">
        <f t="shared" si="39"/>
        <v>2.3576141746829496E-2</v>
      </c>
      <c r="R49" s="51">
        <f t="shared" si="39"/>
        <v>2.3576141746829496E-2</v>
      </c>
      <c r="S49" s="51">
        <f t="shared" ref="S49" si="40">IF(ISERROR(-S48/S$24),"n.a.",(-S48/S$24))</f>
        <v>2.3634068385028094E-2</v>
      </c>
      <c r="T49" s="51"/>
    </row>
    <row r="50" spans="3:20">
      <c r="C50" s="50"/>
      <c r="D50" s="50" t="s">
        <v>66</v>
      </c>
      <c r="E50" s="50"/>
      <c r="F50" s="51">
        <f t="shared" ref="F50:G50" si="41">F48/F31</f>
        <v>-1.225854090774835</v>
      </c>
      <c r="G50" s="51">
        <f t="shared" si="41"/>
        <v>-1.2210400807117308</v>
      </c>
      <c r="H50" s="59">
        <f t="shared" ref="H50" si="42">H48/H31</f>
        <v>-0.83645492946521083</v>
      </c>
      <c r="I50" s="51">
        <f t="shared" ref="I50:R50" si="43">I48/I31</f>
        <v>-0.66108900144717797</v>
      </c>
      <c r="J50" s="51">
        <f t="shared" si="43"/>
        <v>-0.9823644097837646</v>
      </c>
      <c r="K50" s="51">
        <f t="shared" si="43"/>
        <v>-0.96433717579250722</v>
      </c>
      <c r="L50" s="51">
        <f t="shared" si="43"/>
        <v>-0.95138466880805628</v>
      </c>
      <c r="M50" s="51">
        <f t="shared" si="43"/>
        <v>-0.82542595019659237</v>
      </c>
      <c r="N50" s="51">
        <f t="shared" si="43"/>
        <v>-0.83691299125300622</v>
      </c>
      <c r="O50" s="51">
        <f t="shared" si="43"/>
        <v>-0.84855989172770019</v>
      </c>
      <c r="P50" s="51">
        <f t="shared" si="43"/>
        <v>-0.8603688763044276</v>
      </c>
      <c r="Q50" s="51">
        <f t="shared" si="43"/>
        <v>-0.87234220062675571</v>
      </c>
      <c r="R50" s="51">
        <f t="shared" si="43"/>
        <v>-0.88448215172891742</v>
      </c>
      <c r="S50" s="51">
        <f t="shared" ref="S50" si="44">S48/S31</f>
        <v>-0.89679104847265978</v>
      </c>
      <c r="T50" s="51"/>
    </row>
    <row r="51" spans="3:20">
      <c r="C51" s="50"/>
      <c r="D51" s="50"/>
      <c r="E51" s="50"/>
      <c r="F51" s="51"/>
      <c r="G51" s="51"/>
      <c r="H51" s="59"/>
      <c r="I51" s="51"/>
      <c r="J51" s="51"/>
      <c r="K51" s="51"/>
      <c r="L51" s="51"/>
      <c r="M51" s="51"/>
      <c r="N51" s="51"/>
      <c r="O51" s="51"/>
      <c r="P51" s="51"/>
      <c r="Q51" s="51"/>
      <c r="R51" s="51"/>
      <c r="S51" s="51"/>
      <c r="T51" s="51"/>
    </row>
    <row r="52" spans="3:20">
      <c r="D52" t="s">
        <v>67</v>
      </c>
      <c r="F52" s="265">
        <f>' Financials'!I43</f>
        <v>23853</v>
      </c>
      <c r="G52" s="265">
        <f>' Financials'!J43</f>
        <v>60548</v>
      </c>
      <c r="H52" s="265">
        <f>' Financials'!K43</f>
        <v>-11008</v>
      </c>
      <c r="I52" s="265">
        <f>' Financials'!L43</f>
        <v>8180</v>
      </c>
      <c r="J52" s="265">
        <f>' Financials'!M43</f>
        <v>44513</v>
      </c>
      <c r="K52" s="265">
        <f>' Financials'!N43</f>
        <v>29956</v>
      </c>
      <c r="L52" s="265">
        <f>' Financials'!O43</f>
        <v>-2507</v>
      </c>
      <c r="M52" s="265">
        <f>' Financials'!P43</f>
        <v>39493</v>
      </c>
      <c r="N52" s="265">
        <f>' Financials'!Q43</f>
        <v>39493</v>
      </c>
      <c r="O52" s="265">
        <f>' Financials'!R43</f>
        <v>39493</v>
      </c>
      <c r="P52" s="265">
        <f>' Financials'!S43</f>
        <v>39493</v>
      </c>
      <c r="Q52" s="265">
        <f>' Financials'!T43</f>
        <v>39493</v>
      </c>
      <c r="R52" s="265">
        <f>' Financials'!U43</f>
        <v>39493</v>
      </c>
      <c r="S52" s="265">
        <f>' Financials'!V43</f>
        <v>39493</v>
      </c>
      <c r="T52" s="106"/>
    </row>
    <row r="53" spans="3:20">
      <c r="C53" s="50"/>
      <c r="D53" s="50" t="s">
        <v>39</v>
      </c>
      <c r="E53" s="50"/>
      <c r="F53" s="51">
        <f>IF(ISERROR(F52/F$24),"n.a.",(F52/F$24))</f>
        <v>0.10405524485896507</v>
      </c>
      <c r="G53" s="51">
        <f t="shared" ref="G53:S53" si="45">IF(ISERROR(G52/G$24),"n.a.",(G52/G$24))</f>
        <v>0.22797115909561549</v>
      </c>
      <c r="H53" s="59">
        <f t="shared" si="45"/>
        <v>-4.2310146286715811E-2</v>
      </c>
      <c r="I53" s="51">
        <f t="shared" si="45"/>
        <v>2.9798007394860025E-2</v>
      </c>
      <c r="J53" s="51">
        <f t="shared" si="45"/>
        <v>0.12168105910878936</v>
      </c>
      <c r="K53" s="51">
        <f t="shared" si="45"/>
        <v>7.5775052614537805E-2</v>
      </c>
      <c r="L53" s="51">
        <f t="shared" si="45"/>
        <v>-6.5408247126811639E-3</v>
      </c>
      <c r="M53" s="51">
        <f t="shared" si="45"/>
        <v>0.10099607452018361</v>
      </c>
      <c r="N53" s="51">
        <f t="shared" si="45"/>
        <v>9.8054441281731672E-2</v>
      </c>
      <c r="O53" s="51">
        <f t="shared" si="45"/>
        <v>9.5430113169568523E-2</v>
      </c>
      <c r="P53" s="51">
        <f t="shared" si="45"/>
        <v>9.3102549433725396E-2</v>
      </c>
      <c r="Q53" s="51">
        <f t="shared" si="45"/>
        <v>9.1053838076993063E-2</v>
      </c>
      <c r="R53" s="51">
        <f t="shared" si="45"/>
        <v>8.9268468702934367E-2</v>
      </c>
      <c r="S53" s="51">
        <f t="shared" si="45"/>
        <v>8.7733138774382671E-2</v>
      </c>
      <c r="T53" s="51"/>
    </row>
    <row r="54" spans="3:20">
      <c r="C54" s="50"/>
      <c r="D54" s="50"/>
      <c r="E54" s="50"/>
      <c r="F54" s="51"/>
      <c r="G54" s="51"/>
      <c r="H54" s="59"/>
      <c r="I54" s="51"/>
      <c r="J54" s="51"/>
      <c r="K54" s="51"/>
      <c r="L54" s="51"/>
      <c r="M54" s="51"/>
      <c r="N54" s="51"/>
      <c r="O54" s="51"/>
      <c r="P54" s="51"/>
      <c r="Q54" s="51"/>
      <c r="R54" s="51"/>
      <c r="S54" s="51"/>
      <c r="T54" s="51"/>
    </row>
    <row r="55" spans="3:20">
      <c r="C55" s="50"/>
      <c r="D55" t="s">
        <v>42</v>
      </c>
      <c r="E55" s="50"/>
      <c r="F55" s="265">
        <f>' Financials'!I47</f>
        <v>-64420</v>
      </c>
      <c r="G55" s="265">
        <f>' Financials'!J47</f>
        <v>-71810</v>
      </c>
      <c r="H55" s="265">
        <f>' Financials'!K47</f>
        <v>-44900</v>
      </c>
      <c r="I55" s="265">
        <f>' Financials'!L47</f>
        <v>-91109</v>
      </c>
      <c r="J55" s="265">
        <f>' Financials'!M47</f>
        <v>-108498</v>
      </c>
      <c r="K55" s="265">
        <f>' Financials'!N47</f>
        <v>-133103</v>
      </c>
      <c r="L55" s="265">
        <f>' Financials'!O47</f>
        <v>-104783</v>
      </c>
      <c r="M55" s="265">
        <f>' Financials'!P47</f>
        <v>-119048</v>
      </c>
      <c r="N55" s="265">
        <f>' Financials'!Q47</f>
        <v>-120238.48</v>
      </c>
      <c r="O55" s="265">
        <f>' Financials'!R47</f>
        <v>-121440.8648</v>
      </c>
      <c r="P55" s="265">
        <f>' Financials'!S47</f>
        <v>-122655.27344799999</v>
      </c>
      <c r="Q55" s="265">
        <f>' Financials'!T47</f>
        <v>-123881.82618248</v>
      </c>
      <c r="R55" s="265">
        <f>' Financials'!U47</f>
        <v>-125120.64444430479</v>
      </c>
      <c r="S55" s="265">
        <f>' Financials'!V47</f>
        <v>-126371.85088874784</v>
      </c>
      <c r="T55" s="51"/>
    </row>
    <row r="56" spans="3:20">
      <c r="C56" s="50"/>
      <c r="D56" s="50" t="s">
        <v>39</v>
      </c>
      <c r="E56" s="50"/>
      <c r="F56" s="51">
        <f>IF(ISERROR(F55/F$24),"n.a.",(F55/F$24))</f>
        <v>-0.28102288491236027</v>
      </c>
      <c r="G56" s="51">
        <f t="shared" ref="G56:S56" si="46">IF(ISERROR(G55/G$24),"n.a.",(G55/G$24))</f>
        <v>-0.2703740657768407</v>
      </c>
      <c r="H56" s="59">
        <f t="shared" si="46"/>
        <v>-0.17257681397833757</v>
      </c>
      <c r="I56" s="51">
        <f t="shared" si="46"/>
        <v>-0.33189078921006138</v>
      </c>
      <c r="J56" s="51">
        <f t="shared" si="46"/>
        <v>-0.29659091841002466</v>
      </c>
      <c r="K56" s="51">
        <f t="shared" si="46"/>
        <v>-0.33669003966326694</v>
      </c>
      <c r="L56" s="51">
        <f t="shared" si="46"/>
        <v>-0.27338142635375767</v>
      </c>
      <c r="M56" s="51">
        <f t="shared" si="46"/>
        <v>-0.30444333627424652</v>
      </c>
      <c r="N56" s="51">
        <f t="shared" si="46"/>
        <v>-0.29853181518154276</v>
      </c>
      <c r="O56" s="51">
        <f t="shared" si="46"/>
        <v>-0.29344733171129744</v>
      </c>
      <c r="P56" s="51">
        <f t="shared" si="46"/>
        <v>-0.28915298051552241</v>
      </c>
      <c r="Q56" s="51">
        <f t="shared" si="46"/>
        <v>-0.28561810300310769</v>
      </c>
      <c r="R56" s="51">
        <f t="shared" si="46"/>
        <v>-0.28281792552268509</v>
      </c>
      <c r="S56" s="51">
        <f t="shared" si="46"/>
        <v>-0.28073327250900432</v>
      </c>
      <c r="T56" s="51"/>
    </row>
    <row r="57" spans="3:20">
      <c r="C57" s="50"/>
      <c r="D57" s="50"/>
      <c r="E57" s="50"/>
      <c r="F57" s="51"/>
      <c r="G57" s="51"/>
      <c r="H57" s="59"/>
      <c r="I57" s="51"/>
      <c r="J57" s="51"/>
      <c r="K57" s="51"/>
      <c r="L57" s="51"/>
      <c r="M57" s="51"/>
      <c r="N57" s="51"/>
      <c r="O57" s="51"/>
      <c r="P57" s="51"/>
      <c r="Q57" s="51"/>
      <c r="R57" s="51"/>
      <c r="S57" s="51"/>
      <c r="T57" s="51"/>
    </row>
    <row r="58" spans="3:20">
      <c r="C58" s="50"/>
      <c r="D58" t="s">
        <v>44</v>
      </c>
      <c r="E58" s="50"/>
      <c r="F58" s="265">
        <f>' Financials'!I51</f>
        <v>0</v>
      </c>
      <c r="G58" s="265">
        <f>' Financials'!J51</f>
        <v>0</v>
      </c>
      <c r="H58" s="265">
        <f>' Financials'!K51</f>
        <v>0</v>
      </c>
      <c r="I58" s="265">
        <f>' Financials'!L51</f>
        <v>0</v>
      </c>
      <c r="J58" s="265">
        <f>' Financials'!M51</f>
        <v>0</v>
      </c>
      <c r="K58" s="265">
        <f>' Financials'!N51</f>
        <v>0</v>
      </c>
      <c r="L58" s="265">
        <f>' Financials'!O51</f>
        <v>0</v>
      </c>
      <c r="M58" s="265">
        <f>' Financials'!P51</f>
        <v>0</v>
      </c>
      <c r="N58" s="265">
        <f>' Financials'!Q51</f>
        <v>0</v>
      </c>
      <c r="O58" s="265">
        <f>' Financials'!R51</f>
        <v>0</v>
      </c>
      <c r="P58" s="265">
        <f>' Financials'!S51</f>
        <v>0</v>
      </c>
      <c r="Q58" s="265">
        <f>' Financials'!T51</f>
        <v>0</v>
      </c>
      <c r="R58" s="265">
        <f>' Financials'!U51</f>
        <v>0</v>
      </c>
      <c r="S58" s="265">
        <f>' Financials'!V51</f>
        <v>0</v>
      </c>
      <c r="T58" s="51"/>
    </row>
    <row r="59" spans="3:20">
      <c r="C59" s="50"/>
      <c r="D59" s="50" t="s">
        <v>39</v>
      </c>
      <c r="E59" s="50"/>
      <c r="F59" s="51">
        <f>IF(ISERROR(F58/F$24),"n.a.",(F58/F$24))</f>
        <v>0</v>
      </c>
      <c r="G59" s="51">
        <f t="shared" ref="G59:S59" si="47">IF(ISERROR(G58/G$24),"n.a.",(G58/G$24))</f>
        <v>0</v>
      </c>
      <c r="H59" s="59">
        <f t="shared" si="47"/>
        <v>0</v>
      </c>
      <c r="I59" s="51">
        <f t="shared" si="47"/>
        <v>0</v>
      </c>
      <c r="J59" s="51">
        <f t="shared" si="47"/>
        <v>0</v>
      </c>
      <c r="K59" s="51">
        <f t="shared" si="47"/>
        <v>0</v>
      </c>
      <c r="L59" s="51">
        <f t="shared" si="47"/>
        <v>0</v>
      </c>
      <c r="M59" s="51">
        <f t="shared" si="47"/>
        <v>0</v>
      </c>
      <c r="N59" s="51">
        <f t="shared" si="47"/>
        <v>0</v>
      </c>
      <c r="O59" s="51">
        <f t="shared" si="47"/>
        <v>0</v>
      </c>
      <c r="P59" s="51">
        <f t="shared" si="47"/>
        <v>0</v>
      </c>
      <c r="Q59" s="51">
        <f t="shared" si="47"/>
        <v>0</v>
      </c>
      <c r="R59" s="51">
        <f t="shared" si="47"/>
        <v>0</v>
      </c>
      <c r="S59" s="51">
        <f t="shared" si="47"/>
        <v>0</v>
      </c>
      <c r="T59" s="51"/>
    </row>
    <row r="60" spans="3:20">
      <c r="H60" s="59"/>
    </row>
    <row r="61" spans="3:20">
      <c r="D61" s="52" t="s">
        <v>68</v>
      </c>
      <c r="E61" s="52"/>
      <c r="F61" s="107"/>
      <c r="G61" s="107"/>
      <c r="H61" s="108"/>
      <c r="I61" s="107">
        <f>I35*(1-I40)+I46-I48-I52</f>
        <v>37789</v>
      </c>
      <c r="J61" s="107">
        <f t="shared" ref="J61:S61" si="48">J35*(1-J40)+J46-J48-J52</f>
        <v>36999.75</v>
      </c>
      <c r="K61" s="107">
        <f t="shared" si="48"/>
        <v>59225.75</v>
      </c>
      <c r="L61" s="107">
        <f t="shared" si="48"/>
        <v>87672.75</v>
      </c>
      <c r="M61" s="107">
        <f t="shared" si="48"/>
        <v>50921</v>
      </c>
      <c r="N61" s="107">
        <f t="shared" si="48"/>
        <v>58434.229999999996</v>
      </c>
      <c r="O61" s="107">
        <f t="shared" si="48"/>
        <v>66542.263580000013</v>
      </c>
      <c r="P61" s="107">
        <f t="shared" si="48"/>
        <v>75292.488787880007</v>
      </c>
      <c r="Q61" s="107">
        <f t="shared" si="48"/>
        <v>84736.080363727306</v>
      </c>
      <c r="R61" s="107">
        <f t="shared" si="48"/>
        <v>94928.302585619444</v>
      </c>
      <c r="S61" s="107">
        <f t="shared" si="48"/>
        <v>105928.83634126268</v>
      </c>
      <c r="T61" s="107"/>
    </row>
    <row r="62" spans="3:20">
      <c r="H62" s="58"/>
    </row>
    <row r="63" spans="3:20" ht="12.75" customHeight="1">
      <c r="D63" s="37" t="s">
        <v>61</v>
      </c>
      <c r="H63" s="58"/>
      <c r="I63" s="215">
        <f t="shared" ref="I63:S63" si="49">-I18*I61</f>
        <v>-37789</v>
      </c>
      <c r="J63" s="2">
        <f t="shared" si="49"/>
        <v>-36999.75</v>
      </c>
      <c r="K63" s="2">
        <f t="shared" si="49"/>
        <v>-59225.75</v>
      </c>
      <c r="L63" s="2">
        <f t="shared" si="49"/>
        <v>-87672.75</v>
      </c>
      <c r="M63" s="2">
        <f t="shared" si="49"/>
        <v>-50921</v>
      </c>
      <c r="N63" s="2">
        <f t="shared" si="49"/>
        <v>-30117.026139630383</v>
      </c>
      <c r="O63" s="2">
        <f t="shared" si="49"/>
        <v>0</v>
      </c>
      <c r="P63" s="2">
        <f t="shared" si="49"/>
        <v>0</v>
      </c>
      <c r="Q63" s="2">
        <f t="shared" si="49"/>
        <v>0</v>
      </c>
      <c r="R63" s="2">
        <f t="shared" si="49"/>
        <v>0</v>
      </c>
      <c r="S63" s="2">
        <f t="shared" si="49"/>
        <v>0</v>
      </c>
      <c r="T63" s="2"/>
    </row>
    <row r="64" spans="3:20">
      <c r="D64" s="52" t="s">
        <v>69</v>
      </c>
      <c r="E64" s="52"/>
      <c r="F64" s="52"/>
      <c r="G64" s="52"/>
      <c r="H64" s="217"/>
      <c r="I64" s="109">
        <f>I63+I61</f>
        <v>0</v>
      </c>
      <c r="J64" s="107">
        <f t="shared" ref="J64:O64" si="50">J63+J61</f>
        <v>0</v>
      </c>
      <c r="K64" s="107">
        <f t="shared" si="50"/>
        <v>0</v>
      </c>
      <c r="L64" s="107">
        <f t="shared" si="50"/>
        <v>0</v>
      </c>
      <c r="M64" s="107">
        <f>M63+M61</f>
        <v>0</v>
      </c>
      <c r="N64" s="107">
        <f t="shared" si="50"/>
        <v>28317.203860369613</v>
      </c>
      <c r="O64" s="107">
        <f t="shared" si="50"/>
        <v>66542.263580000013</v>
      </c>
      <c r="P64" s="107">
        <f>P63+P61</f>
        <v>75292.488787880007</v>
      </c>
      <c r="Q64" s="107">
        <f>Q63+Q61</f>
        <v>84736.080363727306</v>
      </c>
      <c r="R64" s="107">
        <f>R63+R61</f>
        <v>94928.302585619444</v>
      </c>
      <c r="S64" s="107">
        <f>S63+S61</f>
        <v>105928.83634126268</v>
      </c>
      <c r="T64" s="107"/>
    </row>
    <row r="65" spans="4:20">
      <c r="H65" s="58"/>
    </row>
    <row r="66" spans="4:20" ht="12.75" customHeight="1">
      <c r="D66" s="277" t="s">
        <v>70</v>
      </c>
      <c r="E66" s="277"/>
      <c r="F66" s="277"/>
      <c r="G66" s="277"/>
      <c r="H66" s="278"/>
      <c r="I66" s="279">
        <f>(I22-F7)/2</f>
        <v>-824.5</v>
      </c>
      <c r="J66" s="280">
        <f t="shared" ref="J66:S66" si="51">I66+365.25</f>
        <v>-459.25</v>
      </c>
      <c r="K66" s="280">
        <f t="shared" si="51"/>
        <v>-94</v>
      </c>
      <c r="L66" s="280">
        <f t="shared" si="51"/>
        <v>271.25</v>
      </c>
      <c r="M66" s="280">
        <f t="shared" si="51"/>
        <v>636.5</v>
      </c>
      <c r="N66" s="280">
        <f t="shared" si="51"/>
        <v>1001.75</v>
      </c>
      <c r="O66" s="280">
        <f t="shared" si="51"/>
        <v>1367</v>
      </c>
      <c r="P66" s="280">
        <f t="shared" si="51"/>
        <v>1732.25</v>
      </c>
      <c r="Q66" s="280">
        <f t="shared" si="51"/>
        <v>2097.5</v>
      </c>
      <c r="R66" s="280">
        <f t="shared" si="51"/>
        <v>2462.75</v>
      </c>
      <c r="S66" s="280">
        <f t="shared" si="51"/>
        <v>2828</v>
      </c>
      <c r="T66" s="280"/>
    </row>
    <row r="67" spans="4:20">
      <c r="D67" s="40" t="s">
        <v>71</v>
      </c>
      <c r="E67" s="40"/>
      <c r="F67" s="40"/>
      <c r="G67" s="40"/>
      <c r="H67" s="218"/>
      <c r="I67" s="101">
        <f>1/((1+$F$11)^(I66/365.25))</f>
        <v>1.1897326522343881</v>
      </c>
      <c r="J67" s="110">
        <f t="shared" ref="J67:Q67" si="52">1/((1+$F$11)^(J66/365.25))</f>
        <v>1.1016043076244333</v>
      </c>
      <c r="K67" s="110">
        <f t="shared" si="52"/>
        <v>1.0200039885411418</v>
      </c>
      <c r="L67" s="110">
        <f t="shared" si="52"/>
        <v>0.9444481375380942</v>
      </c>
      <c r="M67" s="110">
        <f t="shared" si="52"/>
        <v>0.87448901623897612</v>
      </c>
      <c r="N67" s="110">
        <f t="shared" si="52"/>
        <v>0.80971205207312591</v>
      </c>
      <c r="O67" s="110">
        <f t="shared" si="52"/>
        <v>0.74973338154919067</v>
      </c>
      <c r="P67" s="110">
        <f t="shared" si="52"/>
        <v>0.6941975755085098</v>
      </c>
      <c r="Q67" s="110">
        <f t="shared" si="52"/>
        <v>0.64277553287824973</v>
      </c>
      <c r="R67" s="110">
        <f>1/((1+$F$11)^(R66/365.25))</f>
        <v>0.59516253044282386</v>
      </c>
      <c r="S67" s="110">
        <f>1/((1+$F$11)^(S66/365.25))</f>
        <v>0.55107641707668875</v>
      </c>
      <c r="T67" s="110"/>
    </row>
    <row r="68" spans="4:20">
      <c r="R68" s="2"/>
      <c r="S68" s="2"/>
      <c r="T68" s="2"/>
    </row>
    <row r="69" spans="4:20">
      <c r="D69" s="57" t="s">
        <v>72</v>
      </c>
      <c r="E69" s="57"/>
      <c r="F69" s="57"/>
      <c r="G69" s="57"/>
      <c r="H69" s="57"/>
      <c r="I69" s="57"/>
      <c r="J69" s="57"/>
      <c r="K69" s="57"/>
      <c r="L69" s="57"/>
      <c r="M69" s="57"/>
      <c r="N69" s="57"/>
      <c r="O69" s="57"/>
      <c r="P69" s="57" t="s">
        <v>73</v>
      </c>
      <c r="Q69" s="57"/>
      <c r="R69" s="57"/>
      <c r="S69" s="57"/>
      <c r="T69" s="62">
        <f>S64*(1+F9)/(F11-F9)</f>
        <v>3707509.2719441941</v>
      </c>
    </row>
    <row r="70" spans="4:20">
      <c r="D70" s="35"/>
      <c r="E70" s="35"/>
      <c r="F70" s="35"/>
      <c r="G70" s="35"/>
      <c r="H70" s="35"/>
      <c r="I70" s="35"/>
      <c r="J70" s="35"/>
      <c r="K70" s="35"/>
      <c r="L70" s="35"/>
      <c r="M70" s="35"/>
      <c r="N70" s="35"/>
      <c r="O70" s="35"/>
      <c r="P70" s="35" t="s">
        <v>74</v>
      </c>
      <c r="Q70" s="35"/>
      <c r="R70" s="35"/>
      <c r="S70" s="35"/>
      <c r="T70" s="63">
        <f>S27*F10</f>
        <v>3733048.0177432792</v>
      </c>
    </row>
    <row r="71" spans="4:20">
      <c r="Q71" s="2"/>
      <c r="R71" s="2"/>
      <c r="S71" s="2"/>
      <c r="T71" s="2"/>
    </row>
    <row r="72" spans="4:20">
      <c r="F72" s="45" t="s">
        <v>75</v>
      </c>
      <c r="G72" s="45"/>
      <c r="H72" s="45"/>
      <c r="I72" s="45"/>
      <c r="L72" s="45" t="s">
        <v>76</v>
      </c>
      <c r="M72" s="45"/>
      <c r="N72" s="45"/>
      <c r="O72" s="45"/>
    </row>
    <row r="73" spans="4:20" ht="4.5" customHeight="1"/>
    <row r="74" spans="4:20">
      <c r="F74" s="35" t="s">
        <v>77</v>
      </c>
      <c r="G74" s="35"/>
      <c r="H74" s="103" t="s">
        <v>78</v>
      </c>
      <c r="I74" s="103" t="s">
        <v>79</v>
      </c>
      <c r="L74" s="35" t="s">
        <v>77</v>
      </c>
      <c r="M74" s="64"/>
      <c r="N74" s="103" t="s">
        <v>78</v>
      </c>
      <c r="O74" s="103" t="s">
        <v>79</v>
      </c>
    </row>
    <row r="75" spans="4:20">
      <c r="F75" t="s">
        <v>80</v>
      </c>
      <c r="H75" s="246">
        <f>SUMPRODUCT($I$64:$T$64,$I$67:$T$67)</f>
        <v>294424.53229042614</v>
      </c>
      <c r="I75" s="49">
        <f>H75/$H$77</f>
        <v>0.12595456968061947</v>
      </c>
      <c r="L75" t="s">
        <v>80</v>
      </c>
      <c r="N75" s="39">
        <f>SUMPRODUCT($G$64:$T$64,$G$67:$T$67)</f>
        <v>294424.53229042614</v>
      </c>
      <c r="O75" s="49">
        <f>N75/$N$77</f>
        <v>0.11701181799794137</v>
      </c>
    </row>
    <row r="76" spans="4:20">
      <c r="F76" t="s">
        <v>81</v>
      </c>
      <c r="H76" s="246">
        <f>T69*S67</f>
        <v>2043120.9258616094</v>
      </c>
      <c r="I76" s="49">
        <f>H76/$H$77</f>
        <v>0.87404543031938042</v>
      </c>
      <c r="L76" t="s">
        <v>81</v>
      </c>
      <c r="N76" s="39">
        <f>T70*R67</f>
        <v>2221770.3045046576</v>
      </c>
      <c r="O76" s="49">
        <f>N76/$N$77</f>
        <v>0.88298818200205864</v>
      </c>
    </row>
    <row r="77" spans="4:20">
      <c r="F77" s="23" t="s">
        <v>82</v>
      </c>
      <c r="G77" s="52"/>
      <c r="H77" s="247">
        <f>SUM(H75:H76)</f>
        <v>2337545.4581520357</v>
      </c>
      <c r="I77" s="53">
        <f>SUM(I75:I76)</f>
        <v>0.99999999999999989</v>
      </c>
      <c r="L77" s="23" t="s">
        <v>82</v>
      </c>
      <c r="M77" s="52"/>
      <c r="N77" s="47">
        <f>SUM(N75:N76)</f>
        <v>2516194.8367950837</v>
      </c>
      <c r="O77" s="53">
        <f>SUM(O75:O76)</f>
        <v>1</v>
      </c>
    </row>
    <row r="78" spans="4:20">
      <c r="F78" t="s">
        <v>83</v>
      </c>
      <c r="H78" s="106">
        <f>-SUM(Assumptions!$D$19:$D$22)</f>
        <v>86</v>
      </c>
      <c r="I78" s="67"/>
      <c r="L78" t="s">
        <v>83</v>
      </c>
      <c r="N78" s="106">
        <f>-SUM(Assumptions!$D$19:$D$22)</f>
        <v>86</v>
      </c>
      <c r="O78" s="67"/>
    </row>
    <row r="79" spans="4:20">
      <c r="F79" s="23" t="s">
        <v>84</v>
      </c>
      <c r="G79" s="52"/>
      <c r="H79" s="247">
        <f>H77+H78</f>
        <v>2337631.4581520357</v>
      </c>
      <c r="I79" s="53"/>
      <c r="L79" s="23" t="s">
        <v>84</v>
      </c>
      <c r="M79" s="52"/>
      <c r="N79" s="47">
        <f>N77+N78</f>
        <v>2516280.8367950837</v>
      </c>
      <c r="O79" s="53"/>
    </row>
    <row r="80" spans="4:20">
      <c r="F80" s="277" t="s">
        <v>85</v>
      </c>
      <c r="G80" s="277"/>
      <c r="H80" s="281">
        <f>H79/Assumptions!$D$17</f>
        <v>155.90445899373321</v>
      </c>
      <c r="I80" s="282"/>
      <c r="L80" s="277" t="s">
        <v>85</v>
      </c>
      <c r="M80" s="277"/>
      <c r="N80" s="283">
        <f>N79/Assumptions!$D$17</f>
        <v>167.81918345972281</v>
      </c>
      <c r="O80" s="282"/>
    </row>
    <row r="81" spans="4:20">
      <c r="F81" s="68" t="s">
        <v>86</v>
      </c>
      <c r="G81" s="40"/>
      <c r="H81" s="248">
        <f>H80/Assumptions!$D$16-1</f>
        <v>-0.22435592540431237</v>
      </c>
      <c r="I81" s="70"/>
      <c r="L81" s="68" t="s">
        <v>86</v>
      </c>
      <c r="M81" s="40"/>
      <c r="N81" s="69">
        <f>N80/Assumptions!$D$16-1</f>
        <v>-0.16507868925511038</v>
      </c>
      <c r="O81" s="70"/>
    </row>
    <row r="82" spans="4:20">
      <c r="H82" s="2"/>
    </row>
    <row r="83" spans="4:20">
      <c r="D83" s="45" t="s">
        <v>87</v>
      </c>
      <c r="E83" s="45"/>
      <c r="F83" s="45"/>
      <c r="G83" s="45"/>
      <c r="H83" s="45"/>
      <c r="I83" s="45"/>
      <c r="J83" s="45"/>
      <c r="K83" s="45"/>
      <c r="L83" s="45"/>
      <c r="M83" s="45"/>
      <c r="N83" s="45"/>
      <c r="O83" s="45"/>
      <c r="P83" s="45"/>
      <c r="Q83" s="45"/>
      <c r="R83" s="45"/>
      <c r="S83" s="45"/>
      <c r="T83" s="45"/>
    </row>
    <row r="84" spans="4:20" ht="4.5" customHeight="1"/>
    <row r="85" spans="4:20">
      <c r="D85" s="35" t="s">
        <v>88</v>
      </c>
      <c r="E85" s="35"/>
      <c r="F85" s="35"/>
      <c r="G85" s="35"/>
      <c r="H85" s="35"/>
      <c r="I85" s="35"/>
      <c r="J85" s="35"/>
      <c r="K85" s="35"/>
      <c r="L85" s="35"/>
      <c r="M85" s="35"/>
      <c r="N85" s="35"/>
      <c r="O85" s="35"/>
      <c r="P85" s="35"/>
      <c r="Q85" s="35"/>
      <c r="R85" s="35"/>
      <c r="S85" s="35"/>
      <c r="T85" s="57"/>
    </row>
    <row r="87" spans="4:20" ht="12.75" customHeight="1">
      <c r="E87" s="25" t="s">
        <v>55</v>
      </c>
      <c r="F87" s="301">
        <v>0.05</v>
      </c>
      <c r="G87" s="25" t="s">
        <v>89</v>
      </c>
      <c r="I87" s="302">
        <v>5.0000000000000001E-3</v>
      </c>
      <c r="L87" s="25" t="s">
        <v>90</v>
      </c>
      <c r="M87" s="303">
        <v>18</v>
      </c>
      <c r="N87" s="25" t="s">
        <v>91</v>
      </c>
      <c r="P87" s="303">
        <v>2</v>
      </c>
    </row>
    <row r="88" spans="4:20">
      <c r="E88" s="25" t="s">
        <v>92</v>
      </c>
      <c r="F88" s="304">
        <v>0.08</v>
      </c>
      <c r="G88" s="25" t="s">
        <v>93</v>
      </c>
      <c r="I88" s="302">
        <v>2.5000000000000001E-3</v>
      </c>
      <c r="L88" s="25" t="s">
        <v>92</v>
      </c>
      <c r="M88" s="305">
        <f>F88</f>
        <v>0.08</v>
      </c>
      <c r="N88" s="25" t="s">
        <v>93</v>
      </c>
      <c r="P88" s="94">
        <f>I88</f>
        <v>2.5000000000000001E-3</v>
      </c>
    </row>
    <row r="90" spans="4:20">
      <c r="E90" s="61" t="s">
        <v>94</v>
      </c>
      <c r="F90" s="61"/>
      <c r="G90" s="61"/>
      <c r="H90" s="61"/>
      <c r="I90" s="61"/>
      <c r="J90" s="61"/>
      <c r="L90" s="61" t="s">
        <v>95</v>
      </c>
      <c r="M90" s="61"/>
      <c r="N90" s="61"/>
      <c r="O90" s="61"/>
      <c r="P90" s="61"/>
      <c r="Q90" s="61"/>
    </row>
    <row r="91" spans="4:20" ht="4.5" customHeight="1"/>
    <row r="92" spans="4:20">
      <c r="E92" s="60" t="s">
        <v>96</v>
      </c>
      <c r="F92" s="35"/>
      <c r="G92" s="35"/>
      <c r="H92" s="35"/>
      <c r="I92" s="35"/>
      <c r="J92" s="35"/>
      <c r="L92" s="60" t="s">
        <v>96</v>
      </c>
      <c r="M92" s="35"/>
      <c r="N92" s="35"/>
      <c r="O92" s="35"/>
      <c r="P92" s="35"/>
      <c r="Q92" s="35"/>
    </row>
    <row r="93" spans="4:20">
      <c r="E93" s="28" t="s">
        <v>97</v>
      </c>
      <c r="F93" s="65" t="s">
        <v>98</v>
      </c>
      <c r="G93" s="48"/>
      <c r="H93" s="48"/>
      <c r="I93" s="48"/>
      <c r="J93" s="284"/>
      <c r="L93" s="28" t="s">
        <v>97</v>
      </c>
      <c r="M93" s="48" t="s">
        <v>99</v>
      </c>
      <c r="N93" s="48"/>
      <c r="O93" s="48"/>
      <c r="P93" s="48"/>
      <c r="Q93" s="284"/>
    </row>
    <row r="94" spans="4:20" ht="12.75" customHeight="1">
      <c r="E94" s="54">
        <f>H77</f>
        <v>2337545.4581520357</v>
      </c>
      <c r="F94" s="55">
        <f>G94-$I$87</f>
        <v>4.0000000000000008E-2</v>
      </c>
      <c r="G94" s="55">
        <f>H94-$I$87</f>
        <v>4.5000000000000005E-2</v>
      </c>
      <c r="H94" s="285">
        <f>$F$87</f>
        <v>0.05</v>
      </c>
      <c r="I94" s="55">
        <f>H94+$I$87</f>
        <v>5.5E-2</v>
      </c>
      <c r="J94" s="286">
        <f>I94+$I$87</f>
        <v>0.06</v>
      </c>
      <c r="L94" s="54">
        <f>N77</f>
        <v>2516194.8367950837</v>
      </c>
      <c r="M94" s="232">
        <f>N94-$P$87</f>
        <v>14</v>
      </c>
      <c r="N94" s="232">
        <f>O94-$P$87</f>
        <v>16</v>
      </c>
      <c r="O94" s="287">
        <f>$M$87</f>
        <v>18</v>
      </c>
      <c r="P94" s="232">
        <f>O94+$P$87</f>
        <v>20</v>
      </c>
      <c r="Q94" s="288">
        <f>P94+$P$87</f>
        <v>22</v>
      </c>
    </row>
    <row r="95" spans="4:20" ht="12.75" customHeight="1">
      <c r="E95" s="26">
        <f>E96-$I$88</f>
        <v>7.4999999999999997E-2</v>
      </c>
      <c r="F95" s="221">
        <f t="dataTable" ref="F95:J99" dt2D="1" dtr="1" r1="F9" r2="F11" ca="1"/>
        <v>2100179.3304763748</v>
      </c>
      <c r="G95" s="222">
        <v>2409934.7229675404</v>
      </c>
      <c r="H95" s="223">
        <v>2843592.2724551721</v>
      </c>
      <c r="I95" s="222">
        <v>3494078.5966866193</v>
      </c>
      <c r="J95" s="224">
        <v>4578222.4704056978</v>
      </c>
      <c r="L95" s="26">
        <f>L96-$I$88</f>
        <v>7.4999999999999997E-2</v>
      </c>
      <c r="M95" s="289">
        <f t="dataTable" ref="M95:Q99" dt2D="1" dtr="1" r1="F10" r2="F11"/>
        <v>2085123.3897226136</v>
      </c>
      <c r="N95" s="290">
        <v>2339832.8266441524</v>
      </c>
      <c r="O95" s="290">
        <v>2594542.2635656912</v>
      </c>
      <c r="P95" s="290">
        <v>2849251.70048723</v>
      </c>
      <c r="Q95" s="291">
        <v>3103961.1374087683</v>
      </c>
    </row>
    <row r="96" spans="4:20" ht="12.75" customHeight="1">
      <c r="E96" s="26">
        <f>E97-$I$88</f>
        <v>7.7499999999999999E-2</v>
      </c>
      <c r="F96" s="225">
        <v>1946501.0322541185</v>
      </c>
      <c r="G96" s="226">
        <v>2209220.0250526471</v>
      </c>
      <c r="H96" s="223">
        <v>2567473.1970506413</v>
      </c>
      <c r="I96" s="226">
        <v>3084950.0010477435</v>
      </c>
      <c r="J96" s="227">
        <v>3898127.8359003332</v>
      </c>
      <c r="L96" s="26">
        <f>L97-$I$88</f>
        <v>7.7499999999999999E-2</v>
      </c>
      <c r="M96" s="233">
        <v>2053517.5277146404</v>
      </c>
      <c r="N96" s="234">
        <v>2304268.6931341658</v>
      </c>
      <c r="O96" s="235">
        <v>2555019.8585536908</v>
      </c>
      <c r="P96" s="234">
        <v>2805771.0239732158</v>
      </c>
      <c r="Q96" s="292">
        <v>3056522.1893927408</v>
      </c>
      <c r="R96" s="56"/>
      <c r="S96" s="56"/>
      <c r="T96" s="56"/>
    </row>
    <row r="97" spans="4:20" ht="12.75" customHeight="1">
      <c r="E97" s="293">
        <f>$F$88</f>
        <v>0.08</v>
      </c>
      <c r="F97" s="225">
        <v>1812171.5057876215</v>
      </c>
      <c r="G97" s="223">
        <v>2037331.7710866558</v>
      </c>
      <c r="H97" s="226">
        <v>2337545.4581520357</v>
      </c>
      <c r="I97" s="223">
        <v>2757844.620043566</v>
      </c>
      <c r="J97" s="227">
        <v>3388293.3628808628</v>
      </c>
      <c r="L97" s="293">
        <f>$M$88</f>
        <v>0.08</v>
      </c>
      <c r="M97" s="233">
        <v>2022468.1024607152</v>
      </c>
      <c r="N97" s="235">
        <v>2269331.4696278996</v>
      </c>
      <c r="O97" s="234">
        <v>2516194.8367950837</v>
      </c>
      <c r="P97" s="235">
        <v>2763058.2039622678</v>
      </c>
      <c r="Q97" s="292">
        <v>3009921.571129452</v>
      </c>
      <c r="R97" s="56"/>
      <c r="S97" s="56"/>
      <c r="T97" s="56"/>
    </row>
    <row r="98" spans="4:20" ht="12.75" customHeight="1">
      <c r="E98" s="104">
        <f>E97+$I$88</f>
        <v>8.2500000000000004E-2</v>
      </c>
      <c r="F98" s="225">
        <v>1693774.3599351698</v>
      </c>
      <c r="G98" s="226">
        <v>1888502.6134373497</v>
      </c>
      <c r="H98" s="223">
        <v>2143147.2526325085</v>
      </c>
      <c r="I98" s="226">
        <v>2490389.9424440879</v>
      </c>
      <c r="J98" s="227">
        <v>2991962.7166163698</v>
      </c>
      <c r="L98" s="104">
        <f>L97+$I$88</f>
        <v>8.2500000000000004E-2</v>
      </c>
      <c r="M98" s="233">
        <v>1991964.0101301407</v>
      </c>
      <c r="N98" s="234">
        <v>2235008.6387877539</v>
      </c>
      <c r="O98" s="235">
        <v>2478053.2674453664</v>
      </c>
      <c r="P98" s="234">
        <v>2721097.8961029793</v>
      </c>
      <c r="Q98" s="292">
        <v>2964142.5247605923</v>
      </c>
      <c r="R98" s="56"/>
      <c r="S98" s="56"/>
      <c r="T98" s="56"/>
    </row>
    <row r="99" spans="4:20" ht="12.75" customHeight="1">
      <c r="E99" s="105">
        <f>E98+$I$88</f>
        <v>8.5000000000000006E-2</v>
      </c>
      <c r="F99" s="228">
        <v>1588652.4338157112</v>
      </c>
      <c r="G99" s="229">
        <v>1758407.0758113894</v>
      </c>
      <c r="H99" s="229">
        <v>1976663.0440915474</v>
      </c>
      <c r="I99" s="229">
        <v>2267671.0017984239</v>
      </c>
      <c r="J99" s="230">
        <v>2675082.1425880524</v>
      </c>
      <c r="L99" s="105">
        <f>L98+$I$88</f>
        <v>8.5000000000000006E-2</v>
      </c>
      <c r="M99" s="236">
        <v>1961994.3940358679</v>
      </c>
      <c r="N99" s="237">
        <v>2201287.9619414527</v>
      </c>
      <c r="O99" s="237">
        <v>2440581.529847037</v>
      </c>
      <c r="P99" s="237">
        <v>2679875.0977526219</v>
      </c>
      <c r="Q99" s="294">
        <v>2919168.6656582062</v>
      </c>
      <c r="R99" s="56"/>
      <c r="S99" s="56"/>
      <c r="T99" s="56"/>
    </row>
    <row r="101" spans="4:20">
      <c r="E101" s="60" t="s">
        <v>100</v>
      </c>
      <c r="F101" s="35"/>
      <c r="G101" s="35"/>
      <c r="H101" s="35"/>
      <c r="I101" s="35"/>
      <c r="J101" s="35"/>
      <c r="L101" s="60" t="s">
        <v>100</v>
      </c>
      <c r="M101" s="35"/>
      <c r="N101" s="35"/>
      <c r="O101" s="35"/>
      <c r="P101" s="35"/>
      <c r="Q101" s="35"/>
    </row>
    <row r="102" spans="4:20">
      <c r="E102" s="28" t="s">
        <v>97</v>
      </c>
      <c r="F102" s="65" t="s">
        <v>98</v>
      </c>
      <c r="G102" s="48"/>
      <c r="H102" s="48"/>
      <c r="I102" s="48"/>
      <c r="J102" s="284"/>
      <c r="L102" s="28" t="s">
        <v>97</v>
      </c>
      <c r="M102" s="48" t="s">
        <v>99</v>
      </c>
      <c r="N102" s="48"/>
      <c r="O102" s="48"/>
      <c r="P102" s="48"/>
      <c r="Q102" s="284"/>
    </row>
    <row r="103" spans="4:20">
      <c r="E103" s="122">
        <f>H80</f>
        <v>155.90445899373321</v>
      </c>
      <c r="F103" s="231">
        <f>G103-$I$87</f>
        <v>4.0000000000000008E-2</v>
      </c>
      <c r="G103" s="231">
        <f>H103-$I$87</f>
        <v>4.5000000000000005E-2</v>
      </c>
      <c r="H103" s="295">
        <f>$F$87</f>
        <v>0.05</v>
      </c>
      <c r="I103" s="231">
        <f>H103+$I$87</f>
        <v>5.5E-2</v>
      </c>
      <c r="J103" s="296">
        <f>I103+$I$87</f>
        <v>0.06</v>
      </c>
      <c r="L103" s="122">
        <f>N80</f>
        <v>167.81918345972281</v>
      </c>
      <c r="M103" s="113">
        <f>N103-$P$87</f>
        <v>14</v>
      </c>
      <c r="N103" s="113">
        <f>O103-$P$87</f>
        <v>16</v>
      </c>
      <c r="O103" s="297">
        <f>$M$87</f>
        <v>18</v>
      </c>
      <c r="P103" s="113">
        <f>O103+$P$87</f>
        <v>20</v>
      </c>
      <c r="Q103" s="298">
        <f>P103+$P$87</f>
        <v>22</v>
      </c>
    </row>
    <row r="104" spans="4:20">
      <c r="E104" s="26">
        <f>E105-$I$88</f>
        <v>7.4999999999999997E-2</v>
      </c>
      <c r="F104" s="299">
        <f>(F95-SUM(Assumptions!$D$19:$D$22))/Assumptions!$D$17</f>
        <v>140.07371818569928</v>
      </c>
      <c r="G104" s="299">
        <f>(G95-SUM(Assumptions!$D$19:$D$22))/Assumptions!$D$17</f>
        <v>160.73234113428975</v>
      </c>
      <c r="H104" s="299">
        <f>(H95-SUM(Assumptions!$D$19:$D$22))/Assumptions!$D$17</f>
        <v>189.65441326231641</v>
      </c>
      <c r="I104" s="299">
        <f>(I95-SUM(Assumptions!$D$19:$D$22))/Assumptions!$D$17</f>
        <v>233.03752145435635</v>
      </c>
      <c r="J104" s="299">
        <f>(J95-SUM(Assumptions!$D$19:$D$22))/Assumptions!$D$17</f>
        <v>305.34270177442295</v>
      </c>
      <c r="L104" s="26">
        <f>L105-$I$88</f>
        <v>7.4999999999999997E-2</v>
      </c>
      <c r="M104" s="300">
        <f>(M95-SUM(Assumptions!$D$19:$D$22))/Assumptions!$D$17</f>
        <v>139.06958714970079</v>
      </c>
      <c r="N104" s="300">
        <f>(N95-SUM(Assumptions!$D$19:$D$22))/Assumptions!$D$17</f>
        <v>156.05701124744246</v>
      </c>
      <c r="O104" s="300">
        <f>(O95-SUM(Assumptions!$D$19:$D$22))/Assumptions!$D$17</f>
        <v>173.04443534518416</v>
      </c>
      <c r="P104" s="300">
        <f>(P95-SUM(Assumptions!$D$19:$D$22))/Assumptions!$D$17</f>
        <v>190.03185944292582</v>
      </c>
      <c r="Q104" s="300">
        <f>(Q95-SUM(Assumptions!$D$19:$D$22))/Assumptions!$D$17</f>
        <v>207.01928354066749</v>
      </c>
    </row>
    <row r="105" spans="4:20">
      <c r="E105" s="26">
        <f>E106-$I$88</f>
        <v>7.7499999999999999E-2</v>
      </c>
      <c r="F105" s="299">
        <f>(F96-SUM(Assumptions!$D$19:$D$22))/Assumptions!$D$17</f>
        <v>129.82439857637178</v>
      </c>
      <c r="G105" s="299">
        <f>(G96-SUM(Assumptions!$D$19:$D$22))/Assumptions!$D$17</f>
        <v>147.34600673953895</v>
      </c>
      <c r="H105" s="299">
        <f>(H96-SUM(Assumptions!$D$19:$D$22))/Assumptions!$D$17</f>
        <v>171.2391087802215</v>
      </c>
      <c r="I105" s="299">
        <f>(I96-SUM(Assumptions!$D$19:$D$22))/Assumptions!$D$17</f>
        <v>205.7513672834296</v>
      </c>
      <c r="J105" s="299">
        <f>(J96-SUM(Assumptions!$D$19:$D$22))/Assumptions!$D$17</f>
        <v>259.9849163598995</v>
      </c>
      <c r="L105" s="26">
        <f>L106-$I$88</f>
        <v>7.7499999999999999E-2</v>
      </c>
      <c r="M105" s="300">
        <f>(M96-SUM(Assumptions!$D$19:$D$22))/Assumptions!$D$17</f>
        <v>136.9616865222516</v>
      </c>
      <c r="N105" s="300">
        <f>(N96-SUM(Assumptions!$D$19:$D$22))/Assumptions!$D$17</f>
        <v>153.6851202570472</v>
      </c>
      <c r="O105" s="300">
        <f>(O96-SUM(Assumptions!$D$19:$D$22))/Assumptions!$D$17</f>
        <v>170.40855399184278</v>
      </c>
      <c r="P105" s="300">
        <f>(P96-SUM(Assumptions!$D$19:$D$22))/Assumptions!$D$17</f>
        <v>187.13198772663839</v>
      </c>
      <c r="Q105" s="300">
        <f>(Q96-SUM(Assumptions!$D$19:$D$22))/Assumptions!$D$17</f>
        <v>203.85542146143396</v>
      </c>
    </row>
    <row r="106" spans="4:20">
      <c r="E106" s="293">
        <f>$F$88</f>
        <v>0.08</v>
      </c>
      <c r="F106" s="299">
        <f>(F97-SUM(Assumptions!$D$19:$D$22))/Assumptions!$D$17</f>
        <v>120.86551325781123</v>
      </c>
      <c r="G106" s="299">
        <f>(G97-SUM(Assumptions!$D$19:$D$22))/Assumptions!$D$17</f>
        <v>135.88220428749204</v>
      </c>
      <c r="H106" s="299">
        <f>(H97-SUM(Assumptions!$D$19:$D$22))/Assumptions!$D$17</f>
        <v>155.90445899373321</v>
      </c>
      <c r="I106" s="299">
        <f>(I97-SUM(Assumptions!$D$19:$D$22))/Assumptions!$D$17</f>
        <v>183.93561558247072</v>
      </c>
      <c r="J106" s="299">
        <f>(J97-SUM(Assumptions!$D$19:$D$22))/Assumptions!$D$17</f>
        <v>225.98235046557707</v>
      </c>
      <c r="L106" s="293">
        <f>$M$88</f>
        <v>0.08</v>
      </c>
      <c r="M106" s="300">
        <f>(M97-SUM(Assumptions!$D$19:$D$22))/Assumptions!$D$17</f>
        <v>134.89089652265673</v>
      </c>
      <c r="N106" s="300">
        <f>(N97-SUM(Assumptions!$D$19:$D$22))/Assumptions!$D$17</f>
        <v>151.35503999118978</v>
      </c>
      <c r="O106" s="300">
        <f>(O97-SUM(Assumptions!$D$19:$D$22))/Assumptions!$D$17</f>
        <v>167.81918345972281</v>
      </c>
      <c r="P106" s="300">
        <f>(P97-SUM(Assumptions!$D$19:$D$22))/Assumptions!$D$17</f>
        <v>184.28332692825583</v>
      </c>
      <c r="Q106" s="300">
        <f>(Q97-SUM(Assumptions!$D$19:$D$22))/Assumptions!$D$17</f>
        <v>200.74747039678886</v>
      </c>
    </row>
    <row r="107" spans="4:20">
      <c r="E107" s="104">
        <f>E106+$I$88</f>
        <v>8.2500000000000004E-2</v>
      </c>
      <c r="F107" s="299">
        <f>(F98-SUM(Assumptions!$D$19:$D$22))/Assumptions!$D$17</f>
        <v>112.96921168035013</v>
      </c>
      <c r="G107" s="299">
        <f>(G98-SUM(Assumptions!$D$19:$D$22))/Assumptions!$D$17</f>
        <v>125.95629007852139</v>
      </c>
      <c r="H107" s="299">
        <f>(H98-SUM(Assumptions!$D$19:$D$22))/Assumptions!$D$17</f>
        <v>142.93939259920691</v>
      </c>
      <c r="I107" s="299">
        <f>(I98-SUM(Assumptions!$D$19:$D$22))/Assumptions!$D$17</f>
        <v>166.09816876377803</v>
      </c>
      <c r="J107" s="299">
        <f>(J98-SUM(Assumptions!$D$19:$D$22))/Assumptions!$D$17</f>
        <v>199.54973433482525</v>
      </c>
      <c r="L107" s="104">
        <f>L106+$I$88</f>
        <v>8.2500000000000004E-2</v>
      </c>
      <c r="M107" s="300">
        <f>(M98-SUM(Assumptions!$D$19:$D$22))/Assumptions!$D$17</f>
        <v>132.85647659931578</v>
      </c>
      <c r="N107" s="300">
        <f>(N98-SUM(Assumptions!$D$19:$D$22))/Assumptions!$D$17</f>
        <v>149.06593562676764</v>
      </c>
      <c r="O107" s="300">
        <f>(O98-SUM(Assumptions!$D$19:$D$22))/Assumptions!$D$17</f>
        <v>165.27539465421944</v>
      </c>
      <c r="P107" s="300">
        <f>(P98-SUM(Assumptions!$D$19:$D$22))/Assumptions!$D$17</f>
        <v>181.4848536816713</v>
      </c>
      <c r="Q107" s="300">
        <f>(Q98-SUM(Assumptions!$D$19:$D$22))/Assumptions!$D$17</f>
        <v>197.69431270912312</v>
      </c>
    </row>
    <row r="108" spans="4:20">
      <c r="E108" s="105">
        <f>E107+$I$88</f>
        <v>8.5000000000000006E-2</v>
      </c>
      <c r="F108" s="299">
        <f>(F99-SUM(Assumptions!$D$19:$D$22))/Assumptions!$D$17</f>
        <v>105.95827889927379</v>
      </c>
      <c r="G108" s="299">
        <f>(G99-SUM(Assumptions!$D$19:$D$22))/Assumptions!$D$17</f>
        <v>117.27978363421298</v>
      </c>
      <c r="H108" s="299">
        <f>(H99-SUM(Assumptions!$D$19:$D$22))/Assumptions!$D$17</f>
        <v>131.83600400770624</v>
      </c>
      <c r="I108" s="299">
        <f>(I99-SUM(Assumptions!$D$19:$D$22))/Assumptions!$D$17</f>
        <v>151.24429783903054</v>
      </c>
      <c r="J108" s="299">
        <f>(J99-SUM(Assumptions!$D$19:$D$22))/Assumptions!$D$17</f>
        <v>178.41590920288465</v>
      </c>
      <c r="L108" s="105">
        <f>L107+$I$88</f>
        <v>8.5000000000000006E-2</v>
      </c>
      <c r="M108" s="300">
        <f>(M99-SUM(Assumptions!$D$19:$D$22))/Assumptions!$D$17</f>
        <v>130.85770268346457</v>
      </c>
      <c r="N108" s="300">
        <f>(N99-SUM(Assumptions!$D$19:$D$22))/Assumptions!$D$17</f>
        <v>146.8169909258005</v>
      </c>
      <c r="O108" s="300">
        <f>(O99-SUM(Assumptions!$D$19:$D$22))/Assumptions!$D$17</f>
        <v>162.7762791681364</v>
      </c>
      <c r="P108" s="300">
        <f>(P99-SUM(Assumptions!$D$19:$D$22))/Assumptions!$D$17</f>
        <v>178.7355674104723</v>
      </c>
      <c r="Q108" s="300">
        <f>(Q99-SUM(Assumptions!$D$19:$D$22))/Assumptions!$D$17</f>
        <v>194.6948556528082</v>
      </c>
    </row>
    <row r="110" spans="4:20">
      <c r="D110" s="273" t="s">
        <v>45</v>
      </c>
      <c r="E110" s="275"/>
      <c r="F110" s="276"/>
      <c r="G110" s="274"/>
      <c r="H110" s="275"/>
      <c r="I110" s="276"/>
      <c r="J110" s="274"/>
      <c r="K110" s="274"/>
      <c r="L110" s="274"/>
      <c r="M110" s="274"/>
      <c r="N110" s="274"/>
      <c r="O110" s="274"/>
      <c r="P110" s="274"/>
      <c r="Q110" s="274"/>
      <c r="R110" s="274"/>
      <c r="S110" s="274"/>
      <c r="T110" s="212"/>
    </row>
    <row r="111" spans="4:20">
      <c r="D111" s="57" t="str">
        <f>TEXT(Assumptions!$D$11,"mmmm")&amp;" YE ($mm)"</f>
        <v>March YE ($mm)</v>
      </c>
      <c r="E111" s="79"/>
      <c r="F111" s="80">
        <f t="shared" ref="F111:S111" si="53">F22</f>
        <v>43002</v>
      </c>
      <c r="G111" s="80">
        <f t="shared" si="53"/>
        <v>43367</v>
      </c>
      <c r="H111" s="114">
        <f t="shared" si="53"/>
        <v>43732</v>
      </c>
      <c r="I111" s="114">
        <f t="shared" si="53"/>
        <v>44098</v>
      </c>
      <c r="J111" s="114">
        <f t="shared" si="53"/>
        <v>44463</v>
      </c>
      <c r="K111" s="114">
        <f t="shared" si="53"/>
        <v>44828</v>
      </c>
      <c r="L111" s="114">
        <f t="shared" si="53"/>
        <v>45193</v>
      </c>
      <c r="M111" s="114">
        <f t="shared" si="53"/>
        <v>45559</v>
      </c>
      <c r="N111" s="114">
        <f t="shared" si="53"/>
        <v>45924</v>
      </c>
      <c r="O111" s="114">
        <f t="shared" si="53"/>
        <v>46289</v>
      </c>
      <c r="P111" s="114">
        <f t="shared" si="53"/>
        <v>46654</v>
      </c>
      <c r="Q111" s="114">
        <f t="shared" si="53"/>
        <v>47020</v>
      </c>
      <c r="R111" s="114">
        <f t="shared" si="53"/>
        <v>47385</v>
      </c>
      <c r="S111" s="114">
        <f t="shared" si="53"/>
        <v>47750</v>
      </c>
      <c r="T111" s="114"/>
    </row>
    <row r="112" spans="4:20">
      <c r="D112" s="37" t="s">
        <v>32</v>
      </c>
      <c r="E112" s="73"/>
      <c r="F112" s="95">
        <f t="shared" ref="F112:S112" si="54">F27</f>
        <v>71501</v>
      </c>
      <c r="G112" s="95">
        <f t="shared" si="54"/>
        <v>81801</v>
      </c>
      <c r="H112" s="95">
        <f t="shared" si="54"/>
        <v>76477</v>
      </c>
      <c r="I112" s="95">
        <f t="shared" si="54"/>
        <v>77344</v>
      </c>
      <c r="J112" s="95">
        <f t="shared" si="54"/>
        <v>120233</v>
      </c>
      <c r="K112" s="95">
        <f t="shared" si="54"/>
        <v>130541</v>
      </c>
      <c r="L112" s="95">
        <f t="shared" si="54"/>
        <v>125820</v>
      </c>
      <c r="M112" s="95">
        <f t="shared" si="54"/>
        <v>134661</v>
      </c>
      <c r="N112" s="95">
        <f t="shared" si="54"/>
        <v>144586.95000000001</v>
      </c>
      <c r="O112" s="95">
        <f t="shared" si="54"/>
        <v>155301.89442000003</v>
      </c>
      <c r="P112" s="95">
        <f t="shared" si="54"/>
        <v>166868.92232412001</v>
      </c>
      <c r="Q112" s="95">
        <f t="shared" si="54"/>
        <v>179356.16971867275</v>
      </c>
      <c r="R112" s="95">
        <f t="shared" si="54"/>
        <v>192837.22330644145</v>
      </c>
      <c r="S112" s="95">
        <f t="shared" si="54"/>
        <v>207391.55654129328</v>
      </c>
      <c r="T112" s="95"/>
    </row>
    <row r="113" spans="4:20">
      <c r="D113" s="38" t="s">
        <v>29</v>
      </c>
      <c r="E113" s="74"/>
      <c r="F113" s="97">
        <f>F112/F$24</f>
        <v>0.31191271800867237</v>
      </c>
      <c r="G113" s="97">
        <f t="shared" ref="G113:R113" si="55">G112/G$24</f>
        <v>0.30799149080366722</v>
      </c>
      <c r="H113" s="97">
        <f t="shared" si="55"/>
        <v>0.29394559025882677</v>
      </c>
      <c r="I113" s="97">
        <f t="shared" si="55"/>
        <v>0.2817478097736007</v>
      </c>
      <c r="J113" s="97">
        <f t="shared" si="55"/>
        <v>0.32866979938056462</v>
      </c>
      <c r="K113" s="97">
        <f t="shared" si="55"/>
        <v>0.33020934515136796</v>
      </c>
      <c r="L113" s="97">
        <f t="shared" si="55"/>
        <v>0.32826747720364741</v>
      </c>
      <c r="M113" s="97">
        <f t="shared" si="55"/>
        <v>0.34437070850435381</v>
      </c>
      <c r="N113" s="97">
        <f t="shared" si="55"/>
        <v>0.35898494920314167</v>
      </c>
      <c r="O113" s="97">
        <f t="shared" si="55"/>
        <v>0.37526846175142392</v>
      </c>
      <c r="P113" s="97">
        <f t="shared" si="55"/>
        <v>0.39338419693702348</v>
      </c>
      <c r="Q113" s="97">
        <f t="shared" si="55"/>
        <v>0.41351803194676817</v>
      </c>
      <c r="R113" s="97">
        <f t="shared" si="55"/>
        <v>0.43588189384173992</v>
      </c>
      <c r="S113" s="97">
        <f t="shared" ref="S113" si="56">S112/S$24</f>
        <v>0.46071739829014036</v>
      </c>
      <c r="T113" s="97"/>
    </row>
    <row r="114" spans="4:20">
      <c r="D114" s="37" t="s">
        <v>48</v>
      </c>
      <c r="E114" s="74"/>
      <c r="F114" s="96">
        <f t="shared" ref="F114:S114" si="57">F46</f>
        <v>0</v>
      </c>
      <c r="G114" s="96">
        <f t="shared" si="57"/>
        <v>0</v>
      </c>
      <c r="H114" s="96">
        <f t="shared" si="57"/>
        <v>0</v>
      </c>
      <c r="I114" s="96">
        <f t="shared" si="57"/>
        <v>-11056</v>
      </c>
      <c r="J114" s="96">
        <f t="shared" si="57"/>
        <v>-11284</v>
      </c>
      <c r="K114" s="96">
        <f t="shared" si="57"/>
        <v>-11104</v>
      </c>
      <c r="L114" s="96">
        <f t="shared" si="57"/>
        <v>-11519</v>
      </c>
      <c r="M114" s="96">
        <f t="shared" si="57"/>
        <v>-11445</v>
      </c>
      <c r="N114" s="96">
        <f t="shared" si="57"/>
        <v>-11513.67</v>
      </c>
      <c r="O114" s="96">
        <f t="shared" si="57"/>
        <v>-11582.75202</v>
      </c>
      <c r="P114" s="96">
        <f t="shared" si="57"/>
        <v>-11652.24853212</v>
      </c>
      <c r="Q114" s="96">
        <f t="shared" si="57"/>
        <v>-11722.16202331272</v>
      </c>
      <c r="R114" s="96">
        <f t="shared" si="57"/>
        <v>-11792.494995452596</v>
      </c>
      <c r="S114" s="96">
        <f t="shared" si="57"/>
        <v>-11863.249965425312</v>
      </c>
      <c r="T114" s="96"/>
    </row>
    <row r="115" spans="4:20">
      <c r="D115" s="38" t="s">
        <v>50</v>
      </c>
      <c r="E115" s="74"/>
      <c r="F115" s="97">
        <f t="shared" ref="F115:S115" si="58">-F114/F48</f>
        <v>0</v>
      </c>
      <c r="G115" s="97">
        <f t="shared" si="58"/>
        <v>0</v>
      </c>
      <c r="H115" s="97">
        <f t="shared" si="58"/>
        <v>0</v>
      </c>
      <c r="I115" s="97">
        <f t="shared" si="58"/>
        <v>-1.5126556300451499</v>
      </c>
      <c r="J115" s="97">
        <f t="shared" si="58"/>
        <v>-1.0179521876409563</v>
      </c>
      <c r="K115" s="97">
        <f t="shared" si="58"/>
        <v>-1.0369816959282778</v>
      </c>
      <c r="L115" s="97">
        <f t="shared" si="58"/>
        <v>-1.0510995528789122</v>
      </c>
      <c r="M115" s="97">
        <f t="shared" si="58"/>
        <v>-1.2114957129247381</v>
      </c>
      <c r="N115" s="97">
        <f t="shared" si="58"/>
        <v>-1.1948673403943983</v>
      </c>
      <c r="O115" s="97">
        <f t="shared" si="58"/>
        <v>-1.1784672004282006</v>
      </c>
      <c r="P115" s="97">
        <f t="shared" si="58"/>
        <v>-1.1622921604223235</v>
      </c>
      <c r="Q115" s="97">
        <f t="shared" si="58"/>
        <v>-1.1463391307694679</v>
      </c>
      <c r="R115" s="97">
        <f t="shared" si="58"/>
        <v>-1.1306050642687104</v>
      </c>
      <c r="S115" s="97">
        <f t="shared" si="58"/>
        <v>-1.1150869555434537</v>
      </c>
      <c r="T115" s="97"/>
    </row>
    <row r="116" spans="4:20" ht="12.75" customHeight="1">
      <c r="D116" s="37" t="s">
        <v>27</v>
      </c>
      <c r="E116" s="72"/>
      <c r="F116" s="95">
        <f t="shared" ref="F116:S116" si="59">F35</f>
        <v>61344</v>
      </c>
      <c r="G116" s="95">
        <f t="shared" si="59"/>
        <v>70898</v>
      </c>
      <c r="H116" s="95">
        <f t="shared" si="59"/>
        <v>63930</v>
      </c>
      <c r="I116" s="95">
        <f t="shared" si="59"/>
        <v>66288</v>
      </c>
      <c r="J116" s="95">
        <f t="shared" si="59"/>
        <v>108949</v>
      </c>
      <c r="K116" s="95">
        <f t="shared" si="59"/>
        <v>119437</v>
      </c>
      <c r="L116" s="95">
        <f t="shared" si="59"/>
        <v>114301</v>
      </c>
      <c r="M116" s="95">
        <f t="shared" si="59"/>
        <v>123216</v>
      </c>
      <c r="N116" s="95">
        <f t="shared" si="59"/>
        <v>133073.28</v>
      </c>
      <c r="O116" s="95">
        <f t="shared" si="59"/>
        <v>143719.14240000001</v>
      </c>
      <c r="P116" s="95">
        <f t="shared" si="59"/>
        <v>155216.67379200002</v>
      </c>
      <c r="Q116" s="95">
        <f t="shared" si="59"/>
        <v>167634.00769536002</v>
      </c>
      <c r="R116" s="95">
        <f t="shared" si="59"/>
        <v>181044.72831098884</v>
      </c>
      <c r="S116" s="95">
        <f t="shared" si="59"/>
        <v>195528.30657586796</v>
      </c>
      <c r="T116" s="95"/>
    </row>
    <row r="117" spans="4:20">
      <c r="D117" s="38" t="s">
        <v>29</v>
      </c>
      <c r="E117" s="75"/>
      <c r="F117" s="97">
        <f>F116/F$24</f>
        <v>0.26760428208729942</v>
      </c>
      <c r="G117" s="97">
        <f t="shared" ref="G117:R117" si="60">G116/G$24</f>
        <v>0.26694026619477024</v>
      </c>
      <c r="H117" s="97">
        <f t="shared" si="60"/>
        <v>0.24572017188496928</v>
      </c>
      <c r="I117" s="97">
        <f t="shared" si="60"/>
        <v>0.24147314354406862</v>
      </c>
      <c r="J117" s="97">
        <f t="shared" si="60"/>
        <v>0.29782377527561593</v>
      </c>
      <c r="K117" s="97">
        <f t="shared" si="60"/>
        <v>0.3021212765096325</v>
      </c>
      <c r="L117" s="97">
        <f t="shared" si="60"/>
        <v>0.29821412265024722</v>
      </c>
      <c r="M117" s="97">
        <f t="shared" si="60"/>
        <v>0.31510222870075566</v>
      </c>
      <c r="N117" s="97">
        <f t="shared" si="60"/>
        <v>0.33039845339496715</v>
      </c>
      <c r="O117" s="97">
        <f t="shared" si="60"/>
        <v>0.34728012619616982</v>
      </c>
      <c r="P117" s="97">
        <f t="shared" si="60"/>
        <v>0.36591466955303753</v>
      </c>
      <c r="Q117" s="97">
        <f t="shared" si="60"/>
        <v>0.38649177810980984</v>
      </c>
      <c r="R117" s="97">
        <f t="shared" si="60"/>
        <v>0.40922658858685751</v>
      </c>
      <c r="S117" s="97">
        <f t="shared" ref="S117" si="61">S116/S$24</f>
        <v>0.43436335692757355</v>
      </c>
      <c r="T117" s="97"/>
    </row>
    <row r="118" spans="4:20">
      <c r="D118" s="37" t="s">
        <v>64</v>
      </c>
      <c r="E118" s="75"/>
      <c r="F118" s="96">
        <f t="shared" ref="F118:S118" si="62">F39</f>
        <v>0</v>
      </c>
      <c r="G118" s="96">
        <f t="shared" si="62"/>
        <v>0</v>
      </c>
      <c r="H118" s="96">
        <f t="shared" si="62"/>
        <v>0</v>
      </c>
      <c r="I118" s="96">
        <f t="shared" si="62"/>
        <v>-16572</v>
      </c>
      <c r="J118" s="96">
        <f t="shared" si="62"/>
        <v>-27237.25</v>
      </c>
      <c r="K118" s="96">
        <f t="shared" si="62"/>
        <v>-29859.25</v>
      </c>
      <c r="L118" s="96">
        <f t="shared" si="62"/>
        <v>-28575.25</v>
      </c>
      <c r="M118" s="96">
        <f t="shared" si="62"/>
        <v>-30804</v>
      </c>
      <c r="N118" s="96">
        <f t="shared" si="62"/>
        <v>-33268.32</v>
      </c>
      <c r="O118" s="96">
        <f t="shared" si="62"/>
        <v>-35929.785600000003</v>
      </c>
      <c r="P118" s="96">
        <f t="shared" si="62"/>
        <v>-38804.168448000004</v>
      </c>
      <c r="Q118" s="96">
        <f t="shared" si="62"/>
        <v>-41908.501923840005</v>
      </c>
      <c r="R118" s="96">
        <f t="shared" si="62"/>
        <v>-45261.182077747209</v>
      </c>
      <c r="S118" s="96">
        <f t="shared" si="62"/>
        <v>-48882.07664396699</v>
      </c>
      <c r="T118" s="96"/>
    </row>
    <row r="119" spans="4:20">
      <c r="D119" s="38" t="s">
        <v>101</v>
      </c>
      <c r="E119" s="75"/>
      <c r="F119" s="97">
        <f t="shared" ref="F119:S119" si="63">F40</f>
        <v>0</v>
      </c>
      <c r="G119" s="97">
        <f t="shared" si="63"/>
        <v>0</v>
      </c>
      <c r="H119" s="97">
        <f t="shared" si="63"/>
        <v>0</v>
      </c>
      <c r="I119" s="97">
        <f t="shared" si="63"/>
        <v>0.25</v>
      </c>
      <c r="J119" s="97">
        <f t="shared" si="63"/>
        <v>0.25</v>
      </c>
      <c r="K119" s="97">
        <f t="shared" si="63"/>
        <v>0.25</v>
      </c>
      <c r="L119" s="97">
        <f t="shared" si="63"/>
        <v>0.25</v>
      </c>
      <c r="M119" s="97">
        <f t="shared" si="63"/>
        <v>0.25</v>
      </c>
      <c r="N119" s="97">
        <f t="shared" si="63"/>
        <v>0.25</v>
      </c>
      <c r="O119" s="97">
        <f t="shared" si="63"/>
        <v>0.25</v>
      </c>
      <c r="P119" s="97">
        <f t="shared" si="63"/>
        <v>0.25</v>
      </c>
      <c r="Q119" s="97">
        <f t="shared" si="63"/>
        <v>0.25</v>
      </c>
      <c r="R119" s="97">
        <f t="shared" si="63"/>
        <v>0.25</v>
      </c>
      <c r="S119" s="97">
        <f t="shared" si="63"/>
        <v>0.25</v>
      </c>
      <c r="T119" s="97"/>
    </row>
    <row r="120" spans="4:20">
      <c r="D120" s="37" t="s">
        <v>65</v>
      </c>
      <c r="E120" s="75"/>
      <c r="F120" s="96">
        <f t="shared" ref="F120:S120" si="64">F42</f>
        <v>0</v>
      </c>
      <c r="G120" s="96">
        <f t="shared" si="64"/>
        <v>0</v>
      </c>
      <c r="H120" s="96">
        <f t="shared" si="64"/>
        <v>0</v>
      </c>
      <c r="I120" s="96">
        <f t="shared" si="64"/>
        <v>49716</v>
      </c>
      <c r="J120" s="96">
        <f t="shared" si="64"/>
        <v>81711.75</v>
      </c>
      <c r="K120" s="96">
        <f t="shared" si="64"/>
        <v>89577.75</v>
      </c>
      <c r="L120" s="96">
        <f t="shared" si="64"/>
        <v>85725.75</v>
      </c>
      <c r="M120" s="96">
        <f t="shared" si="64"/>
        <v>92412</v>
      </c>
      <c r="N120" s="96">
        <f t="shared" si="64"/>
        <v>99804.959999999992</v>
      </c>
      <c r="O120" s="96">
        <f t="shared" si="64"/>
        <v>107789.35680000001</v>
      </c>
      <c r="P120" s="96">
        <f t="shared" si="64"/>
        <v>116412.505344</v>
      </c>
      <c r="Q120" s="96">
        <f t="shared" si="64"/>
        <v>125725.50577152002</v>
      </c>
      <c r="R120" s="96">
        <f t="shared" si="64"/>
        <v>135783.54623324162</v>
      </c>
      <c r="S120" s="96">
        <f t="shared" si="64"/>
        <v>146646.22993190098</v>
      </c>
      <c r="T120" s="96"/>
    </row>
    <row r="121" spans="4:20">
      <c r="D121" s="86" t="s">
        <v>102</v>
      </c>
      <c r="E121" s="75"/>
      <c r="F121" s="96">
        <f t="shared" ref="F121:S121" si="65">-F31</f>
        <v>-10157</v>
      </c>
      <c r="G121" s="96">
        <f t="shared" si="65"/>
        <v>-10903</v>
      </c>
      <c r="H121" s="96">
        <f t="shared" si="65"/>
        <v>-12547</v>
      </c>
      <c r="I121" s="96">
        <f t="shared" si="65"/>
        <v>-11056</v>
      </c>
      <c r="J121" s="96">
        <f t="shared" si="65"/>
        <v>-11284</v>
      </c>
      <c r="K121" s="96">
        <f t="shared" si="65"/>
        <v>-11104</v>
      </c>
      <c r="L121" s="96">
        <f t="shared" si="65"/>
        <v>-11519</v>
      </c>
      <c r="M121" s="96">
        <f t="shared" si="65"/>
        <v>-11445</v>
      </c>
      <c r="N121" s="96">
        <f t="shared" si="65"/>
        <v>-11513.67</v>
      </c>
      <c r="O121" s="96">
        <f t="shared" si="65"/>
        <v>-11582.75202</v>
      </c>
      <c r="P121" s="96">
        <f t="shared" si="65"/>
        <v>-11652.24853212</v>
      </c>
      <c r="Q121" s="96">
        <f t="shared" si="65"/>
        <v>-11722.16202331272</v>
      </c>
      <c r="R121" s="96">
        <f t="shared" si="65"/>
        <v>-11792.494995452596</v>
      </c>
      <c r="S121" s="96">
        <f t="shared" si="65"/>
        <v>-11863.249965425312</v>
      </c>
      <c r="T121" s="96"/>
    </row>
    <row r="122" spans="4:20">
      <c r="D122" s="86" t="s">
        <v>103</v>
      </c>
      <c r="E122" s="75"/>
      <c r="F122" s="96">
        <f t="shared" ref="F122:S122" si="66">F48</f>
        <v>-12451</v>
      </c>
      <c r="G122" s="96">
        <f t="shared" si="66"/>
        <v>-13313</v>
      </c>
      <c r="H122" s="96">
        <f t="shared" si="66"/>
        <v>-10495</v>
      </c>
      <c r="I122" s="96">
        <f t="shared" si="66"/>
        <v>-7309</v>
      </c>
      <c r="J122" s="96">
        <f t="shared" si="66"/>
        <v>-11085</v>
      </c>
      <c r="K122" s="96">
        <f t="shared" si="66"/>
        <v>-10708</v>
      </c>
      <c r="L122" s="96">
        <f t="shared" si="66"/>
        <v>-10959</v>
      </c>
      <c r="M122" s="96">
        <f t="shared" si="66"/>
        <v>-9447</v>
      </c>
      <c r="N122" s="96">
        <f t="shared" si="66"/>
        <v>-9635.94</v>
      </c>
      <c r="O122" s="96">
        <f t="shared" si="66"/>
        <v>-9828.6588000000011</v>
      </c>
      <c r="P122" s="96">
        <f t="shared" si="66"/>
        <v>-10025.231976000001</v>
      </c>
      <c r="Q122" s="96">
        <f t="shared" si="66"/>
        <v>-10225.736615520002</v>
      </c>
      <c r="R122" s="96">
        <f t="shared" si="66"/>
        <v>-10430.251347830403</v>
      </c>
      <c r="S122" s="96">
        <f t="shared" si="66"/>
        <v>-10638.85637478701</v>
      </c>
      <c r="T122" s="96"/>
    </row>
    <row r="123" spans="4:20">
      <c r="D123" s="86" t="s">
        <v>104</v>
      </c>
      <c r="E123" s="75"/>
      <c r="F123" s="96">
        <f t="shared" ref="F123:S123" si="67">F52</f>
        <v>23853</v>
      </c>
      <c r="G123" s="96">
        <f t="shared" si="67"/>
        <v>60548</v>
      </c>
      <c r="H123" s="95">
        <f t="shared" si="67"/>
        <v>-11008</v>
      </c>
      <c r="I123" s="95">
        <f t="shared" si="67"/>
        <v>8180</v>
      </c>
      <c r="J123" s="95">
        <f t="shared" si="67"/>
        <v>44513</v>
      </c>
      <c r="K123" s="95">
        <f t="shared" si="67"/>
        <v>29956</v>
      </c>
      <c r="L123" s="95">
        <f t="shared" si="67"/>
        <v>-2507</v>
      </c>
      <c r="M123" s="95">
        <f t="shared" si="67"/>
        <v>39493</v>
      </c>
      <c r="N123" s="95">
        <f t="shared" si="67"/>
        <v>39493</v>
      </c>
      <c r="O123" s="95">
        <f t="shared" si="67"/>
        <v>39493</v>
      </c>
      <c r="P123" s="95">
        <f t="shared" si="67"/>
        <v>39493</v>
      </c>
      <c r="Q123" s="95">
        <f t="shared" si="67"/>
        <v>39493</v>
      </c>
      <c r="R123" s="95">
        <f t="shared" si="67"/>
        <v>39493</v>
      </c>
      <c r="S123" s="95">
        <f t="shared" si="67"/>
        <v>39493</v>
      </c>
      <c r="T123" s="95"/>
    </row>
    <row r="124" spans="4:20">
      <c r="D124" s="86" t="s">
        <v>105</v>
      </c>
      <c r="E124" s="75"/>
      <c r="F124" s="96">
        <f t="shared" ref="F124:S124" si="68">+F58</f>
        <v>0</v>
      </c>
      <c r="G124" s="96">
        <f t="shared" si="68"/>
        <v>0</v>
      </c>
      <c r="H124" s="96">
        <f t="shared" si="68"/>
        <v>0</v>
      </c>
      <c r="I124" s="96">
        <f t="shared" si="68"/>
        <v>0</v>
      </c>
      <c r="J124" s="96">
        <f t="shared" si="68"/>
        <v>0</v>
      </c>
      <c r="K124" s="96">
        <f t="shared" si="68"/>
        <v>0</v>
      </c>
      <c r="L124" s="96">
        <f t="shared" si="68"/>
        <v>0</v>
      </c>
      <c r="M124" s="96">
        <f t="shared" si="68"/>
        <v>0</v>
      </c>
      <c r="N124" s="96">
        <f t="shared" si="68"/>
        <v>0</v>
      </c>
      <c r="O124" s="96">
        <f t="shared" si="68"/>
        <v>0</v>
      </c>
      <c r="P124" s="96">
        <f t="shared" si="68"/>
        <v>0</v>
      </c>
      <c r="Q124" s="96">
        <f t="shared" si="68"/>
        <v>0</v>
      </c>
      <c r="R124" s="96">
        <f t="shared" si="68"/>
        <v>0</v>
      </c>
      <c r="S124" s="96">
        <f t="shared" si="68"/>
        <v>0</v>
      </c>
      <c r="T124" s="95"/>
    </row>
    <row r="125" spans="4:20">
      <c r="D125" s="86" t="s">
        <v>106</v>
      </c>
      <c r="E125" s="75"/>
      <c r="F125" s="96">
        <f t="shared" ref="F125:S125" si="69">+F55</f>
        <v>-64420</v>
      </c>
      <c r="G125" s="96">
        <f t="shared" si="69"/>
        <v>-71810</v>
      </c>
      <c r="H125" s="96">
        <f t="shared" si="69"/>
        <v>-44900</v>
      </c>
      <c r="I125" s="96">
        <f t="shared" si="69"/>
        <v>-91109</v>
      </c>
      <c r="J125" s="96">
        <f t="shared" si="69"/>
        <v>-108498</v>
      </c>
      <c r="K125" s="96">
        <f t="shared" si="69"/>
        <v>-133103</v>
      </c>
      <c r="L125" s="96">
        <f t="shared" si="69"/>
        <v>-104783</v>
      </c>
      <c r="M125" s="96">
        <f t="shared" si="69"/>
        <v>-119048</v>
      </c>
      <c r="N125" s="96">
        <f t="shared" si="69"/>
        <v>-120238.48</v>
      </c>
      <c r="O125" s="96">
        <f t="shared" si="69"/>
        <v>-121440.8648</v>
      </c>
      <c r="P125" s="96">
        <f t="shared" si="69"/>
        <v>-122655.27344799999</v>
      </c>
      <c r="Q125" s="96">
        <f t="shared" si="69"/>
        <v>-123881.82618248</v>
      </c>
      <c r="R125" s="96">
        <f t="shared" si="69"/>
        <v>-125120.64444430479</v>
      </c>
      <c r="S125" s="96">
        <f t="shared" si="69"/>
        <v>-126371.85088874784</v>
      </c>
      <c r="T125" s="95"/>
    </row>
    <row r="126" spans="4:20">
      <c r="D126" s="38"/>
      <c r="E126" s="76"/>
      <c r="F126" s="76"/>
      <c r="G126" s="76"/>
      <c r="H126" s="76"/>
      <c r="I126" s="76"/>
      <c r="J126" s="76"/>
      <c r="K126" s="76"/>
      <c r="L126" s="76"/>
      <c r="M126" s="76"/>
      <c r="N126" s="76"/>
      <c r="O126" s="76"/>
      <c r="P126" s="76"/>
      <c r="Q126" s="76"/>
      <c r="R126" s="76"/>
      <c r="S126" s="76"/>
      <c r="T126" s="76"/>
    </row>
    <row r="127" spans="4:20">
      <c r="D127" s="77" t="s">
        <v>68</v>
      </c>
      <c r="E127" s="78"/>
      <c r="F127" s="101">
        <f>SUM(F120:F125)</f>
        <v>-63175</v>
      </c>
      <c r="G127" s="101">
        <f t="shared" ref="G127:S127" si="70">SUM(G120:G125)</f>
        <v>-35478</v>
      </c>
      <c r="H127" s="101">
        <f t="shared" si="70"/>
        <v>-78950</v>
      </c>
      <c r="I127" s="101">
        <f t="shared" si="70"/>
        <v>-51578</v>
      </c>
      <c r="J127" s="101">
        <f>SUM(J120:J125)</f>
        <v>-4642.25</v>
      </c>
      <c r="K127" s="101">
        <f t="shared" si="70"/>
        <v>-35381.25</v>
      </c>
      <c r="L127" s="101">
        <f t="shared" si="70"/>
        <v>-44042.25</v>
      </c>
      <c r="M127" s="101">
        <f t="shared" si="70"/>
        <v>-8035</v>
      </c>
      <c r="N127" s="101">
        <f t="shared" si="70"/>
        <v>-2090.1300000000047</v>
      </c>
      <c r="O127" s="101">
        <f t="shared" si="70"/>
        <v>4430.0811800000083</v>
      </c>
      <c r="P127" s="101">
        <f t="shared" si="70"/>
        <v>11572.751387880038</v>
      </c>
      <c r="Q127" s="101">
        <f t="shared" si="70"/>
        <v>19388.780950207292</v>
      </c>
      <c r="R127" s="101">
        <f t="shared" si="70"/>
        <v>27933.155445653843</v>
      </c>
      <c r="S127" s="101">
        <f t="shared" si="70"/>
        <v>37265.272702940798</v>
      </c>
      <c r="T127" s="101"/>
    </row>
  </sheetData>
  <pageMargins left="0.7" right="0.7" top="0.75" bottom="0.75" header="0.3" footer="0.3"/>
  <pageSetup paperSize="9" scale="35" orientation="portrait" r:id="rId1"/>
  <customProperties>
    <customPr name="Worksheet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4"/>
  <sheetViews>
    <sheetView showGridLines="0" zoomScaleNormal="100" workbookViewId="0">
      <selection activeCell="N43" sqref="N43"/>
    </sheetView>
  </sheetViews>
  <sheetFormatPr defaultColWidth="8.85546875" defaultRowHeight="12.95"/>
  <cols>
    <col min="1" max="2" width="2.7109375" style="131" customWidth="1"/>
    <col min="3" max="5" width="12" style="131" customWidth="1"/>
    <col min="6" max="7" width="9.140625" style="131"/>
    <col min="8" max="8" width="0.85546875" style="131" customWidth="1"/>
    <col min="9" max="19" width="12.7109375" style="131" customWidth="1"/>
    <col min="20" max="253" width="9.140625" style="131"/>
    <col min="254" max="255" width="2.7109375" style="131" customWidth="1"/>
    <col min="256" max="258" width="12" style="131" customWidth="1"/>
    <col min="259" max="260" width="9.140625" style="131"/>
    <col min="261" max="261" width="0.85546875" style="131" customWidth="1"/>
    <col min="262" max="275" width="7.7109375" style="131" customWidth="1"/>
    <col min="276" max="509" width="9.140625" style="131"/>
    <col min="510" max="511" width="2.7109375" style="131" customWidth="1"/>
    <col min="512" max="514" width="12" style="131" customWidth="1"/>
    <col min="515" max="516" width="9.140625" style="131"/>
    <col min="517" max="517" width="0.85546875" style="131" customWidth="1"/>
    <col min="518" max="531" width="7.7109375" style="131" customWidth="1"/>
    <col min="532" max="765" width="9.140625" style="131"/>
    <col min="766" max="767" width="2.7109375" style="131" customWidth="1"/>
    <col min="768" max="770" width="12" style="131" customWidth="1"/>
    <col min="771" max="772" width="9.140625" style="131"/>
    <col min="773" max="773" width="0.85546875" style="131" customWidth="1"/>
    <col min="774" max="787" width="7.7109375" style="131" customWidth="1"/>
    <col min="788" max="1021" width="9.140625" style="131"/>
    <col min="1022" max="1023" width="2.7109375" style="131" customWidth="1"/>
    <col min="1024" max="1026" width="12" style="131" customWidth="1"/>
    <col min="1027" max="1028" width="9.140625" style="131"/>
    <col min="1029" max="1029" width="0.85546875" style="131" customWidth="1"/>
    <col min="1030" max="1043" width="7.7109375" style="131" customWidth="1"/>
    <col min="1044" max="1277" width="9.140625" style="131"/>
    <col min="1278" max="1279" width="2.7109375" style="131" customWidth="1"/>
    <col min="1280" max="1282" width="12" style="131" customWidth="1"/>
    <col min="1283" max="1284" width="9.140625" style="131"/>
    <col min="1285" max="1285" width="0.85546875" style="131" customWidth="1"/>
    <col min="1286" max="1299" width="7.7109375" style="131" customWidth="1"/>
    <col min="1300" max="1533" width="9.140625" style="131"/>
    <col min="1534" max="1535" width="2.7109375" style="131" customWidth="1"/>
    <col min="1536" max="1538" width="12" style="131" customWidth="1"/>
    <col min="1539" max="1540" width="9.140625" style="131"/>
    <col min="1541" max="1541" width="0.85546875" style="131" customWidth="1"/>
    <col min="1542" max="1555" width="7.7109375" style="131" customWidth="1"/>
    <col min="1556" max="1789" width="9.140625" style="131"/>
    <col min="1790" max="1791" width="2.7109375" style="131" customWidth="1"/>
    <col min="1792" max="1794" width="12" style="131" customWidth="1"/>
    <col min="1795" max="1796" width="9.140625" style="131"/>
    <col min="1797" max="1797" width="0.85546875" style="131" customWidth="1"/>
    <col min="1798" max="1811" width="7.7109375" style="131" customWidth="1"/>
    <col min="1812" max="2045" width="9.140625" style="131"/>
    <col min="2046" max="2047" width="2.7109375" style="131" customWidth="1"/>
    <col min="2048" max="2050" width="12" style="131" customWidth="1"/>
    <col min="2051" max="2052" width="9.140625" style="131"/>
    <col min="2053" max="2053" width="0.85546875" style="131" customWidth="1"/>
    <col min="2054" max="2067" width="7.7109375" style="131" customWidth="1"/>
    <col min="2068" max="2301" width="9.140625" style="131"/>
    <col min="2302" max="2303" width="2.7109375" style="131" customWidth="1"/>
    <col min="2304" max="2306" width="12" style="131" customWidth="1"/>
    <col min="2307" max="2308" width="9.140625" style="131"/>
    <col min="2309" max="2309" width="0.85546875" style="131" customWidth="1"/>
    <col min="2310" max="2323" width="7.7109375" style="131" customWidth="1"/>
    <col min="2324" max="2557" width="9.140625" style="131"/>
    <col min="2558" max="2559" width="2.7109375" style="131" customWidth="1"/>
    <col min="2560" max="2562" width="12" style="131" customWidth="1"/>
    <col min="2563" max="2564" width="9.140625" style="131"/>
    <col min="2565" max="2565" width="0.85546875" style="131" customWidth="1"/>
    <col min="2566" max="2579" width="7.7109375" style="131" customWidth="1"/>
    <col min="2580" max="2813" width="9.140625" style="131"/>
    <col min="2814" max="2815" width="2.7109375" style="131" customWidth="1"/>
    <col min="2816" max="2818" width="12" style="131" customWidth="1"/>
    <col min="2819" max="2820" width="9.140625" style="131"/>
    <col min="2821" max="2821" width="0.85546875" style="131" customWidth="1"/>
    <col min="2822" max="2835" width="7.7109375" style="131" customWidth="1"/>
    <col min="2836" max="3069" width="9.140625" style="131"/>
    <col min="3070" max="3071" width="2.7109375" style="131" customWidth="1"/>
    <col min="3072" max="3074" width="12" style="131" customWidth="1"/>
    <col min="3075" max="3076" width="9.140625" style="131"/>
    <col min="3077" max="3077" width="0.85546875" style="131" customWidth="1"/>
    <col min="3078" max="3091" width="7.7109375" style="131" customWidth="1"/>
    <col min="3092" max="3325" width="9.140625" style="131"/>
    <col min="3326" max="3327" width="2.7109375" style="131" customWidth="1"/>
    <col min="3328" max="3330" width="12" style="131" customWidth="1"/>
    <col min="3331" max="3332" width="9.140625" style="131"/>
    <col min="3333" max="3333" width="0.85546875" style="131" customWidth="1"/>
    <col min="3334" max="3347" width="7.7109375" style="131" customWidth="1"/>
    <col min="3348" max="3581" width="9.140625" style="131"/>
    <col min="3582" max="3583" width="2.7109375" style="131" customWidth="1"/>
    <col min="3584" max="3586" width="12" style="131" customWidth="1"/>
    <col min="3587" max="3588" width="9.140625" style="131"/>
    <col min="3589" max="3589" width="0.85546875" style="131" customWidth="1"/>
    <col min="3590" max="3603" width="7.7109375" style="131" customWidth="1"/>
    <col min="3604" max="3837" width="9.140625" style="131"/>
    <col min="3838" max="3839" width="2.7109375" style="131" customWidth="1"/>
    <col min="3840" max="3842" width="12" style="131" customWidth="1"/>
    <col min="3843" max="3844" width="9.140625" style="131"/>
    <col min="3845" max="3845" width="0.85546875" style="131" customWidth="1"/>
    <col min="3846" max="3859" width="7.7109375" style="131" customWidth="1"/>
    <col min="3860" max="4093" width="9.140625" style="131"/>
    <col min="4094" max="4095" width="2.7109375" style="131" customWidth="1"/>
    <col min="4096" max="4098" width="12" style="131" customWidth="1"/>
    <col min="4099" max="4100" width="9.140625" style="131"/>
    <col min="4101" max="4101" width="0.85546875" style="131" customWidth="1"/>
    <col min="4102" max="4115" width="7.7109375" style="131" customWidth="1"/>
    <col min="4116" max="4349" width="9.140625" style="131"/>
    <col min="4350" max="4351" width="2.7109375" style="131" customWidth="1"/>
    <col min="4352" max="4354" width="12" style="131" customWidth="1"/>
    <col min="4355" max="4356" width="9.140625" style="131"/>
    <col min="4357" max="4357" width="0.85546875" style="131" customWidth="1"/>
    <col min="4358" max="4371" width="7.7109375" style="131" customWidth="1"/>
    <col min="4372" max="4605" width="9.140625" style="131"/>
    <col min="4606" max="4607" width="2.7109375" style="131" customWidth="1"/>
    <col min="4608" max="4610" width="12" style="131" customWidth="1"/>
    <col min="4611" max="4612" width="9.140625" style="131"/>
    <col min="4613" max="4613" width="0.85546875" style="131" customWidth="1"/>
    <col min="4614" max="4627" width="7.7109375" style="131" customWidth="1"/>
    <col min="4628" max="4861" width="9.140625" style="131"/>
    <col min="4862" max="4863" width="2.7109375" style="131" customWidth="1"/>
    <col min="4864" max="4866" width="12" style="131" customWidth="1"/>
    <col min="4867" max="4868" width="9.140625" style="131"/>
    <col min="4869" max="4869" width="0.85546875" style="131" customWidth="1"/>
    <col min="4870" max="4883" width="7.7109375" style="131" customWidth="1"/>
    <col min="4884" max="5117" width="9.140625" style="131"/>
    <col min="5118" max="5119" width="2.7109375" style="131" customWidth="1"/>
    <col min="5120" max="5122" width="12" style="131" customWidth="1"/>
    <col min="5123" max="5124" width="9.140625" style="131"/>
    <col min="5125" max="5125" width="0.85546875" style="131" customWidth="1"/>
    <col min="5126" max="5139" width="7.7109375" style="131" customWidth="1"/>
    <col min="5140" max="5373" width="9.140625" style="131"/>
    <col min="5374" max="5375" width="2.7109375" style="131" customWidth="1"/>
    <col min="5376" max="5378" width="12" style="131" customWidth="1"/>
    <col min="5379" max="5380" width="9.140625" style="131"/>
    <col min="5381" max="5381" width="0.85546875" style="131" customWidth="1"/>
    <col min="5382" max="5395" width="7.7109375" style="131" customWidth="1"/>
    <col min="5396" max="5629" width="9.140625" style="131"/>
    <col min="5630" max="5631" width="2.7109375" style="131" customWidth="1"/>
    <col min="5632" max="5634" width="12" style="131" customWidth="1"/>
    <col min="5635" max="5636" width="9.140625" style="131"/>
    <col min="5637" max="5637" width="0.85546875" style="131" customWidth="1"/>
    <col min="5638" max="5651" width="7.7109375" style="131" customWidth="1"/>
    <col min="5652" max="5885" width="9.140625" style="131"/>
    <col min="5886" max="5887" width="2.7109375" style="131" customWidth="1"/>
    <col min="5888" max="5890" width="12" style="131" customWidth="1"/>
    <col min="5891" max="5892" width="9.140625" style="131"/>
    <col min="5893" max="5893" width="0.85546875" style="131" customWidth="1"/>
    <col min="5894" max="5907" width="7.7109375" style="131" customWidth="1"/>
    <col min="5908" max="6141" width="9.140625" style="131"/>
    <col min="6142" max="6143" width="2.7109375" style="131" customWidth="1"/>
    <col min="6144" max="6146" width="12" style="131" customWidth="1"/>
    <col min="6147" max="6148" width="9.140625" style="131"/>
    <col min="6149" max="6149" width="0.85546875" style="131" customWidth="1"/>
    <col min="6150" max="6163" width="7.7109375" style="131" customWidth="1"/>
    <col min="6164" max="6397" width="9.140625" style="131"/>
    <col min="6398" max="6399" width="2.7109375" style="131" customWidth="1"/>
    <col min="6400" max="6402" width="12" style="131" customWidth="1"/>
    <col min="6403" max="6404" width="9.140625" style="131"/>
    <col min="6405" max="6405" width="0.85546875" style="131" customWidth="1"/>
    <col min="6406" max="6419" width="7.7109375" style="131" customWidth="1"/>
    <col min="6420" max="6653" width="9.140625" style="131"/>
    <col min="6654" max="6655" width="2.7109375" style="131" customWidth="1"/>
    <col min="6656" max="6658" width="12" style="131" customWidth="1"/>
    <col min="6659" max="6660" width="9.140625" style="131"/>
    <col min="6661" max="6661" width="0.85546875" style="131" customWidth="1"/>
    <col min="6662" max="6675" width="7.7109375" style="131" customWidth="1"/>
    <col min="6676" max="6909" width="9.140625" style="131"/>
    <col min="6910" max="6911" width="2.7109375" style="131" customWidth="1"/>
    <col min="6912" max="6914" width="12" style="131" customWidth="1"/>
    <col min="6915" max="6916" width="9.140625" style="131"/>
    <col min="6917" max="6917" width="0.85546875" style="131" customWidth="1"/>
    <col min="6918" max="6931" width="7.7109375" style="131" customWidth="1"/>
    <col min="6932" max="7165" width="9.140625" style="131"/>
    <col min="7166" max="7167" width="2.7109375" style="131" customWidth="1"/>
    <col min="7168" max="7170" width="12" style="131" customWidth="1"/>
    <col min="7171" max="7172" width="9.140625" style="131"/>
    <col min="7173" max="7173" width="0.85546875" style="131" customWidth="1"/>
    <col min="7174" max="7187" width="7.7109375" style="131" customWidth="1"/>
    <col min="7188" max="7421" width="9.140625" style="131"/>
    <col min="7422" max="7423" width="2.7109375" style="131" customWidth="1"/>
    <col min="7424" max="7426" width="12" style="131" customWidth="1"/>
    <col min="7427" max="7428" width="9.140625" style="131"/>
    <col min="7429" max="7429" width="0.85546875" style="131" customWidth="1"/>
    <col min="7430" max="7443" width="7.7109375" style="131" customWidth="1"/>
    <col min="7444" max="7677" width="9.140625" style="131"/>
    <col min="7678" max="7679" width="2.7109375" style="131" customWidth="1"/>
    <col min="7680" max="7682" width="12" style="131" customWidth="1"/>
    <col min="7683" max="7684" width="9.140625" style="131"/>
    <col min="7685" max="7685" width="0.85546875" style="131" customWidth="1"/>
    <col min="7686" max="7699" width="7.7109375" style="131" customWidth="1"/>
    <col min="7700" max="7933" width="9.140625" style="131"/>
    <col min="7934" max="7935" width="2.7109375" style="131" customWidth="1"/>
    <col min="7936" max="7938" width="12" style="131" customWidth="1"/>
    <col min="7939" max="7940" width="9.140625" style="131"/>
    <col min="7941" max="7941" width="0.85546875" style="131" customWidth="1"/>
    <col min="7942" max="7955" width="7.7109375" style="131" customWidth="1"/>
    <col min="7956" max="8189" width="9.140625" style="131"/>
    <col min="8190" max="8191" width="2.7109375" style="131" customWidth="1"/>
    <col min="8192" max="8194" width="12" style="131" customWidth="1"/>
    <col min="8195" max="8196" width="9.140625" style="131"/>
    <col min="8197" max="8197" width="0.85546875" style="131" customWidth="1"/>
    <col min="8198" max="8211" width="7.7109375" style="131" customWidth="1"/>
    <col min="8212" max="8445" width="9.140625" style="131"/>
    <col min="8446" max="8447" width="2.7109375" style="131" customWidth="1"/>
    <col min="8448" max="8450" width="12" style="131" customWidth="1"/>
    <col min="8451" max="8452" width="9.140625" style="131"/>
    <col min="8453" max="8453" width="0.85546875" style="131" customWidth="1"/>
    <col min="8454" max="8467" width="7.7109375" style="131" customWidth="1"/>
    <col min="8468" max="8701" width="9.140625" style="131"/>
    <col min="8702" max="8703" width="2.7109375" style="131" customWidth="1"/>
    <col min="8704" max="8706" width="12" style="131" customWidth="1"/>
    <col min="8707" max="8708" width="9.140625" style="131"/>
    <col min="8709" max="8709" width="0.85546875" style="131" customWidth="1"/>
    <col min="8710" max="8723" width="7.7109375" style="131" customWidth="1"/>
    <col min="8724" max="8957" width="9.140625" style="131"/>
    <col min="8958" max="8959" width="2.7109375" style="131" customWidth="1"/>
    <col min="8960" max="8962" width="12" style="131" customWidth="1"/>
    <col min="8963" max="8964" width="9.140625" style="131"/>
    <col min="8965" max="8965" width="0.85546875" style="131" customWidth="1"/>
    <col min="8966" max="8979" width="7.7109375" style="131" customWidth="1"/>
    <col min="8980" max="9213" width="9.140625" style="131"/>
    <col min="9214" max="9215" width="2.7109375" style="131" customWidth="1"/>
    <col min="9216" max="9218" width="12" style="131" customWidth="1"/>
    <col min="9219" max="9220" width="9.140625" style="131"/>
    <col min="9221" max="9221" width="0.85546875" style="131" customWidth="1"/>
    <col min="9222" max="9235" width="7.7109375" style="131" customWidth="1"/>
    <col min="9236" max="9469" width="9.140625" style="131"/>
    <col min="9470" max="9471" width="2.7109375" style="131" customWidth="1"/>
    <col min="9472" max="9474" width="12" style="131" customWidth="1"/>
    <col min="9475" max="9476" width="9.140625" style="131"/>
    <col min="9477" max="9477" width="0.85546875" style="131" customWidth="1"/>
    <col min="9478" max="9491" width="7.7109375" style="131" customWidth="1"/>
    <col min="9492" max="9725" width="9.140625" style="131"/>
    <col min="9726" max="9727" width="2.7109375" style="131" customWidth="1"/>
    <col min="9728" max="9730" width="12" style="131" customWidth="1"/>
    <col min="9731" max="9732" width="9.140625" style="131"/>
    <col min="9733" max="9733" width="0.85546875" style="131" customWidth="1"/>
    <col min="9734" max="9747" width="7.7109375" style="131" customWidth="1"/>
    <col min="9748" max="9981" width="9.140625" style="131"/>
    <col min="9982" max="9983" width="2.7109375" style="131" customWidth="1"/>
    <col min="9984" max="9986" width="12" style="131" customWidth="1"/>
    <col min="9987" max="9988" width="9.140625" style="131"/>
    <col min="9989" max="9989" width="0.85546875" style="131" customWidth="1"/>
    <col min="9990" max="10003" width="7.7109375" style="131" customWidth="1"/>
    <col min="10004" max="10237" width="9.140625" style="131"/>
    <col min="10238" max="10239" width="2.7109375" style="131" customWidth="1"/>
    <col min="10240" max="10242" width="12" style="131" customWidth="1"/>
    <col min="10243" max="10244" width="9.140625" style="131"/>
    <col min="10245" max="10245" width="0.85546875" style="131" customWidth="1"/>
    <col min="10246" max="10259" width="7.7109375" style="131" customWidth="1"/>
    <col min="10260" max="10493" width="9.140625" style="131"/>
    <col min="10494" max="10495" width="2.7109375" style="131" customWidth="1"/>
    <col min="10496" max="10498" width="12" style="131" customWidth="1"/>
    <col min="10499" max="10500" width="9.140625" style="131"/>
    <col min="10501" max="10501" width="0.85546875" style="131" customWidth="1"/>
    <col min="10502" max="10515" width="7.7109375" style="131" customWidth="1"/>
    <col min="10516" max="10749" width="9.140625" style="131"/>
    <col min="10750" max="10751" width="2.7109375" style="131" customWidth="1"/>
    <col min="10752" max="10754" width="12" style="131" customWidth="1"/>
    <col min="10755" max="10756" width="9.140625" style="131"/>
    <col min="10757" max="10757" width="0.85546875" style="131" customWidth="1"/>
    <col min="10758" max="10771" width="7.7109375" style="131" customWidth="1"/>
    <col min="10772" max="11005" width="9.140625" style="131"/>
    <col min="11006" max="11007" width="2.7109375" style="131" customWidth="1"/>
    <col min="11008" max="11010" width="12" style="131" customWidth="1"/>
    <col min="11011" max="11012" width="9.140625" style="131"/>
    <col min="11013" max="11013" width="0.85546875" style="131" customWidth="1"/>
    <col min="11014" max="11027" width="7.7109375" style="131" customWidth="1"/>
    <col min="11028" max="11261" width="9.140625" style="131"/>
    <col min="11262" max="11263" width="2.7109375" style="131" customWidth="1"/>
    <col min="11264" max="11266" width="12" style="131" customWidth="1"/>
    <col min="11267" max="11268" width="9.140625" style="131"/>
    <col min="11269" max="11269" width="0.85546875" style="131" customWidth="1"/>
    <col min="11270" max="11283" width="7.7109375" style="131" customWidth="1"/>
    <col min="11284" max="11517" width="9.140625" style="131"/>
    <col min="11518" max="11519" width="2.7109375" style="131" customWidth="1"/>
    <col min="11520" max="11522" width="12" style="131" customWidth="1"/>
    <col min="11523" max="11524" width="9.140625" style="131"/>
    <col min="11525" max="11525" width="0.85546875" style="131" customWidth="1"/>
    <col min="11526" max="11539" width="7.7109375" style="131" customWidth="1"/>
    <col min="11540" max="11773" width="9.140625" style="131"/>
    <col min="11774" max="11775" width="2.7109375" style="131" customWidth="1"/>
    <col min="11776" max="11778" width="12" style="131" customWidth="1"/>
    <col min="11779" max="11780" width="9.140625" style="131"/>
    <col min="11781" max="11781" width="0.85546875" style="131" customWidth="1"/>
    <col min="11782" max="11795" width="7.7109375" style="131" customWidth="1"/>
    <col min="11796" max="12029" width="9.140625" style="131"/>
    <col min="12030" max="12031" width="2.7109375" style="131" customWidth="1"/>
    <col min="12032" max="12034" width="12" style="131" customWidth="1"/>
    <col min="12035" max="12036" width="9.140625" style="131"/>
    <col min="12037" max="12037" width="0.85546875" style="131" customWidth="1"/>
    <col min="12038" max="12051" width="7.7109375" style="131" customWidth="1"/>
    <col min="12052" max="12285" width="9.140625" style="131"/>
    <col min="12286" max="12287" width="2.7109375" style="131" customWidth="1"/>
    <col min="12288" max="12290" width="12" style="131" customWidth="1"/>
    <col min="12291" max="12292" width="9.140625" style="131"/>
    <col min="12293" max="12293" width="0.85546875" style="131" customWidth="1"/>
    <col min="12294" max="12307" width="7.7109375" style="131" customWidth="1"/>
    <col min="12308" max="12541" width="9.140625" style="131"/>
    <col min="12542" max="12543" width="2.7109375" style="131" customWidth="1"/>
    <col min="12544" max="12546" width="12" style="131" customWidth="1"/>
    <col min="12547" max="12548" width="9.140625" style="131"/>
    <col min="12549" max="12549" width="0.85546875" style="131" customWidth="1"/>
    <col min="12550" max="12563" width="7.7109375" style="131" customWidth="1"/>
    <col min="12564" max="12797" width="9.140625" style="131"/>
    <col min="12798" max="12799" width="2.7109375" style="131" customWidth="1"/>
    <col min="12800" max="12802" width="12" style="131" customWidth="1"/>
    <col min="12803" max="12804" width="9.140625" style="131"/>
    <col min="12805" max="12805" width="0.85546875" style="131" customWidth="1"/>
    <col min="12806" max="12819" width="7.7109375" style="131" customWidth="1"/>
    <col min="12820" max="13053" width="9.140625" style="131"/>
    <col min="13054" max="13055" width="2.7109375" style="131" customWidth="1"/>
    <col min="13056" max="13058" width="12" style="131" customWidth="1"/>
    <col min="13059" max="13060" width="9.140625" style="131"/>
    <col min="13061" max="13061" width="0.85546875" style="131" customWidth="1"/>
    <col min="13062" max="13075" width="7.7109375" style="131" customWidth="1"/>
    <col min="13076" max="13309" width="9.140625" style="131"/>
    <col min="13310" max="13311" width="2.7109375" style="131" customWidth="1"/>
    <col min="13312" max="13314" width="12" style="131" customWidth="1"/>
    <col min="13315" max="13316" width="9.140625" style="131"/>
    <col min="13317" max="13317" width="0.85546875" style="131" customWidth="1"/>
    <col min="13318" max="13331" width="7.7109375" style="131" customWidth="1"/>
    <col min="13332" max="13565" width="9.140625" style="131"/>
    <col min="13566" max="13567" width="2.7109375" style="131" customWidth="1"/>
    <col min="13568" max="13570" width="12" style="131" customWidth="1"/>
    <col min="13571" max="13572" width="9.140625" style="131"/>
    <col min="13573" max="13573" width="0.85546875" style="131" customWidth="1"/>
    <col min="13574" max="13587" width="7.7109375" style="131" customWidth="1"/>
    <col min="13588" max="13821" width="9.140625" style="131"/>
    <col min="13822" max="13823" width="2.7109375" style="131" customWidth="1"/>
    <col min="13824" max="13826" width="12" style="131" customWidth="1"/>
    <col min="13827" max="13828" width="9.140625" style="131"/>
    <col min="13829" max="13829" width="0.85546875" style="131" customWidth="1"/>
    <col min="13830" max="13843" width="7.7109375" style="131" customWidth="1"/>
    <col min="13844" max="14077" width="9.140625" style="131"/>
    <col min="14078" max="14079" width="2.7109375" style="131" customWidth="1"/>
    <col min="14080" max="14082" width="12" style="131" customWidth="1"/>
    <col min="14083" max="14084" width="9.140625" style="131"/>
    <col min="14085" max="14085" width="0.85546875" style="131" customWidth="1"/>
    <col min="14086" max="14099" width="7.7109375" style="131" customWidth="1"/>
    <col min="14100" max="14333" width="9.140625" style="131"/>
    <col min="14334" max="14335" width="2.7109375" style="131" customWidth="1"/>
    <col min="14336" max="14338" width="12" style="131" customWidth="1"/>
    <col min="14339" max="14340" width="9.140625" style="131"/>
    <col min="14341" max="14341" width="0.85546875" style="131" customWidth="1"/>
    <col min="14342" max="14355" width="7.7109375" style="131" customWidth="1"/>
    <col min="14356" max="14589" width="9.140625" style="131"/>
    <col min="14590" max="14591" width="2.7109375" style="131" customWidth="1"/>
    <col min="14592" max="14594" width="12" style="131" customWidth="1"/>
    <col min="14595" max="14596" width="9.140625" style="131"/>
    <col min="14597" max="14597" width="0.85546875" style="131" customWidth="1"/>
    <col min="14598" max="14611" width="7.7109375" style="131" customWidth="1"/>
    <col min="14612" max="14845" width="9.140625" style="131"/>
    <col min="14846" max="14847" width="2.7109375" style="131" customWidth="1"/>
    <col min="14848" max="14850" width="12" style="131" customWidth="1"/>
    <col min="14851" max="14852" width="9.140625" style="131"/>
    <col min="14853" max="14853" width="0.85546875" style="131" customWidth="1"/>
    <col min="14854" max="14867" width="7.7109375" style="131" customWidth="1"/>
    <col min="14868" max="15101" width="9.140625" style="131"/>
    <col min="15102" max="15103" width="2.7109375" style="131" customWidth="1"/>
    <col min="15104" max="15106" width="12" style="131" customWidth="1"/>
    <col min="15107" max="15108" width="9.140625" style="131"/>
    <col min="15109" max="15109" width="0.85546875" style="131" customWidth="1"/>
    <col min="15110" max="15123" width="7.7109375" style="131" customWidth="1"/>
    <col min="15124" max="15357" width="9.140625" style="131"/>
    <col min="15358" max="15359" width="2.7109375" style="131" customWidth="1"/>
    <col min="15360" max="15362" width="12" style="131" customWidth="1"/>
    <col min="15363" max="15364" width="9.140625" style="131"/>
    <col min="15365" max="15365" width="0.85546875" style="131" customWidth="1"/>
    <col min="15366" max="15379" width="7.7109375" style="131" customWidth="1"/>
    <col min="15380" max="15613" width="9.140625" style="131"/>
    <col min="15614" max="15615" width="2.7109375" style="131" customWidth="1"/>
    <col min="15616" max="15618" width="12" style="131" customWidth="1"/>
    <col min="15619" max="15620" width="9.140625" style="131"/>
    <col min="15621" max="15621" width="0.85546875" style="131" customWidth="1"/>
    <col min="15622" max="15635" width="7.7109375" style="131" customWidth="1"/>
    <col min="15636" max="15869" width="9.140625" style="131"/>
    <col min="15870" max="15871" width="2.7109375" style="131" customWidth="1"/>
    <col min="15872" max="15874" width="12" style="131" customWidth="1"/>
    <col min="15875" max="15876" width="9.140625" style="131"/>
    <col min="15877" max="15877" width="0.85546875" style="131" customWidth="1"/>
    <col min="15878" max="15891" width="7.7109375" style="131" customWidth="1"/>
    <col min="15892" max="16125" width="9.140625" style="131"/>
    <col min="16126" max="16127" width="2.7109375" style="131" customWidth="1"/>
    <col min="16128" max="16130" width="12" style="131" customWidth="1"/>
    <col min="16131" max="16132" width="9.140625" style="131"/>
    <col min="16133" max="16133" width="0.85546875" style="131" customWidth="1"/>
    <col min="16134" max="16147" width="7.7109375" style="131" customWidth="1"/>
    <col min="16148" max="16384" width="9.140625" style="131"/>
  </cols>
  <sheetData>
    <row r="1" spans="1:21" ht="14.1" thickBot="1">
      <c r="A1" s="130" t="s">
        <v>107</v>
      </c>
      <c r="B1" s="130"/>
      <c r="C1" s="130"/>
      <c r="D1" s="130"/>
      <c r="E1" s="130"/>
      <c r="F1" s="130"/>
      <c r="G1" s="130"/>
      <c r="H1" s="130"/>
      <c r="I1" s="130"/>
      <c r="J1" s="130"/>
      <c r="K1" s="130"/>
      <c r="L1" s="130"/>
      <c r="M1" s="130"/>
      <c r="N1" s="130"/>
      <c r="O1" s="130"/>
      <c r="P1" s="130"/>
      <c r="Q1" s="130"/>
      <c r="R1" s="130"/>
      <c r="S1" s="130"/>
      <c r="T1" s="130"/>
    </row>
    <row r="2" spans="1:21" ht="14.1" thickTop="1">
      <c r="A2" s="132"/>
      <c r="B2" s="133"/>
      <c r="C2" s="133"/>
      <c r="D2" s="133"/>
      <c r="E2" s="133"/>
      <c r="F2" s="133"/>
      <c r="G2" s="133"/>
      <c r="H2" s="133"/>
      <c r="I2" s="133"/>
      <c r="J2" s="133"/>
      <c r="K2" s="133"/>
      <c r="L2" s="133"/>
      <c r="M2" s="133"/>
      <c r="N2" s="133"/>
    </row>
    <row r="3" spans="1:21">
      <c r="A3" s="123"/>
      <c r="B3" s="133"/>
      <c r="C3" s="133"/>
      <c r="D3" s="133"/>
      <c r="E3" s="133"/>
      <c r="F3" s="133"/>
      <c r="G3" s="133"/>
      <c r="H3" s="133"/>
      <c r="I3" s="133"/>
      <c r="J3" s="133"/>
      <c r="K3" s="133"/>
      <c r="L3" s="133"/>
      <c r="M3" s="133"/>
      <c r="N3" s="133"/>
    </row>
    <row r="4" spans="1:21" ht="15.95" customHeight="1">
      <c r="A4" s="133"/>
      <c r="B4" s="128"/>
      <c r="C4" s="128"/>
      <c r="D4" s="128"/>
      <c r="E4" s="128"/>
      <c r="F4" s="128"/>
      <c r="G4" s="128"/>
      <c r="H4" s="128"/>
      <c r="I4" s="128"/>
      <c r="J4" s="128"/>
      <c r="K4" s="128"/>
      <c r="L4" s="128"/>
      <c r="M4" s="128"/>
      <c r="N4" s="128"/>
      <c r="O4" s="37"/>
      <c r="P4" s="37"/>
      <c r="Q4" s="37"/>
      <c r="R4" s="37"/>
      <c r="S4" s="37"/>
      <c r="T4" s="37"/>
      <c r="U4" s="37"/>
    </row>
    <row r="5" spans="1:21" ht="15.95" customHeight="1">
      <c r="A5" s="133"/>
      <c r="B5" s="128"/>
      <c r="C5" s="134" t="s">
        <v>108</v>
      </c>
      <c r="D5" s="134"/>
      <c r="E5" s="134"/>
      <c r="F5" s="134"/>
      <c r="G5" s="134"/>
      <c r="H5" s="134"/>
      <c r="I5" s="134"/>
      <c r="J5" s="129"/>
      <c r="K5" s="129"/>
      <c r="L5" s="129"/>
      <c r="M5" s="129"/>
      <c r="N5" s="129"/>
      <c r="O5" s="129"/>
      <c r="P5" s="129"/>
      <c r="Q5" s="129"/>
      <c r="R5" s="129"/>
      <c r="S5" s="129"/>
      <c r="T5" s="129"/>
      <c r="U5" s="37"/>
    </row>
    <row r="6" spans="1:21" ht="12" customHeight="1">
      <c r="A6" s="133"/>
      <c r="B6" s="128"/>
      <c r="C6" s="128"/>
      <c r="D6" s="128"/>
      <c r="E6" s="128"/>
      <c r="F6" s="128"/>
      <c r="G6" s="128"/>
      <c r="H6" s="128"/>
      <c r="I6" s="128"/>
      <c r="J6" s="128"/>
      <c r="K6" s="128"/>
      <c r="L6" s="128"/>
      <c r="M6" s="128"/>
      <c r="N6" s="128"/>
      <c r="O6" s="128"/>
      <c r="P6" s="128"/>
      <c r="Q6" s="128"/>
      <c r="R6" s="128"/>
      <c r="S6" s="128"/>
      <c r="T6" s="128"/>
      <c r="U6" s="37"/>
    </row>
    <row r="7" spans="1:21" ht="20.25" customHeight="1">
      <c r="A7" s="133"/>
      <c r="B7" s="128"/>
      <c r="C7" s="135" t="s">
        <v>109</v>
      </c>
      <c r="D7" s="136"/>
      <c r="E7" s="136"/>
      <c r="F7" s="136"/>
      <c r="G7" s="136"/>
      <c r="H7" s="136"/>
      <c r="I7" s="137">
        <v>0</v>
      </c>
      <c r="J7" s="137">
        <f t="shared" ref="J7" si="0">+I7+1</f>
        <v>1</v>
      </c>
      <c r="K7" s="137">
        <f t="shared" ref="K7" si="1">+J7+1</f>
        <v>2</v>
      </c>
      <c r="L7" s="137">
        <f t="shared" ref="L7" si="2">+K7+1</f>
        <v>3</v>
      </c>
      <c r="M7" s="137">
        <f t="shared" ref="M7" si="3">+L7+1</f>
        <v>4</v>
      </c>
      <c r="N7" s="137">
        <f t="shared" ref="N7" si="4">+M7+1</f>
        <v>5</v>
      </c>
      <c r="O7" s="137">
        <f t="shared" ref="O7" si="5">+N7+1</f>
        <v>6</v>
      </c>
      <c r="P7" s="137">
        <f t="shared" ref="P7" si="6">+O7+1</f>
        <v>7</v>
      </c>
      <c r="Q7" s="137">
        <f t="shared" ref="Q7" si="7">+P7+1</f>
        <v>8</v>
      </c>
      <c r="R7" s="137">
        <f t="shared" ref="R7" si="8">+Q7+1</f>
        <v>9</v>
      </c>
      <c r="S7" s="137">
        <f t="shared" ref="S7" si="9">+R7+1</f>
        <v>10</v>
      </c>
      <c r="T7" s="137" t="s">
        <v>110</v>
      </c>
      <c r="U7" s="37"/>
    </row>
    <row r="8" spans="1:21" ht="20.25" customHeight="1">
      <c r="A8" s="133"/>
      <c r="B8" s="128"/>
      <c r="C8" s="138" t="s">
        <v>111</v>
      </c>
      <c r="D8" s="139"/>
      <c r="E8" s="140"/>
      <c r="F8" s="140"/>
      <c r="G8" s="140"/>
      <c r="H8" s="140"/>
      <c r="I8" s="239">
        <f>+'DCF input'!I22</f>
        <v>44098</v>
      </c>
      <c r="J8" s="239">
        <f>+'DCF input'!J22</f>
        <v>44463</v>
      </c>
      <c r="K8" s="239">
        <f>+'DCF input'!K22</f>
        <v>44828</v>
      </c>
      <c r="L8" s="239">
        <f>+'DCF input'!L22</f>
        <v>45193</v>
      </c>
      <c r="M8" s="239">
        <f>+'DCF input'!M22</f>
        <v>45559</v>
      </c>
      <c r="N8" s="239">
        <f>+'DCF input'!N22</f>
        <v>45924</v>
      </c>
      <c r="O8" s="239">
        <f>+'DCF input'!O22</f>
        <v>46289</v>
      </c>
      <c r="P8" s="239">
        <f>+'DCF input'!P22</f>
        <v>46654</v>
      </c>
      <c r="Q8" s="239">
        <f>+'DCF input'!Q22</f>
        <v>47020</v>
      </c>
      <c r="R8" s="239">
        <f>+'DCF input'!R22</f>
        <v>47385</v>
      </c>
      <c r="S8" s="239">
        <f>+'DCF input'!S22</f>
        <v>47750</v>
      </c>
      <c r="T8" s="140"/>
      <c r="U8" s="37"/>
    </row>
    <row r="9" spans="1:21" ht="20.25" customHeight="1">
      <c r="A9" s="133"/>
      <c r="B9" s="128"/>
      <c r="C9" s="141" t="s">
        <v>47</v>
      </c>
      <c r="D9" s="141"/>
      <c r="E9" s="142"/>
      <c r="F9" s="142"/>
      <c r="G9" s="142"/>
      <c r="H9" s="142"/>
      <c r="I9" s="182">
        <f>'DCF input'!I24</f>
        <v>274515</v>
      </c>
      <c r="J9" s="182">
        <f>'DCF input'!J24</f>
        <v>365817</v>
      </c>
      <c r="K9" s="182">
        <f>'DCF input'!K24</f>
        <v>395328</v>
      </c>
      <c r="L9" s="182">
        <f>'DCF input'!L24</f>
        <v>383285</v>
      </c>
      <c r="M9" s="182">
        <f>'DCF input'!M24</f>
        <v>391035</v>
      </c>
      <c r="N9" s="182">
        <f>'DCF input'!N24</f>
        <v>402766.05</v>
      </c>
      <c r="O9" s="182">
        <f>'DCF input'!O24</f>
        <v>413842.11637500004</v>
      </c>
      <c r="P9" s="182">
        <f>'DCF input'!P24</f>
        <v>424188.16928437498</v>
      </c>
      <c r="Q9" s="182">
        <f>'DCF input'!Q24</f>
        <v>433732.4030932734</v>
      </c>
      <c r="R9" s="182">
        <f>'DCF input'!R24</f>
        <v>442407.05115513888</v>
      </c>
      <c r="S9" s="182">
        <f>'DCF input'!S24</f>
        <v>450149.17455035384</v>
      </c>
      <c r="T9" s="183"/>
      <c r="U9" s="37"/>
    </row>
    <row r="10" spans="1:21" ht="20.25" customHeight="1">
      <c r="A10" s="133"/>
      <c r="B10" s="128"/>
      <c r="C10" s="143" t="s">
        <v>28</v>
      </c>
      <c r="D10" s="143"/>
      <c r="E10" s="144"/>
      <c r="F10" s="145"/>
      <c r="G10" s="145"/>
      <c r="H10" s="145"/>
      <c r="I10" s="184"/>
      <c r="J10" s="184">
        <f t="shared" ref="J10:S10" si="10">J9/I9-1</f>
        <v>0.33259384733074704</v>
      </c>
      <c r="K10" s="184">
        <f t="shared" si="10"/>
        <v>8.0671483282624967E-2</v>
      </c>
      <c r="L10" s="184">
        <f t="shared" si="10"/>
        <v>-3.0463311478063804E-2</v>
      </c>
      <c r="M10" s="184">
        <f t="shared" si="10"/>
        <v>2.021994077514111E-2</v>
      </c>
      <c r="N10" s="184">
        <f t="shared" si="10"/>
        <v>3.0000000000000027E-2</v>
      </c>
      <c r="O10" s="184">
        <f t="shared" si="10"/>
        <v>2.750000000000008E-2</v>
      </c>
      <c r="P10" s="184">
        <f t="shared" si="10"/>
        <v>2.4999999999999911E-2</v>
      </c>
      <c r="Q10" s="184">
        <f t="shared" si="10"/>
        <v>2.2499999999999964E-2</v>
      </c>
      <c r="R10" s="184">
        <f t="shared" si="10"/>
        <v>2.0000000000000018E-2</v>
      </c>
      <c r="S10" s="184">
        <f t="shared" si="10"/>
        <v>1.7500000000000071E-2</v>
      </c>
      <c r="T10" s="185"/>
      <c r="U10" s="37"/>
    </row>
    <row r="11" spans="1:21" ht="20.25" customHeight="1">
      <c r="A11" s="133"/>
      <c r="B11" s="128"/>
      <c r="C11" s="141" t="s">
        <v>32</v>
      </c>
      <c r="D11" s="141"/>
      <c r="E11" s="142"/>
      <c r="F11" s="142"/>
      <c r="G11" s="142"/>
      <c r="H11" s="142"/>
      <c r="I11" s="182">
        <f>'DCF input'!I27</f>
        <v>77344</v>
      </c>
      <c r="J11" s="182">
        <f>'DCF input'!J27</f>
        <v>120233</v>
      </c>
      <c r="K11" s="182">
        <f>'DCF input'!K27</f>
        <v>130541</v>
      </c>
      <c r="L11" s="182">
        <f>'DCF input'!L27</f>
        <v>125820</v>
      </c>
      <c r="M11" s="182">
        <f>'DCF input'!M27</f>
        <v>134661</v>
      </c>
      <c r="N11" s="182">
        <f>'DCF input'!N27</f>
        <v>144586.95000000001</v>
      </c>
      <c r="O11" s="182">
        <f>'DCF input'!O27</f>
        <v>155301.89442000003</v>
      </c>
      <c r="P11" s="182">
        <f>'DCF input'!P27</f>
        <v>166868.92232412001</v>
      </c>
      <c r="Q11" s="182">
        <f>'DCF input'!Q27</f>
        <v>179356.16971867275</v>
      </c>
      <c r="R11" s="182">
        <f>'DCF input'!R27</f>
        <v>192837.22330644145</v>
      </c>
      <c r="S11" s="182">
        <f>'DCF input'!S27</f>
        <v>207391.55654129328</v>
      </c>
      <c r="T11" s="183"/>
      <c r="U11" s="37"/>
    </row>
    <row r="12" spans="1:21" ht="20.25" customHeight="1">
      <c r="A12" s="133"/>
      <c r="B12" s="128"/>
      <c r="C12" s="143" t="s">
        <v>29</v>
      </c>
      <c r="D12" s="143"/>
      <c r="E12" s="146"/>
      <c r="F12" s="146"/>
      <c r="G12" s="146"/>
      <c r="H12" s="146"/>
      <c r="I12" s="184">
        <f t="shared" ref="I12:S12" si="11">I11/I9</f>
        <v>0.2817478097736007</v>
      </c>
      <c r="J12" s="184">
        <f t="shared" si="11"/>
        <v>0.32866979938056462</v>
      </c>
      <c r="K12" s="184">
        <f t="shared" si="11"/>
        <v>0.33020934515136796</v>
      </c>
      <c r="L12" s="184">
        <f t="shared" si="11"/>
        <v>0.32826747720364741</v>
      </c>
      <c r="M12" s="184">
        <f t="shared" si="11"/>
        <v>0.34437070850435381</v>
      </c>
      <c r="N12" s="184">
        <f t="shared" si="11"/>
        <v>0.35898494920314167</v>
      </c>
      <c r="O12" s="184">
        <f t="shared" si="11"/>
        <v>0.37526846175142392</v>
      </c>
      <c r="P12" s="184">
        <f t="shared" si="11"/>
        <v>0.39338419693702348</v>
      </c>
      <c r="Q12" s="184">
        <f t="shared" si="11"/>
        <v>0.41351803194676817</v>
      </c>
      <c r="R12" s="184">
        <f t="shared" si="11"/>
        <v>0.43588189384173992</v>
      </c>
      <c r="S12" s="184">
        <f t="shared" si="11"/>
        <v>0.46071739829014036</v>
      </c>
      <c r="T12" s="185"/>
      <c r="U12" s="37"/>
    </row>
    <row r="13" spans="1:21" ht="20.25" customHeight="1">
      <c r="A13" s="133"/>
      <c r="B13" s="128"/>
      <c r="C13" s="143" t="s">
        <v>28</v>
      </c>
      <c r="D13" s="143"/>
      <c r="E13" s="144"/>
      <c r="F13" s="146"/>
      <c r="G13" s="146"/>
      <c r="H13" s="146"/>
      <c r="I13" s="184"/>
      <c r="J13" s="184">
        <f t="shared" ref="J13:S13" si="12">J11/I11-1</f>
        <v>0.55452265204799334</v>
      </c>
      <c r="K13" s="184">
        <f t="shared" si="12"/>
        <v>8.5733534054710514E-2</v>
      </c>
      <c r="L13" s="184">
        <f t="shared" si="12"/>
        <v>-3.6164883063558584E-2</v>
      </c>
      <c r="M13" s="184">
        <f t="shared" si="12"/>
        <v>7.0267048164043944E-2</v>
      </c>
      <c r="N13" s="184">
        <f t="shared" si="12"/>
        <v>7.3710651190767917E-2</v>
      </c>
      <c r="O13" s="184">
        <f t="shared" si="12"/>
        <v>7.4107271921843632E-2</v>
      </c>
      <c r="P13" s="184">
        <f t="shared" si="12"/>
        <v>7.4480919549107405E-2</v>
      </c>
      <c r="Q13" s="184">
        <f t="shared" si="12"/>
        <v>7.4832672379210097E-2</v>
      </c>
      <c r="R13" s="184">
        <f t="shared" si="12"/>
        <v>7.5163589905573147E-2</v>
      </c>
      <c r="S13" s="184">
        <f t="shared" si="12"/>
        <v>7.547470859255867E-2</v>
      </c>
      <c r="T13" s="185"/>
      <c r="U13" s="37"/>
    </row>
    <row r="14" spans="1:21" ht="20.25" customHeight="1">
      <c r="A14" s="133"/>
      <c r="B14" s="128"/>
      <c r="C14" s="147" t="s">
        <v>48</v>
      </c>
      <c r="D14" s="147"/>
      <c r="E14" s="148"/>
      <c r="F14" s="148"/>
      <c r="G14" s="148"/>
      <c r="H14" s="148"/>
      <c r="I14" s="186">
        <f>'DCF input'!I31</f>
        <v>11056</v>
      </c>
      <c r="J14" s="186">
        <f>'DCF input'!J31</f>
        <v>11284</v>
      </c>
      <c r="K14" s="186">
        <f>'DCF input'!K31</f>
        <v>11104</v>
      </c>
      <c r="L14" s="186">
        <f>'DCF input'!L31</f>
        <v>11519</v>
      </c>
      <c r="M14" s="186">
        <f>'DCF input'!M31</f>
        <v>11445</v>
      </c>
      <c r="N14" s="186">
        <f>'DCF input'!N31</f>
        <v>11513.67</v>
      </c>
      <c r="O14" s="186">
        <f>'DCF input'!O31</f>
        <v>11582.75202</v>
      </c>
      <c r="P14" s="186">
        <f>'DCF input'!P31</f>
        <v>11652.24853212</v>
      </c>
      <c r="Q14" s="186">
        <f>'DCF input'!Q31</f>
        <v>11722.16202331272</v>
      </c>
      <c r="R14" s="186">
        <f>'DCF input'!R31</f>
        <v>11792.494995452596</v>
      </c>
      <c r="S14" s="186">
        <f>'DCF input'!S31</f>
        <v>11863.249965425312</v>
      </c>
      <c r="T14" s="187"/>
      <c r="U14" s="37"/>
    </row>
    <row r="15" spans="1:21" ht="20.25" customHeight="1">
      <c r="A15" s="133"/>
      <c r="B15" s="128"/>
      <c r="C15" s="143" t="s">
        <v>49</v>
      </c>
      <c r="D15" s="143"/>
      <c r="E15" s="146"/>
      <c r="F15" s="146"/>
      <c r="G15" s="146"/>
      <c r="H15" s="146"/>
      <c r="I15" s="184">
        <f t="shared" ref="I15:S15" si="13">-I14/I$9</f>
        <v>-4.0274666229532081E-2</v>
      </c>
      <c r="J15" s="184">
        <f t="shared" si="13"/>
        <v>-3.084602410494865E-2</v>
      </c>
      <c r="K15" s="184">
        <f t="shared" si="13"/>
        <v>-2.8088068641735471E-2</v>
      </c>
      <c r="L15" s="184">
        <f t="shared" si="13"/>
        <v>-3.0053354553400212E-2</v>
      </c>
      <c r="M15" s="184">
        <f t="shared" si="13"/>
        <v>-2.9268479803598143E-2</v>
      </c>
      <c r="N15" s="184">
        <f t="shared" si="13"/>
        <v>-2.85864958081745E-2</v>
      </c>
      <c r="O15" s="184">
        <f t="shared" si="13"/>
        <v>-2.7988335555254054E-2</v>
      </c>
      <c r="P15" s="184">
        <f t="shared" si="13"/>
        <v>-2.7469527383985937E-2</v>
      </c>
      <c r="Q15" s="184">
        <f t="shared" si="13"/>
        <v>-2.7026253836958287E-2</v>
      </c>
      <c r="R15" s="184">
        <f t="shared" si="13"/>
        <v>-2.665530525488239E-2</v>
      </c>
      <c r="S15" s="184">
        <f t="shared" si="13"/>
        <v>-2.6354041362566763E-2</v>
      </c>
      <c r="T15" s="185"/>
      <c r="U15" s="37"/>
    </row>
    <row r="16" spans="1:21" ht="20.25" customHeight="1">
      <c r="A16" s="133"/>
      <c r="B16" s="128"/>
      <c r="C16" s="143" t="s">
        <v>50</v>
      </c>
      <c r="D16" s="143"/>
      <c r="E16" s="146"/>
      <c r="F16" s="146"/>
      <c r="G16" s="146"/>
      <c r="H16" s="146"/>
      <c r="I16" s="184"/>
      <c r="J16" s="184">
        <f>+J14/J21</f>
        <v>-1.0179521876409563</v>
      </c>
      <c r="K16" s="184">
        <f>+K14/K21</f>
        <v>-1.0369816959282778</v>
      </c>
      <c r="L16" s="184">
        <f t="shared" ref="L16:S16" si="14">+L14/L21</f>
        <v>-1.0510995528789122</v>
      </c>
      <c r="M16" s="184">
        <f t="shared" si="14"/>
        <v>-1.2114957129247381</v>
      </c>
      <c r="N16" s="184">
        <f t="shared" si="14"/>
        <v>-1.1948673403943983</v>
      </c>
      <c r="O16" s="184">
        <f t="shared" si="14"/>
        <v>-1.1784672004282006</v>
      </c>
      <c r="P16" s="184">
        <f t="shared" si="14"/>
        <v>-1.1622921604223235</v>
      </c>
      <c r="Q16" s="184">
        <f t="shared" si="14"/>
        <v>-1.1463391307694679</v>
      </c>
      <c r="R16" s="184">
        <f t="shared" si="14"/>
        <v>-1.1306050642687104</v>
      </c>
      <c r="S16" s="184">
        <f t="shared" si="14"/>
        <v>-1.1150869555434537</v>
      </c>
      <c r="T16" s="185"/>
      <c r="U16" s="37"/>
    </row>
    <row r="17" spans="1:21" ht="20.25" customHeight="1">
      <c r="A17" s="133"/>
      <c r="B17" s="128"/>
      <c r="C17" s="147" t="s">
        <v>27</v>
      </c>
      <c r="D17" s="147"/>
      <c r="E17" s="148"/>
      <c r="F17" s="148"/>
      <c r="G17" s="148"/>
      <c r="H17" s="148"/>
      <c r="I17" s="186">
        <f t="shared" ref="I17:S17" si="15">I11+I14</f>
        <v>88400</v>
      </c>
      <c r="J17" s="186">
        <f t="shared" si="15"/>
        <v>131517</v>
      </c>
      <c r="K17" s="186">
        <f t="shared" si="15"/>
        <v>141645</v>
      </c>
      <c r="L17" s="186">
        <f t="shared" si="15"/>
        <v>137339</v>
      </c>
      <c r="M17" s="186">
        <f t="shared" si="15"/>
        <v>146106</v>
      </c>
      <c r="N17" s="186">
        <f t="shared" si="15"/>
        <v>156100.62000000002</v>
      </c>
      <c r="O17" s="186">
        <f t="shared" si="15"/>
        <v>166884.64644000004</v>
      </c>
      <c r="P17" s="186">
        <f t="shared" si="15"/>
        <v>178521.17085624</v>
      </c>
      <c r="Q17" s="186">
        <f t="shared" si="15"/>
        <v>191078.33174198549</v>
      </c>
      <c r="R17" s="186">
        <f t="shared" si="15"/>
        <v>204629.71830189406</v>
      </c>
      <c r="S17" s="186">
        <f t="shared" si="15"/>
        <v>219254.8065067186</v>
      </c>
      <c r="T17" s="187"/>
      <c r="U17" s="37"/>
    </row>
    <row r="18" spans="1:21" ht="20.25" customHeight="1">
      <c r="A18" s="133"/>
      <c r="B18" s="128"/>
      <c r="C18" s="143" t="s">
        <v>29</v>
      </c>
      <c r="D18" s="143"/>
      <c r="E18" s="146"/>
      <c r="F18" s="146"/>
      <c r="G18" s="146"/>
      <c r="H18" s="146"/>
      <c r="I18" s="184">
        <f t="shared" ref="I18:S18" si="16">I17/I$9</f>
        <v>0.32202247600313277</v>
      </c>
      <c r="J18" s="184">
        <f t="shared" si="16"/>
        <v>0.35951582348551325</v>
      </c>
      <c r="K18" s="184">
        <f t="shared" si="16"/>
        <v>0.35829741379310343</v>
      </c>
      <c r="L18" s="184">
        <f t="shared" si="16"/>
        <v>0.35832083175704765</v>
      </c>
      <c r="M18" s="184">
        <f t="shared" si="16"/>
        <v>0.37363918830795195</v>
      </c>
      <c r="N18" s="184">
        <f t="shared" si="16"/>
        <v>0.38757144501131618</v>
      </c>
      <c r="O18" s="184">
        <f t="shared" si="16"/>
        <v>0.40325679730667802</v>
      </c>
      <c r="P18" s="184">
        <f t="shared" si="16"/>
        <v>0.42085372432100937</v>
      </c>
      <c r="Q18" s="184">
        <f t="shared" si="16"/>
        <v>0.44054428578372645</v>
      </c>
      <c r="R18" s="184">
        <f t="shared" si="16"/>
        <v>0.46253719909662233</v>
      </c>
      <c r="S18" s="184">
        <f t="shared" si="16"/>
        <v>0.48707143965270711</v>
      </c>
      <c r="T18" s="185"/>
      <c r="U18" s="37"/>
    </row>
    <row r="19" spans="1:21" ht="20.25" customHeight="1">
      <c r="A19" s="133"/>
      <c r="B19" s="128"/>
      <c r="C19" s="147" t="s">
        <v>112</v>
      </c>
      <c r="D19" s="147"/>
      <c r="E19" s="148"/>
      <c r="F19" s="148"/>
      <c r="G19" s="148"/>
      <c r="H19" s="148"/>
      <c r="I19" s="186"/>
      <c r="J19" s="186">
        <f>-J20*J17</f>
        <v>-32879.25</v>
      </c>
      <c r="K19" s="186">
        <f t="shared" ref="K19:S19" si="17">-K20*K17</f>
        <v>-35411.25</v>
      </c>
      <c r="L19" s="186">
        <f t="shared" si="17"/>
        <v>-34334.75</v>
      </c>
      <c r="M19" s="186">
        <f t="shared" si="17"/>
        <v>-36526.5</v>
      </c>
      <c r="N19" s="186">
        <f t="shared" si="17"/>
        <v>-39025.155000000006</v>
      </c>
      <c r="O19" s="186">
        <f t="shared" si="17"/>
        <v>-41721.16161000001</v>
      </c>
      <c r="P19" s="186">
        <f t="shared" si="17"/>
        <v>-44630.29271406</v>
      </c>
      <c r="Q19" s="186">
        <f t="shared" si="17"/>
        <v>-47769.582935496372</v>
      </c>
      <c r="R19" s="186">
        <f t="shared" si="17"/>
        <v>-51157.429575473514</v>
      </c>
      <c r="S19" s="186">
        <f t="shared" si="17"/>
        <v>-54813.701626679649</v>
      </c>
      <c r="T19" s="187"/>
      <c r="U19" s="37"/>
    </row>
    <row r="20" spans="1:21" ht="20.25" customHeight="1">
      <c r="A20" s="133"/>
      <c r="B20" s="128"/>
      <c r="C20" s="143" t="s">
        <v>33</v>
      </c>
      <c r="D20" s="143"/>
      <c r="E20" s="146"/>
      <c r="F20" s="146"/>
      <c r="G20" s="146"/>
      <c r="H20" s="146"/>
      <c r="I20" s="184"/>
      <c r="J20" s="184">
        <f>'DCF input'!J40</f>
        <v>0.25</v>
      </c>
      <c r="K20" s="184">
        <f>'DCF input'!K40</f>
        <v>0.25</v>
      </c>
      <c r="L20" s="184">
        <f>'DCF input'!L40</f>
        <v>0.25</v>
      </c>
      <c r="M20" s="184">
        <f>'DCF input'!M40</f>
        <v>0.25</v>
      </c>
      <c r="N20" s="184">
        <f>'DCF input'!N40</f>
        <v>0.25</v>
      </c>
      <c r="O20" s="184">
        <f>'DCF input'!O40</f>
        <v>0.25</v>
      </c>
      <c r="P20" s="184">
        <f>'DCF input'!P40</f>
        <v>0.25</v>
      </c>
      <c r="Q20" s="184">
        <f>'DCF input'!Q40</f>
        <v>0.25</v>
      </c>
      <c r="R20" s="184">
        <f>'DCF input'!R40</f>
        <v>0.25</v>
      </c>
      <c r="S20" s="184">
        <f>'DCF input'!S40</f>
        <v>0.25</v>
      </c>
      <c r="T20" s="185"/>
      <c r="U20" s="37"/>
    </row>
    <row r="21" spans="1:21" ht="20.25" customHeight="1">
      <c r="A21" s="133"/>
      <c r="B21" s="128"/>
      <c r="C21" s="147" t="s">
        <v>37</v>
      </c>
      <c r="D21" s="147"/>
      <c r="E21" s="148"/>
      <c r="F21" s="148"/>
      <c r="G21" s="148"/>
      <c r="H21" s="148"/>
      <c r="I21" s="186"/>
      <c r="J21" s="186">
        <f>'DCF input'!J48</f>
        <v>-11085</v>
      </c>
      <c r="K21" s="186">
        <f>'DCF input'!K48</f>
        <v>-10708</v>
      </c>
      <c r="L21" s="186">
        <f>'DCF input'!L48</f>
        <v>-10959</v>
      </c>
      <c r="M21" s="186">
        <f>'DCF input'!M48</f>
        <v>-9447</v>
      </c>
      <c r="N21" s="186">
        <f>'DCF input'!N48</f>
        <v>-9635.94</v>
      </c>
      <c r="O21" s="186">
        <f>'DCF input'!O48</f>
        <v>-9828.6588000000011</v>
      </c>
      <c r="P21" s="186">
        <f>'DCF input'!P48</f>
        <v>-10025.231976000001</v>
      </c>
      <c r="Q21" s="186">
        <f>'DCF input'!Q48</f>
        <v>-10225.736615520002</v>
      </c>
      <c r="R21" s="186">
        <f>'DCF input'!R48</f>
        <v>-10430.251347830403</v>
      </c>
      <c r="S21" s="186">
        <f>'DCF input'!S48</f>
        <v>-10638.85637478701</v>
      </c>
      <c r="T21" s="187"/>
      <c r="U21" s="37"/>
    </row>
    <row r="22" spans="1:21" ht="20.25" customHeight="1">
      <c r="A22" s="133"/>
      <c r="B22" s="128"/>
      <c r="C22" s="143" t="s">
        <v>49</v>
      </c>
      <c r="D22" s="143"/>
      <c r="E22" s="146"/>
      <c r="F22" s="146"/>
      <c r="G22" s="146"/>
      <c r="H22" s="146"/>
      <c r="I22" s="184"/>
      <c r="J22" s="184">
        <f t="shared" ref="J22" si="18">-J21/J$9</f>
        <v>3.0302036264033657E-2</v>
      </c>
      <c r="K22" s="184">
        <f t="shared" ref="K22:S22" si="19">-K21/K$9</f>
        <v>2.7086368787437268E-2</v>
      </c>
      <c r="L22" s="184">
        <f t="shared" si="19"/>
        <v>2.859230076835775E-2</v>
      </c>
      <c r="M22" s="184">
        <f t="shared" si="19"/>
        <v>2.415896275269477E-2</v>
      </c>
      <c r="N22" s="184">
        <f t="shared" si="19"/>
        <v>2.3924409716260843E-2</v>
      </c>
      <c r="O22" s="184">
        <f t="shared" si="19"/>
        <v>2.3749778988404923E-2</v>
      </c>
      <c r="P22" s="184">
        <f t="shared" si="19"/>
        <v>2.3633926407973682E-2</v>
      </c>
      <c r="Q22" s="184">
        <f t="shared" si="19"/>
        <v>2.3576141746829496E-2</v>
      </c>
      <c r="R22" s="184">
        <f t="shared" si="19"/>
        <v>2.3576141746829496E-2</v>
      </c>
      <c r="S22" s="184">
        <f t="shared" si="19"/>
        <v>2.3634068385028094E-2</v>
      </c>
      <c r="T22" s="185"/>
      <c r="U22" s="37"/>
    </row>
    <row r="23" spans="1:21" ht="20.25" customHeight="1">
      <c r="A23" s="133"/>
      <c r="B23" s="128"/>
      <c r="C23" s="147" t="s">
        <v>52</v>
      </c>
      <c r="D23" s="147"/>
      <c r="E23" s="148"/>
      <c r="F23" s="148"/>
      <c r="G23" s="148"/>
      <c r="H23" s="148"/>
      <c r="I23" s="186"/>
      <c r="J23" s="186">
        <f>'DCF input'!J52</f>
        <v>44513</v>
      </c>
      <c r="K23" s="186">
        <f>'DCF input'!K52</f>
        <v>29956</v>
      </c>
      <c r="L23" s="186">
        <f>'DCF input'!L52</f>
        <v>-2507</v>
      </c>
      <c r="M23" s="186">
        <f>'DCF input'!M52</f>
        <v>39493</v>
      </c>
      <c r="N23" s="186">
        <f>'DCF input'!N52</f>
        <v>39493</v>
      </c>
      <c r="O23" s="186">
        <f>'DCF input'!O52</f>
        <v>39493</v>
      </c>
      <c r="P23" s="186">
        <f>'DCF input'!P52</f>
        <v>39493</v>
      </c>
      <c r="Q23" s="186">
        <f>'DCF input'!Q52</f>
        <v>39493</v>
      </c>
      <c r="R23" s="186">
        <f>'DCF input'!R52</f>
        <v>39493</v>
      </c>
      <c r="S23" s="186">
        <f>'DCF input'!S52</f>
        <v>39493</v>
      </c>
      <c r="T23" s="187"/>
      <c r="U23" s="37"/>
    </row>
    <row r="24" spans="1:21" ht="20.25" customHeight="1">
      <c r="A24" s="133"/>
      <c r="B24" s="128"/>
      <c r="C24" s="147" t="s">
        <v>42</v>
      </c>
      <c r="D24" s="147"/>
      <c r="E24" s="148"/>
      <c r="F24" s="148"/>
      <c r="G24" s="148"/>
      <c r="H24" s="148"/>
      <c r="I24" s="186"/>
      <c r="J24" s="186">
        <f>'DCF input'!J55</f>
        <v>-108498</v>
      </c>
      <c r="K24" s="186">
        <f>'DCF input'!K55</f>
        <v>-133103</v>
      </c>
      <c r="L24" s="186">
        <f>'DCF input'!L55</f>
        <v>-104783</v>
      </c>
      <c r="M24" s="186">
        <f>'DCF input'!M55</f>
        <v>-119048</v>
      </c>
      <c r="N24" s="186">
        <f>'DCF input'!N55</f>
        <v>-120238.48</v>
      </c>
      <c r="O24" s="186">
        <f>'DCF input'!O55</f>
        <v>-121440.8648</v>
      </c>
      <c r="P24" s="186">
        <f>'DCF input'!P55</f>
        <v>-122655.27344799999</v>
      </c>
      <c r="Q24" s="186">
        <f>'DCF input'!Q55</f>
        <v>-123881.82618248</v>
      </c>
      <c r="R24" s="186">
        <f>'DCF input'!R55</f>
        <v>-125120.64444430479</v>
      </c>
      <c r="S24" s="186">
        <f>'DCF input'!S55</f>
        <v>-126371.85088874784</v>
      </c>
      <c r="T24" s="187"/>
      <c r="U24" s="37"/>
    </row>
    <row r="25" spans="1:21" ht="20.25" customHeight="1">
      <c r="A25" s="133"/>
      <c r="B25" s="128"/>
      <c r="C25" s="143" t="s">
        <v>49</v>
      </c>
      <c r="D25" s="147"/>
      <c r="E25" s="148"/>
      <c r="F25" s="148"/>
      <c r="G25" s="148"/>
      <c r="H25" s="148"/>
      <c r="I25" s="186"/>
      <c r="J25" s="184">
        <f t="shared" ref="J25:S25" si="20">-J24/J$9</f>
        <v>0.29659091841002466</v>
      </c>
      <c r="K25" s="184">
        <f t="shared" si="20"/>
        <v>0.33669003966326694</v>
      </c>
      <c r="L25" s="184">
        <f t="shared" si="20"/>
        <v>0.27338142635375767</v>
      </c>
      <c r="M25" s="184">
        <f t="shared" si="20"/>
        <v>0.30444333627424652</v>
      </c>
      <c r="N25" s="184">
        <f t="shared" si="20"/>
        <v>0.29853181518154276</v>
      </c>
      <c r="O25" s="184">
        <f t="shared" si="20"/>
        <v>0.29344733171129744</v>
      </c>
      <c r="P25" s="184">
        <f t="shared" si="20"/>
        <v>0.28915298051552241</v>
      </c>
      <c r="Q25" s="184">
        <f t="shared" si="20"/>
        <v>0.28561810300310769</v>
      </c>
      <c r="R25" s="184">
        <f t="shared" si="20"/>
        <v>0.28281792552268509</v>
      </c>
      <c r="S25" s="184">
        <f t="shared" si="20"/>
        <v>0.28073327250900432</v>
      </c>
      <c r="T25" s="187"/>
      <c r="U25" s="37"/>
    </row>
    <row r="26" spans="1:21" ht="20.25" customHeight="1">
      <c r="A26" s="133"/>
      <c r="B26" s="128"/>
      <c r="C26" s="147" t="s">
        <v>44</v>
      </c>
      <c r="D26" s="147"/>
      <c r="E26" s="148"/>
      <c r="F26" s="148"/>
      <c r="G26" s="148"/>
      <c r="H26" s="148"/>
      <c r="I26" s="186"/>
      <c r="J26" s="186">
        <f>'DCF input'!J58</f>
        <v>0</v>
      </c>
      <c r="K26" s="186">
        <f>'DCF input'!K58</f>
        <v>0</v>
      </c>
      <c r="L26" s="186">
        <f>'DCF input'!L58</f>
        <v>0</v>
      </c>
      <c r="M26" s="186">
        <f>'DCF input'!M58</f>
        <v>0</v>
      </c>
      <c r="N26" s="186">
        <f>'DCF input'!N58</f>
        <v>0</v>
      </c>
      <c r="O26" s="186">
        <f>'DCF input'!O58</f>
        <v>0</v>
      </c>
      <c r="P26" s="186">
        <f>'DCF input'!P58</f>
        <v>0</v>
      </c>
      <c r="Q26" s="186">
        <f>'DCF input'!Q58</f>
        <v>0</v>
      </c>
      <c r="R26" s="186">
        <f>'DCF input'!R58</f>
        <v>0</v>
      </c>
      <c r="S26" s="186">
        <f>'DCF input'!S58</f>
        <v>0</v>
      </c>
      <c r="T26" s="187"/>
      <c r="U26" s="37"/>
    </row>
    <row r="27" spans="1:21" ht="20.25" customHeight="1">
      <c r="A27" s="133"/>
      <c r="B27" s="128"/>
      <c r="C27" s="143" t="s">
        <v>49</v>
      </c>
      <c r="D27" s="147"/>
      <c r="E27" s="148"/>
      <c r="F27" s="148"/>
      <c r="G27" s="148"/>
      <c r="H27" s="148"/>
      <c r="I27" s="186"/>
      <c r="J27" s="184">
        <f t="shared" ref="J27:S27" si="21">-J26/J$9</f>
        <v>0</v>
      </c>
      <c r="K27" s="184">
        <f t="shared" si="21"/>
        <v>0</v>
      </c>
      <c r="L27" s="184">
        <f t="shared" si="21"/>
        <v>0</v>
      </c>
      <c r="M27" s="184">
        <f t="shared" si="21"/>
        <v>0</v>
      </c>
      <c r="N27" s="184">
        <f t="shared" si="21"/>
        <v>0</v>
      </c>
      <c r="O27" s="184">
        <f t="shared" si="21"/>
        <v>0</v>
      </c>
      <c r="P27" s="184">
        <f t="shared" si="21"/>
        <v>0</v>
      </c>
      <c r="Q27" s="184">
        <f t="shared" si="21"/>
        <v>0</v>
      </c>
      <c r="R27" s="184">
        <f t="shared" si="21"/>
        <v>0</v>
      </c>
      <c r="S27" s="184">
        <f t="shared" si="21"/>
        <v>0</v>
      </c>
      <c r="T27" s="187"/>
      <c r="U27" s="37"/>
    </row>
    <row r="28" spans="1:21" ht="20.25" customHeight="1">
      <c r="A28" s="133"/>
      <c r="B28" s="128"/>
      <c r="C28" s="141" t="s">
        <v>113</v>
      </c>
      <c r="D28" s="141"/>
      <c r="E28" s="142"/>
      <c r="F28" s="142"/>
      <c r="G28" s="142"/>
      <c r="H28" s="142"/>
      <c r="I28" s="182"/>
      <c r="J28" s="182">
        <f>J17+J19-J14+J21+J23+J24+J26</f>
        <v>12283.75</v>
      </c>
      <c r="K28" s="182">
        <f t="shared" ref="K28:S28" si="22">K17+K19-K14+K21+K23+K24+K26</f>
        <v>-18725.25</v>
      </c>
      <c r="L28" s="182">
        <f t="shared" si="22"/>
        <v>-26763.75</v>
      </c>
      <c r="M28" s="182">
        <f t="shared" si="22"/>
        <v>9132.5</v>
      </c>
      <c r="N28" s="182">
        <f t="shared" si="22"/>
        <v>15180.375000000044</v>
      </c>
      <c r="O28" s="182">
        <f t="shared" si="22"/>
        <v>21804.209210000045</v>
      </c>
      <c r="P28" s="182">
        <f t="shared" si="22"/>
        <v>29051.124186060013</v>
      </c>
      <c r="Q28" s="182">
        <f t="shared" si="22"/>
        <v>36972.023985176376</v>
      </c>
      <c r="R28" s="182">
        <f t="shared" si="22"/>
        <v>45621.897938832743</v>
      </c>
      <c r="S28" s="182">
        <f t="shared" si="22"/>
        <v>55060.147651078762</v>
      </c>
      <c r="T28" s="182">
        <f>S28*(1+'DCF input'!F9)/('DCF input'!F11-'DCF input'!F9)</f>
        <v>1927105.167787757</v>
      </c>
      <c r="U28" s="37"/>
    </row>
    <row r="29" spans="1:21" ht="20.25" customHeight="1">
      <c r="A29" s="133"/>
      <c r="B29" s="128"/>
      <c r="C29" s="128" t="s">
        <v>114</v>
      </c>
      <c r="D29" s="147"/>
      <c r="E29" s="148"/>
      <c r="F29" s="148"/>
      <c r="G29" s="148"/>
      <c r="H29" s="148"/>
      <c r="I29" s="186"/>
      <c r="J29" s="186">
        <f t="shared" ref="J29:S29" si="23">J7</f>
        <v>1</v>
      </c>
      <c r="K29" s="186">
        <f t="shared" si="23"/>
        <v>2</v>
      </c>
      <c r="L29" s="186">
        <f t="shared" si="23"/>
        <v>3</v>
      </c>
      <c r="M29" s="186">
        <f t="shared" si="23"/>
        <v>4</v>
      </c>
      <c r="N29" s="186">
        <f t="shared" si="23"/>
        <v>5</v>
      </c>
      <c r="O29" s="186">
        <f t="shared" si="23"/>
        <v>6</v>
      </c>
      <c r="P29" s="186">
        <f t="shared" si="23"/>
        <v>7</v>
      </c>
      <c r="Q29" s="186">
        <f t="shared" si="23"/>
        <v>8</v>
      </c>
      <c r="R29" s="186">
        <f t="shared" si="23"/>
        <v>9</v>
      </c>
      <c r="S29" s="186">
        <f t="shared" si="23"/>
        <v>10</v>
      </c>
      <c r="T29" s="188"/>
      <c r="U29" s="37"/>
    </row>
    <row r="30" spans="1:21" ht="20.25" customHeight="1">
      <c r="A30" s="133"/>
      <c r="B30" s="128"/>
      <c r="C30" s="128" t="s">
        <v>115</v>
      </c>
      <c r="D30" s="147"/>
      <c r="E30" s="148"/>
      <c r="F30" s="148"/>
      <c r="G30" s="148"/>
      <c r="H30" s="148"/>
      <c r="I30" s="189"/>
      <c r="J30" s="190">
        <f>'DCF input'!J67</f>
        <v>1.1016043076244333</v>
      </c>
      <c r="K30" s="190">
        <f>'DCF input'!K67</f>
        <v>1.0200039885411418</v>
      </c>
      <c r="L30" s="190">
        <f>'DCF input'!L67</f>
        <v>0.9444481375380942</v>
      </c>
      <c r="M30" s="190">
        <f>'DCF input'!M67</f>
        <v>0.87448901623897612</v>
      </c>
      <c r="N30" s="190">
        <f>'DCF input'!N67</f>
        <v>0.80971205207312591</v>
      </c>
      <c r="O30" s="190">
        <f>'DCF input'!O67</f>
        <v>0.74973338154919067</v>
      </c>
      <c r="P30" s="190">
        <f>'DCF input'!P67</f>
        <v>0.6941975755085098</v>
      </c>
      <c r="Q30" s="190">
        <f>'DCF input'!Q67</f>
        <v>0.64277553287824973</v>
      </c>
      <c r="R30" s="190">
        <f>'DCF input'!R67</f>
        <v>0.59516253044282386</v>
      </c>
      <c r="S30" s="190">
        <f>'DCF input'!S67</f>
        <v>0.55107641707668875</v>
      </c>
      <c r="T30" s="186"/>
      <c r="U30" s="37"/>
    </row>
    <row r="31" spans="1:21" ht="20.25" customHeight="1">
      <c r="A31" s="133"/>
      <c r="B31" s="128"/>
      <c r="C31" s="149" t="s">
        <v>116</v>
      </c>
      <c r="D31" s="149"/>
      <c r="E31" s="150"/>
      <c r="F31" s="150"/>
      <c r="G31" s="150"/>
      <c r="H31" s="150"/>
      <c r="I31" s="191"/>
      <c r="J31" s="191">
        <f t="shared" ref="J31" si="24">J30*J28</f>
        <v>13531.831913781632</v>
      </c>
      <c r="K31" s="191">
        <f t="shared" ref="K31:S31" si="25">K30*K28</f>
        <v>-19099.829686430017</v>
      </c>
      <c r="L31" s="191">
        <f t="shared" si="25"/>
        <v>-25276.973841035167</v>
      </c>
      <c r="M31" s="191">
        <f t="shared" si="25"/>
        <v>7986.2709408024493</v>
      </c>
      <c r="N31" s="191">
        <f t="shared" si="25"/>
        <v>12291.732592489614</v>
      </c>
      <c r="O31" s="191">
        <f t="shared" si="25"/>
        <v>16347.343503019341</v>
      </c>
      <c r="P31" s="191">
        <f t="shared" si="25"/>
        <v>20167.21997575949</v>
      </c>
      <c r="Q31" s="191">
        <f t="shared" si="25"/>
        <v>23764.712418659175</v>
      </c>
      <c r="R31" s="191">
        <f t="shared" si="25"/>
        <v>27152.444220879945</v>
      </c>
      <c r="S31" s="191">
        <f t="shared" si="25"/>
        <v>30342.348891269943</v>
      </c>
      <c r="T31" s="191">
        <f>T28*S30</f>
        <v>1061982.2111944482</v>
      </c>
      <c r="U31" s="37"/>
    </row>
    <row r="32" spans="1:21" ht="20.25" customHeight="1">
      <c r="A32" s="133"/>
      <c r="B32" s="128"/>
      <c r="C32" s="128"/>
      <c r="D32" s="128"/>
      <c r="E32" s="128"/>
      <c r="F32" s="128"/>
      <c r="G32" s="128"/>
      <c r="H32" s="128"/>
      <c r="I32" s="128"/>
      <c r="J32" s="128"/>
      <c r="K32" s="128"/>
      <c r="L32" s="128"/>
      <c r="M32" s="128"/>
      <c r="N32" s="37"/>
      <c r="O32" s="128"/>
      <c r="P32" s="128"/>
      <c r="Q32" s="128"/>
      <c r="R32" s="128"/>
      <c r="S32" s="37"/>
      <c r="T32" s="37"/>
      <c r="U32" s="37"/>
    </row>
    <row r="33" spans="1:22" ht="20.25" customHeight="1">
      <c r="A33" s="133"/>
      <c r="B33" s="128"/>
      <c r="C33" s="165" t="s">
        <v>117</v>
      </c>
      <c r="D33" s="166"/>
      <c r="E33" s="166"/>
      <c r="F33" s="166"/>
      <c r="G33" s="166"/>
      <c r="H33" s="167"/>
      <c r="I33" s="167"/>
      <c r="J33" s="167"/>
      <c r="K33" s="167"/>
      <c r="L33" s="167"/>
      <c r="M33" s="167"/>
      <c r="N33" s="167"/>
      <c r="O33" s="167"/>
      <c r="P33" s="167"/>
      <c r="Q33" s="167"/>
      <c r="R33" s="167"/>
      <c r="S33" s="167"/>
      <c r="T33" s="164"/>
      <c r="U33" s="37"/>
    </row>
    <row r="34" spans="1:22" ht="20.25" customHeight="1">
      <c r="A34" s="133"/>
      <c r="B34" s="128"/>
      <c r="C34" s="128"/>
      <c r="D34" s="128"/>
      <c r="E34" s="128"/>
      <c r="F34" s="128"/>
      <c r="G34" s="128"/>
      <c r="H34" s="128"/>
      <c r="I34" s="128"/>
      <c r="J34" s="128"/>
      <c r="K34" s="128"/>
      <c r="L34" s="128"/>
      <c r="M34" s="128"/>
      <c r="N34" s="128"/>
      <c r="O34" s="37"/>
      <c r="P34" s="37"/>
      <c r="Q34" s="37"/>
      <c r="R34" s="37"/>
      <c r="S34" s="37"/>
      <c r="T34" s="37"/>
      <c r="U34" s="37"/>
    </row>
    <row r="35" spans="1:22" ht="20.25" customHeight="1">
      <c r="A35" s="133"/>
      <c r="B35" s="128"/>
      <c r="C35" s="311" t="str">
        <f>"Value Based on "&amp;TEXT(K40,"#0.0%")&amp;" WACC &amp; "&amp;TEXT(N37,"#0.0%")&amp;" TGR"</f>
        <v>Value Based on 8.0% WACC &amp; 5.0% TGR</v>
      </c>
      <c r="D35" s="311"/>
      <c r="E35" s="311"/>
      <c r="F35" s="151" t="s">
        <v>118</v>
      </c>
      <c r="G35" s="151" t="s">
        <v>119</v>
      </c>
      <c r="H35" s="128"/>
      <c r="I35" s="37"/>
      <c r="J35" s="160" t="s">
        <v>120</v>
      </c>
      <c r="K35" s="161"/>
      <c r="L35" s="162"/>
      <c r="M35" s="163"/>
      <c r="N35" s="163"/>
      <c r="O35" s="163"/>
      <c r="P35" s="163"/>
      <c r="Q35" s="152"/>
      <c r="R35" s="152"/>
      <c r="S35" s="152"/>
      <c r="T35" s="37"/>
      <c r="U35" s="37"/>
    </row>
    <row r="36" spans="1:22" ht="20.25" customHeight="1">
      <c r="A36" s="133"/>
      <c r="B36" s="128"/>
      <c r="C36" s="312"/>
      <c r="D36" s="312"/>
      <c r="E36" s="312"/>
      <c r="F36" s="238" t="s">
        <v>78</v>
      </c>
      <c r="G36" s="140" t="s">
        <v>121</v>
      </c>
      <c r="H36" s="128"/>
      <c r="I36" s="37"/>
      <c r="J36" s="136"/>
      <c r="K36" s="151"/>
      <c r="L36" s="315" t="s">
        <v>122</v>
      </c>
      <c r="M36" s="315"/>
      <c r="N36" s="315"/>
      <c r="O36" s="315"/>
      <c r="P36" s="315"/>
      <c r="Q36" s="153"/>
      <c r="R36" s="153"/>
      <c r="S36" s="153"/>
      <c r="T36" s="37"/>
      <c r="U36" s="37"/>
    </row>
    <row r="37" spans="1:22" ht="20.25" customHeight="1">
      <c r="A37" s="133"/>
      <c r="B37" s="128"/>
      <c r="C37" s="200" t="s">
        <v>123</v>
      </c>
      <c r="D37" s="154"/>
      <c r="E37" s="154"/>
      <c r="F37" s="192">
        <f>SUM(J31:S31)</f>
        <v>107207.1009291964</v>
      </c>
      <c r="G37" s="193">
        <f>F37/F$39</f>
        <v>9.1693534842934812E-2</v>
      </c>
      <c r="H37" s="128"/>
      <c r="I37" s="37"/>
      <c r="J37" s="313" t="s">
        <v>97</v>
      </c>
      <c r="K37" s="203"/>
      <c r="L37" s="204">
        <f>'DCF input'!F103</f>
        <v>4.0000000000000008E-2</v>
      </c>
      <c r="M37" s="204">
        <f>'DCF input'!G103</f>
        <v>4.5000000000000005E-2</v>
      </c>
      <c r="N37" s="204">
        <f>'DCF input'!H103</f>
        <v>0.05</v>
      </c>
      <c r="O37" s="204">
        <f>'DCF input'!I103</f>
        <v>5.5E-2</v>
      </c>
      <c r="P37" s="204">
        <f>'DCF input'!J103</f>
        <v>0.06</v>
      </c>
      <c r="Q37" s="155"/>
      <c r="R37" s="155"/>
      <c r="S37" s="155"/>
      <c r="T37" s="37"/>
      <c r="U37" s="37"/>
    </row>
    <row r="38" spans="1:22" ht="20.25" customHeight="1">
      <c r="A38" s="133"/>
      <c r="B38" s="128"/>
      <c r="C38" s="200" t="s">
        <v>81</v>
      </c>
      <c r="D38" s="154"/>
      <c r="E38" s="154"/>
      <c r="F38" s="192">
        <f>T31</f>
        <v>1061982.2111944482</v>
      </c>
      <c r="G38" s="193">
        <f>F38/F$39</f>
        <v>0.90830646515706515</v>
      </c>
      <c r="H38" s="128"/>
      <c r="I38" s="37"/>
      <c r="J38" s="313"/>
      <c r="K38" s="205">
        <f>'DCF input'!E95</f>
        <v>7.4999999999999997E-2</v>
      </c>
      <c r="L38" s="206" t="str">
        <f>CONCATENATE(ROUND('DCF input'!F95,)," / ",ROUND('DCF input'!F104,0),"c")</f>
        <v>2100179 / 140c</v>
      </c>
      <c r="M38" s="207" t="str">
        <f>CONCATENATE(ROUND('DCF input'!G95,)," / ",ROUND('DCF input'!G104,0),"c")</f>
        <v>2409935 / 161c</v>
      </c>
      <c r="N38" s="207" t="str">
        <f>CONCATENATE(ROUND('DCF input'!H95,)," / ",ROUND('DCF input'!H104,0),"c")</f>
        <v>2843592 / 190c</v>
      </c>
      <c r="O38" s="207" t="str">
        <f>CONCATENATE(ROUND('DCF input'!I95,)," / ",ROUND('DCF input'!I104,0),"c")</f>
        <v>3494079 / 233c</v>
      </c>
      <c r="P38" s="207" t="str">
        <f>CONCATENATE(ROUND('DCF input'!J95,)," / ",ROUND('DCF input'!J104,0),"c")</f>
        <v>4578222 / 305c</v>
      </c>
      <c r="Q38" s="156"/>
      <c r="R38" s="156"/>
      <c r="S38" s="156"/>
      <c r="T38" s="37"/>
      <c r="U38" s="37"/>
    </row>
    <row r="39" spans="1:22" ht="20.25" customHeight="1">
      <c r="A39" s="133"/>
      <c r="B39" s="128"/>
      <c r="C39" s="201" t="s">
        <v>124</v>
      </c>
      <c r="D39" s="157"/>
      <c r="E39" s="157"/>
      <c r="F39" s="194">
        <f>(F38+F37)</f>
        <v>1169189.3121236446</v>
      </c>
      <c r="G39" s="195">
        <f>F39/F$39</f>
        <v>1</v>
      </c>
      <c r="H39" s="128"/>
      <c r="I39" s="37"/>
      <c r="J39" s="313"/>
      <c r="K39" s="205">
        <f>'DCF input'!E96</f>
        <v>7.7499999999999999E-2</v>
      </c>
      <c r="L39" s="207" t="str">
        <f>CONCATENATE(ROUND('DCF input'!F96,)," / ",ROUND('DCF input'!F105,0),"c")</f>
        <v>1946501 / 130c</v>
      </c>
      <c r="M39" s="208" t="str">
        <f>CONCATENATE(ROUND('DCF input'!G96,)," / ",ROUND('DCF input'!G105,0),"c")</f>
        <v>2209220 / 147c</v>
      </c>
      <c r="N39" s="208" t="str">
        <f>CONCATENATE(ROUND('DCF input'!H96,)," / ",ROUND('DCF input'!H105,0),"c")</f>
        <v>2567473 / 171c</v>
      </c>
      <c r="O39" s="208" t="str">
        <f>CONCATENATE(ROUND('DCF input'!I96,)," / ",ROUND('DCF input'!I105,0),"c")</f>
        <v>3084950 / 206c</v>
      </c>
      <c r="P39" s="207" t="str">
        <f>CONCATENATE(ROUND('DCF input'!J96,)," / ",ROUND('DCF input'!J105,0),"c")</f>
        <v>3898128 / 260c</v>
      </c>
      <c r="Q39" s="156"/>
      <c r="R39" s="156"/>
      <c r="S39" s="156"/>
      <c r="T39" s="37"/>
      <c r="U39" s="37"/>
    </row>
    <row r="40" spans="1:22" ht="20.25" customHeight="1">
      <c r="A40" s="133"/>
      <c r="B40" s="128"/>
      <c r="C40" s="200" t="s">
        <v>83</v>
      </c>
      <c r="D40" s="154"/>
      <c r="E40" s="154"/>
      <c r="F40" s="196">
        <f>+'DCF input'!H78</f>
        <v>86</v>
      </c>
      <c r="G40" s="197"/>
      <c r="H40" s="124"/>
      <c r="I40" s="37"/>
      <c r="J40" s="313"/>
      <c r="K40" s="205">
        <f>'DCF input'!E97</f>
        <v>0.08</v>
      </c>
      <c r="L40" s="207" t="str">
        <f>CONCATENATE(ROUND('DCF input'!F97,)," / ",ROUND('DCF input'!F106,0),"c")</f>
        <v>1812172 / 121c</v>
      </c>
      <c r="M40" s="208" t="str">
        <f>CONCATENATE(ROUND('DCF input'!G97,)," / ",ROUND('DCF input'!G106,0),"c")</f>
        <v>2037332 / 136c</v>
      </c>
      <c r="N40" s="209" t="str">
        <f>CONCATENATE(ROUND('DCF input'!H97,)," / ",ROUND('DCF input'!H106,0),"c")</f>
        <v>2337545 / 156c</v>
      </c>
      <c r="O40" s="208" t="str">
        <f>CONCATENATE(ROUND('DCF input'!I97,)," / ",ROUND('DCF input'!I106,0),"c")</f>
        <v>2757845 / 184c</v>
      </c>
      <c r="P40" s="207" t="str">
        <f>CONCATENATE(ROUND('DCF input'!J97,)," / ",ROUND('DCF input'!J106,0),"c")</f>
        <v>3388293 / 226c</v>
      </c>
      <c r="Q40" s="156"/>
      <c r="R40" s="158"/>
      <c r="S40" s="156"/>
      <c r="T40" s="37"/>
      <c r="U40" s="37"/>
    </row>
    <row r="41" spans="1:22" ht="20.25" customHeight="1">
      <c r="A41" s="133"/>
      <c r="B41" s="128"/>
      <c r="C41" s="201" t="s">
        <v>125</v>
      </c>
      <c r="D41" s="157"/>
      <c r="E41" s="157"/>
      <c r="F41" s="194">
        <f>+F39+F40</f>
        <v>1169275.3121236446</v>
      </c>
      <c r="G41" s="195"/>
      <c r="H41" s="128"/>
      <c r="I41" s="37"/>
      <c r="J41" s="313"/>
      <c r="K41" s="205">
        <f>'DCF input'!E98</f>
        <v>8.2500000000000004E-2</v>
      </c>
      <c r="L41" s="207" t="str">
        <f>CONCATENATE(ROUND('DCF input'!F98,)," / ",ROUND('DCF input'!F107,0),"c")</f>
        <v>1693774 / 113c</v>
      </c>
      <c r="M41" s="208" t="str">
        <f>CONCATENATE(ROUND('DCF input'!G98,)," / ",ROUND('DCF input'!G107,0),"c")</f>
        <v>1888503 / 126c</v>
      </c>
      <c r="N41" s="208" t="str">
        <f>CONCATENATE(ROUND('DCF input'!H98,)," / ",ROUND('DCF input'!H107,0),"c")</f>
        <v>2143147 / 143c</v>
      </c>
      <c r="O41" s="208" t="str">
        <f>CONCATENATE(ROUND('DCF input'!I98,)," / ",ROUND('DCF input'!I107,0),"c")</f>
        <v>2490390 / 166c</v>
      </c>
      <c r="P41" s="207" t="str">
        <f>CONCATENATE(ROUND('DCF input'!J98,)," / ",ROUND('DCF input'!J107,0),"c")</f>
        <v>2991963 / 200c</v>
      </c>
      <c r="Q41" s="156"/>
      <c r="R41" s="156"/>
      <c r="S41" s="156"/>
      <c r="T41" s="37"/>
      <c r="U41" s="37"/>
    </row>
    <row r="42" spans="1:22" ht="20.25" customHeight="1">
      <c r="A42" s="133"/>
      <c r="B42" s="128"/>
      <c r="C42" s="200" t="s">
        <v>126</v>
      </c>
      <c r="D42" s="154"/>
      <c r="E42" s="154"/>
      <c r="F42" s="196">
        <f>+F41/Assumptions!D17*100</f>
        <v>7798.2880627160512</v>
      </c>
      <c r="G42" s="198"/>
      <c r="H42" s="128"/>
      <c r="I42" s="37"/>
      <c r="J42" s="314"/>
      <c r="K42" s="210">
        <f>'DCF input'!E99</f>
        <v>8.5000000000000006E-2</v>
      </c>
      <c r="L42" s="211" t="str">
        <f>CONCATENATE(ROUND('DCF input'!F99,)," / ",ROUND('DCF input'!F108,0),"c")</f>
        <v>1588652 / 106c</v>
      </c>
      <c r="M42" s="211" t="str">
        <f>CONCATENATE(ROUND('DCF input'!G99,)," / ",ROUND('DCF input'!G108,0),"c")</f>
        <v>1758407 / 117c</v>
      </c>
      <c r="N42" s="211" t="str">
        <f>CONCATENATE(ROUND('DCF input'!H99,)," / ",ROUND('DCF input'!H108,0),"c")</f>
        <v>1976663 / 132c</v>
      </c>
      <c r="O42" s="211" t="str">
        <f>CONCATENATE(ROUND('DCF input'!I99,)," / ",ROUND('DCF input'!I108,0),"c")</f>
        <v>2267671 / 151c</v>
      </c>
      <c r="P42" s="211" t="str">
        <f>CONCATENATE(ROUND('DCF input'!J99,)," / ",ROUND('DCF input'!J108,0),"c")</f>
        <v>2675082 / 178c</v>
      </c>
      <c r="Q42" s="156"/>
      <c r="R42" s="156"/>
      <c r="S42" s="156"/>
      <c r="T42" s="37"/>
      <c r="U42" s="37"/>
    </row>
    <row r="43" spans="1:22" ht="20.25" customHeight="1">
      <c r="B43" s="37"/>
      <c r="C43" s="202" t="s">
        <v>86</v>
      </c>
      <c r="D43" s="154"/>
      <c r="E43" s="154"/>
      <c r="F43" s="199">
        <f>+F42/Assumptions!D16-1</f>
        <v>37.797453048338561</v>
      </c>
      <c r="G43" s="198"/>
      <c r="H43" s="37"/>
      <c r="I43" s="37"/>
      <c r="J43" s="37"/>
      <c r="K43" s="37"/>
      <c r="L43" s="37"/>
      <c r="M43" s="37"/>
      <c r="N43" s="37"/>
      <c r="O43" s="37"/>
      <c r="P43" s="37"/>
      <c r="Q43" s="37"/>
      <c r="R43" s="37"/>
      <c r="S43" s="37"/>
      <c r="T43" s="37"/>
      <c r="U43" s="37"/>
    </row>
    <row r="44" spans="1:22" ht="15.95" customHeight="1">
      <c r="B44" s="37"/>
      <c r="C44" s="37"/>
      <c r="D44" s="37"/>
      <c r="E44" s="37"/>
      <c r="F44" s="37"/>
      <c r="G44" s="37"/>
      <c r="H44" s="37"/>
      <c r="I44" s="37"/>
      <c r="J44" s="37"/>
      <c r="K44" s="37"/>
      <c r="L44" s="37"/>
      <c r="M44" s="37"/>
      <c r="N44" s="37"/>
      <c r="O44" s="37"/>
      <c r="P44" s="37"/>
      <c r="Q44" s="37"/>
      <c r="R44" s="37"/>
      <c r="S44" s="37"/>
      <c r="T44" s="37"/>
      <c r="U44" s="37"/>
      <c r="V44" s="159"/>
    </row>
  </sheetData>
  <mergeCells count="3">
    <mergeCell ref="C35:E36"/>
    <mergeCell ref="J37:J42"/>
    <mergeCell ref="L36:P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JPMorgan Chase &amp; Co.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J</dc:creator>
  <cp:keywords/>
  <dc:description/>
  <cp:lastModifiedBy>Harshit Singh Bhandari</cp:lastModifiedBy>
  <cp:revision/>
  <dcterms:created xsi:type="dcterms:W3CDTF">2010-12-03T17:25:22Z</dcterms:created>
  <dcterms:modified xsi:type="dcterms:W3CDTF">2025-06-21T10:22:13Z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dsSearchOrder">
    <vt:i4>0</vt:i4>
  </property>
  <property fmtid="{D5CDD505-2E9C-101B-9397-08002B2CF9AE}" pid="3" name="PitchProPlusUniqueWorkbookId">
    <vt:lpwstr>b0967e03-7035-4363-8f0e-435491059870</vt:lpwstr>
  </property>
  <property fmtid="{D5CDD505-2E9C-101B-9397-08002B2CF9AE}" pid="4" name="HiddenData">
    <vt:lpwstr>Hidden Sheets: __FDSCACHE__,__FDS_SIDEBAR__
</vt:lpwstr>
  </property>
  <property fmtid="{D5CDD505-2E9C-101B-9397-08002B2CF9AE}" pid="5" name="FormulaData">
    <vt:lpwstr>Formula Contents:
Sheet Name: DCF output: S7 (...)</vt:lpwstr>
  </property>
</Properties>
</file>