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2"/>
  </bookViews>
  <sheets>
    <sheet name="Question 2.A" sheetId="1" r:id="rId1"/>
    <sheet name="Question 2.B" sheetId="2" r:id="rId2"/>
    <sheet name="Question -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" i="3" l="1"/>
  <c r="O102" i="3"/>
  <c r="M102" i="3"/>
  <c r="O89" i="3"/>
  <c r="M89" i="3"/>
  <c r="G49" i="3"/>
  <c r="G37" i="3"/>
  <c r="L101" i="3"/>
  <c r="L100" i="3"/>
  <c r="L99" i="3"/>
  <c r="L98" i="3"/>
  <c r="G97" i="3"/>
  <c r="G89" i="3"/>
  <c r="L88" i="3"/>
  <c r="G88" i="3"/>
  <c r="L87" i="3"/>
  <c r="G87" i="3"/>
  <c r="L86" i="3"/>
  <c r="G86" i="3"/>
  <c r="L85" i="3"/>
  <c r="G77" i="3"/>
  <c r="G76" i="3"/>
  <c r="N75" i="3"/>
  <c r="G75" i="3"/>
  <c r="N74" i="3"/>
  <c r="G74" i="3"/>
  <c r="N73" i="3"/>
  <c r="L73" i="3"/>
  <c r="D69" i="3"/>
  <c r="L60" i="3"/>
  <c r="L59" i="3"/>
  <c r="L58" i="3"/>
  <c r="L57" i="3"/>
  <c r="G56" i="3"/>
  <c r="G48" i="3"/>
  <c r="L47" i="3"/>
  <c r="G47" i="3"/>
  <c r="L46" i="3"/>
  <c r="G46" i="3"/>
  <c r="L45" i="3"/>
  <c r="G45" i="3"/>
  <c r="L44" i="3"/>
  <c r="G36" i="3"/>
  <c r="G35" i="3"/>
  <c r="N34" i="3"/>
  <c r="G34" i="3"/>
  <c r="N33" i="3"/>
  <c r="G33" i="3"/>
  <c r="G38" i="3" s="1"/>
  <c r="N32" i="3"/>
  <c r="L32" i="3"/>
  <c r="P22" i="3"/>
  <c r="G50" i="3" l="1"/>
  <c r="F52" i="3" s="1"/>
  <c r="F93" i="3"/>
  <c r="C99" i="3" s="1"/>
  <c r="G99" i="3" s="1"/>
  <c r="F82" i="3"/>
  <c r="L74" i="3" s="1"/>
  <c r="F41" i="3"/>
  <c r="C57" i="3" s="1"/>
  <c r="G57" i="3" s="1"/>
  <c r="L75" i="3" l="1"/>
  <c r="C98" i="3"/>
  <c r="G98" i="3" s="1"/>
  <c r="C58" i="3"/>
  <c r="G58" i="3" s="1"/>
  <c r="G59" i="3" s="1"/>
  <c r="F61" i="3" s="1"/>
  <c r="P20" i="3" s="1"/>
  <c r="L34" i="3"/>
  <c r="L33" i="3"/>
  <c r="G100" i="3"/>
  <c r="F102" i="3" s="1"/>
  <c r="D67" i="3" s="1"/>
  <c r="D70" i="3" s="1"/>
  <c r="M70" i="3" s="1"/>
  <c r="M74" i="3" l="1"/>
  <c r="O74" i="3" s="1"/>
  <c r="M82" i="3"/>
  <c r="M95" i="3"/>
  <c r="M98" i="3" s="1"/>
  <c r="O98" i="3" s="1"/>
  <c r="M73" i="3"/>
  <c r="O73" i="3" s="1"/>
  <c r="M75" i="3"/>
  <c r="O75" i="3" s="1"/>
  <c r="P23" i="3"/>
  <c r="M29" i="3" s="1"/>
  <c r="M33" i="3" l="1"/>
  <c r="O33" i="3" s="1"/>
  <c r="M32" i="3"/>
  <c r="O32" i="3" s="1"/>
  <c r="M41" i="3"/>
  <c r="M34" i="3"/>
  <c r="O34" i="3" s="1"/>
  <c r="M54" i="3"/>
  <c r="M100" i="3"/>
  <c r="O100" i="3" s="1"/>
  <c r="M99" i="3"/>
  <c r="O99" i="3" s="1"/>
  <c r="M87" i="3"/>
  <c r="O87" i="3" s="1"/>
  <c r="M88" i="3"/>
  <c r="O88" i="3" s="1"/>
  <c r="M85" i="3"/>
  <c r="O85" i="3" s="1"/>
  <c r="M86" i="3"/>
  <c r="O86" i="3" s="1"/>
  <c r="M101" i="3"/>
  <c r="O101" i="3" s="1"/>
  <c r="M59" i="3" l="1"/>
  <c r="M60" i="3"/>
  <c r="M48" i="3"/>
  <c r="O48" i="3" s="1"/>
  <c r="M61" i="3"/>
  <c r="O61" i="3" s="1"/>
  <c r="M57" i="3"/>
  <c r="M58" i="3"/>
  <c r="O58" i="3" s="1"/>
  <c r="M45" i="3"/>
  <c r="O45" i="3" s="1"/>
  <c r="M47" i="3"/>
  <c r="O47" i="3" s="1"/>
  <c r="M46" i="3"/>
  <c r="O46" i="3" s="1"/>
  <c r="M44" i="3"/>
  <c r="O44" i="3" s="1"/>
  <c r="O59" i="3"/>
  <c r="O57" i="3"/>
  <c r="O60" i="3"/>
  <c r="K42" i="1" l="1"/>
  <c r="K39" i="1"/>
  <c r="K36" i="1"/>
  <c r="K33" i="1"/>
  <c r="K30" i="1"/>
  <c r="K27" i="1"/>
  <c r="K24" i="1"/>
  <c r="G32" i="1" l="1"/>
  <c r="L28" i="2"/>
  <c r="Q25" i="2" l="1"/>
  <c r="R24" i="2"/>
  <c r="R25" i="2"/>
  <c r="H44" i="1" l="1"/>
  <c r="H43" i="1"/>
  <c r="H42" i="1"/>
  <c r="H41" i="1"/>
  <c r="H40" i="1"/>
  <c r="H39" i="1"/>
  <c r="H35" i="1"/>
  <c r="H34" i="1"/>
  <c r="H33" i="1"/>
  <c r="H29" i="1"/>
  <c r="H28" i="1"/>
  <c r="H27" i="1"/>
  <c r="H26" i="1"/>
  <c r="H25" i="1"/>
  <c r="H24" i="1"/>
  <c r="G38" i="1"/>
  <c r="G37" i="1"/>
  <c r="G36" i="1"/>
  <c r="G31" i="1"/>
  <c r="G30" i="1"/>
  <c r="E42" i="1"/>
  <c r="D42" i="1"/>
  <c r="E39" i="1"/>
  <c r="D39" i="1"/>
  <c r="E36" i="1"/>
  <c r="D36" i="1"/>
  <c r="E33" i="1"/>
  <c r="D33" i="1"/>
  <c r="E30" i="1"/>
  <c r="D30" i="1"/>
  <c r="E27" i="1"/>
  <c r="D27" i="1"/>
  <c r="E24" i="1"/>
  <c r="D24" i="1"/>
  <c r="I30" i="2" l="1"/>
  <c r="I29" i="2"/>
  <c r="I26" i="2"/>
  <c r="J11" i="2"/>
  <c r="K11" i="2" s="1"/>
  <c r="J10" i="2"/>
  <c r="K10" i="2" s="1"/>
  <c r="J9" i="2"/>
  <c r="K9" i="2" s="1"/>
  <c r="I36" i="1"/>
  <c r="H38" i="1"/>
  <c r="H37" i="1"/>
  <c r="H36" i="1"/>
  <c r="H32" i="1"/>
  <c r="H31" i="1"/>
  <c r="J30" i="1" s="1"/>
  <c r="H30" i="1"/>
  <c r="G44" i="1"/>
  <c r="G43" i="1"/>
  <c r="G39" i="1"/>
  <c r="G41" i="1"/>
  <c r="G40" i="1"/>
  <c r="G35" i="1"/>
  <c r="G34" i="1"/>
  <c r="G33" i="1"/>
  <c r="G29" i="1"/>
  <c r="J27" i="1" s="1"/>
  <c r="I42" i="1"/>
  <c r="I39" i="1"/>
  <c r="I33" i="1"/>
  <c r="I30" i="1"/>
  <c r="I27" i="1"/>
  <c r="I24" i="1"/>
  <c r="J42" i="1" l="1"/>
  <c r="J39" i="1"/>
  <c r="J36" i="1"/>
  <c r="J33" i="1"/>
  <c r="L10" i="2"/>
  <c r="L11" i="2"/>
  <c r="L9" i="2"/>
  <c r="L12" i="2" l="1"/>
  <c r="R30" i="2" l="1"/>
  <c r="N30" i="2"/>
  <c r="K30" i="2"/>
  <c r="L30" i="2" s="1"/>
  <c r="H30" i="2"/>
  <c r="J30" i="2" s="1"/>
  <c r="R29" i="2"/>
  <c r="N29" i="2"/>
  <c r="O29" i="2" s="1"/>
  <c r="K29" i="2"/>
  <c r="L29" i="2" s="1"/>
  <c r="H29" i="2"/>
  <c r="J29" i="2" s="1"/>
  <c r="R28" i="2"/>
  <c r="N28" i="2"/>
  <c r="K28" i="2"/>
  <c r="H28" i="2"/>
  <c r="R27" i="2"/>
  <c r="N27" i="2"/>
  <c r="K27" i="2"/>
  <c r="L27" i="2" s="1"/>
  <c r="H27" i="2"/>
  <c r="R26" i="2"/>
  <c r="N26" i="2"/>
  <c r="K26" i="2"/>
  <c r="L26" i="2" s="1"/>
  <c r="H26" i="2"/>
  <c r="J26" i="2" s="1"/>
  <c r="N25" i="2"/>
  <c r="O25" i="2" s="1"/>
  <c r="K25" i="2"/>
  <c r="L25" i="2" s="1"/>
  <c r="M25" i="2" s="1"/>
  <c r="H25" i="2"/>
  <c r="N24" i="2"/>
  <c r="O24" i="2" s="1"/>
  <c r="K24" i="2"/>
  <c r="M24" i="2" s="1"/>
  <c r="H24" i="2"/>
  <c r="J24" i="2" s="1"/>
  <c r="R23" i="2"/>
  <c r="N23" i="2"/>
  <c r="O23" i="2" s="1"/>
  <c r="P23" i="2" s="1"/>
  <c r="K23" i="2"/>
  <c r="L23" i="2" s="1"/>
  <c r="H23" i="2"/>
  <c r="G26" i="1"/>
  <c r="G25" i="1"/>
  <c r="G24" i="1"/>
  <c r="J24" i="1" l="1"/>
  <c r="I27" i="2"/>
  <c r="J27" i="2" s="1"/>
  <c r="I28" i="2"/>
  <c r="J28" i="2" s="1"/>
  <c r="I25" i="2"/>
  <c r="J25" i="2" s="1"/>
  <c r="O26" i="2"/>
  <c r="P26" i="2" s="1"/>
  <c r="O27" i="2"/>
  <c r="P27" i="2" s="1"/>
  <c r="O28" i="2"/>
  <c r="P28" i="2" s="1"/>
  <c r="O30" i="2"/>
  <c r="P30" i="2" s="1"/>
  <c r="P25" i="2"/>
  <c r="P24" i="2"/>
  <c r="Q24" i="2" s="1"/>
  <c r="S24" i="2" s="1"/>
  <c r="M26" i="2"/>
  <c r="M27" i="2"/>
  <c r="M28" i="2"/>
  <c r="M30" i="2"/>
  <c r="M23" i="2"/>
  <c r="P29" i="2"/>
  <c r="I23" i="2"/>
  <c r="J23" i="2" s="1"/>
  <c r="Q23" i="2" s="1"/>
  <c r="M29" i="2"/>
  <c r="Q26" i="2" l="1"/>
  <c r="Q28" i="2"/>
  <c r="S28" i="2" s="1"/>
  <c r="S25" i="2"/>
  <c r="Q29" i="2"/>
  <c r="S29" i="2" s="1"/>
  <c r="Q30" i="2"/>
  <c r="Q27" i="2"/>
  <c r="S27" i="2" s="1"/>
  <c r="S26" i="2"/>
  <c r="S23" i="2"/>
  <c r="S30" i="2"/>
  <c r="T26" i="2" l="1"/>
  <c r="T28" i="2"/>
  <c r="T23" i="2"/>
</calcChain>
</file>

<file path=xl/sharedStrings.xml><?xml version="1.0" encoding="utf-8"?>
<sst xmlns="http://schemas.openxmlformats.org/spreadsheetml/2006/main" count="373" uniqueCount="96">
  <si>
    <t>Occupation</t>
  </si>
  <si>
    <t>Gender</t>
  </si>
  <si>
    <t>Age</t>
  </si>
  <si>
    <t>Salary Level</t>
  </si>
  <si>
    <t>Management</t>
  </si>
  <si>
    <t>Male</t>
  </si>
  <si>
    <t>Female</t>
  </si>
  <si>
    <t>Sales</t>
  </si>
  <si>
    <t>Split</t>
  </si>
  <si>
    <t>PL</t>
  </si>
  <si>
    <t>PR</t>
  </si>
  <si>
    <t>Level</t>
  </si>
  <si>
    <t>P( j |tL )</t>
  </si>
  <si>
    <t>P( j |tR)</t>
  </si>
  <si>
    <t>2PL PR</t>
  </si>
  <si>
    <t>Q(s|t)</t>
  </si>
  <si>
    <t>L1</t>
  </si>
  <si>
    <t>L2</t>
  </si>
  <si>
    <t>L3</t>
  </si>
  <si>
    <t>Step 2:</t>
  </si>
  <si>
    <t>Service</t>
  </si>
  <si>
    <t>Candidate Split</t>
  </si>
  <si>
    <t>Left Child Node, tL</t>
  </si>
  <si>
    <t>Right Child Node, tR</t>
  </si>
  <si>
    <t>Occupation = Service</t>
  </si>
  <si>
    <t>Occupation = Management</t>
  </si>
  <si>
    <t>Occupation = Sales</t>
  </si>
  <si>
    <t>Gender = Female</t>
  </si>
  <si>
    <t>Gender = Male</t>
  </si>
  <si>
    <t>pj</t>
  </si>
  <si>
    <t>log2(pj)</t>
  </si>
  <si>
    <t>-pj*log2(pj)</t>
  </si>
  <si>
    <t>Level1</t>
  </si>
  <si>
    <t>Level2</t>
  </si>
  <si>
    <t>Level3</t>
  </si>
  <si>
    <t>Enthropy</t>
  </si>
  <si>
    <t>H(T)</t>
  </si>
  <si>
    <t>No of.</t>
  </si>
  <si>
    <t>total</t>
  </si>
  <si>
    <t>Row Total</t>
  </si>
  <si>
    <t>Percent</t>
  </si>
  <si>
    <t>Per*Row Total</t>
  </si>
  <si>
    <t>Gain</t>
  </si>
  <si>
    <t>best Selection for decision tree</t>
  </si>
  <si>
    <t>Age Group</t>
  </si>
  <si>
    <t>C</t>
  </si>
  <si>
    <t>A</t>
  </si>
  <si>
    <t>B</t>
  </si>
  <si>
    <t>Occupation = {Management, Sales}</t>
  </si>
  <si>
    <t>Occupation = {Service, Sales}</t>
  </si>
  <si>
    <t>Occupation = {Service, Management}</t>
  </si>
  <si>
    <t>Age =A</t>
  </si>
  <si>
    <t>Age =B,C</t>
  </si>
  <si>
    <t>Age=B</t>
  </si>
  <si>
    <t>Age=A,C</t>
  </si>
  <si>
    <t>Age=C</t>
  </si>
  <si>
    <t>Age=A,B</t>
  </si>
  <si>
    <t>Best attribute for decision tree</t>
  </si>
  <si>
    <t>Construct the FIRST LEVEL (first split) classification and regression tree to classify salary level, based on the other variables.</t>
  </si>
  <si>
    <t xml:space="preserve">Question 2 - A: </t>
  </si>
  <si>
    <t xml:space="preserve">Question 2 - B: </t>
  </si>
  <si>
    <t xml:space="preserve">Construct a c4.5 to classify salary level, based on the other variables. </t>
  </si>
  <si>
    <r>
      <rPr>
        <b/>
        <sz val="11"/>
        <color theme="0"/>
        <rFont val="Calibri"/>
        <family val="2"/>
      </rPr>
      <t>Φ</t>
    </r>
    <r>
      <rPr>
        <b/>
        <sz val="11"/>
        <color theme="0"/>
        <rFont val="Calibri"/>
        <family val="2"/>
        <scheme val="minor"/>
      </rPr>
      <t>(s|t)</t>
    </r>
  </si>
  <si>
    <t>Best Gain Occupation = Management</t>
  </si>
  <si>
    <t>Step - 1</t>
  </si>
  <si>
    <t xml:space="preserve"> </t>
  </si>
  <si>
    <t>Predicted</t>
  </si>
  <si>
    <t>Actual</t>
  </si>
  <si>
    <t>Learning Factor</t>
  </si>
  <si>
    <t>difference</t>
  </si>
  <si>
    <t>Output Layer</t>
  </si>
  <si>
    <t>(0.8750)*(1-0.8750)*(-0.0750)</t>
  </si>
  <si>
    <t>From</t>
  </si>
  <si>
    <t>To</t>
  </si>
  <si>
    <t>Flow</t>
  </si>
  <si>
    <t>Adjustment</t>
  </si>
  <si>
    <t>Old Weight</t>
  </si>
  <si>
    <t>New Weight</t>
  </si>
  <si>
    <t>input</t>
  </si>
  <si>
    <t>Weight</t>
  </si>
  <si>
    <t>Output</t>
  </si>
  <si>
    <t>xx</t>
  </si>
  <si>
    <t>z</t>
  </si>
  <si>
    <t>x</t>
  </si>
  <si>
    <t>Node 1</t>
  </si>
  <si>
    <t>Node 2</t>
  </si>
  <si>
    <t>Node 3</t>
  </si>
  <si>
    <t>Hidden layer</t>
  </si>
  <si>
    <t>f(net-z)</t>
  </si>
  <si>
    <t>(1/(1+exp(-x))</t>
  </si>
  <si>
    <t>(0.789)(1-0.789)(0.9)(-0.0008204115)</t>
  </si>
  <si>
    <t>X</t>
  </si>
  <si>
    <t>(0.817)(1-0.817)(0.9)(-0.0008204115)</t>
  </si>
  <si>
    <t>Step - 2</t>
  </si>
  <si>
    <t>Node 4</t>
  </si>
  <si>
    <t xml:space="preserve">Predicted Output: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</si>
</sst>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00000000000"/>
    <numFmt numFmtId="166" formatCode="0.00000000000000"/>
    <numFmt numFmtId="167" formatCode="0.0"/>
    <numFmt numFmtId="168" formatCode="0.0000"/>
    <numFmt numFmtId="169" formatCode="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24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theme="8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8"/>
      </right>
      <top style="medium">
        <color indexed="64"/>
      </top>
      <bottom/>
      <diagonal/>
    </border>
    <border>
      <left/>
      <right style="thin">
        <color theme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9" xfId="0" applyBorder="1"/>
    <xf numFmtId="0" fontId="4" fillId="0" borderId="2" xfId="0" applyFont="1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164" fontId="0" fillId="0" borderId="4" xfId="0" applyNumberFormat="1" applyBorder="1"/>
    <xf numFmtId="0" fontId="4" fillId="0" borderId="9" xfId="0" applyFont="1" applyBorder="1" applyAlignment="1">
      <alignment horizontal="center"/>
    </xf>
    <xf numFmtId="164" fontId="0" fillId="0" borderId="13" xfId="0" applyNumberFormat="1" applyBorder="1"/>
    <xf numFmtId="0" fontId="0" fillId="0" borderId="13" xfId="0" applyBorder="1"/>
    <xf numFmtId="164" fontId="0" fillId="0" borderId="10" xfId="0" applyNumberFormat="1" applyBorder="1"/>
    <xf numFmtId="0" fontId="4" fillId="0" borderId="14" xfId="0" applyFont="1" applyBorder="1" applyAlignment="1">
      <alignment horizontal="center"/>
    </xf>
    <xf numFmtId="164" fontId="0" fillId="0" borderId="11" xfId="0" applyNumberFormat="1" applyBorder="1"/>
    <xf numFmtId="0" fontId="0" fillId="0" borderId="11" xfId="0" applyBorder="1"/>
    <xf numFmtId="164" fontId="0" fillId="0" borderId="15" xfId="0" applyNumberFormat="1" applyBorder="1"/>
    <xf numFmtId="164" fontId="0" fillId="0" borderId="15" xfId="0" applyNumberFormat="1" applyFont="1" applyFill="1" applyBorder="1"/>
    <xf numFmtId="164" fontId="2" fillId="0" borderId="10" xfId="0" applyNumberFormat="1" applyFont="1" applyFill="1" applyBorder="1"/>
    <xf numFmtId="0" fontId="0" fillId="0" borderId="0" xfId="0" applyFont="1" applyBorder="1"/>
    <xf numFmtId="0" fontId="0" fillId="0" borderId="10" xfId="0" applyFont="1" applyBorder="1"/>
    <xf numFmtId="0" fontId="0" fillId="0" borderId="0" xfId="0" applyBorder="1"/>
    <xf numFmtId="0" fontId="0" fillId="0" borderId="3" xfId="0" applyFont="1" applyBorder="1"/>
    <xf numFmtId="0" fontId="5" fillId="0" borderId="0" xfId="0" applyFont="1"/>
    <xf numFmtId="10" fontId="0" fillId="0" borderId="0" xfId="1" applyNumberFormat="1" applyFont="1" applyFill="1" applyBorder="1" applyAlignment="1">
      <alignment horizontal="center"/>
    </xf>
    <xf numFmtId="10" fontId="0" fillId="0" borderId="7" xfId="1" applyNumberFormat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7" xfId="0" applyFont="1" applyFill="1" applyBorder="1"/>
    <xf numFmtId="0" fontId="0" fillId="0" borderId="4" xfId="0" applyFont="1" applyBorder="1"/>
    <xf numFmtId="0" fontId="0" fillId="0" borderId="7" xfId="0" applyFont="1" applyBorder="1"/>
    <xf numFmtId="0" fontId="0" fillId="0" borderId="6" xfId="0" applyFont="1" applyBorder="1"/>
    <xf numFmtId="0" fontId="0" fillId="0" borderId="19" xfId="0" applyFont="1" applyFill="1" applyBorder="1"/>
    <xf numFmtId="0" fontId="0" fillId="0" borderId="21" xfId="0" applyFont="1" applyFill="1" applyBorder="1"/>
    <xf numFmtId="0" fontId="0" fillId="0" borderId="23" xfId="0" applyFont="1" applyBorder="1"/>
    <xf numFmtId="0" fontId="0" fillId="0" borderId="23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22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Fill="1" applyBorder="1"/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6" fillId="0" borderId="0" xfId="0" applyFont="1"/>
    <xf numFmtId="0" fontId="4" fillId="0" borderId="5" xfId="0" applyFont="1" applyBorder="1" applyAlignment="1">
      <alignment horizontal="center"/>
    </xf>
    <xf numFmtId="164" fontId="0" fillId="0" borderId="16" xfId="0" applyNumberFormat="1" applyBorder="1"/>
    <xf numFmtId="0" fontId="0" fillId="0" borderId="16" xfId="0" applyBorder="1"/>
    <xf numFmtId="164" fontId="0" fillId="0" borderId="6" xfId="0" applyNumberFormat="1" applyBorder="1"/>
    <xf numFmtId="0" fontId="0" fillId="0" borderId="17" xfId="0" applyBorder="1"/>
    <xf numFmtId="164" fontId="0" fillId="0" borderId="19" xfId="0" applyNumberFormat="1" applyBorder="1"/>
    <xf numFmtId="165" fontId="0" fillId="0" borderId="12" xfId="0" applyNumberFormat="1" applyBorder="1"/>
    <xf numFmtId="166" fontId="0" fillId="0" borderId="11" xfId="0" applyNumberFormat="1" applyBorder="1"/>
    <xf numFmtId="165" fontId="0" fillId="0" borderId="11" xfId="0" applyNumberFormat="1" applyBorder="1"/>
    <xf numFmtId="167" fontId="0" fillId="0" borderId="11" xfId="0" applyNumberFormat="1" applyBorder="1"/>
    <xf numFmtId="0" fontId="9" fillId="0" borderId="0" xfId="0" applyFont="1" applyFill="1" applyBorder="1"/>
    <xf numFmtId="0" fontId="9" fillId="0" borderId="1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/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2" fillId="2" borderId="7" xfId="0" applyFont="1" applyFill="1" applyBorder="1" applyAlignment="1">
      <alignment horizontal="right"/>
    </xf>
    <xf numFmtId="0" fontId="2" fillId="2" borderId="7" xfId="0" applyFont="1" applyFill="1" applyBorder="1"/>
    <xf numFmtId="0" fontId="2" fillId="0" borderId="6" xfId="0" applyFont="1" applyBorder="1"/>
    <xf numFmtId="0" fontId="7" fillId="7" borderId="2" xfId="0" applyFont="1" applyFill="1" applyBorder="1" applyAlignment="1">
      <alignment horizontal="center" vertical="center"/>
    </xf>
    <xf numFmtId="0" fontId="8" fillId="6" borderId="0" xfId="0" applyFont="1" applyFill="1"/>
    <xf numFmtId="0" fontId="7" fillId="7" borderId="9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/>
    </xf>
    <xf numFmtId="164" fontId="9" fillId="2" borderId="18" xfId="0" applyNumberFormat="1" applyFont="1" applyFill="1" applyBorder="1"/>
    <xf numFmtId="0" fontId="8" fillId="6" borderId="0" xfId="0" applyFont="1" applyFill="1" applyBorder="1" applyAlignment="1">
      <alignment horizontal="center"/>
    </xf>
    <xf numFmtId="164" fontId="0" fillId="0" borderId="0" xfId="0" applyNumberFormat="1" applyBorder="1"/>
    <xf numFmtId="164" fontId="0" fillId="0" borderId="26" xfId="0" applyNumberFormat="1" applyBorder="1"/>
    <xf numFmtId="0" fontId="11" fillId="0" borderId="0" xfId="0" applyFont="1" applyAlignment="1">
      <alignment horizontal="center" vertical="center"/>
    </xf>
    <xf numFmtId="0" fontId="3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15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8" borderId="0" xfId="0" applyFont="1" applyFill="1" applyBorder="1"/>
    <xf numFmtId="0" fontId="13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8" fillId="0" borderId="0" xfId="0" applyFont="1" applyFill="1" applyBorder="1" applyAlignment="1">
      <alignment horizontal="left" vertical="center"/>
    </xf>
    <xf numFmtId="168" fontId="3" fillId="0" borderId="0" xfId="0" applyNumberFormat="1" applyFont="1" applyFill="1" applyBorder="1"/>
    <xf numFmtId="0" fontId="19" fillId="0" borderId="0" xfId="0" applyFont="1"/>
    <xf numFmtId="0" fontId="20" fillId="9" borderId="2" xfId="0" applyFont="1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9" fontId="21" fillId="0" borderId="0" xfId="0" applyNumberFormat="1" applyFon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21" fillId="0" borderId="7" xfId="0" applyNumberFormat="1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504825</xdr:colOff>
          <xdr:row>3</xdr:row>
          <xdr:rowOff>76200</xdr:rowOff>
        </xdr:from>
        <xdr:to>
          <xdr:col>9</xdr:col>
          <xdr:colOff>228600</xdr:colOff>
          <xdr:row>7</xdr:row>
          <xdr:rowOff>38100</xdr:rowOff>
        </xdr:to>
        <xdr:sp macro="" textlink="">
          <xdr:nvSpPr>
            <xdr:cNvPr id="3073" name="Object 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4480886-D19B-411E-A218-DB3E8235F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4</xdr:row>
          <xdr:rowOff>38100</xdr:rowOff>
        </xdr:from>
        <xdr:to>
          <xdr:col>16</xdr:col>
          <xdr:colOff>847725</xdr:colOff>
          <xdr:row>13</xdr:row>
          <xdr:rowOff>180975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629672B-DC13-4D71-835E-DAACF3921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85725</xdr:colOff>
      <xdr:row>14</xdr:row>
      <xdr:rowOff>28575</xdr:rowOff>
    </xdr:from>
    <xdr:to>
      <xdr:col>2</xdr:col>
      <xdr:colOff>504825</xdr:colOff>
      <xdr:row>17</xdr:row>
      <xdr:rowOff>38100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D759A021-4D3C-4BFC-A42B-30C968D95C10}"/>
            </a:ext>
          </a:extLst>
        </xdr:cNvPr>
        <xdr:cNvSpPr>
          <a:spLocks noChangeArrowheads="1"/>
        </xdr:cNvSpPr>
      </xdr:nvSpPr>
      <xdr:spPr bwMode="auto">
        <a:xfrm>
          <a:off x="695325" y="2695575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18</xdr:row>
      <xdr:rowOff>95250</xdr:rowOff>
    </xdr:from>
    <xdr:to>
      <xdr:col>2</xdr:col>
      <xdr:colOff>504825</xdr:colOff>
      <xdr:row>21</xdr:row>
      <xdr:rowOff>104775</xdr:rowOff>
    </xdr:to>
    <xdr:sp macro="" textlink="">
      <xdr:nvSpPr>
        <xdr:cNvPr id="5" name="Oval 2">
          <a:extLst>
            <a:ext uri="{FF2B5EF4-FFF2-40B4-BE49-F238E27FC236}">
              <a16:creationId xmlns:a16="http://schemas.microsoft.com/office/drawing/2014/main" id="{25BC8A97-BEFC-46DA-A279-E711B1280B8D}"/>
            </a:ext>
          </a:extLst>
        </xdr:cNvPr>
        <xdr:cNvSpPr>
          <a:spLocks noChangeArrowheads="1"/>
        </xdr:cNvSpPr>
      </xdr:nvSpPr>
      <xdr:spPr bwMode="auto">
        <a:xfrm>
          <a:off x="695325" y="3533775"/>
          <a:ext cx="1028700" cy="5905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23</xdr:row>
      <xdr:rowOff>0</xdr:rowOff>
    </xdr:from>
    <xdr:to>
      <xdr:col>2</xdr:col>
      <xdr:colOff>504825</xdr:colOff>
      <xdr:row>26</xdr:row>
      <xdr:rowOff>9525</xdr:rowOff>
    </xdr:to>
    <xdr:sp macro="" textlink="">
      <xdr:nvSpPr>
        <xdr:cNvPr id="6" name="Oval 3">
          <a:extLst>
            <a:ext uri="{FF2B5EF4-FFF2-40B4-BE49-F238E27FC236}">
              <a16:creationId xmlns:a16="http://schemas.microsoft.com/office/drawing/2014/main" id="{E047DE07-74E7-443D-B9B7-E2AFF06EAEB7}"/>
            </a:ext>
          </a:extLst>
        </xdr:cNvPr>
        <xdr:cNvSpPr>
          <a:spLocks noChangeArrowheads="1"/>
        </xdr:cNvSpPr>
      </xdr:nvSpPr>
      <xdr:spPr bwMode="auto">
        <a:xfrm>
          <a:off x="695325" y="440055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16</xdr:row>
      <xdr:rowOff>123825</xdr:rowOff>
    </xdr:from>
    <xdr:to>
      <xdr:col>7</xdr:col>
      <xdr:colOff>504825</xdr:colOff>
      <xdr:row>19</xdr:row>
      <xdr:rowOff>133350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id="{78E8427D-1CE9-4641-93A1-28D83A97836D}"/>
            </a:ext>
          </a:extLst>
        </xdr:cNvPr>
        <xdr:cNvSpPr>
          <a:spLocks noChangeArrowheads="1"/>
        </xdr:cNvSpPr>
      </xdr:nvSpPr>
      <xdr:spPr bwMode="auto">
        <a:xfrm>
          <a:off x="5476875" y="3171825"/>
          <a:ext cx="1219200" cy="5905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A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5</xdr:col>
      <xdr:colOff>590550</xdr:colOff>
      <xdr:row>22</xdr:row>
      <xdr:rowOff>9525</xdr:rowOff>
    </xdr:from>
    <xdr:to>
      <xdr:col>7</xdr:col>
      <xdr:colOff>400050</xdr:colOff>
      <xdr:row>25</xdr:row>
      <xdr:rowOff>19050</xdr:rowOff>
    </xdr:to>
    <xdr:sp macro="" textlink="">
      <xdr:nvSpPr>
        <xdr:cNvPr id="8" name="Oval 5">
          <a:extLst>
            <a:ext uri="{FF2B5EF4-FFF2-40B4-BE49-F238E27FC236}">
              <a16:creationId xmlns:a16="http://schemas.microsoft.com/office/drawing/2014/main" id="{6993B074-12FE-48E7-B8FB-EAB4BC47F7CE}"/>
            </a:ext>
          </a:extLst>
        </xdr:cNvPr>
        <xdr:cNvSpPr>
          <a:spLocks noChangeArrowheads="1"/>
        </xdr:cNvSpPr>
      </xdr:nvSpPr>
      <xdr:spPr bwMode="auto">
        <a:xfrm>
          <a:off x="4953000" y="4219575"/>
          <a:ext cx="16383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B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2</xdr:col>
      <xdr:colOff>438150</xdr:colOff>
      <xdr:row>15</xdr:row>
      <xdr:rowOff>133350</xdr:rowOff>
    </xdr:from>
    <xdr:to>
      <xdr:col>6</xdr:col>
      <xdr:colOff>114300</xdr:colOff>
      <xdr:row>18</xdr:row>
      <xdr:rowOff>38100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8F2F816E-1DD1-4E76-AA8A-9309F06F594A}"/>
            </a:ext>
          </a:extLst>
        </xdr:cNvPr>
        <xdr:cNvSpPr>
          <a:spLocks noChangeShapeType="1"/>
        </xdr:cNvSpPr>
      </xdr:nvSpPr>
      <xdr:spPr bwMode="auto">
        <a:xfrm>
          <a:off x="1657350" y="2990850"/>
          <a:ext cx="384810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495300</xdr:colOff>
      <xdr:row>15</xdr:row>
      <xdr:rowOff>152400</xdr:rowOff>
    </xdr:from>
    <xdr:to>
      <xdr:col>5</xdr:col>
      <xdr:colOff>581025</xdr:colOff>
      <xdr:row>23</xdr:row>
      <xdr:rowOff>47625</xdr:rowOff>
    </xdr:to>
    <xdr:sp macro="" textlink="">
      <xdr:nvSpPr>
        <xdr:cNvPr id="10" name="Line 7">
          <a:extLst>
            <a:ext uri="{FF2B5EF4-FFF2-40B4-BE49-F238E27FC236}">
              <a16:creationId xmlns:a16="http://schemas.microsoft.com/office/drawing/2014/main" id="{7BAFB4E7-5738-42BE-AF22-3A508F3616FC}"/>
            </a:ext>
          </a:extLst>
        </xdr:cNvPr>
        <xdr:cNvSpPr>
          <a:spLocks noChangeShapeType="1"/>
        </xdr:cNvSpPr>
      </xdr:nvSpPr>
      <xdr:spPr bwMode="auto">
        <a:xfrm>
          <a:off x="1714500" y="3009900"/>
          <a:ext cx="3228975" cy="1438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504825</xdr:colOff>
      <xdr:row>18</xdr:row>
      <xdr:rowOff>76200</xdr:rowOff>
    </xdr:from>
    <xdr:to>
      <xdr:col>6</xdr:col>
      <xdr:colOff>47625</xdr:colOff>
      <xdr:row>20</xdr:row>
      <xdr:rowOff>9525</xdr:rowOff>
    </xdr:to>
    <xdr:sp macro="" textlink="">
      <xdr:nvSpPr>
        <xdr:cNvPr id="11" name="Line 8">
          <a:extLst>
            <a:ext uri="{FF2B5EF4-FFF2-40B4-BE49-F238E27FC236}">
              <a16:creationId xmlns:a16="http://schemas.microsoft.com/office/drawing/2014/main" id="{E4875CAF-528E-4286-914C-C6BA4065BB56}"/>
            </a:ext>
          </a:extLst>
        </xdr:cNvPr>
        <xdr:cNvSpPr>
          <a:spLocks noChangeShapeType="1"/>
        </xdr:cNvSpPr>
      </xdr:nvSpPr>
      <xdr:spPr bwMode="auto">
        <a:xfrm flipV="1">
          <a:off x="1724025" y="3514725"/>
          <a:ext cx="37147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20</xdr:row>
      <xdr:rowOff>9525</xdr:rowOff>
    </xdr:from>
    <xdr:to>
      <xdr:col>5</xdr:col>
      <xdr:colOff>590550</xdr:colOff>
      <xdr:row>23</xdr:row>
      <xdr:rowOff>38100</xdr:rowOff>
    </xdr:to>
    <xdr:sp macro="" textlink="">
      <xdr:nvSpPr>
        <xdr:cNvPr id="12" name="Line 9">
          <a:extLst>
            <a:ext uri="{FF2B5EF4-FFF2-40B4-BE49-F238E27FC236}">
              <a16:creationId xmlns:a16="http://schemas.microsoft.com/office/drawing/2014/main" id="{8D5D8359-4708-4E95-926A-8A70B293B91E}"/>
            </a:ext>
          </a:extLst>
        </xdr:cNvPr>
        <xdr:cNvSpPr>
          <a:spLocks noChangeShapeType="1"/>
        </xdr:cNvSpPr>
      </xdr:nvSpPr>
      <xdr:spPr bwMode="auto">
        <a:xfrm>
          <a:off x="1676400" y="3829050"/>
          <a:ext cx="327660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23</xdr:row>
      <xdr:rowOff>38100</xdr:rowOff>
    </xdr:from>
    <xdr:to>
      <xdr:col>5</xdr:col>
      <xdr:colOff>590550</xdr:colOff>
      <xdr:row>24</xdr:row>
      <xdr:rowOff>85725</xdr:rowOff>
    </xdr:to>
    <xdr:sp macro="" textlink="">
      <xdr:nvSpPr>
        <xdr:cNvPr id="13" name="Line 10">
          <a:extLst>
            <a:ext uri="{FF2B5EF4-FFF2-40B4-BE49-F238E27FC236}">
              <a16:creationId xmlns:a16="http://schemas.microsoft.com/office/drawing/2014/main" id="{BA43DE41-1ABD-4C96-8D63-D6FBDEAD4A59}"/>
            </a:ext>
          </a:extLst>
        </xdr:cNvPr>
        <xdr:cNvSpPr>
          <a:spLocks noChangeShapeType="1"/>
        </xdr:cNvSpPr>
      </xdr:nvSpPr>
      <xdr:spPr bwMode="auto">
        <a:xfrm flipV="1">
          <a:off x="1704975" y="4438650"/>
          <a:ext cx="324802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18</xdr:row>
      <xdr:rowOff>38100</xdr:rowOff>
    </xdr:from>
    <xdr:to>
      <xdr:col>6</xdr:col>
      <xdr:colOff>104775</xdr:colOff>
      <xdr:row>24</xdr:row>
      <xdr:rowOff>57150</xdr:rowOff>
    </xdr:to>
    <xdr:sp macro="" textlink="">
      <xdr:nvSpPr>
        <xdr:cNvPr id="14" name="Line 11">
          <a:extLst>
            <a:ext uri="{FF2B5EF4-FFF2-40B4-BE49-F238E27FC236}">
              <a16:creationId xmlns:a16="http://schemas.microsoft.com/office/drawing/2014/main" id="{00C9C2C6-9DC5-461F-9DBD-EB76E3E5A926}"/>
            </a:ext>
          </a:extLst>
        </xdr:cNvPr>
        <xdr:cNvSpPr>
          <a:spLocks noChangeShapeType="1"/>
        </xdr:cNvSpPr>
      </xdr:nvSpPr>
      <xdr:spPr bwMode="auto">
        <a:xfrm flipV="1">
          <a:off x="1704975" y="3476625"/>
          <a:ext cx="3790950" cy="1171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18</xdr:row>
      <xdr:rowOff>152400</xdr:rowOff>
    </xdr:from>
    <xdr:to>
      <xdr:col>11</xdr:col>
      <xdr:colOff>114300</xdr:colOff>
      <xdr:row>22</xdr:row>
      <xdr:rowOff>0</xdr:rowOff>
    </xdr:to>
    <xdr:sp macro="" textlink="">
      <xdr:nvSpPr>
        <xdr:cNvPr id="15" name="Oval 12">
          <a:extLst>
            <a:ext uri="{FF2B5EF4-FFF2-40B4-BE49-F238E27FC236}">
              <a16:creationId xmlns:a16="http://schemas.microsoft.com/office/drawing/2014/main" id="{2239E386-A436-4079-8FFE-C809406AFBEB}"/>
            </a:ext>
          </a:extLst>
        </xdr:cNvPr>
        <xdr:cNvSpPr>
          <a:spLocks noChangeArrowheads="1"/>
        </xdr:cNvSpPr>
      </xdr:nvSpPr>
      <xdr:spPr bwMode="auto">
        <a:xfrm>
          <a:off x="8296275" y="3590925"/>
          <a:ext cx="1238250" cy="6191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504825</xdr:colOff>
      <xdr:row>18</xdr:row>
      <xdr:rowOff>47625</xdr:rowOff>
    </xdr:from>
    <xdr:to>
      <xdr:col>9</xdr:col>
      <xdr:colOff>304800</xdr:colOff>
      <xdr:row>20</xdr:row>
      <xdr:rowOff>57150</xdr:rowOff>
    </xdr:to>
    <xdr:sp macro="" textlink="">
      <xdr:nvSpPr>
        <xdr:cNvPr id="16" name="Line 13">
          <a:extLst>
            <a:ext uri="{FF2B5EF4-FFF2-40B4-BE49-F238E27FC236}">
              <a16:creationId xmlns:a16="http://schemas.microsoft.com/office/drawing/2014/main" id="{7C3EF1AD-7F02-468F-8753-B9C6B91C8EFD}"/>
            </a:ext>
          </a:extLst>
        </xdr:cNvPr>
        <xdr:cNvSpPr>
          <a:spLocks noChangeShapeType="1"/>
        </xdr:cNvSpPr>
      </xdr:nvSpPr>
      <xdr:spPr bwMode="auto">
        <a:xfrm>
          <a:off x="6696075" y="3486150"/>
          <a:ext cx="160020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20</xdr:row>
      <xdr:rowOff>66675</xdr:rowOff>
    </xdr:from>
    <xdr:to>
      <xdr:col>9</xdr:col>
      <xdr:colOff>295275</xdr:colOff>
      <xdr:row>23</xdr:row>
      <xdr:rowOff>66675</xdr:rowOff>
    </xdr:to>
    <xdr:sp macro="" textlink="">
      <xdr:nvSpPr>
        <xdr:cNvPr id="17" name="Line 14">
          <a:extLst>
            <a:ext uri="{FF2B5EF4-FFF2-40B4-BE49-F238E27FC236}">
              <a16:creationId xmlns:a16="http://schemas.microsoft.com/office/drawing/2014/main" id="{38CBFB27-40F1-43E4-9747-F382E6E04E14}"/>
            </a:ext>
          </a:extLst>
        </xdr:cNvPr>
        <xdr:cNvSpPr>
          <a:spLocks noChangeShapeType="1"/>
        </xdr:cNvSpPr>
      </xdr:nvSpPr>
      <xdr:spPr bwMode="auto">
        <a:xfrm flipV="1">
          <a:off x="6591300" y="3886200"/>
          <a:ext cx="1695450" cy="581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9</xdr:row>
      <xdr:rowOff>95250</xdr:rowOff>
    </xdr:from>
    <xdr:to>
      <xdr:col>2</xdr:col>
      <xdr:colOff>523875</xdr:colOff>
      <xdr:row>12</xdr:row>
      <xdr:rowOff>104775</xdr:rowOff>
    </xdr:to>
    <xdr:sp macro="" textlink="">
      <xdr:nvSpPr>
        <xdr:cNvPr id="18" name="Oval 15">
          <a:extLst>
            <a:ext uri="{FF2B5EF4-FFF2-40B4-BE49-F238E27FC236}">
              <a16:creationId xmlns:a16="http://schemas.microsoft.com/office/drawing/2014/main" id="{4F424E01-2D89-4959-8D05-808286F6BF62}"/>
            </a:ext>
          </a:extLst>
        </xdr:cNvPr>
        <xdr:cNvSpPr>
          <a:spLocks noChangeArrowheads="1"/>
        </xdr:cNvSpPr>
      </xdr:nvSpPr>
      <xdr:spPr bwMode="auto">
        <a:xfrm>
          <a:off x="714375" y="180975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2</xdr:col>
      <xdr:colOff>533400</xdr:colOff>
      <xdr:row>11</xdr:row>
      <xdr:rowOff>28575</xdr:rowOff>
    </xdr:from>
    <xdr:to>
      <xdr:col>6</xdr:col>
      <xdr:colOff>66675</xdr:colOff>
      <xdr:row>18</xdr:row>
      <xdr:rowOff>28575</xdr:rowOff>
    </xdr:to>
    <xdr:sp macro="" textlink="">
      <xdr:nvSpPr>
        <xdr:cNvPr id="19" name="Line 16">
          <a:extLst>
            <a:ext uri="{FF2B5EF4-FFF2-40B4-BE49-F238E27FC236}">
              <a16:creationId xmlns:a16="http://schemas.microsoft.com/office/drawing/2014/main" id="{25258FEA-AABD-46E8-8A74-10FA55765986}"/>
            </a:ext>
          </a:extLst>
        </xdr:cNvPr>
        <xdr:cNvSpPr>
          <a:spLocks noChangeShapeType="1"/>
        </xdr:cNvSpPr>
      </xdr:nvSpPr>
      <xdr:spPr bwMode="auto">
        <a:xfrm>
          <a:off x="1752600" y="2124075"/>
          <a:ext cx="3705225" cy="1343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11</xdr:row>
      <xdr:rowOff>28575</xdr:rowOff>
    </xdr:from>
    <xdr:to>
      <xdr:col>5</xdr:col>
      <xdr:colOff>571500</xdr:colOff>
      <xdr:row>23</xdr:row>
      <xdr:rowOff>57150</xdr:rowOff>
    </xdr:to>
    <xdr:sp macro="" textlink="">
      <xdr:nvSpPr>
        <xdr:cNvPr id="20" name="Line 17">
          <a:extLst>
            <a:ext uri="{FF2B5EF4-FFF2-40B4-BE49-F238E27FC236}">
              <a16:creationId xmlns:a16="http://schemas.microsoft.com/office/drawing/2014/main" id="{A11AAD3A-6902-4F2C-BF3E-4332BFEC9B8F}"/>
            </a:ext>
          </a:extLst>
        </xdr:cNvPr>
        <xdr:cNvSpPr>
          <a:spLocks noChangeShapeType="1"/>
        </xdr:cNvSpPr>
      </xdr:nvSpPr>
      <xdr:spPr bwMode="auto">
        <a:xfrm>
          <a:off x="1733550" y="2124075"/>
          <a:ext cx="3200400" cy="2333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</xdr:colOff>
      <xdr:row>11</xdr:row>
      <xdr:rowOff>28575</xdr:rowOff>
    </xdr:from>
    <xdr:to>
      <xdr:col>7</xdr:col>
      <xdr:colOff>523875</xdr:colOff>
      <xdr:row>14</xdr:row>
      <xdr:rowOff>38100</xdr:rowOff>
    </xdr:to>
    <xdr:sp macro="" textlink="">
      <xdr:nvSpPr>
        <xdr:cNvPr id="21" name="Oval 18">
          <a:extLst>
            <a:ext uri="{FF2B5EF4-FFF2-40B4-BE49-F238E27FC236}">
              <a16:creationId xmlns:a16="http://schemas.microsoft.com/office/drawing/2014/main" id="{0C9D3964-F9D6-4626-A8DD-4CF27F68FF4E}"/>
            </a:ext>
          </a:extLst>
        </xdr:cNvPr>
        <xdr:cNvSpPr>
          <a:spLocks noChangeArrowheads="1"/>
        </xdr:cNvSpPr>
      </xdr:nvSpPr>
      <xdr:spPr bwMode="auto">
        <a:xfrm>
          <a:off x="5495925" y="2124075"/>
          <a:ext cx="12192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XX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7</xdr:col>
      <xdr:colOff>533400</xdr:colOff>
      <xdr:row>12</xdr:row>
      <xdr:rowOff>142875</xdr:rowOff>
    </xdr:from>
    <xdr:to>
      <xdr:col>9</xdr:col>
      <xdr:colOff>295275</xdr:colOff>
      <xdr:row>20</xdr:row>
      <xdr:rowOff>47625</xdr:rowOff>
    </xdr:to>
    <xdr:sp macro="" textlink="">
      <xdr:nvSpPr>
        <xdr:cNvPr id="22" name="Line 19">
          <a:extLst>
            <a:ext uri="{FF2B5EF4-FFF2-40B4-BE49-F238E27FC236}">
              <a16:creationId xmlns:a16="http://schemas.microsoft.com/office/drawing/2014/main" id="{3FF17614-28FF-49FF-84C2-DF4404E4F13C}"/>
            </a:ext>
          </a:extLst>
        </xdr:cNvPr>
        <xdr:cNvSpPr>
          <a:spLocks noChangeShapeType="1"/>
        </xdr:cNvSpPr>
      </xdr:nvSpPr>
      <xdr:spPr bwMode="auto">
        <a:xfrm>
          <a:off x="6724650" y="2428875"/>
          <a:ext cx="1562100" cy="1438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323850</xdr:colOff>
      <xdr:row>15</xdr:row>
      <xdr:rowOff>57150</xdr:rowOff>
    </xdr:from>
    <xdr:ext cx="431913" cy="179601"/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472EC015-D90A-4E26-86A8-82ADD7771CF8}"/>
            </a:ext>
          </a:extLst>
        </xdr:cNvPr>
        <xdr:cNvSpPr txBox="1">
          <a:spLocks noChangeArrowheads="1"/>
        </xdr:cNvSpPr>
      </xdr:nvSpPr>
      <xdr:spPr bwMode="auto">
        <a:xfrm>
          <a:off x="933450" y="29146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1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276225</xdr:colOff>
      <xdr:row>19</xdr:row>
      <xdr:rowOff>114300</xdr:rowOff>
    </xdr:from>
    <xdr:ext cx="431913" cy="179601"/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87AF9A22-1105-436D-BA99-0E8ED70B80C1}"/>
            </a:ext>
          </a:extLst>
        </xdr:cNvPr>
        <xdr:cNvSpPr txBox="1">
          <a:spLocks noChangeArrowheads="1"/>
        </xdr:cNvSpPr>
      </xdr:nvSpPr>
      <xdr:spPr bwMode="auto">
        <a:xfrm>
          <a:off x="885825" y="37433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2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352425</xdr:colOff>
      <xdr:row>24</xdr:row>
      <xdr:rowOff>9525</xdr:rowOff>
    </xdr:from>
    <xdr:ext cx="431913" cy="179601"/>
    <xdr:sp macro="" textlink="">
      <xdr:nvSpPr>
        <xdr:cNvPr id="25" name="Text Box 25">
          <a:extLst>
            <a:ext uri="{FF2B5EF4-FFF2-40B4-BE49-F238E27FC236}">
              <a16:creationId xmlns:a16="http://schemas.microsoft.com/office/drawing/2014/main" id="{A1CC7CC0-EE57-44FB-9EF6-A3089A6CAEE1}"/>
            </a:ext>
          </a:extLst>
        </xdr:cNvPr>
        <xdr:cNvSpPr txBox="1">
          <a:spLocks noChangeArrowheads="1"/>
        </xdr:cNvSpPr>
      </xdr:nvSpPr>
      <xdr:spPr bwMode="auto">
        <a:xfrm>
          <a:off x="962025" y="460057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3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409575</xdr:colOff>
      <xdr:row>10</xdr:row>
      <xdr:rowOff>85725</xdr:rowOff>
    </xdr:from>
    <xdr:ext cx="104003" cy="179601"/>
    <xdr:sp macro="" textlink="">
      <xdr:nvSpPr>
        <xdr:cNvPr id="26" name="Text Box 26">
          <a:extLst>
            <a:ext uri="{FF2B5EF4-FFF2-40B4-BE49-F238E27FC236}">
              <a16:creationId xmlns:a16="http://schemas.microsoft.com/office/drawing/2014/main" id="{4887C068-0381-414C-8538-2AAA545EA5BD}"/>
            </a:ext>
          </a:extLst>
        </xdr:cNvPr>
        <xdr:cNvSpPr txBox="1">
          <a:spLocks noChangeArrowheads="1"/>
        </xdr:cNvSpPr>
      </xdr:nvSpPr>
      <xdr:spPr bwMode="auto">
        <a:xfrm>
          <a:off x="1019175" y="19907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X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10</xdr:col>
      <xdr:colOff>0</xdr:colOff>
      <xdr:row>20</xdr:row>
      <xdr:rowOff>9525</xdr:rowOff>
    </xdr:from>
    <xdr:ext cx="424732" cy="179601"/>
    <xdr:sp macro="" textlink="">
      <xdr:nvSpPr>
        <xdr:cNvPr id="27" name="Text Box 27">
          <a:extLst>
            <a:ext uri="{FF2B5EF4-FFF2-40B4-BE49-F238E27FC236}">
              <a16:creationId xmlns:a16="http://schemas.microsoft.com/office/drawing/2014/main" id="{AED5E02D-04B7-40B5-949C-41AD146BF3BF}"/>
            </a:ext>
          </a:extLst>
        </xdr:cNvPr>
        <xdr:cNvSpPr txBox="1">
          <a:spLocks noChangeArrowheads="1"/>
        </xdr:cNvSpPr>
      </xdr:nvSpPr>
      <xdr:spPr bwMode="auto">
        <a:xfrm>
          <a:off x="8810625" y="382905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z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twoCellAnchor>
    <xdr:from>
      <xdr:col>1</xdr:col>
      <xdr:colOff>76200</xdr:colOff>
      <xdr:row>27</xdr:row>
      <xdr:rowOff>0</xdr:rowOff>
    </xdr:from>
    <xdr:to>
      <xdr:col>2</xdr:col>
      <xdr:colOff>495300</xdr:colOff>
      <xdr:row>29</xdr:row>
      <xdr:rowOff>152400</xdr:rowOff>
    </xdr:to>
    <xdr:sp macro="" textlink="">
      <xdr:nvSpPr>
        <xdr:cNvPr id="28" name="Oval 3">
          <a:extLst>
            <a:ext uri="{FF2B5EF4-FFF2-40B4-BE49-F238E27FC236}">
              <a16:creationId xmlns:a16="http://schemas.microsoft.com/office/drawing/2014/main" id="{BC6477F0-8664-4D59-ACFD-6132F04CB3B5}"/>
            </a:ext>
          </a:extLst>
        </xdr:cNvPr>
        <xdr:cNvSpPr>
          <a:spLocks noChangeArrowheads="1"/>
        </xdr:cNvSpPr>
      </xdr:nvSpPr>
      <xdr:spPr bwMode="auto">
        <a:xfrm>
          <a:off x="685800" y="516255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endParaRPr lang="en-US"/>
        </a:p>
        <a:p>
          <a:r>
            <a:rPr lang="en-US"/>
            <a:t>Node 4</a:t>
          </a:r>
        </a:p>
      </xdr:txBody>
    </xdr:sp>
    <xdr:clientData/>
  </xdr:twoCellAnchor>
  <xdr:twoCellAnchor>
    <xdr:from>
      <xdr:col>2</xdr:col>
      <xdr:colOff>495300</xdr:colOff>
      <xdr:row>18</xdr:row>
      <xdr:rowOff>57150</xdr:rowOff>
    </xdr:from>
    <xdr:to>
      <xdr:col>6</xdr:col>
      <xdr:colOff>76200</xdr:colOff>
      <xdr:row>28</xdr:row>
      <xdr:rowOff>38100</xdr:rowOff>
    </xdr:to>
    <xdr:sp macro="" textlink="">
      <xdr:nvSpPr>
        <xdr:cNvPr id="29" name="Line 11">
          <a:extLst>
            <a:ext uri="{FF2B5EF4-FFF2-40B4-BE49-F238E27FC236}">
              <a16:creationId xmlns:a16="http://schemas.microsoft.com/office/drawing/2014/main" id="{6929BB51-1DD5-4D2D-BF9E-D3672FC5C30F}"/>
            </a:ext>
          </a:extLst>
        </xdr:cNvPr>
        <xdr:cNvSpPr>
          <a:spLocks noChangeShapeType="1"/>
        </xdr:cNvSpPr>
      </xdr:nvSpPr>
      <xdr:spPr bwMode="auto">
        <a:xfrm flipV="1">
          <a:off x="1714500" y="3495675"/>
          <a:ext cx="3752850" cy="1943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</xdr:col>
      <xdr:colOff>504825</xdr:colOff>
      <xdr:row>23</xdr:row>
      <xdr:rowOff>152400</xdr:rowOff>
    </xdr:from>
    <xdr:to>
      <xdr:col>5</xdr:col>
      <xdr:colOff>581025</xdr:colOff>
      <xdr:row>28</xdr:row>
      <xdr:rowOff>38100</xdr:rowOff>
    </xdr:to>
    <xdr:sp macro="" textlink="">
      <xdr:nvSpPr>
        <xdr:cNvPr id="30" name="Line 10">
          <a:extLst>
            <a:ext uri="{FF2B5EF4-FFF2-40B4-BE49-F238E27FC236}">
              <a16:creationId xmlns:a16="http://schemas.microsoft.com/office/drawing/2014/main" id="{CD1CFEE4-B551-4843-81DA-77088A0BB315}"/>
            </a:ext>
          </a:extLst>
        </xdr:cNvPr>
        <xdr:cNvSpPr>
          <a:spLocks noChangeShapeType="1"/>
        </xdr:cNvSpPr>
      </xdr:nvSpPr>
      <xdr:spPr bwMode="auto">
        <a:xfrm flipV="1">
          <a:off x="1724025" y="4552950"/>
          <a:ext cx="3219450" cy="885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C7:F18" totalsRowShown="0" headerRowDxfId="1">
  <autoFilter ref="C7:F18"/>
  <tableColumns count="4">
    <tableColumn id="3" name="Age Group" dataDxfId="9"/>
    <tableColumn id="2" name="Gender" dataDxfId="8"/>
    <tableColumn id="1" name="Occupation" dataDxfId="7"/>
    <tableColumn id="5" name="Salary Level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7:E18" totalsRowShown="0" headerRowDxfId="0">
  <autoFilter ref="B7:E18"/>
  <tableColumns count="4">
    <tableColumn id="3" name="Age Group" dataDxfId="5"/>
    <tableColumn id="2" name="Gender" dataDxfId="4"/>
    <tableColumn id="1" name="Occupation" dataDxfId="3"/>
    <tableColumn id="5" name="Salary Level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30" sqref="K30"/>
    </sheetView>
  </sheetViews>
  <sheetFormatPr defaultRowHeight="15" x14ac:dyDescent="0.25"/>
  <cols>
    <col min="1" max="1" width="14.5703125" bestFit="1" customWidth="1"/>
    <col min="3" max="3" width="13.85546875" customWidth="1"/>
    <col min="4" max="4" width="14" customWidth="1"/>
    <col min="5" max="5" width="12.140625" customWidth="1"/>
    <col min="6" max="6" width="13.7109375" customWidth="1"/>
    <col min="7" max="7" width="12.7109375" customWidth="1"/>
    <col min="8" max="8" width="11.7109375" customWidth="1"/>
    <col min="9" max="9" width="15" customWidth="1"/>
    <col min="10" max="10" width="25" bestFit="1" customWidth="1"/>
    <col min="11" max="11" width="34.28515625" bestFit="1" customWidth="1"/>
    <col min="12" max="12" width="33.5703125" bestFit="1" customWidth="1"/>
    <col min="15" max="15" width="12" customWidth="1"/>
    <col min="16" max="16" width="9.140625" customWidth="1"/>
  </cols>
  <sheetData>
    <row r="1" spans="1:15" x14ac:dyDescent="0.25">
      <c r="C1" s="1"/>
    </row>
    <row r="2" spans="1:15" x14ac:dyDescent="0.25">
      <c r="A2" s="73" t="s">
        <v>59</v>
      </c>
      <c r="B2" s="74" t="s">
        <v>58</v>
      </c>
      <c r="C2" s="74"/>
      <c r="D2" s="74"/>
      <c r="E2" s="74"/>
      <c r="F2" s="74"/>
      <c r="G2" s="74"/>
      <c r="H2" s="74"/>
      <c r="I2" s="74"/>
      <c r="J2" s="74"/>
      <c r="K2" s="74"/>
      <c r="L2" s="2"/>
    </row>
    <row r="4" spans="1:15" x14ac:dyDescent="0.25">
      <c r="C4" s="2"/>
    </row>
    <row r="5" spans="1:15" x14ac:dyDescent="0.25">
      <c r="C5" s="2"/>
    </row>
    <row r="7" spans="1:15" s="68" customFormat="1" x14ac:dyDescent="0.25">
      <c r="C7" s="68" t="s">
        <v>44</v>
      </c>
      <c r="D7" s="68" t="s">
        <v>1</v>
      </c>
      <c r="E7" s="68" t="s">
        <v>0</v>
      </c>
      <c r="F7" s="68" t="s">
        <v>3</v>
      </c>
    </row>
    <row r="8" spans="1:15" x14ac:dyDescent="0.25">
      <c r="C8" s="3" t="s">
        <v>45</v>
      </c>
      <c r="D8" s="3" t="s">
        <v>6</v>
      </c>
      <c r="E8" s="3" t="s">
        <v>20</v>
      </c>
      <c r="F8" s="3">
        <v>3</v>
      </c>
    </row>
    <row r="9" spans="1:15" x14ac:dyDescent="0.25">
      <c r="C9" s="3" t="s">
        <v>46</v>
      </c>
      <c r="D9" s="3" t="s">
        <v>5</v>
      </c>
      <c r="E9" s="3" t="s">
        <v>20</v>
      </c>
      <c r="F9" s="3">
        <v>1</v>
      </c>
      <c r="H9" s="21"/>
      <c r="I9" s="21"/>
      <c r="J9" s="21"/>
      <c r="K9" s="21"/>
      <c r="L9" s="21"/>
      <c r="M9" s="21"/>
      <c r="N9" s="21"/>
      <c r="O9" s="21"/>
    </row>
    <row r="10" spans="1:15" x14ac:dyDescent="0.25">
      <c r="C10" s="3" t="s">
        <v>47</v>
      </c>
      <c r="D10" s="3" t="s">
        <v>5</v>
      </c>
      <c r="E10" s="3" t="s">
        <v>20</v>
      </c>
      <c r="F10" s="3">
        <v>2</v>
      </c>
      <c r="H10" s="21"/>
      <c r="I10" s="21"/>
      <c r="J10" s="21"/>
      <c r="K10" s="21"/>
      <c r="L10" s="21"/>
      <c r="M10" s="21"/>
      <c r="N10" s="21"/>
      <c r="O10" s="21"/>
    </row>
    <row r="11" spans="1:15" ht="15.75" thickBot="1" x14ac:dyDescent="0.3">
      <c r="C11" s="3" t="s">
        <v>46</v>
      </c>
      <c r="D11" s="3" t="s">
        <v>5</v>
      </c>
      <c r="E11" s="3" t="s">
        <v>4</v>
      </c>
      <c r="F11" s="3">
        <v>3</v>
      </c>
      <c r="H11" s="21"/>
      <c r="I11" s="21"/>
      <c r="J11" s="21"/>
      <c r="K11" s="21"/>
      <c r="L11" s="62"/>
      <c r="M11" s="62"/>
      <c r="N11" s="62"/>
      <c r="O11" s="21"/>
    </row>
    <row r="12" spans="1:15" x14ac:dyDescent="0.25">
      <c r="C12" s="3" t="s">
        <v>47</v>
      </c>
      <c r="D12" s="3" t="s">
        <v>6</v>
      </c>
      <c r="E12" s="3" t="s">
        <v>4</v>
      </c>
      <c r="F12" s="3">
        <v>3</v>
      </c>
      <c r="H12" s="21"/>
      <c r="I12" s="69" t="s">
        <v>21</v>
      </c>
      <c r="J12" s="70" t="s">
        <v>22</v>
      </c>
      <c r="K12" s="71" t="s">
        <v>23</v>
      </c>
      <c r="L12" s="64"/>
      <c r="M12" s="64"/>
      <c r="N12" s="64"/>
      <c r="O12" s="21"/>
    </row>
    <row r="13" spans="1:15" x14ac:dyDescent="0.25">
      <c r="C13" s="3" t="s">
        <v>46</v>
      </c>
      <c r="D13" s="3" t="s">
        <v>5</v>
      </c>
      <c r="E13" s="3" t="s">
        <v>4</v>
      </c>
      <c r="F13" s="3">
        <v>3</v>
      </c>
      <c r="H13" s="21"/>
      <c r="I13" s="65">
        <v>1</v>
      </c>
      <c r="J13" s="19" t="s">
        <v>24</v>
      </c>
      <c r="K13" s="20" t="s">
        <v>48</v>
      </c>
      <c r="L13" s="62"/>
      <c r="M13" s="62"/>
      <c r="N13" s="62"/>
      <c r="O13" s="21"/>
    </row>
    <row r="14" spans="1:15" x14ac:dyDescent="0.25">
      <c r="C14" s="3" t="s">
        <v>45</v>
      </c>
      <c r="D14" s="3" t="s">
        <v>6</v>
      </c>
      <c r="E14" s="3" t="s">
        <v>4</v>
      </c>
      <c r="F14" s="3">
        <v>3</v>
      </c>
      <c r="H14" s="21"/>
      <c r="I14" s="65">
        <v>2</v>
      </c>
      <c r="J14" s="21" t="s">
        <v>25</v>
      </c>
      <c r="K14" s="66" t="s">
        <v>49</v>
      </c>
      <c r="L14" s="62"/>
      <c r="M14" s="62"/>
      <c r="N14" s="62"/>
      <c r="O14" s="21"/>
    </row>
    <row r="15" spans="1:15" x14ac:dyDescent="0.25">
      <c r="C15" s="3" t="s">
        <v>47</v>
      </c>
      <c r="D15" s="3" t="s">
        <v>6</v>
      </c>
      <c r="E15" s="3" t="s">
        <v>7</v>
      </c>
      <c r="F15" s="3">
        <v>3</v>
      </c>
      <c r="H15" s="21"/>
      <c r="I15" s="65">
        <v>3</v>
      </c>
      <c r="J15" s="19" t="s">
        <v>26</v>
      </c>
      <c r="K15" s="20" t="s">
        <v>50</v>
      </c>
      <c r="L15" s="62"/>
      <c r="M15" s="62"/>
      <c r="N15" s="62"/>
      <c r="O15" s="21"/>
    </row>
    <row r="16" spans="1:15" x14ac:dyDescent="0.25">
      <c r="C16" s="3" t="s">
        <v>46</v>
      </c>
      <c r="D16" s="3" t="s">
        <v>5</v>
      </c>
      <c r="E16" s="3" t="s">
        <v>7</v>
      </c>
      <c r="F16" s="3">
        <v>2</v>
      </c>
      <c r="H16" s="21"/>
      <c r="I16" s="65">
        <v>4</v>
      </c>
      <c r="J16" s="19" t="s">
        <v>27</v>
      </c>
      <c r="K16" s="20" t="s">
        <v>28</v>
      </c>
      <c r="L16" s="62"/>
      <c r="M16" s="62"/>
      <c r="N16" s="62"/>
      <c r="O16" s="21"/>
    </row>
    <row r="17" spans="3:15" x14ac:dyDescent="0.25">
      <c r="C17" s="3" t="s">
        <v>45</v>
      </c>
      <c r="D17" s="3" t="s">
        <v>6</v>
      </c>
      <c r="E17" s="3" t="s">
        <v>7</v>
      </c>
      <c r="F17" s="3">
        <v>2</v>
      </c>
      <c r="H17" s="21"/>
      <c r="I17" s="65">
        <v>5</v>
      </c>
      <c r="J17" s="19" t="s">
        <v>51</v>
      </c>
      <c r="K17" s="20" t="s">
        <v>52</v>
      </c>
      <c r="L17" s="62"/>
      <c r="M17" s="62"/>
      <c r="N17" s="62"/>
      <c r="O17" s="21"/>
    </row>
    <row r="18" spans="3:15" x14ac:dyDescent="0.25">
      <c r="C18" s="3" t="s">
        <v>46</v>
      </c>
      <c r="D18" s="3" t="s">
        <v>5</v>
      </c>
      <c r="E18" s="3" t="s">
        <v>7</v>
      </c>
      <c r="F18" s="3">
        <v>1</v>
      </c>
      <c r="H18" s="21"/>
      <c r="I18" s="65">
        <v>6</v>
      </c>
      <c r="J18" s="19" t="s">
        <v>53</v>
      </c>
      <c r="K18" s="20" t="s">
        <v>54</v>
      </c>
      <c r="L18" s="62"/>
      <c r="M18" s="62"/>
      <c r="N18" s="62"/>
      <c r="O18" s="21"/>
    </row>
    <row r="19" spans="3:15" ht="15.75" thickBot="1" x14ac:dyDescent="0.3">
      <c r="H19" s="21"/>
      <c r="I19" s="67">
        <v>7</v>
      </c>
      <c r="J19" s="31" t="s">
        <v>55</v>
      </c>
      <c r="K19" s="32" t="s">
        <v>56</v>
      </c>
      <c r="L19" s="62"/>
      <c r="M19" s="62"/>
      <c r="N19" s="62"/>
      <c r="O19" s="21"/>
    </row>
    <row r="20" spans="3:15" x14ac:dyDescent="0.25">
      <c r="H20" s="21"/>
      <c r="I20" s="21"/>
      <c r="J20" s="21"/>
      <c r="K20" s="21"/>
      <c r="L20" s="62"/>
      <c r="M20" s="62"/>
      <c r="N20" s="62"/>
      <c r="O20" s="21"/>
    </row>
    <row r="21" spans="3:15" x14ac:dyDescent="0.25">
      <c r="C21" s="2"/>
      <c r="H21" s="21"/>
      <c r="I21" s="21"/>
      <c r="J21" s="21"/>
      <c r="K21" s="21"/>
      <c r="L21" s="21"/>
      <c r="M21" s="21"/>
      <c r="N21" s="21"/>
      <c r="O21" s="21"/>
    </row>
    <row r="22" spans="3:15" ht="15.75" thickBot="1" x14ac:dyDescent="0.3"/>
    <row r="23" spans="3:15" s="68" customFormat="1" ht="15.75" thickBot="1" x14ac:dyDescent="0.3">
      <c r="C23" s="69" t="s">
        <v>8</v>
      </c>
      <c r="D23" s="69" t="s">
        <v>9</v>
      </c>
      <c r="E23" s="69" t="s">
        <v>10</v>
      </c>
      <c r="F23" s="69" t="s">
        <v>11</v>
      </c>
      <c r="G23" s="69" t="s">
        <v>12</v>
      </c>
      <c r="H23" s="69" t="s">
        <v>13</v>
      </c>
      <c r="I23" s="69" t="s">
        <v>14</v>
      </c>
      <c r="J23" s="69" t="s">
        <v>15</v>
      </c>
      <c r="K23" s="94" t="s">
        <v>62</v>
      </c>
    </row>
    <row r="24" spans="3:15" x14ac:dyDescent="0.25">
      <c r="C24" s="5">
        <v>1</v>
      </c>
      <c r="D24" s="6">
        <f>3/11</f>
        <v>0.27272727272727271</v>
      </c>
      <c r="E24" s="6">
        <f>8/11</f>
        <v>0.72727272727272729</v>
      </c>
      <c r="F24" s="7" t="s">
        <v>16</v>
      </c>
      <c r="G24" s="6">
        <f>1/3</f>
        <v>0.33333333333333331</v>
      </c>
      <c r="H24" s="6">
        <f>1/8</f>
        <v>0.125</v>
      </c>
      <c r="I24" s="6">
        <f>2*(D24*E24)</f>
        <v>0.39669421487603301</v>
      </c>
      <c r="J24" s="58">
        <f>ABS(G24-H24)+ABS(G25-H25)+ABS(G26-H26)</f>
        <v>0.58333333333333326</v>
      </c>
      <c r="K24" s="8">
        <f>I24*J24</f>
        <v>0.2314049586776859</v>
      </c>
    </row>
    <row r="25" spans="3:15" x14ac:dyDescent="0.25">
      <c r="C25" s="9"/>
      <c r="D25" s="10"/>
      <c r="E25" s="10"/>
      <c r="F25" s="11" t="s">
        <v>17</v>
      </c>
      <c r="G25" s="10">
        <f>1/3</f>
        <v>0.33333333333333331</v>
      </c>
      <c r="H25" s="10">
        <f>2/8</f>
        <v>0.25</v>
      </c>
      <c r="I25" s="10"/>
      <c r="J25" s="10"/>
      <c r="K25" s="12"/>
    </row>
    <row r="26" spans="3:15" x14ac:dyDescent="0.25">
      <c r="C26" s="9"/>
      <c r="D26" s="10"/>
      <c r="E26" s="10"/>
      <c r="F26" s="11" t="s">
        <v>18</v>
      </c>
      <c r="G26" s="10">
        <f>1/3</f>
        <v>0.33333333333333331</v>
      </c>
      <c r="H26" s="10">
        <f>5/8</f>
        <v>0.625</v>
      </c>
      <c r="I26" s="10"/>
      <c r="J26" s="10"/>
      <c r="K26" s="12"/>
    </row>
    <row r="27" spans="3:15" x14ac:dyDescent="0.25">
      <c r="C27" s="13">
        <v>2</v>
      </c>
      <c r="D27" s="14">
        <f>4/11</f>
        <v>0.36363636363636365</v>
      </c>
      <c r="E27" s="14">
        <f>7/11</f>
        <v>0.63636363636363635</v>
      </c>
      <c r="F27" s="15" t="s">
        <v>16</v>
      </c>
      <c r="G27" s="14">
        <v>0</v>
      </c>
      <c r="H27" s="14">
        <f>2/7</f>
        <v>0.2857142857142857</v>
      </c>
      <c r="I27" s="14">
        <f>2*(D27*E27)</f>
        <v>0.46280991735537191</v>
      </c>
      <c r="J27" s="59">
        <f>ABS(G27-H27)+ABS(G28-H28)+ABS(G29-H29)</f>
        <v>1.4285714285714284</v>
      </c>
      <c r="K27" s="95">
        <f>I27*J27</f>
        <v>0.66115702479338834</v>
      </c>
      <c r="L27" s="92" t="s">
        <v>63</v>
      </c>
    </row>
    <row r="28" spans="3:15" x14ac:dyDescent="0.25">
      <c r="C28" s="9"/>
      <c r="D28" s="10"/>
      <c r="E28" s="10"/>
      <c r="F28" s="11" t="s">
        <v>17</v>
      </c>
      <c r="G28" s="10">
        <v>0</v>
      </c>
      <c r="H28" s="10">
        <f>3/7</f>
        <v>0.42857142857142855</v>
      </c>
      <c r="I28" s="10"/>
      <c r="J28" s="10"/>
      <c r="K28" s="97"/>
      <c r="L28" s="96"/>
    </row>
    <row r="29" spans="3:15" x14ac:dyDescent="0.25">
      <c r="C29" s="9"/>
      <c r="D29" s="10"/>
      <c r="E29" s="10"/>
      <c r="F29" s="11" t="s">
        <v>18</v>
      </c>
      <c r="G29" s="10">
        <f>1</f>
        <v>1</v>
      </c>
      <c r="H29" s="10">
        <f>2/7</f>
        <v>0.2857142857142857</v>
      </c>
      <c r="I29" s="10"/>
      <c r="J29" s="98"/>
      <c r="K29" s="97"/>
      <c r="L29" s="96"/>
    </row>
    <row r="30" spans="3:15" x14ac:dyDescent="0.25">
      <c r="C30" s="13">
        <v>3</v>
      </c>
      <c r="D30" s="14">
        <f>4/11</f>
        <v>0.36363636363636365</v>
      </c>
      <c r="E30" s="14">
        <f>7/11</f>
        <v>0.63636363636363635</v>
      </c>
      <c r="F30" s="15" t="s">
        <v>16</v>
      </c>
      <c r="G30" s="14">
        <f>1/4</f>
        <v>0.25</v>
      </c>
      <c r="H30" s="14">
        <f>1/7</f>
        <v>0.14285714285714285</v>
      </c>
      <c r="I30" s="14">
        <f>2*(D30*E30)</f>
        <v>0.46280991735537191</v>
      </c>
      <c r="J30" s="60">
        <f>ABS(G30-H30)+ABS(G31-H31)+ABS(G32-H32)</f>
        <v>0.9285714285714286</v>
      </c>
      <c r="K30" s="12">
        <f>I30*J30</f>
        <v>0.42975206611570249</v>
      </c>
    </row>
    <row r="31" spans="3:15" x14ac:dyDescent="0.25">
      <c r="C31" s="9"/>
      <c r="D31" s="10"/>
      <c r="E31" s="10"/>
      <c r="F31" s="56" t="s">
        <v>17</v>
      </c>
      <c r="G31" s="10">
        <f>2/4</f>
        <v>0.5</v>
      </c>
      <c r="H31" s="57">
        <f>1/7</f>
        <v>0.14285714285714285</v>
      </c>
      <c r="I31" s="10"/>
      <c r="J31" s="10"/>
      <c r="K31" s="12"/>
    </row>
    <row r="32" spans="3:15" x14ac:dyDescent="0.25">
      <c r="C32" s="9"/>
      <c r="D32" s="10"/>
      <c r="E32" s="10"/>
      <c r="F32" s="11" t="s">
        <v>18</v>
      </c>
      <c r="G32" s="10">
        <f>1/4</f>
        <v>0.25</v>
      </c>
      <c r="H32" s="10">
        <f>5/7</f>
        <v>0.7142857142857143</v>
      </c>
      <c r="I32" s="10"/>
      <c r="J32" s="10"/>
      <c r="K32" s="12"/>
    </row>
    <row r="33" spans="3:11" x14ac:dyDescent="0.25">
      <c r="C33" s="13">
        <v>4</v>
      </c>
      <c r="D33" s="14">
        <f>5/11</f>
        <v>0.45454545454545453</v>
      </c>
      <c r="E33" s="14">
        <f>6/11</f>
        <v>0.54545454545454541</v>
      </c>
      <c r="F33" s="15" t="s">
        <v>16</v>
      </c>
      <c r="G33" s="14">
        <f>0</f>
        <v>0</v>
      </c>
      <c r="H33" s="14">
        <f>2/6</f>
        <v>0.33333333333333331</v>
      </c>
      <c r="I33" s="14">
        <f>2*(D33*E33)</f>
        <v>0.49586776859504128</v>
      </c>
      <c r="J33" s="61">
        <f>ABS(G33-H33)+ABS(G34-H34)+ABS(G35-H35)</f>
        <v>0.93333333333333335</v>
      </c>
      <c r="K33" s="16">
        <f>I33*J33</f>
        <v>0.46280991735537186</v>
      </c>
    </row>
    <row r="34" spans="3:11" x14ac:dyDescent="0.25">
      <c r="C34" s="9"/>
      <c r="D34" s="10"/>
      <c r="E34" s="10"/>
      <c r="F34" s="11" t="s">
        <v>17</v>
      </c>
      <c r="G34" s="10">
        <f>1/5</f>
        <v>0.2</v>
      </c>
      <c r="H34" s="10">
        <f>2/6</f>
        <v>0.33333333333333331</v>
      </c>
      <c r="I34" s="10"/>
      <c r="J34" s="10"/>
      <c r="K34" s="12"/>
    </row>
    <row r="35" spans="3:11" x14ac:dyDescent="0.25">
      <c r="C35" s="9"/>
      <c r="D35" s="10"/>
      <c r="E35" s="10"/>
      <c r="F35" s="11" t="s">
        <v>18</v>
      </c>
      <c r="G35" s="10">
        <f>4/5</f>
        <v>0.8</v>
      </c>
      <c r="H35" s="10">
        <f>2/6</f>
        <v>0.33333333333333331</v>
      </c>
      <c r="I35" s="10"/>
      <c r="J35" s="10"/>
      <c r="K35" s="12"/>
    </row>
    <row r="36" spans="3:11" x14ac:dyDescent="0.25">
      <c r="C36" s="13">
        <v>5</v>
      </c>
      <c r="D36" s="14">
        <f>5/11</f>
        <v>0.45454545454545453</v>
      </c>
      <c r="E36" s="14">
        <f>6/11</f>
        <v>0.54545454545454541</v>
      </c>
      <c r="F36" s="15" t="s">
        <v>16</v>
      </c>
      <c r="G36" s="14">
        <f>2/5</f>
        <v>0.4</v>
      </c>
      <c r="H36" s="14">
        <f>0</f>
        <v>0</v>
      </c>
      <c r="I36" s="14">
        <f>2*(D36*E36)</f>
        <v>0.49586776859504128</v>
      </c>
      <c r="J36" s="14">
        <f>ABS(G36-H36)+ABS(G37-H37)+ABS(G38-H38)</f>
        <v>0.79999999999999993</v>
      </c>
      <c r="K36" s="16">
        <f>I36*J36</f>
        <v>0.39669421487603301</v>
      </c>
    </row>
    <row r="37" spans="3:11" x14ac:dyDescent="0.25">
      <c r="C37" s="9"/>
      <c r="D37" s="10"/>
      <c r="E37" s="10"/>
      <c r="F37" s="11" t="s">
        <v>17</v>
      </c>
      <c r="G37" s="10">
        <f>1/5</f>
        <v>0.2</v>
      </c>
      <c r="H37" s="10">
        <f>2/6</f>
        <v>0.33333333333333331</v>
      </c>
      <c r="I37" s="10"/>
      <c r="J37" s="10"/>
      <c r="K37" s="12"/>
    </row>
    <row r="38" spans="3:11" x14ac:dyDescent="0.25">
      <c r="C38" s="9"/>
      <c r="D38" s="10"/>
      <c r="E38" s="10"/>
      <c r="F38" s="11" t="s">
        <v>18</v>
      </c>
      <c r="G38" s="10">
        <f>2/5</f>
        <v>0.4</v>
      </c>
      <c r="H38" s="10">
        <f>4/6</f>
        <v>0.66666666666666663</v>
      </c>
      <c r="I38" s="10"/>
      <c r="J38" s="10"/>
      <c r="K38" s="12"/>
    </row>
    <row r="39" spans="3:11" x14ac:dyDescent="0.25">
      <c r="C39" s="13">
        <v>6</v>
      </c>
      <c r="D39" s="14">
        <f>3/11</f>
        <v>0.27272727272727271</v>
      </c>
      <c r="E39" s="14">
        <f>8/11</f>
        <v>0.72727272727272729</v>
      </c>
      <c r="F39" s="15" t="s">
        <v>16</v>
      </c>
      <c r="G39" s="14">
        <f>0</f>
        <v>0</v>
      </c>
      <c r="H39" s="14">
        <f>2/8</f>
        <v>0.25</v>
      </c>
      <c r="I39" s="14">
        <f>2*(D39*E39)</f>
        <v>0.39669421487603301</v>
      </c>
      <c r="J39" s="60">
        <f>ABS(G39-H39)+ABS(G40-H40)+ABS(G41-H41)</f>
        <v>0.49999999999999994</v>
      </c>
      <c r="K39" s="17">
        <f>I39*J39</f>
        <v>0.19834710743801648</v>
      </c>
    </row>
    <row r="40" spans="3:11" x14ac:dyDescent="0.25">
      <c r="C40" s="9"/>
      <c r="D40" s="10"/>
      <c r="E40" s="10"/>
      <c r="F40" s="11" t="s">
        <v>17</v>
      </c>
      <c r="G40" s="10">
        <f>1/3</f>
        <v>0.33333333333333331</v>
      </c>
      <c r="H40" s="10">
        <f>2/8</f>
        <v>0.25</v>
      </c>
      <c r="I40" s="10"/>
      <c r="J40" s="10"/>
      <c r="K40" s="18"/>
    </row>
    <row r="41" spans="3:11" x14ac:dyDescent="0.25">
      <c r="C41" s="9"/>
      <c r="D41" s="10"/>
      <c r="E41" s="10"/>
      <c r="F41" s="11" t="s">
        <v>18</v>
      </c>
      <c r="G41" s="10">
        <f>2/3</f>
        <v>0.66666666666666663</v>
      </c>
      <c r="H41" s="10">
        <f>4/8</f>
        <v>0.5</v>
      </c>
      <c r="I41" s="10"/>
      <c r="J41" s="10"/>
      <c r="K41" s="18"/>
    </row>
    <row r="42" spans="3:11" x14ac:dyDescent="0.25">
      <c r="C42" s="13">
        <v>7</v>
      </c>
      <c r="D42" s="14">
        <f>3/11</f>
        <v>0.27272727272727271</v>
      </c>
      <c r="E42" s="14">
        <f>8/11</f>
        <v>0.72727272727272729</v>
      </c>
      <c r="F42" s="15" t="s">
        <v>16</v>
      </c>
      <c r="G42" s="14">
        <v>0</v>
      </c>
      <c r="H42" s="14">
        <f>2/8</f>
        <v>0.25</v>
      </c>
      <c r="I42" s="14">
        <f>2*(D42*E42)</f>
        <v>0.39669421487603301</v>
      </c>
      <c r="J42" s="60">
        <f>ABS(G42-H42)+ABS(G43-H43)+ABS(G44-H44)</f>
        <v>0.49999999999999994</v>
      </c>
      <c r="K42" s="16">
        <f>I42*J42</f>
        <v>0.19834710743801648</v>
      </c>
    </row>
    <row r="43" spans="3:11" x14ac:dyDescent="0.25">
      <c r="C43" s="9"/>
      <c r="D43" s="10"/>
      <c r="E43" s="10"/>
      <c r="F43" s="11" t="s">
        <v>17</v>
      </c>
      <c r="G43" s="10">
        <f>1/3</f>
        <v>0.33333333333333331</v>
      </c>
      <c r="H43" s="10">
        <f>2/8</f>
        <v>0.25</v>
      </c>
      <c r="I43" s="10"/>
      <c r="J43" s="10"/>
      <c r="K43" s="12"/>
    </row>
    <row r="44" spans="3:11" ht="15.75" thickBot="1" x14ac:dyDescent="0.3">
      <c r="C44" s="52"/>
      <c r="D44" s="53"/>
      <c r="E44" s="53"/>
      <c r="F44" s="54" t="s">
        <v>18</v>
      </c>
      <c r="G44" s="53">
        <f>2/3</f>
        <v>0.66666666666666663</v>
      </c>
      <c r="H44" s="53">
        <f>4/8</f>
        <v>0.5</v>
      </c>
      <c r="I44" s="53"/>
      <c r="J44" s="53"/>
      <c r="K44" s="55"/>
    </row>
  </sheetData>
  <mergeCells count="2">
    <mergeCell ref="B2:K2"/>
    <mergeCell ref="L27:L2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workbookViewId="0">
      <selection activeCell="U23" sqref="U23:U25"/>
    </sheetView>
  </sheetViews>
  <sheetFormatPr defaultRowHeight="15" x14ac:dyDescent="0.25"/>
  <cols>
    <col min="1" max="1" width="14.5703125" bestFit="1" customWidth="1"/>
    <col min="2" max="2" width="13.28515625" customWidth="1"/>
    <col min="3" max="3" width="14.140625" customWidth="1"/>
    <col min="4" max="4" width="13" customWidth="1"/>
    <col min="6" max="6" width="12" customWidth="1"/>
    <col min="7" max="7" width="10.42578125" customWidth="1"/>
    <col min="10" max="10" width="13.28515625" customWidth="1"/>
    <col min="11" max="11" width="11.28515625" customWidth="1"/>
    <col min="12" max="12" width="11" customWidth="1"/>
    <col min="13" max="13" width="12.85546875" customWidth="1"/>
    <col min="14" max="14" width="12.28515625" customWidth="1"/>
    <col min="16" max="16" width="14.5703125" customWidth="1"/>
    <col min="17" max="17" width="13.42578125" customWidth="1"/>
    <col min="18" max="18" width="11.7109375" customWidth="1"/>
    <col min="19" max="19" width="14.140625" customWidth="1"/>
    <col min="20" max="20" width="13.28515625" customWidth="1"/>
    <col min="21" max="21" width="28.7109375" bestFit="1" customWidth="1"/>
    <col min="22" max="22" width="11" customWidth="1"/>
    <col min="23" max="23" width="12.85546875" customWidth="1"/>
    <col min="24" max="24" width="19.28515625" customWidth="1"/>
  </cols>
  <sheetData>
    <row r="2" spans="1:12" x14ac:dyDescent="0.25">
      <c r="A2" s="73" t="s">
        <v>60</v>
      </c>
      <c r="B2" s="74" t="s">
        <v>61</v>
      </c>
      <c r="C2" s="74"/>
      <c r="D2" s="74"/>
      <c r="E2" s="74"/>
      <c r="F2" s="74"/>
      <c r="G2" s="74"/>
      <c r="H2" s="74"/>
      <c r="I2" s="74"/>
      <c r="J2" s="74"/>
      <c r="K2" s="74"/>
    </row>
    <row r="5" spans="1:12" x14ac:dyDescent="0.25">
      <c r="B5" s="44"/>
    </row>
    <row r="7" spans="1:12" ht="15.75" thickBot="1" x14ac:dyDescent="0.3">
      <c r="B7" s="68" t="s">
        <v>44</v>
      </c>
      <c r="C7" s="68" t="s">
        <v>1</v>
      </c>
      <c r="D7" s="68" t="s">
        <v>0</v>
      </c>
      <c r="E7" s="68" t="s">
        <v>3</v>
      </c>
      <c r="H7" s="2" t="s">
        <v>19</v>
      </c>
    </row>
    <row r="8" spans="1:12" x14ac:dyDescent="0.25">
      <c r="B8" s="3" t="s">
        <v>45</v>
      </c>
      <c r="C8" s="3" t="s">
        <v>6</v>
      </c>
      <c r="D8" s="3" t="s">
        <v>20</v>
      </c>
      <c r="E8" s="3">
        <v>3</v>
      </c>
      <c r="H8" s="77" t="s">
        <v>11</v>
      </c>
      <c r="I8" s="78" t="s">
        <v>37</v>
      </c>
      <c r="J8" s="78" t="s">
        <v>29</v>
      </c>
      <c r="K8" s="78" t="s">
        <v>30</v>
      </c>
      <c r="L8" s="79" t="s">
        <v>31</v>
      </c>
    </row>
    <row r="9" spans="1:12" x14ac:dyDescent="0.25">
      <c r="B9" s="3" t="s">
        <v>46</v>
      </c>
      <c r="C9" s="3" t="s">
        <v>5</v>
      </c>
      <c r="D9" s="3" t="s">
        <v>20</v>
      </c>
      <c r="E9" s="3">
        <v>1</v>
      </c>
      <c r="H9" s="4" t="s">
        <v>32</v>
      </c>
      <c r="I9" s="21">
        <v>2</v>
      </c>
      <c r="J9" s="21">
        <f>I9/10</f>
        <v>0.2</v>
      </c>
      <c r="K9" s="21">
        <f>LOG(J9,2)</f>
        <v>-2.3219280948873622</v>
      </c>
      <c r="L9" s="66">
        <f>-J9*K9</f>
        <v>0.46438561897747244</v>
      </c>
    </row>
    <row r="10" spans="1:12" x14ac:dyDescent="0.25">
      <c r="B10" s="3" t="s">
        <v>47</v>
      </c>
      <c r="C10" s="3" t="s">
        <v>5</v>
      </c>
      <c r="D10" s="3" t="s">
        <v>20</v>
      </c>
      <c r="E10" s="3">
        <v>2</v>
      </c>
      <c r="H10" s="4" t="s">
        <v>33</v>
      </c>
      <c r="I10" s="21">
        <v>3</v>
      </c>
      <c r="J10" s="21">
        <f>I10/10</f>
        <v>0.3</v>
      </c>
      <c r="K10" s="21">
        <f t="shared" ref="K10:K11" si="0">LOG(J10,2)</f>
        <v>-1.7369655941662063</v>
      </c>
      <c r="L10" s="66">
        <f t="shared" ref="L10:L11" si="1">-J10*K10</f>
        <v>0.52108967824986185</v>
      </c>
    </row>
    <row r="11" spans="1:12" x14ac:dyDescent="0.25">
      <c r="B11" s="3" t="s">
        <v>46</v>
      </c>
      <c r="C11" s="3" t="s">
        <v>5</v>
      </c>
      <c r="D11" s="3" t="s">
        <v>4</v>
      </c>
      <c r="E11" s="3">
        <v>3</v>
      </c>
      <c r="H11" s="4" t="s">
        <v>34</v>
      </c>
      <c r="I11" s="21">
        <v>6</v>
      </c>
      <c r="J11" s="21">
        <f>I11/10</f>
        <v>0.6</v>
      </c>
      <c r="K11" s="21">
        <f t="shared" si="0"/>
        <v>-0.73696559416620622</v>
      </c>
      <c r="L11" s="66">
        <f t="shared" si="1"/>
        <v>0.44217935649972373</v>
      </c>
    </row>
    <row r="12" spans="1:12" ht="15.75" thickBot="1" x14ac:dyDescent="0.3">
      <c r="B12" s="3" t="s">
        <v>47</v>
      </c>
      <c r="C12" s="3" t="s">
        <v>6</v>
      </c>
      <c r="D12" s="3" t="s">
        <v>4</v>
      </c>
      <c r="E12" s="3">
        <v>3</v>
      </c>
      <c r="H12" s="80"/>
      <c r="I12" s="81"/>
      <c r="J12" s="82" t="s">
        <v>35</v>
      </c>
      <c r="K12" s="83" t="s">
        <v>36</v>
      </c>
      <c r="L12" s="84">
        <f>SUM(L9:L11)</f>
        <v>1.427654653727058</v>
      </c>
    </row>
    <row r="13" spans="1:12" x14ac:dyDescent="0.25">
      <c r="B13" s="3" t="s">
        <v>46</v>
      </c>
      <c r="C13" s="3" t="s">
        <v>5</v>
      </c>
      <c r="D13" s="3" t="s">
        <v>4</v>
      </c>
      <c r="E13" s="3">
        <v>3</v>
      </c>
    </row>
    <row r="14" spans="1:12" x14ac:dyDescent="0.25">
      <c r="B14" s="3" t="s">
        <v>45</v>
      </c>
      <c r="C14" s="3" t="s">
        <v>6</v>
      </c>
      <c r="D14" s="3" t="s">
        <v>4</v>
      </c>
      <c r="E14" s="3">
        <v>3</v>
      </c>
    </row>
    <row r="15" spans="1:12" x14ac:dyDescent="0.25">
      <c r="B15" s="3" t="s">
        <v>47</v>
      </c>
      <c r="C15" s="3" t="s">
        <v>6</v>
      </c>
      <c r="D15" s="3" t="s">
        <v>7</v>
      </c>
      <c r="E15" s="3">
        <v>3</v>
      </c>
    </row>
    <row r="16" spans="1:12" x14ac:dyDescent="0.25">
      <c r="B16" s="3" t="s">
        <v>46</v>
      </c>
      <c r="C16" s="3" t="s">
        <v>5</v>
      </c>
      <c r="D16" s="3" t="s">
        <v>7</v>
      </c>
      <c r="E16" s="3">
        <v>2</v>
      </c>
    </row>
    <row r="17" spans="2:25" x14ac:dyDescent="0.25">
      <c r="B17" s="3" t="s">
        <v>45</v>
      </c>
      <c r="C17" s="3" t="s">
        <v>6</v>
      </c>
      <c r="D17" s="3" t="s">
        <v>7</v>
      </c>
      <c r="E17" s="3">
        <v>2</v>
      </c>
    </row>
    <row r="18" spans="2:25" x14ac:dyDescent="0.25">
      <c r="B18" s="3" t="s">
        <v>46</v>
      </c>
      <c r="C18" s="3" t="s">
        <v>5</v>
      </c>
      <c r="D18" s="3" t="s">
        <v>7</v>
      </c>
      <c r="E18" s="3">
        <v>1</v>
      </c>
    </row>
    <row r="20" spans="2:25" ht="15.75" thickBot="1" x14ac:dyDescent="0.3"/>
    <row r="21" spans="2:25" x14ac:dyDescent="0.25">
      <c r="B21" s="44"/>
      <c r="C21" s="45"/>
      <c r="D21" s="85" t="s">
        <v>3</v>
      </c>
      <c r="E21" s="90"/>
      <c r="F21" s="90"/>
      <c r="G21" s="91"/>
      <c r="H21" s="85">
        <v>1</v>
      </c>
      <c r="I21" s="90"/>
      <c r="J21" s="91"/>
      <c r="K21" s="85">
        <v>2</v>
      </c>
      <c r="L21" s="90"/>
      <c r="M21" s="91"/>
      <c r="N21" s="85">
        <v>3</v>
      </c>
      <c r="O21" s="90"/>
      <c r="P21" s="90"/>
      <c r="Q21" s="76"/>
      <c r="R21" s="76"/>
      <c r="S21" s="76"/>
      <c r="T21" s="76"/>
    </row>
    <row r="22" spans="2:25" ht="15.75" thickBot="1" x14ac:dyDescent="0.3">
      <c r="B22" s="45"/>
      <c r="C22" s="23"/>
      <c r="D22" s="89" t="s">
        <v>16</v>
      </c>
      <c r="E22" s="89" t="s">
        <v>17</v>
      </c>
      <c r="F22" s="89" t="s">
        <v>18</v>
      </c>
      <c r="G22" s="89" t="s">
        <v>38</v>
      </c>
      <c r="H22" s="89" t="s">
        <v>29</v>
      </c>
      <c r="I22" s="89" t="s">
        <v>30</v>
      </c>
      <c r="J22" s="89" t="s">
        <v>31</v>
      </c>
      <c r="K22" s="89" t="s">
        <v>29</v>
      </c>
      <c r="L22" s="89" t="s">
        <v>30</v>
      </c>
      <c r="M22" s="89" t="s">
        <v>31</v>
      </c>
      <c r="N22" s="89" t="s">
        <v>29</v>
      </c>
      <c r="O22" s="89" t="s">
        <v>30</v>
      </c>
      <c r="P22" s="89" t="s">
        <v>31</v>
      </c>
      <c r="Q22" s="89" t="s">
        <v>39</v>
      </c>
      <c r="R22" s="89" t="s">
        <v>40</v>
      </c>
      <c r="S22" s="89" t="s">
        <v>41</v>
      </c>
      <c r="T22" s="75" t="s">
        <v>42</v>
      </c>
    </row>
    <row r="23" spans="2:25" x14ac:dyDescent="0.25">
      <c r="B23" s="85" t="s">
        <v>0</v>
      </c>
      <c r="C23" s="89" t="s">
        <v>20</v>
      </c>
      <c r="D23" s="46">
        <v>1</v>
      </c>
      <c r="E23" s="46">
        <v>1</v>
      </c>
      <c r="F23" s="46">
        <v>1</v>
      </c>
      <c r="G23" s="46">
        <v>3</v>
      </c>
      <c r="H23" s="37">
        <f t="shared" ref="H23:H30" si="2">D23/G23</f>
        <v>0.33333333333333331</v>
      </c>
      <c r="I23" s="27">
        <f>LOG(H23,2)</f>
        <v>-1.5849625007211563</v>
      </c>
      <c r="J23" s="33">
        <f>-(H23*I23)</f>
        <v>0.52832083357371873</v>
      </c>
      <c r="K23" s="37">
        <f t="shared" ref="K23:K30" si="3">E23/G23</f>
        <v>0.33333333333333331</v>
      </c>
      <c r="L23" s="27">
        <f>LOG(K23,2)</f>
        <v>-1.5849625007211563</v>
      </c>
      <c r="M23" s="33">
        <f>-(K23*L23)</f>
        <v>0.52832083357371873</v>
      </c>
      <c r="N23" s="37">
        <f t="shared" ref="N23:N30" si="4">F23/G23</f>
        <v>0.33333333333333331</v>
      </c>
      <c r="O23" s="27">
        <f t="shared" ref="O23:O30" si="5">LOG(N23,2)</f>
        <v>-1.5849625007211563</v>
      </c>
      <c r="P23" s="33">
        <f>-(N23*O23)</f>
        <v>0.52832083357371873</v>
      </c>
      <c r="Q23" s="27">
        <f t="shared" ref="Q23:Q30" si="6">SUM(J23,M23,P23)</f>
        <v>1.5849625007211561</v>
      </c>
      <c r="R23" s="24">
        <f t="shared" ref="R23:R30" si="7">G23/11</f>
        <v>0.27272727272727271</v>
      </c>
      <c r="S23" s="27">
        <f>R23*Q23</f>
        <v>0.43226250019667889</v>
      </c>
      <c r="T23" s="63">
        <f>L12-(SUM(S23:S25))</f>
        <v>0.44993760807583372</v>
      </c>
      <c r="U23" s="93" t="s">
        <v>57</v>
      </c>
    </row>
    <row r="24" spans="2:25" x14ac:dyDescent="0.25">
      <c r="B24" s="87"/>
      <c r="C24" s="89" t="s">
        <v>4</v>
      </c>
      <c r="D24" s="46">
        <v>0</v>
      </c>
      <c r="E24" s="46">
        <v>0</v>
      </c>
      <c r="F24" s="46">
        <v>4</v>
      </c>
      <c r="G24" s="46">
        <v>4</v>
      </c>
      <c r="H24" s="37">
        <f t="shared" si="2"/>
        <v>0</v>
      </c>
      <c r="I24" s="27">
        <v>0</v>
      </c>
      <c r="J24" s="33">
        <f>-(H24*I24)</f>
        <v>0</v>
      </c>
      <c r="K24" s="37">
        <f t="shared" si="3"/>
        <v>0</v>
      </c>
      <c r="L24" s="27">
        <v>0</v>
      </c>
      <c r="M24" s="33">
        <f>-(K24*L24)</f>
        <v>0</v>
      </c>
      <c r="N24" s="37">
        <f t="shared" si="4"/>
        <v>1</v>
      </c>
      <c r="O24" s="27">
        <f t="shared" si="5"/>
        <v>0</v>
      </c>
      <c r="P24" s="33">
        <f>-(N24*O24)</f>
        <v>0</v>
      </c>
      <c r="Q24" s="27">
        <f t="shared" si="6"/>
        <v>0</v>
      </c>
      <c r="R24" s="24">
        <f t="shared" si="7"/>
        <v>0.36363636363636365</v>
      </c>
      <c r="S24" s="27">
        <f t="shared" ref="S24:S30" si="8">R24*Q24</f>
        <v>0</v>
      </c>
      <c r="T24" s="28"/>
      <c r="U24" s="93"/>
    </row>
    <row r="25" spans="2:25" ht="15.75" thickBot="1" x14ac:dyDescent="0.3">
      <c r="B25" s="88"/>
      <c r="C25" s="89" t="s">
        <v>7</v>
      </c>
      <c r="D25" s="46">
        <v>1</v>
      </c>
      <c r="E25" s="46">
        <v>2</v>
      </c>
      <c r="F25" s="46">
        <v>1</v>
      </c>
      <c r="G25" s="46">
        <v>4</v>
      </c>
      <c r="H25" s="37">
        <f t="shared" si="2"/>
        <v>0.25</v>
      </c>
      <c r="I25" s="29">
        <f>LOG(H25,2)</f>
        <v>-2</v>
      </c>
      <c r="J25" s="33">
        <f t="shared" ref="J25:J30" si="9">-(H25*I25)</f>
        <v>0.5</v>
      </c>
      <c r="K25" s="37">
        <f t="shared" si="3"/>
        <v>0.5</v>
      </c>
      <c r="L25" s="27">
        <f t="shared" ref="L25" si="10">LOG(K25,2)</f>
        <v>-1</v>
      </c>
      <c r="M25" s="33">
        <f t="shared" ref="M25:M30" si="11">-(K25*L25)</f>
        <v>0.5</v>
      </c>
      <c r="N25" s="37">
        <f t="shared" si="4"/>
        <v>0.25</v>
      </c>
      <c r="O25" s="27">
        <f t="shared" si="5"/>
        <v>-2</v>
      </c>
      <c r="P25" s="33">
        <f t="shared" ref="P25:P30" si="12">-(N25*O25)</f>
        <v>0.5</v>
      </c>
      <c r="Q25" s="38">
        <f>SUM(J25,M25,P25)</f>
        <v>1.5</v>
      </c>
      <c r="R25" s="25">
        <f t="shared" si="7"/>
        <v>0.36363636363636365</v>
      </c>
      <c r="S25" s="29">
        <f t="shared" si="8"/>
        <v>0.54545454545454541</v>
      </c>
      <c r="T25" s="28"/>
      <c r="U25" s="93"/>
    </row>
    <row r="26" spans="2:25" x14ac:dyDescent="0.25">
      <c r="B26" s="85" t="s">
        <v>1</v>
      </c>
      <c r="C26" s="89" t="s">
        <v>6</v>
      </c>
      <c r="D26" s="48">
        <v>0</v>
      </c>
      <c r="E26" s="48">
        <v>1</v>
      </c>
      <c r="F26" s="48">
        <v>4</v>
      </c>
      <c r="G26" s="48">
        <v>5</v>
      </c>
      <c r="H26" s="39">
        <f t="shared" si="2"/>
        <v>0</v>
      </c>
      <c r="I26" s="27">
        <f>0</f>
        <v>0</v>
      </c>
      <c r="J26" s="35">
        <f t="shared" si="9"/>
        <v>0</v>
      </c>
      <c r="K26" s="39">
        <f t="shared" si="3"/>
        <v>0.2</v>
      </c>
      <c r="L26" s="22">
        <f>LOG(K26,2)</f>
        <v>-2.3219280948873622</v>
      </c>
      <c r="M26" s="35">
        <f t="shared" si="11"/>
        <v>0.46438561897747244</v>
      </c>
      <c r="N26" s="39">
        <f t="shared" si="4"/>
        <v>0.8</v>
      </c>
      <c r="O26" s="22">
        <f t="shared" si="5"/>
        <v>-0.32192809488736229</v>
      </c>
      <c r="P26" s="35">
        <f t="shared" si="12"/>
        <v>0.25754247590988982</v>
      </c>
      <c r="Q26" s="27">
        <f t="shared" si="6"/>
        <v>0.72192809488736231</v>
      </c>
      <c r="R26" s="24">
        <f t="shared" si="7"/>
        <v>0.45454545454545453</v>
      </c>
      <c r="S26" s="27">
        <f t="shared" si="8"/>
        <v>0.32814913403971013</v>
      </c>
      <c r="T26" s="30">
        <f>L12-(SUM(S26:S27))</f>
        <v>0.23498051929399</v>
      </c>
    </row>
    <row r="27" spans="2:25" ht="15.75" thickBot="1" x14ac:dyDescent="0.3">
      <c r="B27" s="88"/>
      <c r="C27" s="89" t="s">
        <v>5</v>
      </c>
      <c r="D27" s="49">
        <v>2</v>
      </c>
      <c r="E27" s="49">
        <v>2</v>
      </c>
      <c r="F27" s="49">
        <v>2</v>
      </c>
      <c r="G27" s="49">
        <v>6</v>
      </c>
      <c r="H27" s="40">
        <f t="shared" si="2"/>
        <v>0.33333333333333331</v>
      </c>
      <c r="I27" s="29">
        <f>LOG(H27,2)</f>
        <v>-1.5849625007211563</v>
      </c>
      <c r="J27" s="34">
        <f>-(H27*I27)</f>
        <v>0.52832083357371873</v>
      </c>
      <c r="K27" s="40">
        <f t="shared" si="3"/>
        <v>0.33333333333333331</v>
      </c>
      <c r="L27" s="31">
        <f>LOG(K27,2)</f>
        <v>-1.5849625007211563</v>
      </c>
      <c r="M27" s="41">
        <f t="shared" si="11"/>
        <v>0.52832083357371873</v>
      </c>
      <c r="N27" s="40">
        <f t="shared" si="4"/>
        <v>0.33333333333333331</v>
      </c>
      <c r="O27" s="31">
        <f t="shared" si="5"/>
        <v>-1.5849625007211563</v>
      </c>
      <c r="P27" s="41">
        <f t="shared" si="12"/>
        <v>0.52832083357371873</v>
      </c>
      <c r="Q27" s="38">
        <f t="shared" si="6"/>
        <v>1.5849625007211561</v>
      </c>
      <c r="R27" s="25">
        <f t="shared" si="7"/>
        <v>0.54545454545454541</v>
      </c>
      <c r="S27" s="29">
        <f t="shared" si="8"/>
        <v>0.86452500039335778</v>
      </c>
      <c r="T27" s="32"/>
    </row>
    <row r="28" spans="2:25" x14ac:dyDescent="0.25">
      <c r="B28" s="85" t="s">
        <v>2</v>
      </c>
      <c r="C28" s="89" t="s">
        <v>46</v>
      </c>
      <c r="D28" s="50">
        <v>2</v>
      </c>
      <c r="E28" s="50">
        <v>1</v>
      </c>
      <c r="F28" s="50">
        <v>2</v>
      </c>
      <c r="G28" s="50">
        <v>5</v>
      </c>
      <c r="H28" s="42">
        <f t="shared" si="2"/>
        <v>0.4</v>
      </c>
      <c r="I28" s="27">
        <f>LOG(H28,2)</f>
        <v>-1.3219280948873622</v>
      </c>
      <c r="J28" s="36">
        <f>-(H28*I28)</f>
        <v>0.52877123795494485</v>
      </c>
      <c r="K28" s="42">
        <f t="shared" si="3"/>
        <v>0.2</v>
      </c>
      <c r="L28" s="26">
        <f>LOG(K28,2)</f>
        <v>-2.3219280948873622</v>
      </c>
      <c r="M28" s="36">
        <f t="shared" si="11"/>
        <v>0.46438561897747244</v>
      </c>
      <c r="N28" s="42">
        <f t="shared" si="4"/>
        <v>0.4</v>
      </c>
      <c r="O28" s="26">
        <f t="shared" si="5"/>
        <v>-1.3219280948873622</v>
      </c>
      <c r="P28" s="36">
        <f t="shared" si="12"/>
        <v>0.52877123795494485</v>
      </c>
      <c r="Q28" s="27">
        <f t="shared" si="6"/>
        <v>1.5219280948873621</v>
      </c>
      <c r="R28" s="24">
        <f t="shared" si="7"/>
        <v>0.45454545454545453</v>
      </c>
      <c r="S28" s="27">
        <f t="shared" si="8"/>
        <v>0.69178549767607367</v>
      </c>
      <c r="T28" s="30">
        <f>L12-(SUM(S28:S30))</f>
        <v>0.23498051929399</v>
      </c>
    </row>
    <row r="29" spans="2:25" x14ac:dyDescent="0.25">
      <c r="B29" s="87"/>
      <c r="C29" s="89" t="s">
        <v>47</v>
      </c>
      <c r="D29" s="46">
        <v>0</v>
      </c>
      <c r="E29" s="46">
        <v>1</v>
      </c>
      <c r="F29" s="46">
        <v>2</v>
      </c>
      <c r="G29" s="46">
        <v>3</v>
      </c>
      <c r="H29" s="37">
        <f t="shared" si="2"/>
        <v>0</v>
      </c>
      <c r="I29" s="27">
        <f>0</f>
        <v>0</v>
      </c>
      <c r="J29" s="33">
        <f t="shared" si="9"/>
        <v>0</v>
      </c>
      <c r="K29" s="37">
        <f t="shared" si="3"/>
        <v>0.33333333333333331</v>
      </c>
      <c r="L29" s="27">
        <f>LOG(K29,2)</f>
        <v>-1.5849625007211563</v>
      </c>
      <c r="M29" s="33">
        <f t="shared" si="11"/>
        <v>0.52832083357371873</v>
      </c>
      <c r="N29" s="37">
        <f t="shared" si="4"/>
        <v>0.66666666666666663</v>
      </c>
      <c r="O29" s="27">
        <f t="shared" si="5"/>
        <v>-0.5849625007211563</v>
      </c>
      <c r="P29" s="33">
        <f t="shared" si="12"/>
        <v>0.38997500048077083</v>
      </c>
      <c r="Q29" s="27">
        <f t="shared" si="6"/>
        <v>0.91829583405448956</v>
      </c>
      <c r="R29" s="24">
        <f t="shared" si="7"/>
        <v>0.27272727272727271</v>
      </c>
      <c r="S29" s="27">
        <f t="shared" si="8"/>
        <v>0.25044431837849712</v>
      </c>
      <c r="T29" s="20"/>
    </row>
    <row r="30" spans="2:25" ht="15.75" thickBot="1" x14ac:dyDescent="0.3">
      <c r="B30" s="87"/>
      <c r="C30" s="89" t="s">
        <v>45</v>
      </c>
      <c r="D30" s="47">
        <v>0</v>
      </c>
      <c r="E30" s="47">
        <v>1</v>
      </c>
      <c r="F30" s="47">
        <v>2</v>
      </c>
      <c r="G30" s="47">
        <v>3</v>
      </c>
      <c r="H30" s="38">
        <f t="shared" si="2"/>
        <v>0</v>
      </c>
      <c r="I30" s="29">
        <f>0</f>
        <v>0</v>
      </c>
      <c r="J30" s="34">
        <f t="shared" si="9"/>
        <v>0</v>
      </c>
      <c r="K30" s="38">
        <f t="shared" si="3"/>
        <v>0.33333333333333331</v>
      </c>
      <c r="L30" s="29">
        <f>LOG(K30,2)</f>
        <v>-1.5849625007211563</v>
      </c>
      <c r="M30" s="34">
        <f t="shared" si="11"/>
        <v>0.52832083357371873</v>
      </c>
      <c r="N30" s="38">
        <f t="shared" si="4"/>
        <v>0.66666666666666663</v>
      </c>
      <c r="O30" s="29">
        <f t="shared" si="5"/>
        <v>-0.5849625007211563</v>
      </c>
      <c r="P30" s="34">
        <f t="shared" si="12"/>
        <v>0.38997500048077083</v>
      </c>
      <c r="Q30" s="38">
        <f t="shared" si="6"/>
        <v>0.91829583405448956</v>
      </c>
      <c r="R30" s="25">
        <f t="shared" si="7"/>
        <v>0.27272727272727271</v>
      </c>
      <c r="S30" s="29">
        <f t="shared" si="8"/>
        <v>0.25044431837849712</v>
      </c>
      <c r="T30" s="32"/>
    </row>
    <row r="31" spans="2:25" x14ac:dyDescent="0.25">
      <c r="Y31" s="45"/>
    </row>
    <row r="32" spans="2:25" x14ac:dyDescent="0.25">
      <c r="Y32" s="45"/>
    </row>
    <row r="33" spans="25:25" x14ac:dyDescent="0.25">
      <c r="Y33" s="45" t="s">
        <v>43</v>
      </c>
    </row>
    <row r="34" spans="25:25" x14ac:dyDescent="0.25">
      <c r="Y34" s="45"/>
    </row>
    <row r="35" spans="25:25" x14ac:dyDescent="0.25">
      <c r="Y35" s="45"/>
    </row>
    <row r="36" spans="25:25" x14ac:dyDescent="0.25">
      <c r="Y36" s="45"/>
    </row>
    <row r="37" spans="25:25" x14ac:dyDescent="0.25">
      <c r="Y37" s="45"/>
    </row>
    <row r="38" spans="25:25" x14ac:dyDescent="0.25">
      <c r="Y38" s="45"/>
    </row>
    <row r="39" spans="25:25" x14ac:dyDescent="0.25">
      <c r="Y39" s="45"/>
    </row>
    <row r="40" spans="25:25" x14ac:dyDescent="0.25">
      <c r="Y40" s="45"/>
    </row>
    <row r="41" spans="25:25" x14ac:dyDescent="0.25">
      <c r="Y41" s="45"/>
    </row>
    <row r="53" spans="13:20" x14ac:dyDescent="0.25">
      <c r="S53" s="51"/>
      <c r="T53" s="51"/>
    </row>
    <row r="59" spans="13:20" x14ac:dyDescent="0.25">
      <c r="M59" s="43"/>
      <c r="N59" s="43"/>
      <c r="O59" s="43"/>
      <c r="Q59" s="43"/>
      <c r="R59" s="43"/>
    </row>
  </sheetData>
  <mergeCells count="9">
    <mergeCell ref="B26:B27"/>
    <mergeCell ref="B28:B30"/>
    <mergeCell ref="U23:U25"/>
    <mergeCell ref="B2:K2"/>
    <mergeCell ref="D21:G21"/>
    <mergeCell ref="H21:J21"/>
    <mergeCell ref="K21:M21"/>
    <mergeCell ref="N21:P21"/>
    <mergeCell ref="B23:B2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08"/>
  <sheetViews>
    <sheetView tabSelected="1" topLeftCell="A59" workbookViewId="0">
      <selection activeCell="I112" sqref="I112"/>
    </sheetView>
  </sheetViews>
  <sheetFormatPr defaultRowHeight="15" x14ac:dyDescent="0.25"/>
  <cols>
    <col min="1" max="2" width="9.140625" style="43"/>
    <col min="3" max="3" width="13.140625" style="43" customWidth="1"/>
    <col min="4" max="4" width="20.42578125" style="43" customWidth="1"/>
    <col min="5" max="5" width="13.5703125" style="43" customWidth="1"/>
    <col min="6" max="6" width="15.42578125" style="43" customWidth="1"/>
    <col min="7" max="7" width="12" style="43" customWidth="1"/>
    <col min="8" max="8" width="12.5703125" style="43" customWidth="1"/>
    <col min="9" max="9" width="17.5703125" style="43" bestFit="1" customWidth="1"/>
    <col min="10" max="10" width="12.28515625" style="43" customWidth="1"/>
    <col min="11" max="11" width="9.140625" style="43"/>
    <col min="12" max="12" width="18" style="43" customWidth="1"/>
    <col min="13" max="13" width="18.28515625" style="43" customWidth="1"/>
    <col min="14" max="14" width="18" style="43" customWidth="1"/>
    <col min="15" max="15" width="19" style="43" customWidth="1"/>
    <col min="16" max="16384" width="9.140625" style="43"/>
  </cols>
  <sheetData>
    <row r="2" spans="1:17" x14ac:dyDescent="0.25">
      <c r="E2" s="99" t="s">
        <v>64</v>
      </c>
      <c r="F2" s="99"/>
      <c r="G2" s="99"/>
      <c r="H2" s="99"/>
      <c r="I2" s="99"/>
      <c r="J2" s="99"/>
      <c r="K2" s="99"/>
      <c r="L2" s="99"/>
      <c r="M2" s="99"/>
    </row>
    <row r="3" spans="1:17" x14ac:dyDescent="0.25">
      <c r="E3" s="99"/>
      <c r="F3" s="99"/>
      <c r="G3" s="99"/>
      <c r="H3" s="99"/>
      <c r="I3" s="99"/>
      <c r="J3" s="99"/>
      <c r="K3" s="99"/>
      <c r="L3" s="99"/>
      <c r="M3" s="99"/>
    </row>
    <row r="4" spans="1:17" x14ac:dyDescent="0.2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1:17" x14ac:dyDescent="0.25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</row>
    <row r="6" spans="1:17" x14ac:dyDescent="0.25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</row>
    <row r="7" spans="1:17" x14ac:dyDescent="0.25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</row>
    <row r="8" spans="1:17" x14ac:dyDescent="0.25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</row>
    <row r="9" spans="1:17" x14ac:dyDescent="0.25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</row>
    <row r="10" spans="1:17" x14ac:dyDescent="0.25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</row>
    <row r="11" spans="1:17" x14ac:dyDescent="0.25">
      <c r="A11" s="101">
        <v>1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</row>
    <row r="12" spans="1:17" x14ac:dyDescent="0.25">
      <c r="A12" s="101"/>
      <c r="B12" s="100"/>
      <c r="C12" s="100"/>
      <c r="D12" s="100"/>
      <c r="E12" s="100"/>
      <c r="F12" s="101">
        <v>1</v>
      </c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1:17" x14ac:dyDescent="0.25">
      <c r="A13" s="101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1:17" x14ac:dyDescent="0.25">
      <c r="A14" s="101"/>
      <c r="B14" s="100"/>
      <c r="C14" s="100"/>
      <c r="D14" s="100"/>
      <c r="E14" s="102">
        <v>0.5</v>
      </c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1:17" x14ac:dyDescent="0.25">
      <c r="A15" s="101"/>
      <c r="B15" s="100"/>
      <c r="C15" s="100"/>
      <c r="D15" s="103">
        <v>0.7</v>
      </c>
      <c r="E15" s="100"/>
      <c r="F15" s="100"/>
      <c r="G15" s="100"/>
      <c r="H15" s="100"/>
      <c r="I15" s="100"/>
      <c r="J15" s="100"/>
      <c r="K15" s="100"/>
      <c r="L15" s="104"/>
      <c r="M15" s="104"/>
      <c r="N15" s="104"/>
      <c r="O15" s="104"/>
      <c r="P15" s="104"/>
      <c r="Q15" s="104"/>
    </row>
    <row r="16" spans="1:17" x14ac:dyDescent="0.25">
      <c r="A16" s="101">
        <v>0.4</v>
      </c>
      <c r="B16" s="100"/>
      <c r="C16" s="100"/>
      <c r="D16" s="100"/>
      <c r="E16" s="100"/>
      <c r="F16" s="100"/>
      <c r="G16" s="100">
        <v>0.78918200000000005</v>
      </c>
      <c r="H16" s="100"/>
      <c r="I16" s="105">
        <v>0.5</v>
      </c>
      <c r="J16" s="100"/>
      <c r="K16" s="100"/>
      <c r="L16" s="104"/>
      <c r="O16" s="100"/>
    </row>
    <row r="17" spans="1:17" x14ac:dyDescent="0.25">
      <c r="A17" s="101"/>
      <c r="B17" s="100"/>
      <c r="C17" s="100"/>
      <c r="D17" s="100"/>
      <c r="E17" s="100"/>
      <c r="F17" s="100"/>
      <c r="G17" s="106"/>
      <c r="H17" s="100"/>
      <c r="I17" s="100"/>
      <c r="J17" s="100"/>
      <c r="K17" s="100"/>
      <c r="O17" s="104"/>
      <c r="P17" s="104"/>
      <c r="Q17" s="100"/>
    </row>
    <row r="18" spans="1:17" ht="15.75" x14ac:dyDescent="0.25">
      <c r="A18" s="101"/>
      <c r="B18" s="100"/>
      <c r="C18" s="100"/>
      <c r="D18" s="100"/>
      <c r="E18" s="107">
        <v>0.6</v>
      </c>
      <c r="F18" s="100"/>
      <c r="G18" s="100"/>
      <c r="H18" s="100"/>
      <c r="I18" s="100"/>
      <c r="J18" s="100"/>
      <c r="K18" s="100"/>
      <c r="L18" s="104"/>
      <c r="P18" s="100"/>
      <c r="Q18" s="108"/>
    </row>
    <row r="19" spans="1:17" x14ac:dyDescent="0.25">
      <c r="A19" s="101"/>
      <c r="B19" s="100"/>
      <c r="C19" s="100"/>
      <c r="D19" s="103">
        <v>0.9</v>
      </c>
      <c r="E19" s="100"/>
      <c r="F19" s="100"/>
      <c r="G19" s="100"/>
      <c r="H19" s="100"/>
      <c r="I19" s="109">
        <v>0.9</v>
      </c>
      <c r="J19" s="100"/>
      <c r="K19" s="100"/>
      <c r="L19" s="104"/>
      <c r="O19" s="104"/>
      <c r="P19" s="104"/>
      <c r="Q19" s="100"/>
    </row>
    <row r="20" spans="1:17" x14ac:dyDescent="0.25">
      <c r="A20" s="101"/>
      <c r="B20" s="100"/>
      <c r="C20" s="100"/>
      <c r="D20" s="105" t="s">
        <v>65</v>
      </c>
      <c r="E20" s="107">
        <v>0.8</v>
      </c>
      <c r="F20" s="100"/>
      <c r="G20" s="100"/>
      <c r="H20" s="100"/>
      <c r="I20" s="100"/>
      <c r="J20" s="100"/>
      <c r="K20" s="100"/>
      <c r="L20" s="100"/>
      <c r="O20" s="110" t="s">
        <v>66</v>
      </c>
      <c r="P20" s="110">
        <f>F61</f>
        <v>0.88643230033488507</v>
      </c>
      <c r="Q20" s="100"/>
    </row>
    <row r="21" spans="1:17" ht="15.75" x14ac:dyDescent="0.25">
      <c r="A21" s="101">
        <v>0.2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N21" s="111"/>
      <c r="O21" s="110" t="s">
        <v>67</v>
      </c>
      <c r="P21" s="110">
        <v>0.75</v>
      </c>
      <c r="Q21" s="104"/>
    </row>
    <row r="22" spans="1:17" x14ac:dyDescent="0.25">
      <c r="A22" s="101"/>
      <c r="B22" s="100"/>
      <c r="C22" s="100"/>
      <c r="D22" s="103">
        <v>0.8</v>
      </c>
      <c r="E22" s="112">
        <v>0.6</v>
      </c>
      <c r="F22" s="100"/>
      <c r="G22" s="100">
        <v>0.81757400000000002</v>
      </c>
      <c r="H22" s="100"/>
      <c r="I22" s="100"/>
      <c r="J22" s="100"/>
      <c r="K22" s="100"/>
      <c r="L22" s="100"/>
      <c r="M22" s="104"/>
      <c r="N22" s="104"/>
      <c r="O22" s="113" t="s">
        <v>68</v>
      </c>
      <c r="P22" s="113">
        <f>10/100</f>
        <v>0.1</v>
      </c>
      <c r="Q22" s="104"/>
    </row>
    <row r="23" spans="1:17" x14ac:dyDescent="0.25">
      <c r="A23" s="101"/>
      <c r="B23" s="100"/>
      <c r="C23" s="100"/>
      <c r="D23" s="100"/>
      <c r="E23" s="100"/>
      <c r="F23" s="100"/>
      <c r="G23" s="100"/>
      <c r="H23" s="100"/>
      <c r="I23" s="109">
        <v>0.9</v>
      </c>
      <c r="J23" s="100"/>
      <c r="K23" s="114">
        <v>0.87501899999999999</v>
      </c>
      <c r="L23" s="100" t="s">
        <v>66</v>
      </c>
      <c r="M23" s="100"/>
      <c r="N23" s="100"/>
      <c r="O23" s="110" t="s">
        <v>69</v>
      </c>
      <c r="P23" s="110">
        <f>P21-P20</f>
        <v>-0.13643230033488507</v>
      </c>
      <c r="Q23" s="100"/>
    </row>
    <row r="24" spans="1:17" x14ac:dyDescent="0.25">
      <c r="A24" s="101"/>
      <c r="B24" s="100"/>
      <c r="C24" s="100"/>
      <c r="D24" s="100"/>
      <c r="E24" s="100"/>
      <c r="F24" s="100"/>
      <c r="G24" s="100"/>
      <c r="H24" s="100"/>
      <c r="I24" s="100"/>
      <c r="J24" s="100"/>
      <c r="K24" s="114">
        <v>0.8</v>
      </c>
      <c r="L24" s="100" t="s">
        <v>67</v>
      </c>
      <c r="M24" s="100"/>
      <c r="N24" s="100"/>
      <c r="O24" s="100"/>
      <c r="P24" s="100"/>
      <c r="Q24" s="100"/>
    </row>
    <row r="25" spans="1:17" x14ac:dyDescent="0.25">
      <c r="A25" s="101">
        <v>0.7</v>
      </c>
      <c r="B25" s="100"/>
      <c r="C25" s="100"/>
      <c r="D25" s="103">
        <v>0.4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1:17" x14ac:dyDescent="0.25">
      <c r="A26" s="100"/>
      <c r="B26" s="100"/>
      <c r="C26" s="100"/>
      <c r="D26" s="100"/>
      <c r="E26" s="112">
        <v>0.2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8" spans="1:17" ht="18.75" x14ac:dyDescent="0.3">
      <c r="A28" s="43">
        <v>0.2</v>
      </c>
      <c r="D28" s="103">
        <v>0.2</v>
      </c>
      <c r="J28" s="115" t="s">
        <v>70</v>
      </c>
    </row>
    <row r="29" spans="1:17" x14ac:dyDescent="0.25">
      <c r="J29" s="72" t="s">
        <v>71</v>
      </c>
      <c r="K29" s="72"/>
      <c r="L29" s="72"/>
      <c r="M29" s="44">
        <f>P20*(1-P20)*P23</f>
        <v>-1.373465021518442E-2</v>
      </c>
    </row>
    <row r="30" spans="1:17" ht="15.75" thickBot="1" x14ac:dyDescent="0.3"/>
    <row r="31" spans="1:17" ht="18.75" thickBot="1" x14ac:dyDescent="0.3">
      <c r="J31" s="116" t="s">
        <v>72</v>
      </c>
      <c r="K31" s="117" t="s">
        <v>73</v>
      </c>
      <c r="L31" s="117" t="s">
        <v>74</v>
      </c>
      <c r="M31" s="117" t="s">
        <v>75</v>
      </c>
      <c r="N31" s="117" t="s">
        <v>76</v>
      </c>
      <c r="O31" s="118" t="s">
        <v>77</v>
      </c>
    </row>
    <row r="32" spans="1:17" ht="18" x14ac:dyDescent="0.25">
      <c r="C32" s="116" t="s">
        <v>78</v>
      </c>
      <c r="D32" s="117" t="s">
        <v>72</v>
      </c>
      <c r="E32" s="117" t="s">
        <v>73</v>
      </c>
      <c r="F32" s="117" t="s">
        <v>79</v>
      </c>
      <c r="G32" s="118" t="s">
        <v>80</v>
      </c>
      <c r="J32" s="119" t="s">
        <v>81</v>
      </c>
      <c r="K32" s="120" t="s">
        <v>82</v>
      </c>
      <c r="L32" s="121">
        <f>C56</f>
        <v>1</v>
      </c>
      <c r="M32" s="121">
        <f>$P$22*$M$29*L32</f>
        <v>-1.3734650215184421E-3</v>
      </c>
      <c r="N32" s="121">
        <f>F56</f>
        <v>0.5</v>
      </c>
      <c r="O32" s="122">
        <f>M32+N32</f>
        <v>0.49862653497848158</v>
      </c>
    </row>
    <row r="33" spans="3:15" x14ac:dyDescent="0.25">
      <c r="C33" s="123">
        <v>1</v>
      </c>
      <c r="D33" s="121" t="s">
        <v>83</v>
      </c>
      <c r="E33" s="121" t="s">
        <v>46</v>
      </c>
      <c r="F33" s="121">
        <v>0.5</v>
      </c>
      <c r="G33" s="122">
        <f>C33*F33</f>
        <v>0.5</v>
      </c>
      <c r="J33" s="119" t="s">
        <v>46</v>
      </c>
      <c r="K33" s="120" t="s">
        <v>82</v>
      </c>
      <c r="L33" s="121">
        <f>F41</f>
        <v>0.85320966019861766</v>
      </c>
      <c r="M33" s="121">
        <f t="shared" ref="M33:M34" si="0">$P$22*$M$29*L33</f>
        <v>-1.1718536243044372E-3</v>
      </c>
      <c r="N33" s="121">
        <f t="shared" ref="N33:N34" si="1">F57</f>
        <v>0.9</v>
      </c>
      <c r="O33" s="122">
        <f t="shared" ref="O33:O34" si="2">M33+N33</f>
        <v>0.89882814637569564</v>
      </c>
    </row>
    <row r="34" spans="3:15" ht="15.75" thickBot="1" x14ac:dyDescent="0.3">
      <c r="C34" s="123">
        <v>0.4</v>
      </c>
      <c r="D34" s="121" t="s">
        <v>84</v>
      </c>
      <c r="E34" s="121" t="s">
        <v>46</v>
      </c>
      <c r="F34" s="121">
        <v>0.6</v>
      </c>
      <c r="G34" s="122">
        <f>C34*F34</f>
        <v>0.24</v>
      </c>
      <c r="J34" s="124" t="s">
        <v>47</v>
      </c>
      <c r="K34" s="125" t="s">
        <v>82</v>
      </c>
      <c r="L34" s="126">
        <f>F52</f>
        <v>0.8743521434846544</v>
      </c>
      <c r="M34" s="126">
        <f t="shared" si="0"/>
        <v>-1.2008920855658468E-3</v>
      </c>
      <c r="N34" s="126">
        <f t="shared" si="1"/>
        <v>0.9</v>
      </c>
      <c r="O34" s="127">
        <f t="shared" si="2"/>
        <v>0.89879910791443418</v>
      </c>
    </row>
    <row r="35" spans="3:15" x14ac:dyDescent="0.25">
      <c r="C35" s="123">
        <v>0.7</v>
      </c>
      <c r="D35" s="121" t="s">
        <v>85</v>
      </c>
      <c r="E35" s="121" t="s">
        <v>46</v>
      </c>
      <c r="F35" s="121">
        <v>0.8</v>
      </c>
      <c r="G35" s="122">
        <f>C35*F35</f>
        <v>0.55999999999999994</v>
      </c>
    </row>
    <row r="36" spans="3:15" x14ac:dyDescent="0.25">
      <c r="C36" s="123">
        <v>0.7</v>
      </c>
      <c r="D36" s="121" t="s">
        <v>86</v>
      </c>
      <c r="E36" s="121" t="s">
        <v>46</v>
      </c>
      <c r="F36" s="121">
        <v>0.6</v>
      </c>
      <c r="G36" s="122">
        <f>C36*F36</f>
        <v>0.42</v>
      </c>
    </row>
    <row r="37" spans="3:15" ht="15.75" thickBot="1" x14ac:dyDescent="0.3">
      <c r="C37" s="128">
        <v>0.2</v>
      </c>
      <c r="D37" s="126" t="s">
        <v>94</v>
      </c>
      <c r="E37" s="126" t="s">
        <v>46</v>
      </c>
      <c r="F37" s="126">
        <v>0.2</v>
      </c>
      <c r="G37" s="127">
        <f t="shared" ref="G37" si="3">C37*F37</f>
        <v>4.0000000000000008E-2</v>
      </c>
    </row>
    <row r="38" spans="3:15" ht="15.75" thickBot="1" x14ac:dyDescent="0.3">
      <c r="G38" s="133">
        <f>SUM(G33:G37)</f>
        <v>1.7599999999999998</v>
      </c>
    </row>
    <row r="40" spans="3:15" ht="18.75" x14ac:dyDescent="0.3">
      <c r="J40" s="115" t="s">
        <v>87</v>
      </c>
    </row>
    <row r="41" spans="3:15" x14ac:dyDescent="0.25">
      <c r="C41" s="129" t="s">
        <v>88</v>
      </c>
      <c r="D41" s="43" t="s">
        <v>89</v>
      </c>
      <c r="F41" s="43">
        <f>1/(1+EXP(-G38))</f>
        <v>0.85320966019861766</v>
      </c>
      <c r="J41" s="72" t="s">
        <v>90</v>
      </c>
      <c r="K41" s="72"/>
      <c r="L41" s="72"/>
      <c r="M41" s="43">
        <f>F41*(1-F41)*F46*M29</f>
        <v>-1.5481511253821675E-3</v>
      </c>
    </row>
    <row r="42" spans="3:15" ht="15.75" thickBot="1" x14ac:dyDescent="0.3"/>
    <row r="43" spans="3:15" ht="18.75" thickBot="1" x14ac:dyDescent="0.3">
      <c r="J43" s="116" t="s">
        <v>72</v>
      </c>
      <c r="K43" s="117" t="s">
        <v>73</v>
      </c>
      <c r="L43" s="117" t="s">
        <v>74</v>
      </c>
      <c r="M43" s="117" t="s">
        <v>75</v>
      </c>
      <c r="N43" s="117" t="s">
        <v>76</v>
      </c>
      <c r="O43" s="118" t="s">
        <v>77</v>
      </c>
    </row>
    <row r="44" spans="3:15" ht="18" x14ac:dyDescent="0.25">
      <c r="C44" s="116" t="s">
        <v>78</v>
      </c>
      <c r="D44" s="117" t="s">
        <v>72</v>
      </c>
      <c r="E44" s="117" t="s">
        <v>73</v>
      </c>
      <c r="F44" s="117" t="s">
        <v>79</v>
      </c>
      <c r="G44" s="118" t="s">
        <v>80</v>
      </c>
      <c r="J44" s="119" t="s">
        <v>91</v>
      </c>
      <c r="K44" s="121" t="s">
        <v>46</v>
      </c>
      <c r="L44" s="121">
        <f>C33</f>
        <v>1</v>
      </c>
      <c r="M44" s="130">
        <f>$P$22*$M$41*L44</f>
        <v>-1.5481511253821677E-4</v>
      </c>
      <c r="N44" s="121">
        <v>0.5</v>
      </c>
      <c r="O44" s="131">
        <f>N44+M44</f>
        <v>0.49984518488746177</v>
      </c>
    </row>
    <row r="45" spans="3:15" x14ac:dyDescent="0.25">
      <c r="C45" s="123">
        <v>1</v>
      </c>
      <c r="D45" s="121" t="s">
        <v>83</v>
      </c>
      <c r="E45" s="121" t="s">
        <v>47</v>
      </c>
      <c r="F45" s="121">
        <v>0.7</v>
      </c>
      <c r="G45" s="122">
        <f>C45*F45</f>
        <v>0.7</v>
      </c>
      <c r="J45" s="123" t="s">
        <v>84</v>
      </c>
      <c r="K45" s="121" t="s">
        <v>46</v>
      </c>
      <c r="L45" s="121">
        <f>C34</f>
        <v>0.4</v>
      </c>
      <c r="M45" s="130">
        <f>$P$22*$M$41*L45</f>
        <v>-6.1926045015286708E-5</v>
      </c>
      <c r="N45" s="121">
        <v>0.6</v>
      </c>
      <c r="O45" s="122">
        <f>N45+M45</f>
        <v>0.59993807395498466</v>
      </c>
    </row>
    <row r="46" spans="3:15" x14ac:dyDescent="0.25">
      <c r="C46" s="123">
        <v>0.4</v>
      </c>
      <c r="D46" s="121" t="s">
        <v>84</v>
      </c>
      <c r="E46" s="121" t="s">
        <v>47</v>
      </c>
      <c r="F46" s="121">
        <v>0.9</v>
      </c>
      <c r="G46" s="122">
        <f>C46*F46</f>
        <v>0.36000000000000004</v>
      </c>
      <c r="J46" s="123" t="s">
        <v>85</v>
      </c>
      <c r="K46" s="121" t="s">
        <v>46</v>
      </c>
      <c r="L46" s="121">
        <f>C35</f>
        <v>0.7</v>
      </c>
      <c r="M46" s="130">
        <f>$P$22*$M$41*L46</f>
        <v>-1.0837057877675173E-4</v>
      </c>
      <c r="N46" s="121">
        <v>0.8</v>
      </c>
      <c r="O46" s="122">
        <f>N46+M46</f>
        <v>0.79989162942122327</v>
      </c>
    </row>
    <row r="47" spans="3:15" x14ac:dyDescent="0.25">
      <c r="C47" s="123">
        <v>0.7</v>
      </c>
      <c r="D47" s="121" t="s">
        <v>85</v>
      </c>
      <c r="E47" s="121" t="s">
        <v>47</v>
      </c>
      <c r="F47" s="121">
        <v>0.8</v>
      </c>
      <c r="G47" s="122">
        <f>C47*F47</f>
        <v>0.55999999999999994</v>
      </c>
      <c r="J47" s="123" t="s">
        <v>86</v>
      </c>
      <c r="K47" s="121" t="s">
        <v>46</v>
      </c>
      <c r="L47" s="121">
        <f t="shared" ref="L47" si="4">C36</f>
        <v>0.7</v>
      </c>
      <c r="M47" s="130">
        <f>$P$22*$M$41*L47</f>
        <v>-1.0837057877675173E-4</v>
      </c>
      <c r="N47" s="121">
        <v>0.6</v>
      </c>
      <c r="O47" s="122">
        <f>N47+M47</f>
        <v>0.5998916294212232</v>
      </c>
    </row>
    <row r="48" spans="3:15" ht="15.75" thickBot="1" x14ac:dyDescent="0.3">
      <c r="C48" s="123">
        <v>0.7</v>
      </c>
      <c r="D48" s="121" t="s">
        <v>86</v>
      </c>
      <c r="E48" s="121" t="s">
        <v>47</v>
      </c>
      <c r="F48" s="121">
        <v>0.4</v>
      </c>
      <c r="G48" s="122">
        <f>C48*F48</f>
        <v>0.27999999999999997</v>
      </c>
      <c r="J48" s="135" t="s">
        <v>94</v>
      </c>
      <c r="K48" s="136" t="s">
        <v>46</v>
      </c>
      <c r="L48" s="138">
        <v>0.2</v>
      </c>
      <c r="M48" s="132">
        <f>$P$22*$M$41*L48</f>
        <v>-3.0963022507643354E-5</v>
      </c>
      <c r="N48" s="136">
        <v>0.2</v>
      </c>
      <c r="O48" s="137">
        <f>N48+M48</f>
        <v>0.19996903697749238</v>
      </c>
    </row>
    <row r="49" spans="2:15" ht="15.75" thickBot="1" x14ac:dyDescent="0.3">
      <c r="C49" s="128">
        <v>0.2</v>
      </c>
      <c r="D49" s="126" t="s">
        <v>94</v>
      </c>
      <c r="E49" s="126" t="s">
        <v>47</v>
      </c>
      <c r="F49" s="126">
        <v>0.2</v>
      </c>
      <c r="G49" s="127">
        <f>C49*F49</f>
        <v>4.0000000000000008E-2</v>
      </c>
    </row>
    <row r="50" spans="2:15" ht="15.75" thickBot="1" x14ac:dyDescent="0.3">
      <c r="G50" s="133">
        <f>SUM(G45:G49)</f>
        <v>1.9400000000000002</v>
      </c>
    </row>
    <row r="52" spans="2:15" x14ac:dyDescent="0.25">
      <c r="C52" s="129" t="s">
        <v>88</v>
      </c>
      <c r="D52" s="43" t="s">
        <v>89</v>
      </c>
      <c r="F52" s="43">
        <f>1/(1+EXP(-G50))</f>
        <v>0.8743521434846544</v>
      </c>
    </row>
    <row r="53" spans="2:15" ht="18.75" x14ac:dyDescent="0.3">
      <c r="J53" s="115" t="s">
        <v>87</v>
      </c>
    </row>
    <row r="54" spans="2:15" ht="15.75" thickBot="1" x14ac:dyDescent="0.3">
      <c r="J54" s="43" t="s">
        <v>92</v>
      </c>
      <c r="M54" s="43">
        <f>F52*(1-F52)*F58*M29</f>
        <v>-1.3580056481183249E-3</v>
      </c>
    </row>
    <row r="55" spans="2:15" ht="18.75" thickBot="1" x14ac:dyDescent="0.3">
      <c r="C55" s="116" t="s">
        <v>78</v>
      </c>
      <c r="D55" s="117" t="s">
        <v>72</v>
      </c>
      <c r="E55" s="117" t="s">
        <v>73</v>
      </c>
      <c r="F55" s="117" t="s">
        <v>79</v>
      </c>
      <c r="G55" s="118" t="s">
        <v>80</v>
      </c>
    </row>
    <row r="56" spans="2:15" ht="18" x14ac:dyDescent="0.25">
      <c r="C56" s="123">
        <v>1</v>
      </c>
      <c r="D56" s="120" t="s">
        <v>81</v>
      </c>
      <c r="E56" s="120" t="s">
        <v>82</v>
      </c>
      <c r="F56" s="121">
        <v>0.5</v>
      </c>
      <c r="G56" s="122">
        <f>C56*F56</f>
        <v>0.5</v>
      </c>
      <c r="J56" s="116" t="s">
        <v>72</v>
      </c>
      <c r="K56" s="117" t="s">
        <v>73</v>
      </c>
      <c r="L56" s="117" t="s">
        <v>74</v>
      </c>
      <c r="M56" s="117" t="s">
        <v>75</v>
      </c>
      <c r="N56" s="117" t="s">
        <v>76</v>
      </c>
      <c r="O56" s="118" t="s">
        <v>77</v>
      </c>
    </row>
    <row r="57" spans="2:15" x14ac:dyDescent="0.25">
      <c r="C57" s="123">
        <f>F41</f>
        <v>0.85320966019861766</v>
      </c>
      <c r="D57" s="120" t="s">
        <v>46</v>
      </c>
      <c r="E57" s="120" t="s">
        <v>82</v>
      </c>
      <c r="F57" s="121">
        <v>0.9</v>
      </c>
      <c r="G57" s="122">
        <f>C57*F57</f>
        <v>0.76788869417875594</v>
      </c>
      <c r="J57" s="119" t="s">
        <v>91</v>
      </c>
      <c r="K57" s="121" t="s">
        <v>47</v>
      </c>
      <c r="L57" s="121">
        <f>C45</f>
        <v>1</v>
      </c>
      <c r="M57" s="130">
        <f>$P$22*$M$41*L57</f>
        <v>-1.5481511253821677E-4</v>
      </c>
      <c r="N57" s="121">
        <v>0.7</v>
      </c>
      <c r="O57" s="122">
        <f>N57+M57</f>
        <v>0.69984518488746172</v>
      </c>
    </row>
    <row r="58" spans="2:15" ht="15.75" thickBot="1" x14ac:dyDescent="0.3">
      <c r="C58" s="128">
        <f>F52</f>
        <v>0.8743521434846544</v>
      </c>
      <c r="D58" s="125" t="s">
        <v>47</v>
      </c>
      <c r="E58" s="125" t="s">
        <v>82</v>
      </c>
      <c r="F58" s="126">
        <v>0.9</v>
      </c>
      <c r="G58" s="127">
        <f>C58*F58</f>
        <v>0.78691692913618894</v>
      </c>
      <c r="J58" s="123" t="s">
        <v>84</v>
      </c>
      <c r="K58" s="121" t="s">
        <v>47</v>
      </c>
      <c r="L58" s="121">
        <f>C46</f>
        <v>0.4</v>
      </c>
      <c r="M58" s="130">
        <f t="shared" ref="M58:M61" si="5">$P$22*$M$41*L58</f>
        <v>-6.1926045015286708E-5</v>
      </c>
      <c r="N58" s="121">
        <v>0.9</v>
      </c>
      <c r="O58" s="122">
        <f>N58+M58</f>
        <v>0.89993807395498471</v>
      </c>
    </row>
    <row r="59" spans="2:15" ht="15.75" thickBot="1" x14ac:dyDescent="0.3">
      <c r="G59" s="133">
        <f>SUM(G55:G58)</f>
        <v>2.054805623314945</v>
      </c>
      <c r="J59" s="123" t="s">
        <v>85</v>
      </c>
      <c r="K59" s="121" t="s">
        <v>47</v>
      </c>
      <c r="L59" s="121">
        <f>C47</f>
        <v>0.7</v>
      </c>
      <c r="M59" s="130">
        <f t="shared" si="5"/>
        <v>-1.0837057877675173E-4</v>
      </c>
      <c r="N59" s="121">
        <v>0.8</v>
      </c>
      <c r="O59" s="122">
        <f>N59+M59</f>
        <v>0.79989162942122327</v>
      </c>
    </row>
    <row r="60" spans="2:15" x14ac:dyDescent="0.25">
      <c r="J60" s="123" t="s">
        <v>86</v>
      </c>
      <c r="K60" s="121" t="s">
        <v>47</v>
      </c>
      <c r="L60" s="121">
        <f t="shared" ref="L60" si="6">C48</f>
        <v>0.7</v>
      </c>
      <c r="M60" s="130">
        <f t="shared" si="5"/>
        <v>-1.0837057877675173E-4</v>
      </c>
      <c r="N60" s="121">
        <v>0.4</v>
      </c>
      <c r="O60" s="122">
        <f>N60+M60</f>
        <v>0.39989162942122325</v>
      </c>
    </row>
    <row r="61" spans="2:15" ht="15.75" thickBot="1" x14ac:dyDescent="0.3">
      <c r="C61" s="129" t="s">
        <v>88</v>
      </c>
      <c r="D61" s="43" t="s">
        <v>89</v>
      </c>
      <c r="F61" s="43">
        <f>1/(1+EXP(-G59))</f>
        <v>0.88643230033488507</v>
      </c>
      <c r="J61" s="135" t="s">
        <v>94</v>
      </c>
      <c r="K61" s="136" t="s">
        <v>47</v>
      </c>
      <c r="L61" s="138">
        <v>0.2</v>
      </c>
      <c r="M61" s="132">
        <f t="shared" si="5"/>
        <v>-3.0963022507643354E-5</v>
      </c>
      <c r="N61" s="136">
        <v>0.2</v>
      </c>
      <c r="O61" s="137">
        <f>N61+M61</f>
        <v>0.19996903697749238</v>
      </c>
    </row>
    <row r="64" spans="2:15" ht="15" customHeight="1" x14ac:dyDescent="0.25">
      <c r="B64" s="134" t="s">
        <v>93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</row>
    <row r="65" spans="2:15" x14ac:dyDescent="0.25"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</row>
    <row r="67" spans="2:15" x14ac:dyDescent="0.25">
      <c r="C67" s="110" t="s">
        <v>66</v>
      </c>
      <c r="D67" s="110">
        <f>F102</f>
        <v>0.88623008825230587</v>
      </c>
    </row>
    <row r="68" spans="2:15" x14ac:dyDescent="0.25">
      <c r="C68" s="110" t="s">
        <v>67</v>
      </c>
      <c r="D68" s="110">
        <v>0.75</v>
      </c>
    </row>
    <row r="69" spans="2:15" ht="18.75" x14ac:dyDescent="0.3">
      <c r="C69" s="113" t="s">
        <v>68</v>
      </c>
      <c r="D69" s="113">
        <f>10/100</f>
        <v>0.1</v>
      </c>
      <c r="J69" s="115" t="s">
        <v>70</v>
      </c>
    </row>
    <row r="70" spans="2:15" x14ac:dyDescent="0.25">
      <c r="C70" s="110" t="s">
        <v>69</v>
      </c>
      <c r="D70" s="110">
        <f>D68-D67</f>
        <v>-0.13623008825230587</v>
      </c>
      <c r="J70" s="72"/>
      <c r="K70" s="72"/>
      <c r="L70" s="72"/>
      <c r="M70" s="44">
        <f>D67*(1-D67)*D70</f>
        <v>-1.3735578325800498E-2</v>
      </c>
    </row>
    <row r="71" spans="2:15" ht="15.75" thickBot="1" x14ac:dyDescent="0.3"/>
    <row r="72" spans="2:15" ht="18.75" thickBot="1" x14ac:dyDescent="0.3">
      <c r="J72" s="116" t="s">
        <v>72</v>
      </c>
      <c r="K72" s="117" t="s">
        <v>73</v>
      </c>
      <c r="L72" s="117" t="s">
        <v>74</v>
      </c>
      <c r="M72" s="117" t="s">
        <v>75</v>
      </c>
      <c r="N72" s="117" t="s">
        <v>76</v>
      </c>
      <c r="O72" s="118" t="s">
        <v>77</v>
      </c>
    </row>
    <row r="73" spans="2:15" ht="18" x14ac:dyDescent="0.25">
      <c r="C73" s="116" t="s">
        <v>78</v>
      </c>
      <c r="D73" s="117" t="s">
        <v>72</v>
      </c>
      <c r="E73" s="117" t="s">
        <v>73</v>
      </c>
      <c r="F73" s="117" t="s">
        <v>79</v>
      </c>
      <c r="G73" s="118" t="s">
        <v>80</v>
      </c>
      <c r="J73" s="119" t="s">
        <v>81</v>
      </c>
      <c r="K73" s="120" t="s">
        <v>82</v>
      </c>
      <c r="L73" s="121">
        <f>C97</f>
        <v>1</v>
      </c>
      <c r="M73" s="121">
        <f>$D$69*$M$70*L73</f>
        <v>-1.3735578325800499E-3</v>
      </c>
      <c r="N73" s="121">
        <f>F97</f>
        <v>0.49917958851432631</v>
      </c>
      <c r="O73" s="122">
        <f>M73+N73</f>
        <v>0.49780603068174628</v>
      </c>
    </row>
    <row r="74" spans="2:15" x14ac:dyDescent="0.25">
      <c r="C74" s="123">
        <v>1</v>
      </c>
      <c r="D74" s="121" t="s">
        <v>83</v>
      </c>
      <c r="E74" s="121" t="s">
        <v>46</v>
      </c>
      <c r="F74" s="121">
        <v>0.49987715441738395</v>
      </c>
      <c r="G74" s="122">
        <f>C74*F74</f>
        <v>0.49987715441738395</v>
      </c>
      <c r="J74" s="119" t="s">
        <v>46</v>
      </c>
      <c r="K74" s="120" t="s">
        <v>82</v>
      </c>
      <c r="L74" s="121">
        <f>F82</f>
        <v>0.85318134231396925</v>
      </c>
      <c r="M74" s="121">
        <f t="shared" ref="M74:M75" si="7">$D$69*$M$70*L74</f>
        <v>-1.1718939153465132E-3</v>
      </c>
      <c r="N74" s="121">
        <f t="shared" ref="N74:N75" si="8">F98</f>
        <v>0.89935254626368555</v>
      </c>
      <c r="O74" s="122">
        <f>M74+N74</f>
        <v>0.89818065234833899</v>
      </c>
    </row>
    <row r="75" spans="2:15" ht="15.75" thickBot="1" x14ac:dyDescent="0.3">
      <c r="C75" s="123">
        <v>0.4</v>
      </c>
      <c r="D75" s="121" t="s">
        <v>84</v>
      </c>
      <c r="E75" s="121" t="s">
        <v>46</v>
      </c>
      <c r="F75" s="121">
        <v>0.59995086176695356</v>
      </c>
      <c r="G75" s="122">
        <f>C75*F75</f>
        <v>0.23998034470678142</v>
      </c>
      <c r="J75" s="124" t="s">
        <v>47</v>
      </c>
      <c r="K75" s="125" t="s">
        <v>82</v>
      </c>
      <c r="L75" s="126">
        <f>F93</f>
        <v>0.87432730114285928</v>
      </c>
      <c r="M75" s="126">
        <f t="shared" si="7"/>
        <v>-1.2009391127233504E-3</v>
      </c>
      <c r="N75" s="126">
        <f t="shared" si="8"/>
        <v>0.89932925250933704</v>
      </c>
      <c r="O75" s="127">
        <f>M75+N75</f>
        <v>0.8981283133966137</v>
      </c>
    </row>
    <row r="76" spans="2:15" x14ac:dyDescent="0.25">
      <c r="C76" s="123">
        <v>0.7</v>
      </c>
      <c r="D76" s="121" t="s">
        <v>85</v>
      </c>
      <c r="E76" s="121" t="s">
        <v>46</v>
      </c>
      <c r="F76" s="121">
        <v>0.79997543088347689</v>
      </c>
      <c r="G76" s="122">
        <f>C76*F76</f>
        <v>0.55998280161843383</v>
      </c>
    </row>
    <row r="77" spans="2:15" x14ac:dyDescent="0.25">
      <c r="C77" s="123">
        <v>0.7</v>
      </c>
      <c r="D77" s="121" t="s">
        <v>86</v>
      </c>
      <c r="E77" s="121" t="s">
        <v>46</v>
      </c>
      <c r="F77" s="121">
        <v>0.59991400809216877</v>
      </c>
      <c r="G77" s="122">
        <f>C77*F77</f>
        <v>0.41993980566451811</v>
      </c>
    </row>
    <row r="78" spans="2:15" ht="15.75" thickBot="1" x14ac:dyDescent="0.3">
      <c r="C78" s="128">
        <v>0.2</v>
      </c>
      <c r="D78" s="126" t="s">
        <v>94</v>
      </c>
      <c r="E78" s="126" t="s">
        <v>46</v>
      </c>
      <c r="F78" s="126">
        <v>0.19996903999999999</v>
      </c>
      <c r="G78" s="127">
        <v>3.9993807999999999E-2</v>
      </c>
    </row>
    <row r="79" spans="2:15" ht="15.75" thickBot="1" x14ac:dyDescent="0.3">
      <c r="G79" s="133">
        <v>1.7597739144071174</v>
      </c>
    </row>
    <row r="81" spans="3:15" ht="18.75" x14ac:dyDescent="0.3">
      <c r="J81" s="115" t="s">
        <v>87</v>
      </c>
    </row>
    <row r="82" spans="3:15" x14ac:dyDescent="0.25">
      <c r="C82" s="129" t="s">
        <v>88</v>
      </c>
      <c r="D82" s="43" t="s">
        <v>89</v>
      </c>
      <c r="F82" s="43">
        <f>1/(1+EXP(-G79))</f>
        <v>0.85318134231396925</v>
      </c>
      <c r="J82" s="72"/>
      <c r="K82" s="72"/>
      <c r="L82" s="72"/>
      <c r="M82" s="43">
        <f>F82*(1-F82)*F98*M70</f>
        <v>-1.5473890421156943E-3</v>
      </c>
    </row>
    <row r="83" spans="3:15" ht="15.75" thickBot="1" x14ac:dyDescent="0.3"/>
    <row r="84" spans="3:15" ht="18.75" thickBot="1" x14ac:dyDescent="0.3">
      <c r="J84" s="116" t="s">
        <v>72</v>
      </c>
      <c r="K84" s="117" t="s">
        <v>73</v>
      </c>
      <c r="L84" s="117" t="s">
        <v>74</v>
      </c>
      <c r="M84" s="117" t="s">
        <v>75</v>
      </c>
      <c r="N84" s="117" t="s">
        <v>76</v>
      </c>
      <c r="O84" s="118" t="s">
        <v>77</v>
      </c>
    </row>
    <row r="85" spans="3:15" ht="18" x14ac:dyDescent="0.25">
      <c r="C85" s="116" t="s">
        <v>78</v>
      </c>
      <c r="D85" s="117" t="s">
        <v>72</v>
      </c>
      <c r="E85" s="117" t="s">
        <v>73</v>
      </c>
      <c r="F85" s="117" t="s">
        <v>79</v>
      </c>
      <c r="G85" s="118" t="s">
        <v>80</v>
      </c>
      <c r="J85" s="119" t="s">
        <v>91</v>
      </c>
      <c r="K85" s="121" t="s">
        <v>46</v>
      </c>
      <c r="L85" s="121">
        <f>C74</f>
        <v>1</v>
      </c>
      <c r="M85" s="130">
        <f>$D$69*L85*$M$82</f>
        <v>-1.5473890421156944E-4</v>
      </c>
      <c r="N85" s="121">
        <v>0.49987715441738395</v>
      </c>
      <c r="O85" s="131">
        <f>N85+M85</f>
        <v>0.49972241551317237</v>
      </c>
    </row>
    <row r="86" spans="3:15" x14ac:dyDescent="0.25">
      <c r="C86" s="123">
        <v>1</v>
      </c>
      <c r="D86" s="121" t="s">
        <v>83</v>
      </c>
      <c r="E86" s="121" t="s">
        <v>47</v>
      </c>
      <c r="F86" s="121">
        <v>0.69988987468390662</v>
      </c>
      <c r="G86" s="122">
        <f>C86*F86</f>
        <v>0.69988987468390662</v>
      </c>
      <c r="J86" s="123" t="s">
        <v>84</v>
      </c>
      <c r="K86" s="121" t="s">
        <v>46</v>
      </c>
      <c r="L86" s="121">
        <f>C75</f>
        <v>0.4</v>
      </c>
      <c r="M86" s="130">
        <f>$D$69*L86*$M$82</f>
        <v>-6.189556168462778E-5</v>
      </c>
      <c r="N86" s="121">
        <v>0.59995086176695356</v>
      </c>
      <c r="O86" s="122">
        <f>N86+M86</f>
        <v>0.59988896620526888</v>
      </c>
    </row>
    <row r="87" spans="3:15" x14ac:dyDescent="0.25">
      <c r="C87" s="123">
        <v>0.4</v>
      </c>
      <c r="D87" s="121" t="s">
        <v>84</v>
      </c>
      <c r="E87" s="121" t="s">
        <v>47</v>
      </c>
      <c r="F87" s="121">
        <v>0.89995594987356264</v>
      </c>
      <c r="G87" s="122">
        <f>C87*F87</f>
        <v>0.35998237994942506</v>
      </c>
      <c r="J87" s="123" t="s">
        <v>85</v>
      </c>
      <c r="K87" s="121" t="s">
        <v>46</v>
      </c>
      <c r="L87" s="121">
        <f>C76</f>
        <v>0.7</v>
      </c>
      <c r="M87" s="130">
        <f>$D$69*L87*$M$82</f>
        <v>-1.083172329480986E-4</v>
      </c>
      <c r="N87" s="121">
        <v>0.79997543088347689</v>
      </c>
      <c r="O87" s="122">
        <f>N87+M87</f>
        <v>0.79986711365052876</v>
      </c>
    </row>
    <row r="88" spans="3:15" x14ac:dyDescent="0.25">
      <c r="C88" s="123">
        <v>0.7</v>
      </c>
      <c r="D88" s="121" t="s">
        <v>85</v>
      </c>
      <c r="E88" s="121" t="s">
        <v>47</v>
      </c>
      <c r="F88" s="121">
        <v>0.79997797493678136</v>
      </c>
      <c r="G88" s="122">
        <f>C88*F88</f>
        <v>0.55998458245574689</v>
      </c>
      <c r="J88" s="123" t="s">
        <v>86</v>
      </c>
      <c r="K88" s="121" t="s">
        <v>46</v>
      </c>
      <c r="L88" s="121">
        <f t="shared" ref="L88" si="9">C77</f>
        <v>0.7</v>
      </c>
      <c r="M88" s="130">
        <f>$D$69*L88*$M$82</f>
        <v>-1.083172329480986E-4</v>
      </c>
      <c r="N88" s="121">
        <v>0.59991400809216877</v>
      </c>
      <c r="O88" s="122">
        <f>N88+M88</f>
        <v>0.59980569085922064</v>
      </c>
    </row>
    <row r="89" spans="3:15" ht="15.75" thickBot="1" x14ac:dyDescent="0.3">
      <c r="C89" s="123">
        <v>0.7</v>
      </c>
      <c r="D89" s="121" t="s">
        <v>86</v>
      </c>
      <c r="E89" s="121" t="s">
        <v>47</v>
      </c>
      <c r="F89" s="121">
        <v>0.39992291227873467</v>
      </c>
      <c r="G89" s="122">
        <f>C89*F89</f>
        <v>0.27994603859511424</v>
      </c>
      <c r="J89" s="135" t="s">
        <v>94</v>
      </c>
      <c r="K89" s="136" t="s">
        <v>46</v>
      </c>
      <c r="L89" s="126">
        <v>0.2</v>
      </c>
      <c r="M89" s="132">
        <f>$D$69*L89*$M$82</f>
        <v>-3.094778084231389E-5</v>
      </c>
      <c r="N89" s="126">
        <v>0.19996903999999999</v>
      </c>
      <c r="O89" s="127">
        <f>N89+M89</f>
        <v>0.19993809221915768</v>
      </c>
    </row>
    <row r="90" spans="3:15" ht="15.75" thickBot="1" x14ac:dyDescent="0.3">
      <c r="C90" s="128">
        <v>0.2</v>
      </c>
      <c r="D90" s="126" t="s">
        <v>94</v>
      </c>
      <c r="E90" s="126" t="s">
        <v>47</v>
      </c>
      <c r="F90" s="126">
        <v>0.19996903999999999</v>
      </c>
      <c r="G90" s="127">
        <v>3.9993807999999999E-2</v>
      </c>
    </row>
    <row r="91" spans="3:15" ht="15.75" thickBot="1" x14ac:dyDescent="0.3">
      <c r="G91" s="133">
        <v>1.9397738928428956</v>
      </c>
    </row>
    <row r="93" spans="3:15" x14ac:dyDescent="0.25">
      <c r="C93" s="129" t="s">
        <v>88</v>
      </c>
      <c r="D93" s="43" t="s">
        <v>89</v>
      </c>
      <c r="F93" s="43">
        <f>1/(1+EXP(-G91))</f>
        <v>0.87432730114285928</v>
      </c>
    </row>
    <row r="94" spans="3:15" ht="18.75" x14ac:dyDescent="0.3">
      <c r="J94" s="115" t="s">
        <v>87</v>
      </c>
    </row>
    <row r="95" spans="3:15" ht="15.75" thickBot="1" x14ac:dyDescent="0.3">
      <c r="M95" s="43">
        <f>F93*(1-F93)*F99*M70</f>
        <v>-1.3573150077407922E-3</v>
      </c>
    </row>
    <row r="96" spans="3:15" ht="18.75" thickBot="1" x14ac:dyDescent="0.3">
      <c r="C96" s="116" t="s">
        <v>78</v>
      </c>
      <c r="D96" s="117" t="s">
        <v>72</v>
      </c>
      <c r="E96" s="117" t="s">
        <v>73</v>
      </c>
      <c r="F96" s="117" t="s">
        <v>79</v>
      </c>
      <c r="G96" s="118" t="s">
        <v>80</v>
      </c>
    </row>
    <row r="97" spans="3:15" ht="18" x14ac:dyDescent="0.25">
      <c r="C97" s="123">
        <v>1</v>
      </c>
      <c r="D97" s="120" t="s">
        <v>81</v>
      </c>
      <c r="E97" s="120" t="s">
        <v>82</v>
      </c>
      <c r="F97" s="121">
        <v>0.49917958851432631</v>
      </c>
      <c r="G97" s="122">
        <f>C97*F97</f>
        <v>0.49917958851432631</v>
      </c>
      <c r="J97" s="116" t="s">
        <v>72</v>
      </c>
      <c r="K97" s="117" t="s">
        <v>73</v>
      </c>
      <c r="L97" s="117" t="s">
        <v>74</v>
      </c>
      <c r="M97" s="117" t="s">
        <v>75</v>
      </c>
      <c r="N97" s="117" t="s">
        <v>76</v>
      </c>
      <c r="O97" s="118" t="s">
        <v>77</v>
      </c>
    </row>
    <row r="98" spans="3:15" x14ac:dyDescent="0.25">
      <c r="C98" s="123">
        <f>F82</f>
        <v>0.85318134231396925</v>
      </c>
      <c r="D98" s="120" t="s">
        <v>46</v>
      </c>
      <c r="E98" s="120" t="s">
        <v>82</v>
      </c>
      <c r="F98" s="121">
        <v>0.89935254626368555</v>
      </c>
      <c r="G98" s="122">
        <f>C98*F98</f>
        <v>0.76731081263473733</v>
      </c>
      <c r="J98" s="119" t="s">
        <v>91</v>
      </c>
      <c r="K98" s="121" t="s">
        <v>47</v>
      </c>
      <c r="L98" s="121">
        <f>C86</f>
        <v>1</v>
      </c>
      <c r="M98" s="130">
        <f>L98*$M$95*$D$69</f>
        <v>-1.3573150077407923E-4</v>
      </c>
      <c r="N98" s="121">
        <v>0.69987715441738396</v>
      </c>
      <c r="O98" s="122">
        <f>N98+M98</f>
        <v>0.6997414229166099</v>
      </c>
    </row>
    <row r="99" spans="3:15" ht="15.75" thickBot="1" x14ac:dyDescent="0.3">
      <c r="C99" s="128">
        <f>F93</f>
        <v>0.87432730114285928</v>
      </c>
      <c r="D99" s="125" t="s">
        <v>47</v>
      </c>
      <c r="E99" s="125" t="s">
        <v>82</v>
      </c>
      <c r="F99" s="126">
        <v>0.89932925250933704</v>
      </c>
      <c r="G99" s="127">
        <f>C99*F99</f>
        <v>0.78630811818531365</v>
      </c>
      <c r="J99" s="123" t="s">
        <v>84</v>
      </c>
      <c r="K99" s="121" t="s">
        <v>47</v>
      </c>
      <c r="L99" s="121">
        <f>C87</f>
        <v>0.4</v>
      </c>
      <c r="M99" s="130">
        <f>L99*$M$82*$D$69</f>
        <v>-6.189556168462778E-5</v>
      </c>
      <c r="N99" s="121">
        <v>0.8999508617669536</v>
      </c>
      <c r="O99" s="122">
        <f>N99+M99</f>
        <v>0.89988896620526893</v>
      </c>
    </row>
    <row r="100" spans="3:15" ht="15.75" thickBot="1" x14ac:dyDescent="0.3">
      <c r="G100" s="133">
        <f>SUM(G96:G99)</f>
        <v>2.0527985193343774</v>
      </c>
      <c r="J100" s="123" t="s">
        <v>85</v>
      </c>
      <c r="K100" s="121" t="s">
        <v>47</v>
      </c>
      <c r="L100" s="121">
        <f>C88</f>
        <v>0.7</v>
      </c>
      <c r="M100" s="130">
        <f>L100*$M$82*$D$69</f>
        <v>-1.0831723294809861E-4</v>
      </c>
      <c r="N100" s="121">
        <v>0.79997543088347689</v>
      </c>
      <c r="O100" s="122">
        <f>N100+M100</f>
        <v>0.79986711365052876</v>
      </c>
    </row>
    <row r="101" spans="3:15" x14ac:dyDescent="0.25">
      <c r="J101" s="123" t="s">
        <v>86</v>
      </c>
      <c r="K101" s="121" t="s">
        <v>47</v>
      </c>
      <c r="L101" s="121">
        <f t="shared" ref="L101" si="10">C89</f>
        <v>0.7</v>
      </c>
      <c r="M101" s="130">
        <f>L101*$M$82*$D$69</f>
        <v>-1.0831723294809861E-4</v>
      </c>
      <c r="N101" s="121">
        <v>0.39991400809216882</v>
      </c>
      <c r="O101" s="122">
        <f>N101+M101</f>
        <v>0.39980569085922074</v>
      </c>
    </row>
    <row r="102" spans="3:15" ht="15.75" thickBot="1" x14ac:dyDescent="0.3">
      <c r="C102" s="129" t="s">
        <v>88</v>
      </c>
      <c r="D102" s="43" t="s">
        <v>89</v>
      </c>
      <c r="F102" s="43">
        <f>1/(1+EXP(-G100))</f>
        <v>0.88623008825230587</v>
      </c>
      <c r="J102" s="135" t="s">
        <v>94</v>
      </c>
      <c r="K102" s="136" t="s">
        <v>47</v>
      </c>
      <c r="L102" s="81">
        <v>0.2</v>
      </c>
      <c r="M102" s="132">
        <f>L102*$M$82*$D$69</f>
        <v>-3.094778084231389E-5</v>
      </c>
      <c r="N102" s="126">
        <v>0.19996903999999999</v>
      </c>
      <c r="O102" s="127">
        <f>N102+M102</f>
        <v>0.19993809221915768</v>
      </c>
    </row>
    <row r="108" spans="3:15" x14ac:dyDescent="0.25">
      <c r="I108" s="86" t="s">
        <v>95</v>
      </c>
      <c r="J108" s="86">
        <f>D67</f>
        <v>0.88623008825230587</v>
      </c>
    </row>
  </sheetData>
  <mergeCells count="6">
    <mergeCell ref="E2:M3"/>
    <mergeCell ref="J29:L29"/>
    <mergeCell ref="J41:L41"/>
    <mergeCell ref="B64:N65"/>
    <mergeCell ref="J70:L70"/>
    <mergeCell ref="J82:L8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3</xdr:col>
                <xdr:colOff>504825</xdr:colOff>
                <xdr:row>3</xdr:row>
                <xdr:rowOff>76200</xdr:rowOff>
              </from>
              <to>
                <xdr:col>9</xdr:col>
                <xdr:colOff>228600</xdr:colOff>
                <xdr:row>7</xdr:row>
                <xdr:rowOff>38100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10</xdr:col>
                <xdr:colOff>28575</xdr:colOff>
                <xdr:row>4</xdr:row>
                <xdr:rowOff>38100</xdr:rowOff>
              </from>
              <to>
                <xdr:col>16</xdr:col>
                <xdr:colOff>847725</xdr:colOff>
                <xdr:row>13</xdr:row>
                <xdr:rowOff>180975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2.A</vt:lpstr>
      <vt:lpstr>Question 2.B</vt:lpstr>
      <vt:lpstr>Question - 3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2017-05-10T01:41:57Z</dcterms:modified>
</cp:coreProperties>
</file>