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 Kevadia\Google Drive\Document\MS in CS\Semester 2\CS 513 - Knowledge Discovery and Data Mining\Excel Files\"/>
    </mc:Choice>
  </mc:AlternateContent>
  <bookViews>
    <workbookView xWindow="0" yWindow="0" windowWidth="20490" windowHeight="7530" activeTab="1"/>
  </bookViews>
  <sheets>
    <sheet name="Question 5.1" sheetId="1" r:id="rId1"/>
    <sheet name="Question 5.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13" i="2" l="1"/>
  <c r="X19" i="2"/>
  <c r="X17" i="2"/>
  <c r="X13" i="2" l="1"/>
  <c r="V21" i="2" l="1"/>
  <c r="S21" i="2"/>
  <c r="T21" i="2" s="1"/>
  <c r="R21" i="2"/>
  <c r="O21" i="2"/>
  <c r="L21" i="2"/>
  <c r="K21" i="2"/>
  <c r="I21" i="2"/>
  <c r="V20" i="2"/>
  <c r="R20" i="2"/>
  <c r="O20" i="2"/>
  <c r="P20" i="2" s="1"/>
  <c r="Q20" i="2" s="1"/>
  <c r="M20" i="2"/>
  <c r="N20" i="2" s="1"/>
  <c r="L20" i="2"/>
  <c r="I20" i="2"/>
  <c r="K20" i="2" s="1"/>
  <c r="V19" i="2"/>
  <c r="T19" i="2"/>
  <c r="R19" i="2"/>
  <c r="O19" i="2"/>
  <c r="P19" i="2" s="1"/>
  <c r="L19" i="2"/>
  <c r="I19" i="2"/>
  <c r="J19" i="2" s="1"/>
  <c r="K19" i="2" s="1"/>
  <c r="V18" i="2"/>
  <c r="R18" i="2"/>
  <c r="T18" i="2" s="1"/>
  <c r="Q18" i="2"/>
  <c r="P18" i="2"/>
  <c r="O18" i="2"/>
  <c r="M18" i="2"/>
  <c r="N18" i="2" s="1"/>
  <c r="L18" i="2"/>
  <c r="I18" i="2"/>
  <c r="V17" i="2"/>
  <c r="R17" i="2"/>
  <c r="Q17" i="2"/>
  <c r="P17" i="2"/>
  <c r="O17" i="2"/>
  <c r="M17" i="2"/>
  <c r="N17" i="2" s="1"/>
  <c r="L17" i="2"/>
  <c r="I17" i="2"/>
  <c r="K17" i="2" s="1"/>
  <c r="V16" i="2"/>
  <c r="R16" i="2"/>
  <c r="T16" i="2" s="1"/>
  <c r="Q16" i="2"/>
  <c r="O16" i="2"/>
  <c r="M16" i="2"/>
  <c r="N16" i="2" s="1"/>
  <c r="L16" i="2"/>
  <c r="I16" i="2"/>
  <c r="J16" i="2" s="1"/>
  <c r="V15" i="2"/>
  <c r="T15" i="2"/>
  <c r="R15" i="2"/>
  <c r="O15" i="2"/>
  <c r="L15" i="2"/>
  <c r="K15" i="2"/>
  <c r="I15" i="2"/>
  <c r="V14" i="2"/>
  <c r="R14" i="2"/>
  <c r="Q14" i="2"/>
  <c r="P14" i="2"/>
  <c r="O14" i="2"/>
  <c r="L14" i="2"/>
  <c r="N14" i="2" s="1"/>
  <c r="K14" i="2"/>
  <c r="I14" i="2"/>
  <c r="R13" i="2"/>
  <c r="T13" i="2" s="1"/>
  <c r="O13" i="2"/>
  <c r="N13" i="2"/>
  <c r="M13" i="2"/>
  <c r="L13" i="2"/>
  <c r="J13" i="2"/>
  <c r="K13" i="2" s="1"/>
  <c r="I13" i="2"/>
  <c r="D6" i="2"/>
  <c r="D5" i="2"/>
  <c r="E5" i="2" s="1"/>
  <c r="F5" i="2" s="1"/>
  <c r="E4" i="2"/>
  <c r="F4" i="2" s="1"/>
  <c r="D4" i="2"/>
  <c r="D3" i="2"/>
  <c r="J21" i="1"/>
  <c r="G60" i="1"/>
  <c r="G58" i="1"/>
  <c r="F58" i="1"/>
  <c r="F57" i="1"/>
  <c r="D57" i="1"/>
  <c r="H57" i="1" s="1"/>
  <c r="C57" i="1"/>
  <c r="G56" i="1"/>
  <c r="G55" i="1"/>
  <c r="F55" i="1"/>
  <c r="G54" i="1"/>
  <c r="F54" i="1"/>
  <c r="G53" i="1"/>
  <c r="F53" i="1"/>
  <c r="D53" i="1"/>
  <c r="C53" i="1"/>
  <c r="H53" i="1" s="1"/>
  <c r="F52" i="1"/>
  <c r="F51" i="1"/>
  <c r="G50" i="1"/>
  <c r="F50" i="1"/>
  <c r="G49" i="1"/>
  <c r="F49" i="1"/>
  <c r="D49" i="1"/>
  <c r="C49" i="1"/>
  <c r="H49" i="1" s="1"/>
  <c r="F48" i="1"/>
  <c r="F47" i="1"/>
  <c r="F46" i="1"/>
  <c r="D45" i="1"/>
  <c r="C45" i="1"/>
  <c r="H45" i="1" s="1"/>
  <c r="G44" i="1"/>
  <c r="F44" i="1"/>
  <c r="G43" i="1"/>
  <c r="F43" i="1"/>
  <c r="G42" i="1"/>
  <c r="F42" i="1"/>
  <c r="G41" i="1"/>
  <c r="D41" i="1"/>
  <c r="C41" i="1"/>
  <c r="G40" i="1"/>
  <c r="G39" i="1"/>
  <c r="F39" i="1"/>
  <c r="G38" i="1"/>
  <c r="F38" i="1"/>
  <c r="H37" i="1"/>
  <c r="F37" i="1"/>
  <c r="D37" i="1"/>
  <c r="C37" i="1"/>
  <c r="F36" i="1"/>
  <c r="G35" i="1"/>
  <c r="F35" i="1"/>
  <c r="G34" i="1"/>
  <c r="F34" i="1"/>
  <c r="G33" i="1"/>
  <c r="D33" i="1"/>
  <c r="C33" i="1"/>
  <c r="G32" i="1"/>
  <c r="G31" i="1"/>
  <c r="G30" i="1"/>
  <c r="F30" i="1"/>
  <c r="G29" i="1"/>
  <c r="F29" i="1"/>
  <c r="D29" i="1"/>
  <c r="C29" i="1"/>
  <c r="G28" i="1"/>
  <c r="G27" i="1"/>
  <c r="F27" i="1"/>
  <c r="G26" i="1"/>
  <c r="F26" i="1"/>
  <c r="G25" i="1"/>
  <c r="I25" i="1" s="1"/>
  <c r="D25" i="1"/>
  <c r="C25" i="1"/>
  <c r="F24" i="1"/>
  <c r="G23" i="1"/>
  <c r="F23" i="1"/>
  <c r="G22" i="1"/>
  <c r="G21" i="1"/>
  <c r="D21" i="1"/>
  <c r="C21" i="1"/>
  <c r="G20" i="1"/>
  <c r="G19" i="1"/>
  <c r="F19" i="1"/>
  <c r="G18" i="1"/>
  <c r="F18" i="1"/>
  <c r="G17" i="1"/>
  <c r="F17" i="1"/>
  <c r="I17" i="1" s="1"/>
  <c r="D17" i="1"/>
  <c r="C17" i="1"/>
  <c r="Q21" i="2" l="1"/>
  <c r="T17" i="2"/>
  <c r="U17" i="2" s="1"/>
  <c r="W17" i="2" s="1"/>
  <c r="P15" i="2"/>
  <c r="Q15" i="2" s="1"/>
  <c r="J18" i="2"/>
  <c r="K18" i="2" s="1"/>
  <c r="U18" i="2" s="1"/>
  <c r="W18" i="2" s="1"/>
  <c r="P21" i="2"/>
  <c r="P13" i="2"/>
  <c r="Q13" i="2" s="1"/>
  <c r="U13" i="2" s="1"/>
  <c r="W13" i="2" s="1"/>
  <c r="S14" i="2"/>
  <c r="T14" i="2" s="1"/>
  <c r="U14" i="2" s="1"/>
  <c r="W14" i="2" s="1"/>
  <c r="M15" i="2"/>
  <c r="N15" i="2" s="1"/>
  <c r="U15" i="2" s="1"/>
  <c r="W15" i="2" s="1"/>
  <c r="K16" i="2"/>
  <c r="U16" i="2" s="1"/>
  <c r="W16" i="2" s="1"/>
  <c r="S17" i="2"/>
  <c r="M19" i="2"/>
  <c r="N19" i="2" s="1"/>
  <c r="U19" i="2" s="1"/>
  <c r="W19" i="2" s="1"/>
  <c r="Q19" i="2"/>
  <c r="S20" i="2"/>
  <c r="T20" i="2" s="1"/>
  <c r="U20" i="2" s="1"/>
  <c r="W20" i="2" s="1"/>
  <c r="M21" i="2"/>
  <c r="N21" i="2" s="1"/>
  <c r="U21" i="2" s="1"/>
  <c r="W21" i="2" s="1"/>
  <c r="E3" i="2"/>
  <c r="F3" i="2" s="1"/>
  <c r="F7" i="2" s="1"/>
  <c r="E6" i="2"/>
  <c r="F6" i="2" s="1"/>
  <c r="H29" i="1"/>
  <c r="I41" i="1"/>
  <c r="I29" i="1"/>
  <c r="H33" i="1"/>
  <c r="H21" i="1"/>
  <c r="I53" i="1"/>
  <c r="J53" i="1" s="1"/>
  <c r="H17" i="1"/>
  <c r="J17" i="1" s="1"/>
  <c r="I57" i="1"/>
  <c r="J57" i="1" s="1"/>
  <c r="I21" i="1"/>
  <c r="H25" i="1"/>
  <c r="J25" i="1" s="1"/>
  <c r="I33" i="1"/>
  <c r="I37" i="1"/>
  <c r="J37" i="1" s="1"/>
  <c r="H41" i="1"/>
  <c r="I45" i="1"/>
  <c r="J45" i="1" s="1"/>
  <c r="I49" i="1"/>
  <c r="J49" i="1" s="1"/>
  <c r="J29" i="1" l="1"/>
  <c r="J41" i="1"/>
  <c r="J33" i="1"/>
</calcChain>
</file>

<file path=xl/sharedStrings.xml><?xml version="1.0" encoding="utf-8"?>
<sst xmlns="http://schemas.openxmlformats.org/spreadsheetml/2006/main" count="161" uniqueCount="72">
  <si>
    <t>Occupation</t>
  </si>
  <si>
    <t>Gender</t>
  </si>
  <si>
    <t>Age</t>
  </si>
  <si>
    <t>Salary</t>
  </si>
  <si>
    <t>Service</t>
  </si>
  <si>
    <t>Female</t>
  </si>
  <si>
    <t>&lt;= 50</t>
  </si>
  <si>
    <t>Male</t>
  </si>
  <si>
    <t>&lt;=30</t>
  </si>
  <si>
    <t>&lt;= 40</t>
  </si>
  <si>
    <t>Management</t>
  </si>
  <si>
    <t>Sales</t>
  </si>
  <si>
    <t>Staff</t>
  </si>
  <si>
    <t>PL</t>
  </si>
  <si>
    <t>PR</t>
  </si>
  <si>
    <t>Level</t>
  </si>
  <si>
    <t>P( j |tL )</t>
  </si>
  <si>
    <t>P( j |tR)</t>
  </si>
  <si>
    <t>2PL PR</t>
  </si>
  <si>
    <t>Q(s|t)</t>
  </si>
  <si>
    <t>L1</t>
  </si>
  <si>
    <t>L2</t>
  </si>
  <si>
    <t>L3</t>
  </si>
  <si>
    <t>L4</t>
  </si>
  <si>
    <t>Salary Wise Class</t>
  </si>
  <si>
    <t>Age Level Wise Class</t>
  </si>
  <si>
    <t>Age &lt;= 30</t>
  </si>
  <si>
    <t>Age &gt; 30</t>
  </si>
  <si>
    <t>not 31&lt;=Age &lt; =40</t>
  </si>
  <si>
    <t>Age &gt; 50</t>
  </si>
  <si>
    <t>Splits</t>
  </si>
  <si>
    <t>tL</t>
  </si>
  <si>
    <t>tR</t>
  </si>
  <si>
    <t>31 &lt;= Age &lt; = 40</t>
  </si>
  <si>
    <t>Age &lt;=  50</t>
  </si>
  <si>
    <t>Occupation: [Service]</t>
  </si>
  <si>
    <t>Occupation: [Management]</t>
  </si>
  <si>
    <t>Occupation: [Sales]</t>
  </si>
  <si>
    <t>Occupation: [Staff]</t>
  </si>
  <si>
    <t>Gender: [Female]</t>
  </si>
  <si>
    <t>Occupation: [Service, Management]</t>
  </si>
  <si>
    <t>Occupation: [Service, Sales]</t>
  </si>
  <si>
    <t>Occupation: [Service, Staff]</t>
  </si>
  <si>
    <t>Occupation: [Management, Sales, Staff]</t>
  </si>
  <si>
    <t>Occupation: [Service, Sales, Staff]</t>
  </si>
  <si>
    <t>Occupation: [Service, Management, Staff]</t>
  </si>
  <si>
    <t>Occupation: [Service, Management, Sales]</t>
  </si>
  <si>
    <t>Gender: [Male]</t>
  </si>
  <si>
    <t>Occupation: [Sales, Staff]</t>
  </si>
  <si>
    <t>Occupation: [Management, Staff]</t>
  </si>
  <si>
    <t>Occupation: [Management, Staff, Sales]</t>
  </si>
  <si>
    <t>Φ(s|t)</t>
  </si>
  <si>
    <t>No of.</t>
  </si>
  <si>
    <t>pj</t>
  </si>
  <si>
    <t>log2(pj)</t>
  </si>
  <si>
    <t>-pj*log2(pj)</t>
  </si>
  <si>
    <t>Enthropy</t>
  </si>
  <si>
    <t>Row Total</t>
  </si>
  <si>
    <t>Percent</t>
  </si>
  <si>
    <t>Per*Row Total</t>
  </si>
  <si>
    <t>&gt;=31-40</t>
  </si>
  <si>
    <t>&gt;40</t>
  </si>
  <si>
    <t>Level 1</t>
  </si>
  <si>
    <t>Level 2</t>
  </si>
  <si>
    <t>Level 3</t>
  </si>
  <si>
    <t>Level 4</t>
  </si>
  <si>
    <t>Type 1</t>
  </si>
  <si>
    <t>Type 2</t>
  </si>
  <si>
    <t>Type 3</t>
  </si>
  <si>
    <t>Type 4</t>
  </si>
  <si>
    <t>Total</t>
  </si>
  <si>
    <t>Net 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</si>
</sst>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164" formatCode="0.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7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Font="1"/>
    <xf numFmtId="0" fontId="0" fillId="0" borderId="0" xfId="0" applyFont="1" applyAlignment="1">
      <alignment horizontal="left" vertical="center"/>
    </xf>
    <xf numFmtId="0" fontId="0" fillId="0" borderId="0" xfId="0" applyFont="1" applyFill="1" applyBorder="1"/>
    <xf numFmtId="0" fontId="2" fillId="4" borderId="2" xfId="0" applyFont="1" applyFill="1" applyBorder="1" applyAlignment="1">
      <alignment horizontal="left" vertical="center"/>
    </xf>
    <xf numFmtId="0" fontId="2" fillId="4" borderId="8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left" vertical="center"/>
    </xf>
    <xf numFmtId="164" fontId="4" fillId="0" borderId="5" xfId="0" applyNumberFormat="1" applyFont="1" applyFill="1" applyBorder="1" applyAlignment="1">
      <alignment horizontal="left" vertical="center"/>
    </xf>
    <xf numFmtId="0" fontId="4" fillId="0" borderId="4" xfId="0" applyFont="1" applyFill="1" applyBorder="1" applyAlignment="1">
      <alignment horizontal="left" vertical="center"/>
    </xf>
    <xf numFmtId="164" fontId="4" fillId="0" borderId="0" xfId="0" applyNumberFormat="1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164" fontId="5" fillId="0" borderId="5" xfId="0" applyNumberFormat="1" applyFont="1" applyFill="1" applyBorder="1" applyAlignment="1">
      <alignment horizontal="left" vertical="center"/>
    </xf>
    <xf numFmtId="0" fontId="4" fillId="0" borderId="6" xfId="0" applyFont="1" applyFill="1" applyBorder="1" applyAlignment="1">
      <alignment horizontal="left" vertical="center"/>
    </xf>
    <xf numFmtId="164" fontId="4" fillId="0" borderId="9" xfId="0" applyNumberFormat="1" applyFont="1" applyFill="1" applyBorder="1" applyAlignment="1">
      <alignment horizontal="left" vertical="center"/>
    </xf>
    <xf numFmtId="0" fontId="4" fillId="0" borderId="9" xfId="0" applyFont="1" applyFill="1" applyBorder="1" applyAlignment="1">
      <alignment horizontal="left" vertical="center"/>
    </xf>
    <xf numFmtId="164" fontId="4" fillId="0" borderId="7" xfId="0" applyNumberFormat="1" applyFont="1" applyFill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6" fontId="4" fillId="0" borderId="1" xfId="0" applyNumberFormat="1" applyFont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2" fillId="4" borderId="3" xfId="0" quotePrefix="1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left" vertical="center"/>
    </xf>
    <xf numFmtId="0" fontId="4" fillId="0" borderId="7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3" fillId="0" borderId="0" xfId="0" applyFont="1"/>
    <xf numFmtId="0" fontId="2" fillId="3" borderId="8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5" fillId="5" borderId="0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0" fillId="0" borderId="8" xfId="0" applyFont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/>
    </xf>
    <xf numFmtId="0" fontId="4" fillId="0" borderId="8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horizontal="left" vertical="center"/>
    </xf>
    <xf numFmtId="0" fontId="4" fillId="0" borderId="8" xfId="1" applyNumberFormat="1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4" fillId="0" borderId="0" xfId="1" applyNumberFormat="1" applyFont="1" applyFill="1" applyBorder="1" applyAlignment="1">
      <alignment horizontal="left" vertical="center"/>
    </xf>
    <xf numFmtId="0" fontId="5" fillId="0" borderId="5" xfId="0" applyFont="1" applyFill="1" applyBorder="1" applyAlignment="1">
      <alignment horizontal="left" vertical="center"/>
    </xf>
    <xf numFmtId="0" fontId="4" fillId="0" borderId="9" xfId="1" applyNumberFormat="1" applyFont="1" applyFill="1" applyBorder="1" applyAlignment="1">
      <alignment horizontal="left" vertical="center"/>
    </xf>
    <xf numFmtId="0" fontId="5" fillId="0" borderId="7" xfId="0" applyFont="1" applyFill="1" applyBorder="1" applyAlignment="1">
      <alignment horizontal="left" vertical="center"/>
    </xf>
    <xf numFmtId="0" fontId="3" fillId="0" borderId="8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5" fillId="5" borderId="7" xfId="0" quotePrefix="1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8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0" formatCode="&quot;$&quot;#,##0_);[Red]\(&quot;$&quot;#,##0\)"/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1038224</xdr:colOff>
      <xdr:row>9</xdr:row>
      <xdr:rowOff>19050</xdr:rowOff>
    </xdr:from>
    <xdr:to>
      <xdr:col>26</xdr:col>
      <xdr:colOff>57150</xdr:colOff>
      <xdr:row>15</xdr:row>
      <xdr:rowOff>114300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B979D397-D9CA-490A-A713-E29589EA8E7B}"/>
            </a:ext>
          </a:extLst>
        </xdr:cNvPr>
        <xdr:cNvSpPr/>
      </xdr:nvSpPr>
      <xdr:spPr>
        <a:xfrm>
          <a:off x="18326099" y="1752600"/>
          <a:ext cx="1914526" cy="1257300"/>
        </a:xfrm>
        <a:prstGeom prst="ellipse">
          <a:avLst/>
        </a:prstGeom>
        <a:noFill/>
        <a:ln w="57150" cap="flat" cmpd="sng" algn="ctr">
          <a:solidFill>
            <a:srgbClr val="00B0F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b"/>
        <a:lstStyle/>
        <a:p>
          <a:pPr algn="r"/>
          <a:r>
            <a:rPr lang="en-US" sz="14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Highest Net Gain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B2:G13" totalsRowShown="0" headerRowDxfId="7" dataDxfId="6">
  <autoFilter ref="B2:G13"/>
  <tableColumns count="6">
    <tableColumn id="1" name="Occupation" dataDxfId="5"/>
    <tableColumn id="2" name="Gender" dataDxfId="4"/>
    <tableColumn id="3" name="Age" dataDxfId="3"/>
    <tableColumn id="4" name="Salary" dataDxfId="2"/>
    <tableColumn id="5" name="Salary Wise Class" dataDxfId="1"/>
    <tableColumn id="6" name="Age Level Wise Clas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61"/>
  <sheetViews>
    <sheetView topLeftCell="A10" workbookViewId="0">
      <selection activeCell="F2" sqref="F2"/>
    </sheetView>
  </sheetViews>
  <sheetFormatPr defaultRowHeight="15" x14ac:dyDescent="0.25"/>
  <cols>
    <col min="1" max="1" width="9.140625" style="2"/>
    <col min="2" max="2" width="15.28515625" style="2" customWidth="1"/>
    <col min="3" max="3" width="12" style="2" customWidth="1"/>
    <col min="4" max="4" width="9.5703125" style="2" customWidth="1"/>
    <col min="5" max="5" width="12.5703125" style="2" customWidth="1"/>
    <col min="6" max="6" width="19.7109375" style="2" customWidth="1"/>
    <col min="7" max="7" width="21.7109375" style="2" customWidth="1"/>
    <col min="8" max="9" width="9.140625" style="2"/>
    <col min="10" max="10" width="18.140625" style="2" customWidth="1"/>
    <col min="11" max="11" width="36.140625" style="2" customWidth="1"/>
    <col min="12" max="12" width="43.5703125" style="2" customWidth="1"/>
    <col min="13" max="16384" width="9.140625" style="2"/>
  </cols>
  <sheetData>
    <row r="1" spans="2:12" ht="15.75" thickBot="1" x14ac:dyDescent="0.3"/>
    <row r="2" spans="2:12" x14ac:dyDescent="0.25">
      <c r="B2" s="3" t="s">
        <v>0</v>
      </c>
      <c r="C2" s="3" t="s">
        <v>1</v>
      </c>
      <c r="D2" s="3" t="s">
        <v>2</v>
      </c>
      <c r="E2" s="3" t="s">
        <v>3</v>
      </c>
      <c r="F2" s="3" t="s">
        <v>24</v>
      </c>
      <c r="G2" s="3" t="s">
        <v>25</v>
      </c>
      <c r="J2" s="5" t="s">
        <v>30</v>
      </c>
      <c r="K2" s="6" t="s">
        <v>31</v>
      </c>
      <c r="L2" s="7" t="s">
        <v>32</v>
      </c>
    </row>
    <row r="3" spans="2:12" x14ac:dyDescent="0.25">
      <c r="B3" s="23" t="s">
        <v>4</v>
      </c>
      <c r="C3" s="23" t="s">
        <v>5</v>
      </c>
      <c r="D3" s="23">
        <v>45</v>
      </c>
      <c r="E3" s="24">
        <v>48000</v>
      </c>
      <c r="F3" s="23">
        <v>3</v>
      </c>
      <c r="G3" s="25" t="s">
        <v>6</v>
      </c>
      <c r="J3" s="17">
        <v>1</v>
      </c>
      <c r="K3" s="18" t="s">
        <v>35</v>
      </c>
      <c r="L3" s="19" t="s">
        <v>43</v>
      </c>
    </row>
    <row r="4" spans="2:12" x14ac:dyDescent="0.25">
      <c r="B4" s="23" t="s">
        <v>4</v>
      </c>
      <c r="C4" s="23" t="s">
        <v>7</v>
      </c>
      <c r="D4" s="23">
        <v>25</v>
      </c>
      <c r="E4" s="24">
        <v>25000</v>
      </c>
      <c r="F4" s="23">
        <v>1</v>
      </c>
      <c r="G4" s="25" t="s">
        <v>8</v>
      </c>
      <c r="J4" s="17">
        <v>2</v>
      </c>
      <c r="K4" s="18" t="s">
        <v>36</v>
      </c>
      <c r="L4" s="19" t="s">
        <v>44</v>
      </c>
    </row>
    <row r="5" spans="2:12" x14ac:dyDescent="0.25">
      <c r="B5" s="23" t="s">
        <v>4</v>
      </c>
      <c r="C5" s="23" t="s">
        <v>7</v>
      </c>
      <c r="D5" s="23">
        <v>33</v>
      </c>
      <c r="E5" s="24">
        <v>35000</v>
      </c>
      <c r="F5" s="23">
        <v>2</v>
      </c>
      <c r="G5" s="25" t="s">
        <v>9</v>
      </c>
      <c r="J5" s="17">
        <v>3</v>
      </c>
      <c r="K5" s="18" t="s">
        <v>37</v>
      </c>
      <c r="L5" s="19" t="s">
        <v>45</v>
      </c>
    </row>
    <row r="6" spans="2:12" x14ac:dyDescent="0.25">
      <c r="B6" s="23" t="s">
        <v>10</v>
      </c>
      <c r="C6" s="23" t="s">
        <v>7</v>
      </c>
      <c r="D6" s="23">
        <v>25</v>
      </c>
      <c r="E6" s="24">
        <v>45000</v>
      </c>
      <c r="F6" s="23">
        <v>3</v>
      </c>
      <c r="G6" s="25" t="s">
        <v>8</v>
      </c>
      <c r="J6" s="17">
        <v>4</v>
      </c>
      <c r="K6" s="18" t="s">
        <v>38</v>
      </c>
      <c r="L6" s="19" t="s">
        <v>46</v>
      </c>
    </row>
    <row r="7" spans="2:12" x14ac:dyDescent="0.25">
      <c r="B7" s="23" t="s">
        <v>10</v>
      </c>
      <c r="C7" s="23" t="s">
        <v>5</v>
      </c>
      <c r="D7" s="23">
        <v>35</v>
      </c>
      <c r="E7" s="24">
        <v>65000</v>
      </c>
      <c r="F7" s="23">
        <v>4</v>
      </c>
      <c r="G7" s="25" t="s">
        <v>9</v>
      </c>
      <c r="J7" s="17">
        <v>5</v>
      </c>
      <c r="K7" s="18" t="s">
        <v>39</v>
      </c>
      <c r="L7" s="19" t="s">
        <v>47</v>
      </c>
    </row>
    <row r="8" spans="2:12" x14ac:dyDescent="0.25">
      <c r="B8" s="23" t="s">
        <v>10</v>
      </c>
      <c r="C8" s="23" t="s">
        <v>7</v>
      </c>
      <c r="D8" s="23">
        <v>26</v>
      </c>
      <c r="E8" s="24">
        <v>45000</v>
      </c>
      <c r="F8" s="23">
        <v>3</v>
      </c>
      <c r="G8" s="25" t="s">
        <v>8</v>
      </c>
      <c r="J8" s="17">
        <v>6</v>
      </c>
      <c r="K8" s="18" t="s">
        <v>26</v>
      </c>
      <c r="L8" s="19" t="s">
        <v>27</v>
      </c>
    </row>
    <row r="9" spans="2:12" x14ac:dyDescent="0.25">
      <c r="B9" s="23" t="s">
        <v>10</v>
      </c>
      <c r="C9" s="23" t="s">
        <v>5</v>
      </c>
      <c r="D9" s="23">
        <v>45</v>
      </c>
      <c r="E9" s="24">
        <v>70000</v>
      </c>
      <c r="F9" s="23">
        <v>4</v>
      </c>
      <c r="G9" s="25" t="s">
        <v>6</v>
      </c>
      <c r="J9" s="17">
        <v>7</v>
      </c>
      <c r="K9" s="18" t="s">
        <v>33</v>
      </c>
      <c r="L9" s="19" t="s">
        <v>28</v>
      </c>
    </row>
    <row r="10" spans="2:12" x14ac:dyDescent="0.25">
      <c r="B10" s="23" t="s">
        <v>11</v>
      </c>
      <c r="C10" s="23" t="s">
        <v>5</v>
      </c>
      <c r="D10" s="23">
        <v>40</v>
      </c>
      <c r="E10" s="24">
        <v>50000</v>
      </c>
      <c r="F10" s="23">
        <v>3</v>
      </c>
      <c r="G10" s="25" t="s">
        <v>9</v>
      </c>
      <c r="J10" s="17">
        <v>8</v>
      </c>
      <c r="K10" s="18" t="s">
        <v>34</v>
      </c>
      <c r="L10" s="19" t="s">
        <v>29</v>
      </c>
    </row>
    <row r="11" spans="2:12" x14ac:dyDescent="0.25">
      <c r="B11" s="23" t="s">
        <v>11</v>
      </c>
      <c r="C11" s="23" t="s">
        <v>7</v>
      </c>
      <c r="D11" s="23">
        <v>30</v>
      </c>
      <c r="E11" s="24">
        <v>40000</v>
      </c>
      <c r="F11" s="23">
        <v>2</v>
      </c>
      <c r="G11" s="25" t="s">
        <v>8</v>
      </c>
      <c r="J11" s="17">
        <v>9</v>
      </c>
      <c r="K11" s="18" t="s">
        <v>40</v>
      </c>
      <c r="L11" s="19" t="s">
        <v>48</v>
      </c>
    </row>
    <row r="12" spans="2:12" x14ac:dyDescent="0.25">
      <c r="B12" s="23" t="s">
        <v>12</v>
      </c>
      <c r="C12" s="23" t="s">
        <v>5</v>
      </c>
      <c r="D12" s="23">
        <v>50</v>
      </c>
      <c r="E12" s="24">
        <v>40000</v>
      </c>
      <c r="F12" s="23">
        <v>2</v>
      </c>
      <c r="G12" s="25" t="s">
        <v>6</v>
      </c>
      <c r="J12" s="17">
        <v>10</v>
      </c>
      <c r="K12" s="18" t="s">
        <v>41</v>
      </c>
      <c r="L12" s="19" t="s">
        <v>49</v>
      </c>
    </row>
    <row r="13" spans="2:12" ht="15.75" thickBot="1" x14ac:dyDescent="0.3">
      <c r="B13" s="23" t="s">
        <v>12</v>
      </c>
      <c r="C13" s="23" t="s">
        <v>7</v>
      </c>
      <c r="D13" s="23">
        <v>25</v>
      </c>
      <c r="E13" s="24">
        <v>25000</v>
      </c>
      <c r="F13" s="23">
        <v>1</v>
      </c>
      <c r="G13" s="25" t="s">
        <v>8</v>
      </c>
      <c r="J13" s="20">
        <v>11</v>
      </c>
      <c r="K13" s="21" t="s">
        <v>42</v>
      </c>
      <c r="L13" s="22" t="s">
        <v>50</v>
      </c>
    </row>
    <row r="15" spans="2:12" ht="15.75" thickBot="1" x14ac:dyDescent="0.3"/>
    <row r="16" spans="2:12" x14ac:dyDescent="0.25">
      <c r="B16" s="5" t="s">
        <v>30</v>
      </c>
      <c r="C16" s="6" t="s">
        <v>13</v>
      </c>
      <c r="D16" s="6" t="s">
        <v>14</v>
      </c>
      <c r="E16" s="6" t="s">
        <v>15</v>
      </c>
      <c r="F16" s="6" t="s">
        <v>16</v>
      </c>
      <c r="G16" s="6" t="s">
        <v>17</v>
      </c>
      <c r="H16" s="6" t="s">
        <v>18</v>
      </c>
      <c r="I16" s="6" t="s">
        <v>19</v>
      </c>
      <c r="J16" s="7" t="s">
        <v>51</v>
      </c>
    </row>
    <row r="17" spans="2:10" x14ac:dyDescent="0.25">
      <c r="B17" s="9">
        <v>1</v>
      </c>
      <c r="C17" s="10">
        <f>3/11</f>
        <v>0.27272727272727271</v>
      </c>
      <c r="D17" s="10">
        <f>8/11</f>
        <v>0.72727272727272729</v>
      </c>
      <c r="E17" s="11" t="s">
        <v>20</v>
      </c>
      <c r="F17" s="10">
        <f>1/3</f>
        <v>0.33333333333333331</v>
      </c>
      <c r="G17" s="10">
        <f>1/8</f>
        <v>0.125</v>
      </c>
      <c r="H17" s="10">
        <f>2*(C17*D17)</f>
        <v>0.39669421487603301</v>
      </c>
      <c r="I17" s="10">
        <f>ABS(F17-G17)+ABS(F18-G18)+ABS(F19-G19)+ABS(F20-G20)</f>
        <v>0.58333333333333326</v>
      </c>
      <c r="J17" s="8">
        <f>H17*I17</f>
        <v>0.2314049586776859</v>
      </c>
    </row>
    <row r="18" spans="2:10" x14ac:dyDescent="0.25">
      <c r="B18" s="9"/>
      <c r="C18" s="10"/>
      <c r="D18" s="10"/>
      <c r="E18" s="11" t="s">
        <v>21</v>
      </c>
      <c r="F18" s="10">
        <f>1/3</f>
        <v>0.33333333333333331</v>
      </c>
      <c r="G18" s="10">
        <f>2/8</f>
        <v>0.25</v>
      </c>
      <c r="H18" s="10"/>
      <c r="I18" s="10"/>
      <c r="J18" s="8"/>
    </row>
    <row r="19" spans="2:10" x14ac:dyDescent="0.25">
      <c r="B19" s="9"/>
      <c r="C19" s="10"/>
      <c r="D19" s="10"/>
      <c r="E19" s="11" t="s">
        <v>22</v>
      </c>
      <c r="F19" s="10">
        <f>1/3</f>
        <v>0.33333333333333331</v>
      </c>
      <c r="G19" s="10">
        <f>3/8</f>
        <v>0.375</v>
      </c>
      <c r="H19" s="10"/>
      <c r="I19" s="10"/>
      <c r="J19" s="8"/>
    </row>
    <row r="20" spans="2:10" x14ac:dyDescent="0.25">
      <c r="B20" s="9"/>
      <c r="C20" s="10"/>
      <c r="D20" s="10"/>
      <c r="E20" s="11" t="s">
        <v>23</v>
      </c>
      <c r="F20" s="10">
        <v>0</v>
      </c>
      <c r="G20" s="10">
        <f>2/8</f>
        <v>0.25</v>
      </c>
      <c r="H20" s="10"/>
      <c r="I20" s="10"/>
      <c r="J20" s="8"/>
    </row>
    <row r="21" spans="2:10" x14ac:dyDescent="0.25">
      <c r="B21" s="9">
        <v>2</v>
      </c>
      <c r="C21" s="10">
        <f>4/11</f>
        <v>0.36363636363636365</v>
      </c>
      <c r="D21" s="10">
        <f>7/11</f>
        <v>0.63636363636363635</v>
      </c>
      <c r="E21" s="11" t="s">
        <v>20</v>
      </c>
      <c r="F21" s="10">
        <v>0</v>
      </c>
      <c r="G21" s="10">
        <f>2/7</f>
        <v>0.2857142857142857</v>
      </c>
      <c r="H21" s="10">
        <f>2*(C21*D21)</f>
        <v>0.46280991735537191</v>
      </c>
      <c r="I21" s="10">
        <f>ABS(F21-G21)+ABS(F22-G22)+ABS(F23-G23)+ABS(F24-G24)</f>
        <v>1.4285714285714284</v>
      </c>
      <c r="J21" s="8">
        <f>H21*I21</f>
        <v>0.66115702479338834</v>
      </c>
    </row>
    <row r="22" spans="2:10" x14ac:dyDescent="0.25">
      <c r="B22" s="9"/>
      <c r="C22" s="10"/>
      <c r="D22" s="10"/>
      <c r="E22" s="11" t="s">
        <v>21</v>
      </c>
      <c r="F22" s="10">
        <v>0</v>
      </c>
      <c r="G22" s="10">
        <f>3/7</f>
        <v>0.42857142857142855</v>
      </c>
      <c r="H22" s="10"/>
      <c r="I22" s="10"/>
      <c r="J22" s="8"/>
    </row>
    <row r="23" spans="2:10" x14ac:dyDescent="0.25">
      <c r="B23" s="9"/>
      <c r="C23" s="10"/>
      <c r="D23" s="10"/>
      <c r="E23" s="11" t="s">
        <v>22</v>
      </c>
      <c r="F23" s="10">
        <f>2/4</f>
        <v>0.5</v>
      </c>
      <c r="G23" s="10">
        <f>2/7</f>
        <v>0.2857142857142857</v>
      </c>
      <c r="H23" s="10"/>
      <c r="I23" s="10"/>
      <c r="J23" s="8"/>
    </row>
    <row r="24" spans="2:10" x14ac:dyDescent="0.25">
      <c r="B24" s="9"/>
      <c r="C24" s="10"/>
      <c r="D24" s="10"/>
      <c r="E24" s="11" t="s">
        <v>23</v>
      </c>
      <c r="F24" s="10">
        <f>2/4</f>
        <v>0.5</v>
      </c>
      <c r="G24" s="10">
        <v>0</v>
      </c>
      <c r="H24" s="10"/>
      <c r="I24" s="10"/>
      <c r="J24" s="8"/>
    </row>
    <row r="25" spans="2:10" x14ac:dyDescent="0.25">
      <c r="B25" s="9">
        <v>3</v>
      </c>
      <c r="C25" s="10">
        <f>2/11</f>
        <v>0.18181818181818182</v>
      </c>
      <c r="D25" s="10">
        <f>9/11</f>
        <v>0.81818181818181823</v>
      </c>
      <c r="E25" s="11" t="s">
        <v>20</v>
      </c>
      <c r="F25" s="10">
        <v>0</v>
      </c>
      <c r="G25" s="10">
        <f>2/9</f>
        <v>0.22222222222222221</v>
      </c>
      <c r="H25" s="10">
        <f>2*(C25*D25)</f>
        <v>0.2975206611570248</v>
      </c>
      <c r="I25" s="10">
        <f>ABS(F25-G25)+ABS(F26-G26)+ABS(F27-G27)+ABS(F28-G28)</f>
        <v>0.88888888888888895</v>
      </c>
      <c r="J25" s="8">
        <f>H25*I25</f>
        <v>0.26446280991735538</v>
      </c>
    </row>
    <row r="26" spans="2:10" x14ac:dyDescent="0.25">
      <c r="B26" s="9"/>
      <c r="C26" s="10"/>
      <c r="D26" s="10"/>
      <c r="E26" s="11" t="s">
        <v>21</v>
      </c>
      <c r="F26" s="10">
        <f>1/2</f>
        <v>0.5</v>
      </c>
      <c r="G26" s="10">
        <f>2/9</f>
        <v>0.22222222222222221</v>
      </c>
      <c r="H26" s="10"/>
      <c r="I26" s="10"/>
      <c r="J26" s="8"/>
    </row>
    <row r="27" spans="2:10" x14ac:dyDescent="0.25">
      <c r="B27" s="9"/>
      <c r="C27" s="10"/>
      <c r="D27" s="10"/>
      <c r="E27" s="11" t="s">
        <v>22</v>
      </c>
      <c r="F27" s="10">
        <f>1/2</f>
        <v>0.5</v>
      </c>
      <c r="G27" s="10">
        <f>3/9</f>
        <v>0.33333333333333331</v>
      </c>
      <c r="H27" s="10"/>
      <c r="I27" s="10"/>
      <c r="J27" s="8"/>
    </row>
    <row r="28" spans="2:10" x14ac:dyDescent="0.25">
      <c r="B28" s="9"/>
      <c r="C28" s="10"/>
      <c r="D28" s="10"/>
      <c r="E28" s="11" t="s">
        <v>23</v>
      </c>
      <c r="F28" s="10">
        <v>0</v>
      </c>
      <c r="G28" s="10">
        <f>2/9</f>
        <v>0.22222222222222221</v>
      </c>
      <c r="H28" s="10"/>
      <c r="I28" s="10"/>
      <c r="J28" s="8"/>
    </row>
    <row r="29" spans="2:10" x14ac:dyDescent="0.25">
      <c r="B29" s="9">
        <v>4</v>
      </c>
      <c r="C29" s="10">
        <f>2/11</f>
        <v>0.18181818181818182</v>
      </c>
      <c r="D29" s="10">
        <f>9/11</f>
        <v>0.81818181818181823</v>
      </c>
      <c r="E29" s="11" t="s">
        <v>20</v>
      </c>
      <c r="F29" s="10">
        <f>1/2</f>
        <v>0.5</v>
      </c>
      <c r="G29" s="10">
        <f>1/9</f>
        <v>0.1111111111111111</v>
      </c>
      <c r="H29" s="10">
        <f>2*(C29*D29)</f>
        <v>0.2975206611570248</v>
      </c>
      <c r="I29" s="10">
        <f>ABS(F29-G29)+ABS(F30-G30)+ABS(F31-G31)+ABS(F32-G32)</f>
        <v>1.3333333333333335</v>
      </c>
      <c r="J29" s="8">
        <f>H29*I29</f>
        <v>0.39669421487603312</v>
      </c>
    </row>
    <row r="30" spans="2:10" x14ac:dyDescent="0.25">
      <c r="B30" s="9"/>
      <c r="C30" s="10"/>
      <c r="D30" s="10"/>
      <c r="E30" s="11" t="s">
        <v>21</v>
      </c>
      <c r="F30" s="10">
        <f>1/2</f>
        <v>0.5</v>
      </c>
      <c r="G30" s="10">
        <f>2/9</f>
        <v>0.22222222222222221</v>
      </c>
      <c r="H30" s="10"/>
      <c r="I30" s="10"/>
      <c r="J30" s="8"/>
    </row>
    <row r="31" spans="2:10" x14ac:dyDescent="0.25">
      <c r="B31" s="9"/>
      <c r="C31" s="10"/>
      <c r="D31" s="10"/>
      <c r="E31" s="11" t="s">
        <v>22</v>
      </c>
      <c r="F31" s="10">
        <v>0</v>
      </c>
      <c r="G31" s="10">
        <f>4/9</f>
        <v>0.44444444444444442</v>
      </c>
      <c r="H31" s="10"/>
      <c r="I31" s="10"/>
      <c r="J31" s="8"/>
    </row>
    <row r="32" spans="2:10" x14ac:dyDescent="0.25">
      <c r="B32" s="9"/>
      <c r="C32" s="10"/>
      <c r="D32" s="10"/>
      <c r="E32" s="11" t="s">
        <v>23</v>
      </c>
      <c r="F32" s="10">
        <v>0</v>
      </c>
      <c r="G32" s="10">
        <f>2/9</f>
        <v>0.22222222222222221</v>
      </c>
      <c r="H32" s="10"/>
      <c r="I32" s="10"/>
      <c r="J32" s="8"/>
    </row>
    <row r="33" spans="2:10" x14ac:dyDescent="0.25">
      <c r="B33" s="9">
        <v>5</v>
      </c>
      <c r="C33" s="10">
        <f>5/11</f>
        <v>0.45454545454545453</v>
      </c>
      <c r="D33" s="10">
        <f>6/11</f>
        <v>0.54545454545454541</v>
      </c>
      <c r="E33" s="11" t="s">
        <v>20</v>
      </c>
      <c r="F33" s="10">
        <v>0</v>
      </c>
      <c r="G33" s="10">
        <f>2/6</f>
        <v>0.33333333333333331</v>
      </c>
      <c r="H33" s="10">
        <f>2*(C33*D33)</f>
        <v>0.49586776859504128</v>
      </c>
      <c r="I33" s="10">
        <f>ABS(F33-G33)+ABS(F34-G34)+ABS(F35-G35)+ABS(F36-G36)</f>
        <v>0.93333333333333335</v>
      </c>
      <c r="J33" s="8">
        <f>H33*I33</f>
        <v>0.46280991735537186</v>
      </c>
    </row>
    <row r="34" spans="2:10" x14ac:dyDescent="0.25">
      <c r="B34" s="9"/>
      <c r="C34" s="10"/>
      <c r="D34" s="10"/>
      <c r="E34" s="11" t="s">
        <v>21</v>
      </c>
      <c r="F34" s="10">
        <f>1/5</f>
        <v>0.2</v>
      </c>
      <c r="G34" s="10">
        <f>2/6</f>
        <v>0.33333333333333331</v>
      </c>
      <c r="H34" s="10"/>
      <c r="I34" s="10"/>
      <c r="J34" s="8"/>
    </row>
    <row r="35" spans="2:10" x14ac:dyDescent="0.25">
      <c r="B35" s="9"/>
      <c r="C35" s="10"/>
      <c r="D35" s="10"/>
      <c r="E35" s="11" t="s">
        <v>22</v>
      </c>
      <c r="F35" s="10">
        <f>2/5</f>
        <v>0.4</v>
      </c>
      <c r="G35" s="10">
        <f>2/6</f>
        <v>0.33333333333333331</v>
      </c>
      <c r="H35" s="10"/>
      <c r="I35" s="10"/>
      <c r="J35" s="8"/>
    </row>
    <row r="36" spans="2:10" x14ac:dyDescent="0.25">
      <c r="B36" s="9"/>
      <c r="C36" s="10"/>
      <c r="D36" s="10"/>
      <c r="E36" s="11" t="s">
        <v>23</v>
      </c>
      <c r="F36" s="10">
        <f>2/5</f>
        <v>0.4</v>
      </c>
      <c r="G36" s="10">
        <v>0</v>
      </c>
      <c r="H36" s="10"/>
      <c r="I36" s="10"/>
      <c r="J36" s="8"/>
    </row>
    <row r="37" spans="2:10" x14ac:dyDescent="0.25">
      <c r="B37" s="9">
        <v>6</v>
      </c>
      <c r="C37" s="10">
        <f>5/11</f>
        <v>0.45454545454545453</v>
      </c>
      <c r="D37" s="10">
        <f>6/11</f>
        <v>0.54545454545454541</v>
      </c>
      <c r="E37" s="11" t="s">
        <v>20</v>
      </c>
      <c r="F37" s="10">
        <f>2/5</f>
        <v>0.4</v>
      </c>
      <c r="G37" s="10">
        <v>0</v>
      </c>
      <c r="H37" s="10">
        <f>2*(C37*D37)</f>
        <v>0.49586776859504128</v>
      </c>
      <c r="I37" s="10">
        <f>ABS(F37-G37)+ABS(F38-G38)+ABS(F39-G39)+ABS(F40-G40)</f>
        <v>0.93333333333333335</v>
      </c>
      <c r="J37" s="8">
        <f>H37*I37</f>
        <v>0.46280991735537186</v>
      </c>
    </row>
    <row r="38" spans="2:10" x14ac:dyDescent="0.25">
      <c r="B38" s="9"/>
      <c r="C38" s="10"/>
      <c r="D38" s="10"/>
      <c r="E38" s="11" t="s">
        <v>21</v>
      </c>
      <c r="F38" s="10">
        <f>1/5</f>
        <v>0.2</v>
      </c>
      <c r="G38" s="10">
        <f>2/6</f>
        <v>0.33333333333333331</v>
      </c>
      <c r="H38" s="10"/>
      <c r="I38" s="10"/>
      <c r="J38" s="12"/>
    </row>
    <row r="39" spans="2:10" x14ac:dyDescent="0.25">
      <c r="B39" s="9"/>
      <c r="C39" s="10"/>
      <c r="D39" s="10"/>
      <c r="E39" s="11" t="s">
        <v>22</v>
      </c>
      <c r="F39" s="10">
        <f>2/5</f>
        <v>0.4</v>
      </c>
      <c r="G39" s="10">
        <f>2/6</f>
        <v>0.33333333333333331</v>
      </c>
      <c r="H39" s="10"/>
      <c r="I39" s="10"/>
      <c r="J39" s="12"/>
    </row>
    <row r="40" spans="2:10" x14ac:dyDescent="0.25">
      <c r="B40" s="9"/>
      <c r="C40" s="10"/>
      <c r="D40" s="10"/>
      <c r="E40" s="11" t="s">
        <v>23</v>
      </c>
      <c r="F40" s="10">
        <v>0</v>
      </c>
      <c r="G40" s="10">
        <f>2/6</f>
        <v>0.33333333333333331</v>
      </c>
      <c r="H40" s="10"/>
      <c r="I40" s="10"/>
      <c r="J40" s="8"/>
    </row>
    <row r="41" spans="2:10" x14ac:dyDescent="0.25">
      <c r="B41" s="9">
        <v>7</v>
      </c>
      <c r="C41" s="10">
        <f>3/11</f>
        <v>0.27272727272727271</v>
      </c>
      <c r="D41" s="10">
        <f>8/11</f>
        <v>0.72727272727272729</v>
      </c>
      <c r="E41" s="11" t="s">
        <v>20</v>
      </c>
      <c r="F41" s="10">
        <v>0</v>
      </c>
      <c r="G41" s="10">
        <f>2/8</f>
        <v>0.25</v>
      </c>
      <c r="H41" s="10">
        <f>2*(C41*D41)</f>
        <v>0.39669421487603301</v>
      </c>
      <c r="I41" s="10">
        <f>ABS(F41-G41)+ABS(F42-G42)+ABS(F43-G43)+ABS(F44-G44)</f>
        <v>0.58333333333333326</v>
      </c>
      <c r="J41" s="8">
        <f>H41*I41</f>
        <v>0.2314049586776859</v>
      </c>
    </row>
    <row r="42" spans="2:10" x14ac:dyDescent="0.25">
      <c r="B42" s="9"/>
      <c r="C42" s="10"/>
      <c r="D42" s="10"/>
      <c r="E42" s="11" t="s">
        <v>21</v>
      </c>
      <c r="F42" s="10">
        <f>1/3</f>
        <v>0.33333333333333331</v>
      </c>
      <c r="G42" s="10">
        <f>2/8</f>
        <v>0.25</v>
      </c>
      <c r="H42" s="10"/>
      <c r="I42" s="10"/>
      <c r="J42" s="8"/>
    </row>
    <row r="43" spans="2:10" x14ac:dyDescent="0.25">
      <c r="B43" s="9"/>
      <c r="C43" s="10"/>
      <c r="D43" s="10"/>
      <c r="E43" s="11" t="s">
        <v>22</v>
      </c>
      <c r="F43" s="10">
        <f>1/3</f>
        <v>0.33333333333333331</v>
      </c>
      <c r="G43" s="10">
        <f>3/8</f>
        <v>0.375</v>
      </c>
      <c r="H43" s="10"/>
      <c r="I43" s="10"/>
      <c r="J43" s="8"/>
    </row>
    <row r="44" spans="2:10" x14ac:dyDescent="0.25">
      <c r="B44" s="9"/>
      <c r="C44" s="10"/>
      <c r="D44" s="10"/>
      <c r="E44" s="11" t="s">
        <v>23</v>
      </c>
      <c r="F44" s="10">
        <f>1/3</f>
        <v>0.33333333333333331</v>
      </c>
      <c r="G44" s="10">
        <f>1/8</f>
        <v>0.125</v>
      </c>
      <c r="H44" s="10"/>
      <c r="I44" s="10"/>
      <c r="J44" s="8"/>
    </row>
    <row r="45" spans="2:10" x14ac:dyDescent="0.25">
      <c r="B45" s="9">
        <v>8</v>
      </c>
      <c r="C45" s="10">
        <f>3/11</f>
        <v>0.27272727272727271</v>
      </c>
      <c r="D45" s="10">
        <f>8/11</f>
        <v>0.72727272727272729</v>
      </c>
      <c r="E45" s="11" t="s">
        <v>20</v>
      </c>
      <c r="F45" s="10">
        <v>0</v>
      </c>
      <c r="G45" s="10">
        <v>0</v>
      </c>
      <c r="H45" s="10">
        <f>2*(C45*D45)</f>
        <v>0.39669421487603301</v>
      </c>
      <c r="I45" s="10">
        <f>ABS(F45-G45)+ABS(F46-G46)+ABS(F47-G47)+ABS(F48-G48)</f>
        <v>1</v>
      </c>
      <c r="J45" s="8">
        <f>H45*I45</f>
        <v>0.39669421487603301</v>
      </c>
    </row>
    <row r="46" spans="2:10" x14ac:dyDescent="0.25">
      <c r="B46" s="9"/>
      <c r="C46" s="10"/>
      <c r="D46" s="10"/>
      <c r="E46" s="11" t="s">
        <v>21</v>
      </c>
      <c r="F46" s="10">
        <f>1/3</f>
        <v>0.33333333333333331</v>
      </c>
      <c r="G46" s="10">
        <v>0</v>
      </c>
      <c r="H46" s="10"/>
      <c r="I46" s="10"/>
      <c r="J46" s="8"/>
    </row>
    <row r="47" spans="2:10" x14ac:dyDescent="0.25">
      <c r="B47" s="9"/>
      <c r="C47" s="10"/>
      <c r="D47" s="10"/>
      <c r="E47" s="11" t="s">
        <v>22</v>
      </c>
      <c r="F47" s="10">
        <f>1/3</f>
        <v>0.33333333333333331</v>
      </c>
      <c r="G47" s="10">
        <v>0</v>
      </c>
      <c r="H47" s="10"/>
      <c r="I47" s="10"/>
      <c r="J47" s="8"/>
    </row>
    <row r="48" spans="2:10" x14ac:dyDescent="0.25">
      <c r="B48" s="9"/>
      <c r="C48" s="10"/>
      <c r="D48" s="10"/>
      <c r="E48" s="11" t="s">
        <v>23</v>
      </c>
      <c r="F48" s="10">
        <f>1/3</f>
        <v>0.33333333333333331</v>
      </c>
      <c r="G48" s="10">
        <v>0</v>
      </c>
      <c r="H48" s="10"/>
      <c r="I48" s="10"/>
      <c r="J48" s="8"/>
    </row>
    <row r="49" spans="2:10" x14ac:dyDescent="0.25">
      <c r="B49" s="9">
        <v>9</v>
      </c>
      <c r="C49" s="10">
        <f>7/11</f>
        <v>0.63636363636363635</v>
      </c>
      <c r="D49" s="10">
        <f>4/11</f>
        <v>0.36363636363636365</v>
      </c>
      <c r="E49" s="11" t="s">
        <v>20</v>
      </c>
      <c r="F49" s="10">
        <f>1/7</f>
        <v>0.14285714285714285</v>
      </c>
      <c r="G49" s="10">
        <f>1/4</f>
        <v>0.25</v>
      </c>
      <c r="H49" s="10">
        <f>2*(C49*D49)</f>
        <v>0.46280991735537191</v>
      </c>
      <c r="I49" s="10">
        <f>ABS(F49-G49)+ABS(F50-G50)+ABS(F51-G51)+ABS(F52-G52)</f>
        <v>0.92857142857142849</v>
      </c>
      <c r="J49" s="8">
        <f>H49*I49</f>
        <v>0.42975206611570244</v>
      </c>
    </row>
    <row r="50" spans="2:10" x14ac:dyDescent="0.25">
      <c r="B50" s="9"/>
      <c r="C50" s="10"/>
      <c r="D50" s="10"/>
      <c r="E50" s="11" t="s">
        <v>21</v>
      </c>
      <c r="F50" s="10">
        <f>1/7</f>
        <v>0.14285714285714285</v>
      </c>
      <c r="G50" s="10">
        <f>2/4</f>
        <v>0.5</v>
      </c>
      <c r="H50" s="10"/>
      <c r="I50" s="10"/>
      <c r="J50" s="8"/>
    </row>
    <row r="51" spans="2:10" x14ac:dyDescent="0.25">
      <c r="B51" s="9"/>
      <c r="C51" s="10"/>
      <c r="D51" s="10"/>
      <c r="E51" s="11" t="s">
        <v>22</v>
      </c>
      <c r="F51" s="10">
        <f>3/7</f>
        <v>0.42857142857142855</v>
      </c>
      <c r="G51" s="10">
        <v>0.25</v>
      </c>
      <c r="H51" s="10"/>
      <c r="I51" s="10"/>
      <c r="J51" s="8"/>
    </row>
    <row r="52" spans="2:10" x14ac:dyDescent="0.25">
      <c r="B52" s="9"/>
      <c r="C52" s="10"/>
      <c r="D52" s="10"/>
      <c r="E52" s="11" t="s">
        <v>23</v>
      </c>
      <c r="F52" s="10">
        <f>2/7</f>
        <v>0.2857142857142857</v>
      </c>
      <c r="G52" s="10">
        <v>0</v>
      </c>
      <c r="H52" s="10"/>
      <c r="I52" s="10"/>
      <c r="J52" s="8"/>
    </row>
    <row r="53" spans="2:10" x14ac:dyDescent="0.25">
      <c r="B53" s="9">
        <v>10</v>
      </c>
      <c r="C53" s="10">
        <f>5/11</f>
        <v>0.45454545454545453</v>
      </c>
      <c r="D53" s="10">
        <f>6/11</f>
        <v>0.54545454545454541</v>
      </c>
      <c r="E53" s="11" t="s">
        <v>20</v>
      </c>
      <c r="F53" s="10">
        <f>1/5</f>
        <v>0.2</v>
      </c>
      <c r="G53" s="10">
        <f>1/6</f>
        <v>0.16666666666666666</v>
      </c>
      <c r="H53" s="10">
        <f>2*(C53*D53)</f>
        <v>0.49586776859504128</v>
      </c>
      <c r="I53" s="10">
        <f>ABS(F53-G53)+ABS(F54-G54)+ABS(F55-G55)+ABS(F56-G56)</f>
        <v>0.66666666666666674</v>
      </c>
      <c r="J53" s="8">
        <f>H53*I53</f>
        <v>0.33057851239669422</v>
      </c>
    </row>
    <row r="54" spans="2:10" x14ac:dyDescent="0.25">
      <c r="B54" s="9"/>
      <c r="C54" s="10"/>
      <c r="D54" s="10"/>
      <c r="E54" s="11" t="s">
        <v>21</v>
      </c>
      <c r="F54" s="10">
        <f>2/5</f>
        <v>0.4</v>
      </c>
      <c r="G54" s="10">
        <f>1/6</f>
        <v>0.16666666666666666</v>
      </c>
      <c r="H54" s="10"/>
      <c r="I54" s="10"/>
      <c r="J54" s="8"/>
    </row>
    <row r="55" spans="2:10" x14ac:dyDescent="0.25">
      <c r="B55" s="9"/>
      <c r="C55" s="10"/>
      <c r="D55" s="10"/>
      <c r="E55" s="11" t="s">
        <v>22</v>
      </c>
      <c r="F55" s="10">
        <f>2/5</f>
        <v>0.4</v>
      </c>
      <c r="G55" s="10">
        <f>2/6</f>
        <v>0.33333333333333331</v>
      </c>
      <c r="H55" s="10"/>
      <c r="I55" s="10"/>
      <c r="J55" s="8"/>
    </row>
    <row r="56" spans="2:10" x14ac:dyDescent="0.25">
      <c r="B56" s="9"/>
      <c r="C56" s="10"/>
      <c r="D56" s="10"/>
      <c r="E56" s="11" t="s">
        <v>23</v>
      </c>
      <c r="F56" s="10">
        <v>0</v>
      </c>
      <c r="G56" s="10">
        <f>2/6</f>
        <v>0.33333333333333331</v>
      </c>
      <c r="H56" s="10"/>
      <c r="I56" s="10"/>
      <c r="J56" s="8"/>
    </row>
    <row r="57" spans="2:10" x14ac:dyDescent="0.25">
      <c r="B57" s="9">
        <v>11</v>
      </c>
      <c r="C57" s="10">
        <f>5/11</f>
        <v>0.45454545454545453</v>
      </c>
      <c r="D57" s="10">
        <f>6/11</f>
        <v>0.54545454545454541</v>
      </c>
      <c r="E57" s="11" t="s">
        <v>20</v>
      </c>
      <c r="F57" s="10">
        <f>2/5</f>
        <v>0.4</v>
      </c>
      <c r="G57" s="10">
        <v>0</v>
      </c>
      <c r="H57" s="10">
        <f>2*(C57*D57)</f>
        <v>0.49586776859504128</v>
      </c>
      <c r="I57" s="10">
        <f>ABS(F57-G57)+ABS(F58-G58)+ABS(F59-G59)+ABS(F60-G60)</f>
        <v>1.2666666666666666</v>
      </c>
      <c r="J57" s="8">
        <f>H57*I57</f>
        <v>0.62809917355371891</v>
      </c>
    </row>
    <row r="58" spans="2:10" x14ac:dyDescent="0.25">
      <c r="B58" s="9"/>
      <c r="C58" s="10"/>
      <c r="D58" s="10"/>
      <c r="E58" s="11" t="s">
        <v>21</v>
      </c>
      <c r="F58" s="10">
        <f>2/5</f>
        <v>0.4</v>
      </c>
      <c r="G58" s="10">
        <f>1/6</f>
        <v>0.16666666666666666</v>
      </c>
      <c r="H58" s="10"/>
      <c r="I58" s="10"/>
      <c r="J58" s="8"/>
    </row>
    <row r="59" spans="2:10" x14ac:dyDescent="0.25">
      <c r="B59" s="9"/>
      <c r="C59" s="10"/>
      <c r="D59" s="10"/>
      <c r="E59" s="11" t="s">
        <v>22</v>
      </c>
      <c r="F59" s="10">
        <v>0.2</v>
      </c>
      <c r="G59" s="10">
        <v>0.5</v>
      </c>
      <c r="H59" s="10"/>
      <c r="I59" s="10"/>
      <c r="J59" s="8"/>
    </row>
    <row r="60" spans="2:10" ht="15.75" thickBot="1" x14ac:dyDescent="0.3">
      <c r="B60" s="13"/>
      <c r="C60" s="14"/>
      <c r="D60" s="14"/>
      <c r="E60" s="15" t="s">
        <v>23</v>
      </c>
      <c r="F60" s="14">
        <v>0</v>
      </c>
      <c r="G60" s="14">
        <f>2/6</f>
        <v>0.33333333333333331</v>
      </c>
      <c r="H60" s="14"/>
      <c r="I60" s="14"/>
      <c r="J60" s="16"/>
    </row>
    <row r="61" spans="2:10" x14ac:dyDescent="0.25">
      <c r="B61" s="4"/>
      <c r="C61" s="4"/>
      <c r="D61" s="4"/>
      <c r="E61" s="4"/>
      <c r="F61" s="4"/>
      <c r="G61" s="4"/>
      <c r="H61" s="4"/>
      <c r="I61" s="4"/>
      <c r="J61" s="4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21"/>
  <sheetViews>
    <sheetView tabSelected="1" topLeftCell="Q1" workbookViewId="0">
      <selection activeCell="AC14" sqref="AC14"/>
    </sheetView>
  </sheetViews>
  <sheetFormatPr defaultRowHeight="15" x14ac:dyDescent="0.25"/>
  <cols>
    <col min="2" max="2" width="19.42578125" customWidth="1"/>
    <col min="3" max="3" width="17.85546875" customWidth="1"/>
    <col min="4" max="4" width="8.5703125" customWidth="1"/>
    <col min="5" max="5" width="12.42578125" customWidth="1"/>
    <col min="6" max="6" width="13.5703125" customWidth="1"/>
    <col min="7" max="7" width="7.42578125" customWidth="1"/>
    <col min="8" max="8" width="9.7109375" customWidth="1"/>
    <col min="10" max="10" width="11" customWidth="1"/>
    <col min="11" max="11" width="12.42578125" customWidth="1"/>
    <col min="14" max="14" width="11.85546875" customWidth="1"/>
    <col min="16" max="16" width="14" customWidth="1"/>
    <col min="17" max="17" width="13.42578125" customWidth="1"/>
    <col min="18" max="18" width="12.5703125" customWidth="1"/>
    <col min="19" max="19" width="11.28515625" customWidth="1"/>
    <col min="20" max="20" width="12.140625" customWidth="1"/>
    <col min="21" max="21" width="13.28515625" customWidth="1"/>
    <col min="22" max="22" width="12.5703125" customWidth="1"/>
    <col min="23" max="23" width="16" customWidth="1"/>
    <col min="24" max="24" width="9.140625" style="30"/>
  </cols>
  <sheetData>
    <row r="1" spans="2:24" ht="15.75" thickBot="1" x14ac:dyDescent="0.3"/>
    <row r="2" spans="2:24" x14ac:dyDescent="0.25">
      <c r="B2" s="5" t="s">
        <v>24</v>
      </c>
      <c r="C2" s="6" t="s">
        <v>52</v>
      </c>
      <c r="D2" s="6" t="s">
        <v>53</v>
      </c>
      <c r="E2" s="6" t="s">
        <v>54</v>
      </c>
      <c r="F2" s="26" t="s">
        <v>55</v>
      </c>
    </row>
    <row r="3" spans="2:24" x14ac:dyDescent="0.25">
      <c r="B3" s="9" t="s">
        <v>62</v>
      </c>
      <c r="C3" s="11">
        <v>2</v>
      </c>
      <c r="D3" s="11">
        <f>C3/11</f>
        <v>0.18181818181818182</v>
      </c>
      <c r="E3" s="11">
        <f>LOG(D3,2)</f>
        <v>-2.4594316186372973</v>
      </c>
      <c r="F3" s="27">
        <f>-D3*E3</f>
        <v>0.44716938520678134</v>
      </c>
    </row>
    <row r="4" spans="2:24" x14ac:dyDescent="0.25">
      <c r="B4" s="9" t="s">
        <v>63</v>
      </c>
      <c r="C4" s="11">
        <v>3</v>
      </c>
      <c r="D4" s="11">
        <f t="shared" ref="D4:D6" si="0">C4/11</f>
        <v>0.27272727272727271</v>
      </c>
      <c r="E4" s="11">
        <f t="shared" ref="E4:E6" si="1">LOG(D4,2)</f>
        <v>-1.8744691179161412</v>
      </c>
      <c r="F4" s="27">
        <f t="shared" ref="F4:F6" si="2">-D4*E4</f>
        <v>0.51121885034076575</v>
      </c>
    </row>
    <row r="5" spans="2:24" x14ac:dyDescent="0.25">
      <c r="B5" s="9" t="s">
        <v>64</v>
      </c>
      <c r="C5" s="11">
        <v>4</v>
      </c>
      <c r="D5" s="11">
        <f t="shared" si="0"/>
        <v>0.36363636363636365</v>
      </c>
      <c r="E5" s="11">
        <f t="shared" si="1"/>
        <v>-1.4594316186372973</v>
      </c>
      <c r="F5" s="27">
        <f t="shared" si="2"/>
        <v>0.53070240677719904</v>
      </c>
    </row>
    <row r="6" spans="2:24" ht="15.75" thickBot="1" x14ac:dyDescent="0.3">
      <c r="B6" s="13" t="s">
        <v>65</v>
      </c>
      <c r="C6" s="15">
        <v>2</v>
      </c>
      <c r="D6" s="15">
        <f t="shared" si="0"/>
        <v>0.18181818181818182</v>
      </c>
      <c r="E6" s="15">
        <f t="shared" si="1"/>
        <v>-2.4594316186372973</v>
      </c>
      <c r="F6" s="28">
        <f t="shared" si="2"/>
        <v>0.44716938520678134</v>
      </c>
    </row>
    <row r="7" spans="2:24" x14ac:dyDescent="0.25">
      <c r="B7" s="11"/>
      <c r="C7" s="11"/>
      <c r="D7" s="1"/>
      <c r="E7" s="29" t="s">
        <v>56</v>
      </c>
      <c r="F7" s="29">
        <f>SUM(F3:F6)</f>
        <v>1.9362600275315274</v>
      </c>
    </row>
    <row r="10" spans="2:24" ht="15.75" thickBot="1" x14ac:dyDescent="0.3"/>
    <row r="11" spans="2:24" x14ac:dyDescent="0.25">
      <c r="B11" s="38"/>
      <c r="C11" s="39"/>
      <c r="D11" s="32" t="s">
        <v>24</v>
      </c>
      <c r="E11" s="31"/>
      <c r="F11" s="31"/>
      <c r="G11" s="31"/>
      <c r="H11" s="33"/>
      <c r="I11" s="34">
        <v>1</v>
      </c>
      <c r="J11" s="35"/>
      <c r="K11" s="36"/>
      <c r="L11" s="34">
        <v>2</v>
      </c>
      <c r="M11" s="35"/>
      <c r="N11" s="36"/>
      <c r="O11" s="34">
        <v>3</v>
      </c>
      <c r="P11" s="35"/>
      <c r="Q11" s="36"/>
      <c r="R11" s="34">
        <v>4</v>
      </c>
      <c r="S11" s="35"/>
      <c r="T11" s="36"/>
      <c r="U11" s="50"/>
      <c r="V11" s="50"/>
      <c r="W11" s="50"/>
      <c r="X11" s="51"/>
    </row>
    <row r="12" spans="2:24" ht="15.75" thickBot="1" x14ac:dyDescent="0.3">
      <c r="B12" s="9"/>
      <c r="C12" s="40"/>
      <c r="D12" s="52" t="s">
        <v>66</v>
      </c>
      <c r="E12" s="53" t="s">
        <v>67</v>
      </c>
      <c r="F12" s="53" t="s">
        <v>68</v>
      </c>
      <c r="G12" s="53" t="s">
        <v>69</v>
      </c>
      <c r="H12" s="54" t="s">
        <v>70</v>
      </c>
      <c r="I12" s="52" t="s">
        <v>53</v>
      </c>
      <c r="J12" s="53" t="s">
        <v>54</v>
      </c>
      <c r="K12" s="55" t="s">
        <v>55</v>
      </c>
      <c r="L12" s="52" t="s">
        <v>53</v>
      </c>
      <c r="M12" s="53" t="s">
        <v>54</v>
      </c>
      <c r="N12" s="55" t="s">
        <v>55</v>
      </c>
      <c r="O12" s="52" t="s">
        <v>53</v>
      </c>
      <c r="P12" s="53" t="s">
        <v>54</v>
      </c>
      <c r="Q12" s="55" t="s">
        <v>55</v>
      </c>
      <c r="R12" s="52" t="s">
        <v>53</v>
      </c>
      <c r="S12" s="53" t="s">
        <v>54</v>
      </c>
      <c r="T12" s="55" t="s">
        <v>55</v>
      </c>
      <c r="U12" s="37" t="s">
        <v>57</v>
      </c>
      <c r="V12" s="37" t="s">
        <v>58</v>
      </c>
      <c r="W12" s="37" t="s">
        <v>59</v>
      </c>
      <c r="X12" s="56" t="s">
        <v>71</v>
      </c>
    </row>
    <row r="13" spans="2:24" x14ac:dyDescent="0.25">
      <c r="B13" s="41" t="s">
        <v>0</v>
      </c>
      <c r="C13" s="42" t="s">
        <v>4</v>
      </c>
      <c r="D13" s="41">
        <v>1</v>
      </c>
      <c r="E13" s="42">
        <v>1</v>
      </c>
      <c r="F13" s="42">
        <v>1</v>
      </c>
      <c r="G13" s="42">
        <v>0</v>
      </c>
      <c r="H13" s="43">
        <v>3</v>
      </c>
      <c r="I13" s="41">
        <f>D13/H13</f>
        <v>0.33333333333333331</v>
      </c>
      <c r="J13" s="42">
        <f>LOG(I13,2)</f>
        <v>-1.5849625007211563</v>
      </c>
      <c r="K13" s="43">
        <f>-(I13*J13)</f>
        <v>0.52832083357371873</v>
      </c>
      <c r="L13" s="41">
        <f>E13/H13</f>
        <v>0.33333333333333331</v>
      </c>
      <c r="M13" s="42">
        <f>LOG(L13,2)</f>
        <v>-1.5849625007211563</v>
      </c>
      <c r="N13" s="43">
        <f>-(L13*M13)</f>
        <v>0.52832083357371873</v>
      </c>
      <c r="O13" s="41">
        <f t="shared" ref="O13:O21" si="3">F13/H13</f>
        <v>0.33333333333333331</v>
      </c>
      <c r="P13" s="42">
        <f>LOG(O13,2)</f>
        <v>-1.5849625007211563</v>
      </c>
      <c r="Q13" s="43">
        <f>-(O13*P13)</f>
        <v>0.52832083357371873</v>
      </c>
      <c r="R13" s="41">
        <f>G13/H13</f>
        <v>0</v>
      </c>
      <c r="S13" s="42">
        <v>0</v>
      </c>
      <c r="T13" s="43">
        <f>-(R13*S13)</f>
        <v>0</v>
      </c>
      <c r="U13" s="42">
        <f>SUM(K13,N13,Q13,T13)</f>
        <v>1.5849625007211561</v>
      </c>
      <c r="V13" s="44">
        <f>H13/11</f>
        <v>0.27272727272727271</v>
      </c>
      <c r="W13" s="42">
        <f>V13*U13</f>
        <v>0.43226250019667889</v>
      </c>
      <c r="X13" s="45">
        <f>F7-(SUM(W13:W16))</f>
        <v>0.77672480006212119</v>
      </c>
    </row>
    <row r="14" spans="2:24" x14ac:dyDescent="0.25">
      <c r="B14" s="9"/>
      <c r="C14" s="11" t="s">
        <v>10</v>
      </c>
      <c r="D14" s="9">
        <v>0</v>
      </c>
      <c r="E14" s="11">
        <v>0</v>
      </c>
      <c r="F14" s="11">
        <v>2</v>
      </c>
      <c r="G14" s="11">
        <v>2</v>
      </c>
      <c r="H14" s="27">
        <v>4</v>
      </c>
      <c r="I14" s="9">
        <f>D14/H14</f>
        <v>0</v>
      </c>
      <c r="J14" s="11">
        <v>0</v>
      </c>
      <c r="K14" s="27">
        <f>-(I14*J14)</f>
        <v>0</v>
      </c>
      <c r="L14" s="9">
        <f>E14/H14</f>
        <v>0</v>
      </c>
      <c r="M14" s="11">
        <v>0</v>
      </c>
      <c r="N14" s="27">
        <f>-(L14*M14)</f>
        <v>0</v>
      </c>
      <c r="O14" s="9">
        <f t="shared" si="3"/>
        <v>0.5</v>
      </c>
      <c r="P14" s="11">
        <f>LOG(O14,2)</f>
        <v>-1</v>
      </c>
      <c r="Q14" s="27">
        <f>-(O14*P14)</f>
        <v>0.5</v>
      </c>
      <c r="R14" s="9">
        <f>G14/H14</f>
        <v>0.5</v>
      </c>
      <c r="S14" s="11">
        <f>LOG(R14,2)</f>
        <v>-1</v>
      </c>
      <c r="T14" s="27">
        <f>-(R14*S14)</f>
        <v>0.5</v>
      </c>
      <c r="U14" s="11">
        <f>SUM(K14,N14,Q14,T14)</f>
        <v>1</v>
      </c>
      <c r="V14" s="46">
        <f t="shared" ref="V14:V21" si="4">H14/11</f>
        <v>0.36363636363636365</v>
      </c>
      <c r="W14" s="11">
        <f t="shared" ref="W14:W21" si="5">V14*U14</f>
        <v>0.36363636363636365</v>
      </c>
      <c r="X14" s="47"/>
    </row>
    <row r="15" spans="2:24" x14ac:dyDescent="0.25">
      <c r="B15" s="9"/>
      <c r="C15" s="11" t="s">
        <v>11</v>
      </c>
      <c r="D15" s="9">
        <v>0</v>
      </c>
      <c r="E15" s="11">
        <v>1</v>
      </c>
      <c r="F15" s="11">
        <v>1</v>
      </c>
      <c r="G15" s="11">
        <v>0</v>
      </c>
      <c r="H15" s="27">
        <v>2</v>
      </c>
      <c r="I15" s="9">
        <f>D15/H15</f>
        <v>0</v>
      </c>
      <c r="J15" s="11">
        <v>0</v>
      </c>
      <c r="K15" s="27">
        <f t="shared" ref="K15:K21" si="6">-(I15*J15)</f>
        <v>0</v>
      </c>
      <c r="L15" s="9">
        <f t="shared" ref="L15:L16" si="7">E15/H15</f>
        <v>0.5</v>
      </c>
      <c r="M15" s="11">
        <f t="shared" ref="M15:M21" si="8">LOG(L15,2)</f>
        <v>-1</v>
      </c>
      <c r="N15" s="27">
        <f t="shared" ref="N15:N21" si="9">-(L15*M15)</f>
        <v>0.5</v>
      </c>
      <c r="O15" s="9">
        <f t="shared" si="3"/>
        <v>0.5</v>
      </c>
      <c r="P15" s="11">
        <f>LOG(O15,2)</f>
        <v>-1</v>
      </c>
      <c r="Q15" s="27">
        <f t="shared" ref="Q15:Q21" si="10">-(O15*P15)</f>
        <v>0.5</v>
      </c>
      <c r="R15" s="9">
        <f t="shared" ref="R15:R21" si="11">G15/H15</f>
        <v>0</v>
      </c>
      <c r="S15" s="11">
        <v>0</v>
      </c>
      <c r="T15" s="27">
        <f t="shared" ref="T15:T19" si="12">-R15*S15</f>
        <v>0</v>
      </c>
      <c r="U15" s="11">
        <f>SUM(K15,N15,Q15,T15)</f>
        <v>1</v>
      </c>
      <c r="V15" s="46">
        <f t="shared" si="4"/>
        <v>0.18181818181818182</v>
      </c>
      <c r="W15" s="11">
        <f t="shared" si="5"/>
        <v>0.18181818181818182</v>
      </c>
      <c r="X15" s="47"/>
    </row>
    <row r="16" spans="2:24" ht="15.75" thickBot="1" x14ac:dyDescent="0.3">
      <c r="B16" s="13"/>
      <c r="C16" s="15" t="s">
        <v>12</v>
      </c>
      <c r="D16" s="13">
        <v>1</v>
      </c>
      <c r="E16" s="15">
        <v>1</v>
      </c>
      <c r="F16" s="15">
        <v>0</v>
      </c>
      <c r="G16" s="15">
        <v>0</v>
      </c>
      <c r="H16" s="28">
        <v>2</v>
      </c>
      <c r="I16" s="13">
        <f t="shared" ref="I16:I21" si="13">D16/H16</f>
        <v>0.5</v>
      </c>
      <c r="J16" s="15">
        <f>LOG(I16,2)</f>
        <v>-1</v>
      </c>
      <c r="K16" s="28">
        <f t="shared" si="6"/>
        <v>0.5</v>
      </c>
      <c r="L16" s="13">
        <f t="shared" si="7"/>
        <v>0.5</v>
      </c>
      <c r="M16" s="15">
        <f t="shared" si="8"/>
        <v>-1</v>
      </c>
      <c r="N16" s="28">
        <f t="shared" si="9"/>
        <v>0.5</v>
      </c>
      <c r="O16" s="13">
        <f t="shared" si="3"/>
        <v>0</v>
      </c>
      <c r="P16" s="15">
        <v>0</v>
      </c>
      <c r="Q16" s="28">
        <f t="shared" si="10"/>
        <v>0</v>
      </c>
      <c r="R16" s="13">
        <f t="shared" si="11"/>
        <v>0</v>
      </c>
      <c r="S16" s="15">
        <v>0</v>
      </c>
      <c r="T16" s="28">
        <f t="shared" si="12"/>
        <v>0</v>
      </c>
      <c r="U16" s="15">
        <f t="shared" ref="U16:U21" si="14">SUM(K16,N16,Q16,T16)</f>
        <v>1</v>
      </c>
      <c r="V16" s="48">
        <f t="shared" si="4"/>
        <v>0.18181818181818182</v>
      </c>
      <c r="W16" s="15">
        <f t="shared" si="5"/>
        <v>0.18181818181818182</v>
      </c>
      <c r="X16" s="49"/>
    </row>
    <row r="17" spans="2:24" x14ac:dyDescent="0.25">
      <c r="B17" s="41" t="s">
        <v>1</v>
      </c>
      <c r="C17" s="42" t="s">
        <v>5</v>
      </c>
      <c r="D17" s="41">
        <v>0</v>
      </c>
      <c r="E17" s="42">
        <v>1</v>
      </c>
      <c r="F17" s="42">
        <v>2</v>
      </c>
      <c r="G17" s="42">
        <v>2</v>
      </c>
      <c r="H17" s="43">
        <v>5</v>
      </c>
      <c r="I17" s="41">
        <f t="shared" si="13"/>
        <v>0</v>
      </c>
      <c r="J17" s="42">
        <v>0</v>
      </c>
      <c r="K17" s="43">
        <f t="shared" si="6"/>
        <v>0</v>
      </c>
      <c r="L17" s="41">
        <f>E17/H17</f>
        <v>0.2</v>
      </c>
      <c r="M17" s="42">
        <f t="shared" si="8"/>
        <v>-2.3219280948873622</v>
      </c>
      <c r="N17" s="43">
        <f t="shared" si="9"/>
        <v>0.46438561897747244</v>
      </c>
      <c r="O17" s="41">
        <f t="shared" si="3"/>
        <v>0.4</v>
      </c>
      <c r="P17" s="42">
        <f>LOG(O17,2)</f>
        <v>-1.3219280948873622</v>
      </c>
      <c r="Q17" s="43">
        <f t="shared" si="10"/>
        <v>0.52877123795494485</v>
      </c>
      <c r="R17" s="41">
        <f t="shared" si="11"/>
        <v>0.4</v>
      </c>
      <c r="S17" s="42">
        <f>LOG(R17,2)</f>
        <v>-1.3219280948873622</v>
      </c>
      <c r="T17" s="43">
        <f>-(R17*S17)</f>
        <v>0.52877123795494485</v>
      </c>
      <c r="U17" s="42">
        <f t="shared" si="14"/>
        <v>1.5219280948873621</v>
      </c>
      <c r="V17" s="44">
        <f t="shared" si="4"/>
        <v>0.45454545454545453</v>
      </c>
      <c r="W17" s="42">
        <f t="shared" si="5"/>
        <v>0.69178549767607367</v>
      </c>
      <c r="X17" s="45">
        <f>F7-(SUM(W17:W18))</f>
        <v>0.37994952946209604</v>
      </c>
    </row>
    <row r="18" spans="2:24" ht="15.75" thickBot="1" x14ac:dyDescent="0.3">
      <c r="B18" s="13"/>
      <c r="C18" s="15" t="s">
        <v>7</v>
      </c>
      <c r="D18" s="13">
        <v>2</v>
      </c>
      <c r="E18" s="15">
        <v>2</v>
      </c>
      <c r="F18" s="15">
        <v>2</v>
      </c>
      <c r="G18" s="15">
        <v>0</v>
      </c>
      <c r="H18" s="28">
        <v>6</v>
      </c>
      <c r="I18" s="13">
        <f t="shared" si="13"/>
        <v>0.33333333333333331</v>
      </c>
      <c r="J18" s="15">
        <f>LOG(I18,2)</f>
        <v>-1.5849625007211563</v>
      </c>
      <c r="K18" s="28">
        <f t="shared" si="6"/>
        <v>0.52832083357371873</v>
      </c>
      <c r="L18" s="13">
        <f>E18/H18</f>
        <v>0.33333333333333331</v>
      </c>
      <c r="M18" s="15">
        <f t="shared" si="8"/>
        <v>-1.5849625007211563</v>
      </c>
      <c r="N18" s="28">
        <f t="shared" si="9"/>
        <v>0.52832083357371873</v>
      </c>
      <c r="O18" s="13">
        <f t="shared" si="3"/>
        <v>0.33333333333333331</v>
      </c>
      <c r="P18" s="15">
        <f>LOG(O18,2)</f>
        <v>-1.5849625007211563</v>
      </c>
      <c r="Q18" s="28">
        <f t="shared" si="10"/>
        <v>0.52832083357371873</v>
      </c>
      <c r="R18" s="13">
        <f t="shared" si="11"/>
        <v>0</v>
      </c>
      <c r="S18" s="15">
        <v>0</v>
      </c>
      <c r="T18" s="28">
        <f t="shared" si="12"/>
        <v>0</v>
      </c>
      <c r="U18" s="15">
        <f t="shared" si="14"/>
        <v>1.5849625007211561</v>
      </c>
      <c r="V18" s="48">
        <f t="shared" si="4"/>
        <v>0.54545454545454541</v>
      </c>
      <c r="W18" s="15">
        <f t="shared" si="5"/>
        <v>0.86452500039335778</v>
      </c>
      <c r="X18" s="49"/>
    </row>
    <row r="19" spans="2:24" x14ac:dyDescent="0.25">
      <c r="B19" s="9" t="s">
        <v>2</v>
      </c>
      <c r="C19" s="11" t="s">
        <v>8</v>
      </c>
      <c r="D19" s="9">
        <v>2</v>
      </c>
      <c r="E19" s="11">
        <v>1</v>
      </c>
      <c r="F19" s="11">
        <v>2</v>
      </c>
      <c r="G19" s="11">
        <v>0</v>
      </c>
      <c r="H19" s="27">
        <v>5</v>
      </c>
      <c r="I19" s="9">
        <f t="shared" si="13"/>
        <v>0.4</v>
      </c>
      <c r="J19" s="11">
        <f>LOG(I19,2)</f>
        <v>-1.3219280948873622</v>
      </c>
      <c r="K19" s="27">
        <f t="shared" si="6"/>
        <v>0.52877123795494485</v>
      </c>
      <c r="L19" s="9">
        <f>E19/H19</f>
        <v>0.2</v>
      </c>
      <c r="M19" s="11">
        <f t="shared" si="8"/>
        <v>-2.3219280948873622</v>
      </c>
      <c r="N19" s="27">
        <f t="shared" si="9"/>
        <v>0.46438561897747244</v>
      </c>
      <c r="O19" s="9">
        <f t="shared" si="3"/>
        <v>0.4</v>
      </c>
      <c r="P19" s="11">
        <f>LOG(O19,2)</f>
        <v>-1.3219280948873622</v>
      </c>
      <c r="Q19" s="27">
        <f t="shared" si="10"/>
        <v>0.52877123795494485</v>
      </c>
      <c r="R19" s="9">
        <f t="shared" si="11"/>
        <v>0</v>
      </c>
      <c r="S19" s="11">
        <v>0</v>
      </c>
      <c r="T19" s="27">
        <f t="shared" si="12"/>
        <v>0</v>
      </c>
      <c r="U19" s="11">
        <f t="shared" si="14"/>
        <v>1.5219280948873621</v>
      </c>
      <c r="V19" s="46">
        <f t="shared" si="4"/>
        <v>0.45454545454545453</v>
      </c>
      <c r="W19" s="11">
        <f t="shared" si="5"/>
        <v>0.69178549767607367</v>
      </c>
      <c r="X19" s="47">
        <f>F7-(SUM(W19:W21))</f>
        <v>0.37994952946209604</v>
      </c>
    </row>
    <row r="20" spans="2:24" x14ac:dyDescent="0.25">
      <c r="B20" s="9"/>
      <c r="C20" s="11" t="s">
        <v>60</v>
      </c>
      <c r="D20" s="9">
        <v>0</v>
      </c>
      <c r="E20" s="11">
        <v>1</v>
      </c>
      <c r="F20" s="11">
        <v>1</v>
      </c>
      <c r="G20" s="11">
        <v>1</v>
      </c>
      <c r="H20" s="27">
        <v>3</v>
      </c>
      <c r="I20" s="9">
        <f t="shared" si="13"/>
        <v>0</v>
      </c>
      <c r="J20" s="11">
        <v>0</v>
      </c>
      <c r="K20" s="27">
        <f t="shared" si="6"/>
        <v>0</v>
      </c>
      <c r="L20" s="9">
        <f>E20/H20</f>
        <v>0.33333333333333331</v>
      </c>
      <c r="M20" s="11">
        <f t="shared" si="8"/>
        <v>-1.5849625007211563</v>
      </c>
      <c r="N20" s="27">
        <f t="shared" si="9"/>
        <v>0.52832083357371873</v>
      </c>
      <c r="O20" s="9">
        <f t="shared" si="3"/>
        <v>0.33333333333333331</v>
      </c>
      <c r="P20" s="11">
        <f>LOG(O20,2)</f>
        <v>-1.5849625007211563</v>
      </c>
      <c r="Q20" s="27">
        <f t="shared" si="10"/>
        <v>0.52832083357371873</v>
      </c>
      <c r="R20" s="9">
        <f t="shared" si="11"/>
        <v>0.33333333333333331</v>
      </c>
      <c r="S20" s="11">
        <f>LOG(R20,2)</f>
        <v>-1.5849625007211563</v>
      </c>
      <c r="T20" s="27">
        <f>-(R20*S20)</f>
        <v>0.52832083357371873</v>
      </c>
      <c r="U20" s="11">
        <f t="shared" si="14"/>
        <v>1.5849625007211561</v>
      </c>
      <c r="V20" s="46">
        <f t="shared" si="4"/>
        <v>0.27272727272727271</v>
      </c>
      <c r="W20" s="11">
        <f t="shared" si="5"/>
        <v>0.43226250019667889</v>
      </c>
      <c r="X20" s="47"/>
    </row>
    <row r="21" spans="2:24" ht="15.75" thickBot="1" x14ac:dyDescent="0.3">
      <c r="B21" s="13"/>
      <c r="C21" s="15" t="s">
        <v>61</v>
      </c>
      <c r="D21" s="13">
        <v>0</v>
      </c>
      <c r="E21" s="15">
        <v>1</v>
      </c>
      <c r="F21" s="15">
        <v>1</v>
      </c>
      <c r="G21" s="15">
        <v>1</v>
      </c>
      <c r="H21" s="28">
        <v>3</v>
      </c>
      <c r="I21" s="13">
        <f t="shared" si="13"/>
        <v>0</v>
      </c>
      <c r="J21" s="15">
        <v>0</v>
      </c>
      <c r="K21" s="28">
        <f t="shared" si="6"/>
        <v>0</v>
      </c>
      <c r="L21" s="13">
        <f>E21/H21</f>
        <v>0.33333333333333331</v>
      </c>
      <c r="M21" s="15">
        <f t="shared" si="8"/>
        <v>-1.5849625007211563</v>
      </c>
      <c r="N21" s="28">
        <f t="shared" si="9"/>
        <v>0.52832083357371873</v>
      </c>
      <c r="O21" s="13">
        <f t="shared" si="3"/>
        <v>0.33333333333333331</v>
      </c>
      <c r="P21" s="15">
        <f>LOG(O21,2)</f>
        <v>-1.5849625007211563</v>
      </c>
      <c r="Q21" s="28">
        <f t="shared" si="10"/>
        <v>0.52832083357371873</v>
      </c>
      <c r="R21" s="13">
        <f t="shared" si="11"/>
        <v>0.33333333333333331</v>
      </c>
      <c r="S21" s="15">
        <f>LOG(R21,2)</f>
        <v>-1.5849625007211563</v>
      </c>
      <c r="T21" s="28">
        <f>-(R21*S21)</f>
        <v>0.52832083357371873</v>
      </c>
      <c r="U21" s="15">
        <f t="shared" si="14"/>
        <v>1.5849625007211561</v>
      </c>
      <c r="V21" s="48">
        <f t="shared" si="4"/>
        <v>0.27272727272727271</v>
      </c>
      <c r="W21" s="15">
        <f t="shared" si="5"/>
        <v>0.43226250019667889</v>
      </c>
      <c r="X21" s="49"/>
    </row>
  </sheetData>
  <mergeCells count="5">
    <mergeCell ref="D11:H11"/>
    <mergeCell ref="I11:K11"/>
    <mergeCell ref="L11:N11"/>
    <mergeCell ref="O11:Q11"/>
    <mergeCell ref="R11:T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 5.1</vt:lpstr>
      <vt:lpstr>Question 5.2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Kevadia</dc:creator>
  <cp:lastModifiedBy>Harsh Kevadia</cp:lastModifiedBy>
  <dcterms:created xsi:type="dcterms:W3CDTF">2017-04-12T19:18:47Z</dcterms:created>
  <dcterms:modified xsi:type="dcterms:W3CDTF">2017-04-12T20:16:16Z</dcterms:modified>
</cp:coreProperties>
</file>