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rshpanchal/Documents/UMASS Fall 2023/Fall 2023 Course Syllabus/Multi Criteria Decision Making/Dominance Team Project/"/>
    </mc:Choice>
  </mc:AlternateContent>
  <xr:revisionPtr revIDLastSave="0" documentId="13_ncr:1_{18DF1ABB-497E-F743-9F6F-F4C821E4171C}" xr6:coauthVersionLast="47" xr6:coauthVersionMax="47" xr10:uidLastSave="{00000000-0000-0000-0000-000000000000}"/>
  <bookViews>
    <workbookView xWindow="0" yWindow="740" windowWidth="19420" windowHeight="10300" xr2:uid="{00000000-000D-0000-FFFF-FFFF00000000}"/>
  </bookViews>
  <sheets>
    <sheet name="Question 1" sheetId="1" r:id="rId1"/>
    <sheet name="Question 2 (Weighting)" sheetId="2" r:id="rId2"/>
    <sheet name="Question 2 (Constraint)" sheetId="3" r:id="rId3"/>
    <sheet name="Question 3" sheetId="4" r:id="rId4"/>
    <sheet name="Question 4" sheetId="5" r:id="rId5"/>
  </sheets>
  <definedNames>
    <definedName name="solver_adj" localSheetId="0" hidden="1">'Question 1'!$A$16:$C$16</definedName>
    <definedName name="solver_adj" localSheetId="2" hidden="1">'Question 2 (Constraint)'!$A$16:$C$16</definedName>
    <definedName name="solver_adj" localSheetId="1" hidden="1">'Question 2 (Weighting)'!$A$16:$C$16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'Question 1'!$B$8</definedName>
    <definedName name="solver_lhs1" localSheetId="2" hidden="1">'Question 2 (Constraint)'!$B$8</definedName>
    <definedName name="solver_lhs1" localSheetId="1" hidden="1">'Question 2 (Weighting)'!$B$8</definedName>
    <definedName name="solver_lhs2" localSheetId="2" hidden="1">'Question 2 (Constraint)'!$K$16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2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'Question 1'!$J$16</definedName>
    <definedName name="solver_opt" localSheetId="2" hidden="1">'Question 2 (Constraint)'!$J$16</definedName>
    <definedName name="solver_opt" localSheetId="1" hidden="1">'Question 2 (Weighting)'!$N$16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2" localSheetId="2" hidden="1">2</definedName>
    <definedName name="solver_rhs1" localSheetId="0" hidden="1">9</definedName>
    <definedName name="solver_rhs1" localSheetId="2" hidden="1">9</definedName>
    <definedName name="solver_rhs1" localSheetId="1" hidden="1">9</definedName>
    <definedName name="solver_rhs2" localSheetId="2" hidden="1">950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6" i="1"/>
  <c r="D16" i="1"/>
  <c r="E16" i="1" s="1"/>
  <c r="K20" i="5"/>
  <c r="I20" i="5"/>
  <c r="D20" i="5"/>
  <c r="G20" i="5" s="1"/>
  <c r="K19" i="5"/>
  <c r="I19" i="5"/>
  <c r="D19" i="5"/>
  <c r="G19" i="5" s="1"/>
  <c r="K18" i="5"/>
  <c r="P19" i="5" s="1"/>
  <c r="I18" i="5"/>
  <c r="D18" i="5"/>
  <c r="E18" i="5" s="1"/>
  <c r="I11" i="5"/>
  <c r="L12" i="5"/>
  <c r="H12" i="5"/>
  <c r="D12" i="5"/>
  <c r="F12" i="5" s="1"/>
  <c r="J12" i="5" s="1"/>
  <c r="L11" i="5"/>
  <c r="H11" i="5"/>
  <c r="D11" i="5"/>
  <c r="E11" i="5" s="1"/>
  <c r="L10" i="5"/>
  <c r="N6" i="5" s="1"/>
  <c r="H10" i="5"/>
  <c r="D10" i="5"/>
  <c r="G10" i="5" s="1"/>
  <c r="K10" i="5" s="1"/>
  <c r="D10" i="4"/>
  <c r="G10" i="4" s="1"/>
  <c r="I10" i="4"/>
  <c r="K10" i="4"/>
  <c r="N5" i="4" s="1"/>
  <c r="D11" i="4"/>
  <c r="F11" i="4" s="1"/>
  <c r="I11" i="4"/>
  <c r="K11" i="4"/>
  <c r="D12" i="4"/>
  <c r="E12" i="4" s="1"/>
  <c r="I12" i="4"/>
  <c r="K12" i="4"/>
  <c r="D13" i="4"/>
  <c r="G13" i="4" s="1"/>
  <c r="E13" i="4"/>
  <c r="F13" i="4"/>
  <c r="I13" i="4"/>
  <c r="K13" i="4"/>
  <c r="D14" i="4"/>
  <c r="E14" i="4" s="1"/>
  <c r="I14" i="4"/>
  <c r="K14" i="4"/>
  <c r="D15" i="4"/>
  <c r="F15" i="4" s="1"/>
  <c r="I15" i="4"/>
  <c r="K15" i="4"/>
  <c r="D16" i="4"/>
  <c r="E16" i="4" s="1"/>
  <c r="I16" i="4"/>
  <c r="K16" i="4"/>
  <c r="D17" i="4"/>
  <c r="F17" i="4" s="1"/>
  <c r="I17" i="4"/>
  <c r="K17" i="4"/>
  <c r="D18" i="4"/>
  <c r="G18" i="4" s="1"/>
  <c r="I18" i="4"/>
  <c r="K18" i="4"/>
  <c r="N6" i="4" s="1"/>
  <c r="K9" i="4"/>
  <c r="I9" i="4"/>
  <c r="D9" i="4"/>
  <c r="G9" i="4" s="1"/>
  <c r="K16" i="3"/>
  <c r="I16" i="3"/>
  <c r="D16" i="3"/>
  <c r="G16" i="3" s="1"/>
  <c r="B8" i="3"/>
  <c r="K16" i="2"/>
  <c r="D16" i="2"/>
  <c r="E16" i="2" s="1"/>
  <c r="B8" i="2"/>
  <c r="B8" i="1"/>
  <c r="G16" i="1" l="1"/>
  <c r="N5" i="5"/>
  <c r="G18" i="5"/>
  <c r="E9" i="4"/>
  <c r="F19" i="5"/>
  <c r="P18" i="5"/>
  <c r="F9" i="4"/>
  <c r="E19" i="5"/>
  <c r="F18" i="5"/>
  <c r="E20" i="5"/>
  <c r="F20" i="5"/>
  <c r="F11" i="5"/>
  <c r="J11" i="5" s="1"/>
  <c r="G11" i="5"/>
  <c r="K11" i="5" s="1"/>
  <c r="E10" i="5"/>
  <c r="I10" i="5" s="1"/>
  <c r="F10" i="5"/>
  <c r="J10" i="5" s="1"/>
  <c r="E12" i="5"/>
  <c r="I12" i="5" s="1"/>
  <c r="G12" i="5"/>
  <c r="K12" i="5" s="1"/>
  <c r="E15" i="4"/>
  <c r="E17" i="4"/>
  <c r="E11" i="4"/>
  <c r="H13" i="4"/>
  <c r="J13" i="4" s="1"/>
  <c r="F18" i="4"/>
  <c r="G14" i="4"/>
  <c r="H9" i="4"/>
  <c r="J9" i="4" s="1"/>
  <c r="E18" i="4"/>
  <c r="G15" i="4"/>
  <c r="H15" i="4" s="1"/>
  <c r="J15" i="4" s="1"/>
  <c r="G16" i="4"/>
  <c r="F10" i="4"/>
  <c r="G17" i="4"/>
  <c r="H17" i="4" s="1"/>
  <c r="J17" i="4" s="1"/>
  <c r="F16" i="4"/>
  <c r="E10" i="4"/>
  <c r="F14" i="4"/>
  <c r="H14" i="4" s="1"/>
  <c r="J14" i="4" s="1"/>
  <c r="G12" i="4"/>
  <c r="F12" i="4"/>
  <c r="H12" i="4" s="1"/>
  <c r="J12" i="4" s="1"/>
  <c r="G11" i="4"/>
  <c r="E16" i="3"/>
  <c r="F16" i="3"/>
  <c r="G16" i="2"/>
  <c r="F16" i="2"/>
  <c r="H16" i="2" s="1"/>
  <c r="F16" i="1"/>
  <c r="H16" i="1" s="1"/>
  <c r="J16" i="1" s="1"/>
  <c r="M5" i="5" l="1"/>
  <c r="M6" i="5"/>
  <c r="H11" i="4"/>
  <c r="J11" i="4" s="1"/>
  <c r="H18" i="4"/>
  <c r="J18" i="4" s="1"/>
  <c r="H18" i="5"/>
  <c r="J18" i="5" s="1"/>
  <c r="H19" i="5"/>
  <c r="J19" i="5" s="1"/>
  <c r="L19" i="5" s="1"/>
  <c r="H20" i="5"/>
  <c r="J20" i="5" s="1"/>
  <c r="H16" i="4"/>
  <c r="J16" i="4" s="1"/>
  <c r="H10" i="4"/>
  <c r="J10" i="4" s="1"/>
  <c r="M6" i="4" s="1"/>
  <c r="H16" i="3"/>
  <c r="J16" i="3" s="1"/>
  <c r="J16" i="2"/>
  <c r="N16" i="2" s="1"/>
  <c r="L18" i="5" l="1"/>
  <c r="O18" i="5"/>
  <c r="O19" i="5"/>
  <c r="N11" i="5"/>
  <c r="O12" i="5"/>
  <c r="O11" i="5"/>
  <c r="N10" i="5"/>
  <c r="O10" i="5"/>
  <c r="M12" i="5"/>
  <c r="N12" i="5"/>
  <c r="M11" i="5"/>
  <c r="M10" i="5"/>
  <c r="M5" i="4"/>
  <c r="L20" i="5"/>
  <c r="L12" i="4" l="1"/>
  <c r="L15" i="4"/>
  <c r="L16" i="4"/>
  <c r="L13" i="4"/>
  <c r="L10" i="4"/>
  <c r="L14" i="4"/>
  <c r="L17" i="4"/>
  <c r="L18" i="4"/>
  <c r="L9" i="4"/>
  <c r="L11" i="4"/>
</calcChain>
</file>

<file path=xl/sharedStrings.xml><?xml version="1.0" encoding="utf-8"?>
<sst xmlns="http://schemas.openxmlformats.org/spreadsheetml/2006/main" count="176" uniqueCount="33">
  <si>
    <t>Imports</t>
  </si>
  <si>
    <t>Coal + CC</t>
  </si>
  <si>
    <t>NG</t>
  </si>
  <si>
    <t>Local Polution</t>
  </si>
  <si>
    <t>Local Pollution mg/kWh</t>
  </si>
  <si>
    <t>CO2/kWh</t>
  </si>
  <si>
    <t>Cents/kWh</t>
  </si>
  <si>
    <t>Exponent</t>
  </si>
  <si>
    <t>Expert 1</t>
  </si>
  <si>
    <t>Expert 2</t>
  </si>
  <si>
    <t>Expert 3</t>
  </si>
  <si>
    <t>Energy Demand</t>
  </si>
  <si>
    <t>Total CO2</t>
  </si>
  <si>
    <t>Energy Cost</t>
  </si>
  <si>
    <t>Cost of Damages</t>
  </si>
  <si>
    <t>Exp = 1.5</t>
  </si>
  <si>
    <t>Exp = 2</t>
  </si>
  <si>
    <t>Exp = 3</t>
  </si>
  <si>
    <t>Expected CO2 Cost</t>
  </si>
  <si>
    <t>W</t>
  </si>
  <si>
    <t>1 - W</t>
  </si>
  <si>
    <t>Objective</t>
  </si>
  <si>
    <t>Net Cost</t>
  </si>
  <si>
    <t>Local Pollution</t>
  </si>
  <si>
    <t>Min</t>
  </si>
  <si>
    <t>Max</t>
  </si>
  <si>
    <t>Import</t>
  </si>
  <si>
    <t>Value</t>
  </si>
  <si>
    <t>Portfolio 1</t>
  </si>
  <si>
    <t>Portfolio 2</t>
  </si>
  <si>
    <t>Portfolio 3</t>
  </si>
  <si>
    <t>Cumulative Probability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</si>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</sst>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Pollution vs Net Cost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 (Weighting)'!$E$20</c:f>
              <c:strCache>
                <c:ptCount val="1"/>
                <c:pt idx="0">
                  <c:v>Local Pollution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 (Weighting)'!$D$21:$D$31</c:f>
              <c:numCache>
                <c:formatCode>General</c:formatCode>
                <c:ptCount val="11"/>
                <c:pt idx="0">
                  <c:v>371.5264593681095</c:v>
                </c:pt>
                <c:pt idx="1">
                  <c:v>377.07616825299334</c:v>
                </c:pt>
                <c:pt idx="2">
                  <c:v>403.07959111922366</c:v>
                </c:pt>
                <c:pt idx="3">
                  <c:v>566.9680524243222</c:v>
                </c:pt>
                <c:pt idx="4">
                  <c:v>574.8126531503076</c:v>
                </c:pt>
                <c:pt idx="5">
                  <c:v>595.31179313577252</c:v>
                </c:pt>
                <c:pt idx="6">
                  <c:v>675.00005833786145</c:v>
                </c:pt>
                <c:pt idx="7">
                  <c:v>675.00005833786145</c:v>
                </c:pt>
                <c:pt idx="8">
                  <c:v>675.00005833786145</c:v>
                </c:pt>
                <c:pt idx="9">
                  <c:v>675.00005833786145</c:v>
                </c:pt>
                <c:pt idx="10">
                  <c:v>675.00005833786145</c:v>
                </c:pt>
              </c:numCache>
            </c:numRef>
          </c:xVal>
          <c:yVal>
            <c:numRef>
              <c:f>'Question 2 (Weighting)'!$E$21:$E$31</c:f>
              <c:numCache>
                <c:formatCode>General</c:formatCode>
                <c:ptCount val="11"/>
                <c:pt idx="0">
                  <c:v>858.1250641557981</c:v>
                </c:pt>
                <c:pt idx="1">
                  <c:v>760.07982085303649</c:v>
                </c:pt>
                <c:pt idx="2">
                  <c:v>617.79822371104592</c:v>
                </c:pt>
                <c:pt idx="3">
                  <c:v>101.44356926273068</c:v>
                </c:pt>
                <c:pt idx="4">
                  <c:v>87.187810770050561</c:v>
                </c:pt>
                <c:pt idx="5">
                  <c:v>62.815255670963175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9-4630-82A6-8D1BAF32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3872"/>
        <c:axId val="125686528"/>
      </c:scatterChart>
      <c:valAx>
        <c:axId val="12566387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6528"/>
        <c:crosses val="autoZero"/>
        <c:crossBetween val="midCat"/>
      </c:valAx>
      <c:valAx>
        <c:axId val="125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Pollution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Pollution vs Net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 (Constraint)'!$D$20:$D$38</c:f>
              <c:numCache>
                <c:formatCode>General</c:formatCode>
                <c:ptCount val="19"/>
                <c:pt idx="0">
                  <c:v>675.00005833786145</c:v>
                </c:pt>
                <c:pt idx="1">
                  <c:v>609.03907445739742</c:v>
                </c:pt>
                <c:pt idx="2">
                  <c:v>567.60515198883627</c:v>
                </c:pt>
                <c:pt idx="3">
                  <c:v>550.98174542898835</c:v>
                </c:pt>
                <c:pt idx="4">
                  <c:v>534.83754530240503</c:v>
                </c:pt>
                <c:pt idx="5">
                  <c:v>518.69327895158301</c:v>
                </c:pt>
                <c:pt idx="6">
                  <c:v>502.54906251861075</c:v>
                </c:pt>
                <c:pt idx="7">
                  <c:v>486.40494358300469</c:v>
                </c:pt>
                <c:pt idx="8">
                  <c:v>470.26074355287551</c:v>
                </c:pt>
                <c:pt idx="9">
                  <c:v>454.11654206946736</c:v>
                </c:pt>
                <c:pt idx="10">
                  <c:v>437.97234075852901</c:v>
                </c:pt>
                <c:pt idx="11">
                  <c:v>421.99097419283601</c:v>
                </c:pt>
                <c:pt idx="12">
                  <c:v>407.66759385686777</c:v>
                </c:pt>
                <c:pt idx="13">
                  <c:v>395.49426620448912</c:v>
                </c:pt>
                <c:pt idx="14">
                  <c:v>385.63396425528475</c:v>
                </c:pt>
                <c:pt idx="15">
                  <c:v>378.25008384668286</c:v>
                </c:pt>
                <c:pt idx="16">
                  <c:v>373.50624198478442</c:v>
                </c:pt>
                <c:pt idx="17">
                  <c:v>371.56579035977876</c:v>
                </c:pt>
                <c:pt idx="18">
                  <c:v>372.59220676932341</c:v>
                </c:pt>
              </c:numCache>
            </c:numRef>
          </c:xVal>
          <c:yVal>
            <c:numRef>
              <c:f>'Question 2 (Constraint)'!$E$20:$E$38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7-4244-8634-3165CBE8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3408"/>
        <c:axId val="125795328"/>
      </c:scatterChart>
      <c:valAx>
        <c:axId val="12579340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5328"/>
        <c:crosses val="autoZero"/>
        <c:crossBetween val="midCat"/>
      </c:valAx>
      <c:valAx>
        <c:axId val="12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Pollution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422275</xdr:colOff>
      <xdr:row>17</xdr:row>
      <xdr:rowOff>31750</xdr:rowOff>
    </xdr:from>
    <xdr:to>
      <xdr:col>16</xdr:col>
      <xdr:colOff>123825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B79AE-1011-F31F-C9D7-2871E126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21</xdr:row>
      <xdr:rowOff>76200</xdr:rowOff>
    </xdr:from>
    <xdr:to>
      <xdr:col>11</xdr:col>
      <xdr:colOff>593725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B5F2-4B49-580D-7365-34464C53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14.1640625" bestFit="1" customWidth="1"/>
    <col min="2" max="2" width="20.5" bestFit="1" customWidth="1"/>
    <col min="3" max="3" width="8.83203125" bestFit="1" customWidth="1"/>
    <col min="4" max="7" width="11.83203125" bestFit="1" customWidth="1"/>
    <col min="8" max="8" width="18.6640625" customWidth="1"/>
    <col min="9" max="9" width="10.83203125" bestFit="1" customWidth="1"/>
    <col min="10" max="10" width="11.83203125" bestFit="1" customWidth="1"/>
  </cols>
  <sheetData>
    <row r="1" spans="1:10" x14ac:dyDescent="0.2">
      <c r="B1" t="s">
        <v>4</v>
      </c>
      <c r="C1" t="s">
        <v>5</v>
      </c>
      <c r="D1" t="s">
        <v>6</v>
      </c>
      <c r="H1" s="2" t="s">
        <v>7</v>
      </c>
      <c r="I1" s="2"/>
      <c r="J1" s="2"/>
    </row>
    <row r="2" spans="1:10" x14ac:dyDescent="0.2">
      <c r="A2" t="s">
        <v>0</v>
      </c>
      <c r="B2">
        <v>0</v>
      </c>
      <c r="C2">
        <v>0</v>
      </c>
      <c r="D2">
        <v>75</v>
      </c>
      <c r="H2">
        <v>1.5</v>
      </c>
      <c r="I2">
        <v>2</v>
      </c>
      <c r="J2">
        <v>3</v>
      </c>
    </row>
    <row r="3" spans="1:10" x14ac:dyDescent="0.2">
      <c r="A3" t="s">
        <v>1</v>
      </c>
      <c r="B3">
        <v>100</v>
      </c>
      <c r="C3">
        <v>0.9</v>
      </c>
      <c r="D3">
        <v>20</v>
      </c>
      <c r="G3" t="s">
        <v>8</v>
      </c>
      <c r="H3">
        <v>0.3</v>
      </c>
      <c r="I3">
        <v>0.4</v>
      </c>
      <c r="J3">
        <v>0.3</v>
      </c>
    </row>
    <row r="4" spans="1:10" x14ac:dyDescent="0.2">
      <c r="A4" t="s">
        <v>2</v>
      </c>
      <c r="B4">
        <v>45</v>
      </c>
      <c r="C4">
        <v>2</v>
      </c>
      <c r="D4">
        <v>10</v>
      </c>
      <c r="G4" t="s">
        <v>9</v>
      </c>
      <c r="H4">
        <v>0.4</v>
      </c>
      <c r="I4">
        <v>0.45</v>
      </c>
      <c r="J4">
        <v>0.15</v>
      </c>
    </row>
    <row r="5" spans="1:10" x14ac:dyDescent="0.2">
      <c r="G5" t="s">
        <v>10</v>
      </c>
      <c r="H5">
        <v>0.15</v>
      </c>
      <c r="I5">
        <v>0.25</v>
      </c>
      <c r="J5">
        <v>0.6</v>
      </c>
    </row>
    <row r="8" spans="1:10" x14ac:dyDescent="0.2">
      <c r="A8" t="s">
        <v>11</v>
      </c>
      <c r="B8">
        <f xml:space="preserve"> SUM(A16:C16)</f>
        <v>9.0000010065110114</v>
      </c>
    </row>
    <row r="14" spans="1:10" x14ac:dyDescent="0.2">
      <c r="E14" s="2" t="s">
        <v>14</v>
      </c>
      <c r="F14" s="2"/>
      <c r="G14" s="2"/>
    </row>
    <row r="15" spans="1:10" x14ac:dyDescent="0.2">
      <c r="A15" t="s">
        <v>0</v>
      </c>
      <c r="B15" t="s">
        <v>1</v>
      </c>
      <c r="C15" t="s">
        <v>2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13</v>
      </c>
      <c r="J15" t="s">
        <v>22</v>
      </c>
    </row>
    <row r="16" spans="1:10" x14ac:dyDescent="0.2">
      <c r="A16">
        <v>0.41874774271095833</v>
      </c>
      <c r="B16">
        <v>8.5812532638000523</v>
      </c>
      <c r="C16">
        <v>0</v>
      </c>
      <c r="D16">
        <f xml:space="preserve"> A16*C2+B16*C3+C16*C4</f>
        <v>7.7231279374200472</v>
      </c>
      <c r="E16">
        <f xml:space="preserve"> D16^H2</f>
        <v>21.462971248745479</v>
      </c>
      <c r="F16">
        <f xml:space="preserve"> D16^I2</f>
        <v>59.646705137758033</v>
      </c>
      <c r="G16">
        <f xml:space="preserve"> D16^J2</f>
        <v>460.65913482447496</v>
      </c>
      <c r="H16">
        <f xml:space="preserve"> E16*H3+F16*I3+G16*J3</f>
        <v>168.49531387706935</v>
      </c>
      <c r="I16">
        <f xml:space="preserve"> A16*D2+B16*D3+C16*D4</f>
        <v>203.0311459793229</v>
      </c>
      <c r="J16">
        <f xml:space="preserve"> H16+I16</f>
        <v>371.52645985639225</v>
      </c>
    </row>
  </sheetData>
  <mergeCells count="2">
    <mergeCell ref="H1:J1"/>
    <mergeCell ref="E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A11" workbookViewId="0">
      <selection activeCell="G33" sqref="G33"/>
    </sheetView>
  </sheetViews>
  <sheetFormatPr baseColWidth="10" defaultColWidth="8.83203125" defaultRowHeight="15" x14ac:dyDescent="0.2"/>
  <cols>
    <col min="1" max="1" width="14.1640625" bestFit="1" customWidth="1"/>
    <col min="2" max="2" width="20.5" bestFit="1" customWidth="1"/>
    <col min="3" max="3" width="8.83203125" bestFit="1" customWidth="1"/>
    <col min="4" max="4" width="11.83203125" bestFit="1" customWidth="1"/>
    <col min="5" max="6" width="12.5" bestFit="1" customWidth="1"/>
    <col min="7" max="7" width="7.5" bestFit="1" customWidth="1"/>
    <col min="8" max="8" width="16.5" bestFit="1" customWidth="1"/>
    <col min="9" max="9" width="10.5" bestFit="1" customWidth="1"/>
    <col min="10" max="10" width="11.83203125" bestFit="1" customWidth="1"/>
    <col min="11" max="11" width="12.5" bestFit="1" customWidth="1"/>
    <col min="12" max="12" width="3.83203125" bestFit="1" customWidth="1"/>
    <col min="13" max="13" width="5.1640625" bestFit="1" customWidth="1"/>
    <col min="14" max="14" width="8.5" bestFit="1" customWidth="1"/>
  </cols>
  <sheetData>
    <row r="1" spans="1:14" x14ac:dyDescent="0.2">
      <c r="B1" t="s">
        <v>4</v>
      </c>
      <c r="C1" t="s">
        <v>5</v>
      </c>
      <c r="D1" t="s">
        <v>6</v>
      </c>
      <c r="H1" s="2" t="s">
        <v>7</v>
      </c>
      <c r="I1" s="2"/>
      <c r="J1" s="2"/>
    </row>
    <row r="2" spans="1:14" x14ac:dyDescent="0.2">
      <c r="A2" t="s">
        <v>0</v>
      </c>
      <c r="B2">
        <v>0</v>
      </c>
      <c r="C2">
        <v>0</v>
      </c>
      <c r="D2">
        <v>75</v>
      </c>
      <c r="H2">
        <v>1.5</v>
      </c>
      <c r="I2">
        <v>2</v>
      </c>
      <c r="J2">
        <v>3</v>
      </c>
    </row>
    <row r="3" spans="1:14" x14ac:dyDescent="0.2">
      <c r="A3" t="s">
        <v>1</v>
      </c>
      <c r="B3">
        <v>100</v>
      </c>
      <c r="C3">
        <v>0.9</v>
      </c>
      <c r="D3">
        <v>20</v>
      </c>
      <c r="G3" t="s">
        <v>8</v>
      </c>
      <c r="H3">
        <v>0.3</v>
      </c>
      <c r="I3">
        <v>0.4</v>
      </c>
      <c r="J3">
        <v>0.3</v>
      </c>
    </row>
    <row r="4" spans="1:14" x14ac:dyDescent="0.2">
      <c r="A4" t="s">
        <v>2</v>
      </c>
      <c r="B4">
        <v>45</v>
      </c>
      <c r="C4">
        <v>2</v>
      </c>
      <c r="D4">
        <v>10</v>
      </c>
      <c r="G4" t="s">
        <v>9</v>
      </c>
      <c r="H4">
        <v>0.4</v>
      </c>
      <c r="I4">
        <v>0.45</v>
      </c>
      <c r="J4">
        <v>0.15</v>
      </c>
    </row>
    <row r="5" spans="1:14" x14ac:dyDescent="0.2">
      <c r="G5" t="s">
        <v>10</v>
      </c>
      <c r="H5">
        <v>0.15</v>
      </c>
      <c r="I5">
        <v>0.25</v>
      </c>
      <c r="J5">
        <v>0.6</v>
      </c>
    </row>
    <row r="8" spans="1:14" x14ac:dyDescent="0.2">
      <c r="A8" t="s">
        <v>11</v>
      </c>
      <c r="B8">
        <f xml:space="preserve"> SUM(A16:C16)</f>
        <v>9.000000777838153</v>
      </c>
    </row>
    <row r="14" spans="1:14" x14ac:dyDescent="0.2">
      <c r="E14" s="2" t="s">
        <v>14</v>
      </c>
      <c r="F14" s="2"/>
      <c r="G14" s="2"/>
    </row>
    <row r="15" spans="1:14" x14ac:dyDescent="0.2">
      <c r="A15" t="s">
        <v>0</v>
      </c>
      <c r="B15" t="s">
        <v>1</v>
      </c>
      <c r="C15" t="s">
        <v>2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13</v>
      </c>
      <c r="J15" t="s">
        <v>22</v>
      </c>
      <c r="K15" t="s">
        <v>3</v>
      </c>
      <c r="L15" t="s">
        <v>19</v>
      </c>
      <c r="M15" t="s">
        <v>20</v>
      </c>
      <c r="N15" t="s">
        <v>21</v>
      </c>
    </row>
    <row r="16" spans="1:14" x14ac:dyDescent="0.2">
      <c r="A16">
        <v>9.000000777838153</v>
      </c>
      <c r="B16">
        <v>0</v>
      </c>
      <c r="C16">
        <v>0</v>
      </c>
      <c r="D16">
        <f xml:space="preserve"> A16*C2+B16*C3+C16*C4</f>
        <v>0</v>
      </c>
      <c r="E16">
        <f xml:space="preserve"> D16^H2</f>
        <v>0</v>
      </c>
      <c r="F16">
        <f xml:space="preserve"> D16^I2</f>
        <v>0</v>
      </c>
      <c r="G16">
        <f xml:space="preserve"> D16^J2</f>
        <v>0</v>
      </c>
      <c r="H16">
        <f xml:space="preserve"> E16*H3+F16*I3+G16*J3</f>
        <v>0</v>
      </c>
      <c r="I16">
        <f xml:space="preserve"> A16*D2+B16*D3+C16*D4</f>
        <v>675.00005833786145</v>
      </c>
      <c r="J16">
        <f xml:space="preserve"> H16+I16</f>
        <v>675.00005833786145</v>
      </c>
      <c r="K16">
        <f xml:space="preserve"> A16*B2+B16*B3+C16*B4</f>
        <v>0</v>
      </c>
      <c r="L16">
        <v>0</v>
      </c>
      <c r="M16">
        <v>1</v>
      </c>
      <c r="N16">
        <f xml:space="preserve"> J16*L16+K16*M16</f>
        <v>0</v>
      </c>
    </row>
    <row r="20" spans="1:8" x14ac:dyDescent="0.2">
      <c r="A20" t="s">
        <v>0</v>
      </c>
      <c r="B20" t="s">
        <v>1</v>
      </c>
      <c r="C20" t="s">
        <v>2</v>
      </c>
      <c r="D20" t="s">
        <v>22</v>
      </c>
      <c r="E20" t="s">
        <v>23</v>
      </c>
      <c r="F20" t="s">
        <v>19</v>
      </c>
      <c r="G20" t="s">
        <v>20</v>
      </c>
      <c r="H20" t="s">
        <v>21</v>
      </c>
    </row>
    <row r="21" spans="1:8" x14ac:dyDescent="0.2">
      <c r="A21">
        <v>0.41875035844201641</v>
      </c>
      <c r="B21">
        <v>8.5812506415579808</v>
      </c>
      <c r="C21">
        <v>0</v>
      </c>
      <c r="D21">
        <v>371.5264593681095</v>
      </c>
      <c r="E21">
        <v>858.1250641557981</v>
      </c>
      <c r="F21">
        <v>1</v>
      </c>
      <c r="G21">
        <v>0</v>
      </c>
      <c r="H21">
        <v>371.5264593681095</v>
      </c>
    </row>
    <row r="22" spans="1:8" x14ac:dyDescent="0.2">
      <c r="A22">
        <v>1.3992027657189274</v>
      </c>
      <c r="B22">
        <v>7.6007982085303647</v>
      </c>
      <c r="C22">
        <v>0</v>
      </c>
      <c r="D22">
        <v>377.07616825299334</v>
      </c>
      <c r="E22">
        <v>760.07982085303649</v>
      </c>
      <c r="F22">
        <v>0.9</v>
      </c>
      <c r="G22">
        <v>0.1</v>
      </c>
      <c r="H22">
        <v>415.37653351299764</v>
      </c>
    </row>
    <row r="23" spans="1:8" x14ac:dyDescent="0.2">
      <c r="A23">
        <v>2.8220186931683813</v>
      </c>
      <c r="B23">
        <v>6.1779822371104594</v>
      </c>
      <c r="C23">
        <v>0</v>
      </c>
      <c r="D23">
        <v>403.07959111922366</v>
      </c>
      <c r="E23">
        <v>617.79822371104592</v>
      </c>
      <c r="F23">
        <v>0.8</v>
      </c>
      <c r="G23">
        <v>0.2</v>
      </c>
      <c r="H23">
        <v>446.02331763758815</v>
      </c>
    </row>
    <row r="24" spans="1:8" x14ac:dyDescent="0.2">
      <c r="A24">
        <v>6.7456992861745499</v>
      </c>
      <c r="B24">
        <v>0</v>
      </c>
      <c r="C24">
        <v>2.2543015391717929</v>
      </c>
      <c r="D24">
        <v>566.9680524243222</v>
      </c>
      <c r="E24">
        <v>101.44356926273068</v>
      </c>
      <c r="F24">
        <v>0.7</v>
      </c>
      <c r="G24">
        <v>0.3</v>
      </c>
      <c r="H24">
        <v>427.31070747584477</v>
      </c>
    </row>
    <row r="25" spans="1:8" x14ac:dyDescent="0.2">
      <c r="A25">
        <v>7.0624939304021526</v>
      </c>
      <c r="B25">
        <v>0</v>
      </c>
      <c r="C25">
        <v>1.9375069060011236</v>
      </c>
      <c r="D25">
        <v>574.8126531503076</v>
      </c>
      <c r="E25">
        <v>87.187810770050561</v>
      </c>
      <c r="F25">
        <v>0.6</v>
      </c>
      <c r="G25">
        <v>0.4</v>
      </c>
      <c r="H25">
        <v>379.76271619820477</v>
      </c>
    </row>
    <row r="26" spans="1:8" x14ac:dyDescent="0.2">
      <c r="A26">
        <v>7.604106243070639</v>
      </c>
      <c r="B26">
        <v>0</v>
      </c>
      <c r="C26">
        <v>1.3958945704658483</v>
      </c>
      <c r="D26">
        <v>595.31179313577252</v>
      </c>
      <c r="E26">
        <v>62.815255670963175</v>
      </c>
      <c r="F26">
        <v>0.5</v>
      </c>
      <c r="G26">
        <v>0.5</v>
      </c>
      <c r="H26">
        <v>329.06352440336786</v>
      </c>
    </row>
    <row r="27" spans="1:8" x14ac:dyDescent="0.2">
      <c r="A27">
        <v>9.000000777838153</v>
      </c>
      <c r="B27">
        <v>0</v>
      </c>
      <c r="C27">
        <v>0</v>
      </c>
      <c r="D27">
        <v>675.00005833786145</v>
      </c>
      <c r="E27">
        <v>0</v>
      </c>
      <c r="F27">
        <v>0.4</v>
      </c>
      <c r="G27">
        <v>0.6</v>
      </c>
      <c r="H27">
        <v>270.00002333514459</v>
      </c>
    </row>
    <row r="28" spans="1:8" x14ac:dyDescent="0.2">
      <c r="A28">
        <v>9.000000777838153</v>
      </c>
      <c r="B28">
        <v>0</v>
      </c>
      <c r="C28">
        <v>0</v>
      </c>
      <c r="D28">
        <v>675.00005833786145</v>
      </c>
      <c r="E28">
        <v>0</v>
      </c>
      <c r="F28">
        <v>0.3</v>
      </c>
      <c r="G28">
        <v>0.7</v>
      </c>
      <c r="H28">
        <v>202.50001750135843</v>
      </c>
    </row>
    <row r="29" spans="1:8" x14ac:dyDescent="0.2">
      <c r="A29">
        <v>9.000000777838153</v>
      </c>
      <c r="B29">
        <v>0</v>
      </c>
      <c r="C29">
        <v>0</v>
      </c>
      <c r="D29">
        <v>675.00005833786145</v>
      </c>
      <c r="E29">
        <v>0</v>
      </c>
      <c r="F29">
        <v>0.2</v>
      </c>
      <c r="G29">
        <v>0.8</v>
      </c>
      <c r="H29">
        <v>135.00001166757229</v>
      </c>
    </row>
    <row r="30" spans="1:8" x14ac:dyDescent="0.2">
      <c r="A30">
        <v>9.000000777838153</v>
      </c>
      <c r="B30">
        <v>0</v>
      </c>
      <c r="C30">
        <v>0</v>
      </c>
      <c r="D30">
        <v>675.00005833786145</v>
      </c>
      <c r="E30">
        <v>0</v>
      </c>
      <c r="F30">
        <v>0.1</v>
      </c>
      <c r="G30">
        <v>0.9</v>
      </c>
      <c r="H30">
        <v>67.500005833786147</v>
      </c>
    </row>
    <row r="31" spans="1:8" x14ac:dyDescent="0.2">
      <c r="A31">
        <v>9.000000777838153</v>
      </c>
      <c r="B31">
        <v>0</v>
      </c>
      <c r="C31">
        <v>0</v>
      </c>
      <c r="D31">
        <v>675.00005833786145</v>
      </c>
      <c r="E31">
        <v>0</v>
      </c>
      <c r="F31">
        <v>0</v>
      </c>
      <c r="G31">
        <v>1</v>
      </c>
      <c r="H31">
        <v>0</v>
      </c>
    </row>
  </sheetData>
  <mergeCells count="2">
    <mergeCell ref="H1:J1"/>
    <mergeCell ref="E14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opLeftCell="A18" workbookViewId="0">
      <selection activeCell="E25" sqref="E25"/>
    </sheetView>
  </sheetViews>
  <sheetFormatPr baseColWidth="10" defaultColWidth="8.83203125" defaultRowHeight="15" x14ac:dyDescent="0.2"/>
  <cols>
    <col min="1" max="1" width="17.5" bestFit="1" customWidth="1"/>
    <col min="2" max="2" width="20.5" bestFit="1" customWidth="1"/>
    <col min="3" max="3" width="8.83203125" bestFit="1" customWidth="1"/>
    <col min="4" max="4" width="10.1640625" bestFit="1" customWidth="1"/>
    <col min="5" max="5" width="12.83203125" bestFit="1" customWidth="1"/>
    <col min="6" max="6" width="6.6640625" bestFit="1" customWidth="1"/>
    <col min="7" max="7" width="7.5" bestFit="1" customWidth="1"/>
    <col min="8" max="8" width="16.5" bestFit="1" customWidth="1"/>
    <col min="9" max="10" width="11.83203125" bestFit="1" customWidth="1"/>
    <col min="11" max="11" width="12.5" bestFit="1" customWidth="1"/>
    <col min="12" max="12" width="8.5" bestFit="1" customWidth="1"/>
    <col min="14" max="14" width="8.5" bestFit="1" customWidth="1"/>
  </cols>
  <sheetData>
    <row r="1" spans="1:11" x14ac:dyDescent="0.2">
      <c r="B1" t="s">
        <v>4</v>
      </c>
      <c r="C1" t="s">
        <v>5</v>
      </c>
      <c r="D1" t="s">
        <v>6</v>
      </c>
      <c r="H1" s="2" t="s">
        <v>7</v>
      </c>
      <c r="I1" s="2"/>
      <c r="J1" s="2"/>
    </row>
    <row r="2" spans="1:11" x14ac:dyDescent="0.2">
      <c r="A2" t="s">
        <v>0</v>
      </c>
      <c r="B2">
        <v>0</v>
      </c>
      <c r="C2">
        <v>0</v>
      </c>
      <c r="D2">
        <v>75</v>
      </c>
      <c r="H2">
        <v>1.5</v>
      </c>
      <c r="I2">
        <v>2</v>
      </c>
      <c r="J2">
        <v>3</v>
      </c>
    </row>
    <row r="3" spans="1:11" x14ac:dyDescent="0.2">
      <c r="A3" t="s">
        <v>1</v>
      </c>
      <c r="B3">
        <v>100</v>
      </c>
      <c r="C3">
        <v>0.9</v>
      </c>
      <c r="D3">
        <v>20</v>
      </c>
      <c r="G3" t="s">
        <v>8</v>
      </c>
      <c r="H3">
        <v>0.3</v>
      </c>
      <c r="I3">
        <v>0.4</v>
      </c>
      <c r="J3">
        <v>0.3</v>
      </c>
    </row>
    <row r="4" spans="1:11" x14ac:dyDescent="0.2">
      <c r="A4" t="s">
        <v>2</v>
      </c>
      <c r="B4">
        <v>45</v>
      </c>
      <c r="C4">
        <v>2</v>
      </c>
      <c r="D4">
        <v>10</v>
      </c>
      <c r="G4" t="s">
        <v>9</v>
      </c>
      <c r="H4">
        <v>0.4</v>
      </c>
      <c r="I4">
        <v>0.45</v>
      </c>
      <c r="J4">
        <v>0.15</v>
      </c>
    </row>
    <row r="5" spans="1:11" x14ac:dyDescent="0.2">
      <c r="G5" t="s">
        <v>10</v>
      </c>
      <c r="H5">
        <v>0.15</v>
      </c>
      <c r="I5">
        <v>0.25</v>
      </c>
      <c r="J5">
        <v>0.6</v>
      </c>
    </row>
    <row r="8" spans="1:11" x14ac:dyDescent="0.2">
      <c r="A8" t="s">
        <v>11</v>
      </c>
      <c r="B8">
        <f xml:space="preserve"> SUM(A16:C16)</f>
        <v>9.0000000307909076</v>
      </c>
    </row>
    <row r="10" spans="1:11" x14ac:dyDescent="0.2">
      <c r="B10" t="s">
        <v>24</v>
      </c>
      <c r="C10" t="s">
        <v>25</v>
      </c>
    </row>
    <row r="11" spans="1:11" x14ac:dyDescent="0.2">
      <c r="A11" t="s">
        <v>23</v>
      </c>
      <c r="B11">
        <v>0</v>
      </c>
      <c r="C11">
        <v>900</v>
      </c>
    </row>
    <row r="14" spans="1:11" x14ac:dyDescent="0.2">
      <c r="E14" s="2" t="s">
        <v>14</v>
      </c>
      <c r="F14" s="2"/>
      <c r="G14" s="2"/>
    </row>
    <row r="15" spans="1:11" x14ac:dyDescent="0.2">
      <c r="A15" t="s">
        <v>0</v>
      </c>
      <c r="B15" t="s">
        <v>1</v>
      </c>
      <c r="C15" t="s">
        <v>2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13</v>
      </c>
      <c r="J15" t="s">
        <v>22</v>
      </c>
      <c r="K15" t="s">
        <v>3</v>
      </c>
    </row>
    <row r="16" spans="1:11" x14ac:dyDescent="0.2">
      <c r="A16">
        <v>0</v>
      </c>
      <c r="B16">
        <v>9.0000000307909076</v>
      </c>
      <c r="C16">
        <v>0</v>
      </c>
      <c r="D16">
        <f xml:space="preserve"> A16*C2+B16*C3+C16*C4</f>
        <v>8.1000000277118165</v>
      </c>
      <c r="E16">
        <f xml:space="preserve"> D16^H2</f>
        <v>23.053004260931303</v>
      </c>
      <c r="F16">
        <f xml:space="preserve"> D16^I2</f>
        <v>65.61000044893143</v>
      </c>
      <c r="G16">
        <f xml:space="preserve"> D16^J2</f>
        <v>531.44100545451693</v>
      </c>
      <c r="H16">
        <f xml:space="preserve"> E16*H3+F16*I3+G16*J3</f>
        <v>192.59220309420704</v>
      </c>
      <c r="I16">
        <f xml:space="preserve"> A16*D2+B16*D3+C16*D4</f>
        <v>180.00000061581815</v>
      </c>
      <c r="J16">
        <f xml:space="preserve"> H16+I16</f>
        <v>372.59220371002516</v>
      </c>
      <c r="K16">
        <f xml:space="preserve"> A16*B2+B16*B3+C16*B4</f>
        <v>900.00000307909079</v>
      </c>
    </row>
    <row r="19" spans="1:5" x14ac:dyDescent="0.2">
      <c r="A19" t="s">
        <v>0</v>
      </c>
      <c r="B19" t="s">
        <v>1</v>
      </c>
      <c r="C19" t="s">
        <v>2</v>
      </c>
      <c r="D19" t="s">
        <v>22</v>
      </c>
      <c r="E19" t="s">
        <v>23</v>
      </c>
    </row>
    <row r="20" spans="1:5" x14ac:dyDescent="0.2">
      <c r="A20">
        <v>9.000000777838153</v>
      </c>
      <c r="B20">
        <v>0</v>
      </c>
      <c r="C20">
        <v>0</v>
      </c>
      <c r="D20">
        <v>675.00005833786145</v>
      </c>
      <c r="E20">
        <v>0</v>
      </c>
    </row>
    <row r="21" spans="1:5" x14ac:dyDescent="0.2">
      <c r="A21">
        <v>7.8888888752580311</v>
      </c>
      <c r="B21">
        <v>0</v>
      </c>
      <c r="C21">
        <v>1.1111111111111107</v>
      </c>
      <c r="D21">
        <v>609.03907445739742</v>
      </c>
      <c r="E21">
        <v>50</v>
      </c>
    </row>
    <row r="22" spans="1:5" x14ac:dyDescent="0.2">
      <c r="A22">
        <v>6.7777777755111579</v>
      </c>
      <c r="B22">
        <v>0</v>
      </c>
      <c r="C22">
        <v>2.2222222222222214</v>
      </c>
      <c r="D22">
        <v>567.60515198883627</v>
      </c>
      <c r="E22">
        <v>100</v>
      </c>
    </row>
    <row r="23" spans="1:5" x14ac:dyDescent="0.2">
      <c r="A23">
        <v>6.3221916709253545</v>
      </c>
      <c r="B23">
        <v>0.53633864469057047</v>
      </c>
      <c r="C23">
        <v>2.1414696784653988</v>
      </c>
      <c r="D23">
        <v>550.98174542898835</v>
      </c>
      <c r="E23">
        <v>150</v>
      </c>
    </row>
    <row r="24" spans="1:5" x14ac:dyDescent="0.2">
      <c r="A24">
        <v>5.9773640556638297</v>
      </c>
      <c r="B24">
        <v>1.1632978982475948</v>
      </c>
      <c r="C24">
        <v>1.8593380571609628</v>
      </c>
      <c r="D24">
        <v>534.83754530240503</v>
      </c>
      <c r="E24">
        <v>200</v>
      </c>
    </row>
    <row r="25" spans="1:5" x14ac:dyDescent="0.2">
      <c r="A25">
        <v>5.6325355498593295</v>
      </c>
      <c r="B25">
        <v>1.7902600006863953</v>
      </c>
      <c r="C25">
        <v>1.5772044329893202</v>
      </c>
      <c r="D25">
        <v>518.69327895158301</v>
      </c>
      <c r="E25">
        <v>250</v>
      </c>
    </row>
    <row r="26" spans="1:5" x14ac:dyDescent="0.2">
      <c r="A26">
        <v>5.2877079557711735</v>
      </c>
      <c r="B26">
        <v>2.4172201455643774</v>
      </c>
      <c r="C26">
        <v>1.2950718862020294</v>
      </c>
      <c r="D26">
        <v>502.54906251861075</v>
      </c>
      <c r="E26">
        <v>300</v>
      </c>
    </row>
    <row r="27" spans="1:5" x14ac:dyDescent="0.2">
      <c r="A27">
        <v>4.9428816490370773</v>
      </c>
      <c r="B27">
        <v>3.0441758920432598</v>
      </c>
      <c r="C27">
        <v>1.0129424617534428</v>
      </c>
      <c r="D27">
        <v>486.40494358300469</v>
      </c>
      <c r="E27">
        <v>350</v>
      </c>
    </row>
    <row r="28" spans="1:5" x14ac:dyDescent="0.2">
      <c r="A28">
        <v>4.5980536828255278</v>
      </c>
      <c r="B28">
        <v>3.6711348227373559</v>
      </c>
      <c r="C28">
        <v>0.73081150536642936</v>
      </c>
      <c r="D28">
        <v>470.26074355287551</v>
      </c>
      <c r="E28">
        <v>400</v>
      </c>
    </row>
    <row r="29" spans="1:5" x14ac:dyDescent="0.2">
      <c r="A29">
        <v>4.2532262920288106</v>
      </c>
      <c r="B29">
        <v>4.2980942409843683</v>
      </c>
      <c r="C29">
        <v>0.44867946690030214</v>
      </c>
      <c r="D29">
        <v>454.11654206946736</v>
      </c>
      <c r="E29">
        <v>450</v>
      </c>
    </row>
    <row r="30" spans="1:5" x14ac:dyDescent="0.2">
      <c r="A30">
        <v>3.9083986449641994</v>
      </c>
      <c r="B30">
        <v>4.9250534460874045</v>
      </c>
      <c r="C30">
        <v>0.16654789967908876</v>
      </c>
      <c r="D30">
        <v>437.97234075852901</v>
      </c>
      <c r="E30">
        <v>500</v>
      </c>
    </row>
    <row r="31" spans="1:5" x14ac:dyDescent="0.2">
      <c r="A31">
        <v>3.4999949827771668</v>
      </c>
      <c r="B31">
        <v>5.5000049999544682</v>
      </c>
      <c r="C31">
        <v>0</v>
      </c>
      <c r="D31">
        <v>421.99097419283601</v>
      </c>
      <c r="E31">
        <v>550</v>
      </c>
    </row>
    <row r="32" spans="1:5" x14ac:dyDescent="0.2">
      <c r="A32">
        <v>2.9999945010125284</v>
      </c>
      <c r="B32">
        <v>6.000005500004999</v>
      </c>
      <c r="C32">
        <v>0</v>
      </c>
      <c r="D32">
        <v>407.66759385686777</v>
      </c>
      <c r="E32">
        <v>600</v>
      </c>
    </row>
    <row r="33" spans="1:5" x14ac:dyDescent="0.2">
      <c r="A33">
        <v>2.5000000000001341</v>
      </c>
      <c r="B33">
        <v>6.4999999999999982</v>
      </c>
      <c r="C33">
        <v>0</v>
      </c>
      <c r="D33">
        <v>395.49426620448912</v>
      </c>
      <c r="E33">
        <v>650</v>
      </c>
    </row>
    <row r="34" spans="1:5" x14ac:dyDescent="0.2">
      <c r="A34">
        <v>2.000000000000107</v>
      </c>
      <c r="B34">
        <v>7.0000000330118013</v>
      </c>
      <c r="C34">
        <v>0</v>
      </c>
      <c r="D34">
        <v>385.63396425528475</v>
      </c>
      <c r="E34">
        <v>700</v>
      </c>
    </row>
    <row r="35" spans="1:5" x14ac:dyDescent="0.2">
      <c r="A35">
        <v>1.4999930305801423</v>
      </c>
      <c r="B35">
        <v>7.5000070000000312</v>
      </c>
      <c r="C35">
        <v>0</v>
      </c>
      <c r="D35">
        <v>378.25008384668286</v>
      </c>
      <c r="E35">
        <v>750</v>
      </c>
    </row>
    <row r="36" spans="1:5" x14ac:dyDescent="0.2">
      <c r="A36">
        <v>0.99999255770458639</v>
      </c>
      <c r="B36">
        <v>8.0000075000069995</v>
      </c>
      <c r="C36">
        <v>0</v>
      </c>
      <c r="D36">
        <v>373.50624198478442</v>
      </c>
      <c r="E36">
        <v>800</v>
      </c>
    </row>
    <row r="37" spans="1:5" x14ac:dyDescent="0.2">
      <c r="A37">
        <v>0.49999205665067264</v>
      </c>
      <c r="B37">
        <v>8.5000080000074991</v>
      </c>
      <c r="C37">
        <v>0</v>
      </c>
      <c r="D37">
        <v>371.56579035977876</v>
      </c>
      <c r="E37">
        <v>850</v>
      </c>
    </row>
    <row r="38" spans="1:5" x14ac:dyDescent="0.2">
      <c r="A38">
        <v>0</v>
      </c>
      <c r="B38">
        <v>9.0000000689706887</v>
      </c>
      <c r="C38">
        <v>0</v>
      </c>
      <c r="D38">
        <v>372.59220676932341</v>
      </c>
      <c r="E38">
        <v>900</v>
      </c>
    </row>
  </sheetData>
  <mergeCells count="2">
    <mergeCell ref="H1:J1"/>
    <mergeCell ref="E14:G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topLeftCell="A26" workbookViewId="0">
      <selection activeCell="M22" sqref="M22"/>
    </sheetView>
  </sheetViews>
  <sheetFormatPr baseColWidth="10" defaultColWidth="8.83203125" defaultRowHeight="15" x14ac:dyDescent="0.2"/>
  <cols>
    <col min="1" max="1" width="8.5" bestFit="1" customWidth="1"/>
    <col min="2" max="2" width="20.5" bestFit="1" customWidth="1"/>
    <col min="3" max="3" width="8.83203125" bestFit="1" customWidth="1"/>
    <col min="4" max="4" width="10.1640625" bestFit="1" customWidth="1"/>
    <col min="7" max="7" width="7.5" bestFit="1" customWidth="1"/>
    <col min="8" max="8" width="16.5" bestFit="1" customWidth="1"/>
    <col min="9" max="9" width="10.5" bestFit="1" customWidth="1"/>
    <col min="10" max="10" width="11.83203125" bestFit="1" customWidth="1"/>
    <col min="11" max="11" width="12.5" bestFit="1" customWidth="1"/>
    <col min="12" max="13" width="11.83203125" bestFit="1" customWidth="1"/>
    <col min="14" max="14" width="12.5" bestFit="1" customWidth="1"/>
  </cols>
  <sheetData>
    <row r="1" spans="1:16" x14ac:dyDescent="0.2">
      <c r="B1" t="s">
        <v>4</v>
      </c>
      <c r="C1" t="s">
        <v>5</v>
      </c>
      <c r="D1" t="s">
        <v>6</v>
      </c>
      <c r="H1" s="2" t="s">
        <v>7</v>
      </c>
      <c r="I1" s="2"/>
      <c r="J1" s="2"/>
      <c r="M1" t="s">
        <v>19</v>
      </c>
      <c r="N1" t="s">
        <v>20</v>
      </c>
      <c r="P1" s="1"/>
    </row>
    <row r="2" spans="1:16" x14ac:dyDescent="0.2">
      <c r="A2" t="s">
        <v>0</v>
      </c>
      <c r="B2">
        <v>0</v>
      </c>
      <c r="C2">
        <v>0</v>
      </c>
      <c r="D2">
        <v>75</v>
      </c>
      <c r="H2">
        <v>1.5</v>
      </c>
      <c r="I2">
        <v>2</v>
      </c>
      <c r="J2">
        <v>3</v>
      </c>
      <c r="M2">
        <v>0.7</v>
      </c>
      <c r="N2">
        <v>0.3</v>
      </c>
      <c r="P2" s="1"/>
    </row>
    <row r="3" spans="1:16" x14ac:dyDescent="0.2">
      <c r="A3" t="s">
        <v>1</v>
      </c>
      <c r="B3">
        <v>100</v>
      </c>
      <c r="C3">
        <v>0.9</v>
      </c>
      <c r="D3">
        <v>20</v>
      </c>
      <c r="G3" t="s">
        <v>8</v>
      </c>
      <c r="H3">
        <v>0.3</v>
      </c>
      <c r="I3">
        <v>0.4</v>
      </c>
      <c r="J3">
        <v>0.3</v>
      </c>
    </row>
    <row r="4" spans="1:16" x14ac:dyDescent="0.2">
      <c r="A4" t="s">
        <v>2</v>
      </c>
      <c r="B4">
        <v>45</v>
      </c>
      <c r="C4">
        <v>2</v>
      </c>
      <c r="D4">
        <v>10</v>
      </c>
      <c r="G4" t="s">
        <v>9</v>
      </c>
      <c r="H4">
        <v>0.4</v>
      </c>
      <c r="I4">
        <v>0.45</v>
      </c>
      <c r="J4">
        <v>0.15</v>
      </c>
      <c r="M4" t="s">
        <v>22</v>
      </c>
      <c r="N4" t="s">
        <v>3</v>
      </c>
    </row>
    <row r="5" spans="1:16" x14ac:dyDescent="0.2">
      <c r="G5" t="s">
        <v>10</v>
      </c>
      <c r="H5">
        <v>0.15</v>
      </c>
      <c r="I5">
        <v>0.25</v>
      </c>
      <c r="J5">
        <v>0.6</v>
      </c>
      <c r="L5" t="s">
        <v>25</v>
      </c>
      <c r="M5">
        <f xml:space="preserve"> MAX(J9:J18)</f>
        <v>675</v>
      </c>
      <c r="N5">
        <f xml:space="preserve"> MAX(K9:K18)</f>
        <v>860</v>
      </c>
    </row>
    <row r="6" spans="1:16" x14ac:dyDescent="0.2">
      <c r="L6" t="s">
        <v>24</v>
      </c>
      <c r="M6">
        <f xml:space="preserve"> MIN(J9:J18)</f>
        <v>371.52848984396235</v>
      </c>
      <c r="N6">
        <f xml:space="preserve"> MIN(K9:K18)</f>
        <v>0</v>
      </c>
    </row>
    <row r="7" spans="1:16" x14ac:dyDescent="0.2">
      <c r="E7" s="2" t="s">
        <v>14</v>
      </c>
      <c r="F7" s="2"/>
      <c r="G7" s="2"/>
    </row>
    <row r="8" spans="1:16" x14ac:dyDescent="0.2">
      <c r="A8" t="s">
        <v>26</v>
      </c>
      <c r="B8" t="s">
        <v>1</v>
      </c>
      <c r="C8" t="s">
        <v>2</v>
      </c>
      <c r="D8" t="s">
        <v>12</v>
      </c>
      <c r="E8" t="s">
        <v>15</v>
      </c>
      <c r="F8" t="s">
        <v>16</v>
      </c>
      <c r="G8" t="s">
        <v>17</v>
      </c>
      <c r="H8" t="s">
        <v>18</v>
      </c>
      <c r="I8" t="s">
        <v>13</v>
      </c>
      <c r="J8" t="s">
        <v>22</v>
      </c>
      <c r="K8" t="s">
        <v>3</v>
      </c>
      <c r="L8" t="s">
        <v>27</v>
      </c>
    </row>
    <row r="9" spans="1:16" x14ac:dyDescent="0.2">
      <c r="A9">
        <v>0.4</v>
      </c>
      <c r="B9">
        <v>8.6</v>
      </c>
      <c r="C9">
        <v>0</v>
      </c>
      <c r="D9">
        <f xml:space="preserve"> A9*$C$2+B9*$C$3+C9*$C$4</f>
        <v>7.74</v>
      </c>
      <c r="E9">
        <f xml:space="preserve"> D9^$H$2</f>
        <v>21.533342146541038</v>
      </c>
      <c r="F9">
        <f xml:space="preserve"> D9^$I$2</f>
        <v>59.907600000000002</v>
      </c>
      <c r="G9">
        <f xml:space="preserve"> D9^$J$2</f>
        <v>463.68482400000005</v>
      </c>
      <c r="H9">
        <f xml:space="preserve"> E9*$H$3+F9*$I$3+G9*$J$3</f>
        <v>169.52848984396232</v>
      </c>
      <c r="I9">
        <f xml:space="preserve"> A9*$D$2+B9*$D$3+C9*$D$4</f>
        <v>202</v>
      </c>
      <c r="J9">
        <f xml:space="preserve"> H9+I9</f>
        <v>371.52848984396235</v>
      </c>
      <c r="K9">
        <f xml:space="preserve"> A9*$B$2+B9*$B$3+C9*$B$4</f>
        <v>860</v>
      </c>
      <c r="L9">
        <f xml:space="preserve"> (($M$5-J9)/($M$5-$M$6))*$M$2 + (($N$5-K9)/($N$5-$N$6))*$N$2</f>
        <v>0.7</v>
      </c>
    </row>
    <row r="10" spans="1:16" x14ac:dyDescent="0.2">
      <c r="A10">
        <v>2</v>
      </c>
      <c r="B10">
        <v>7</v>
      </c>
      <c r="C10">
        <v>0</v>
      </c>
      <c r="D10">
        <f t="shared" ref="D10:D18" si="0" xml:space="preserve"> A10*$C$2+B10*$C$3+C10*$C$4</f>
        <v>6.3</v>
      </c>
      <c r="E10">
        <f t="shared" ref="E10:E18" si="1" xml:space="preserve"> D10^$H$2</f>
        <v>15.812874501494028</v>
      </c>
      <c r="F10">
        <f t="shared" ref="F10:F18" si="2" xml:space="preserve"> D10^$I$2</f>
        <v>39.69</v>
      </c>
      <c r="G10">
        <f t="shared" ref="G10:G18" si="3" xml:space="preserve"> D10^$J$2</f>
        <v>250.04699999999997</v>
      </c>
      <c r="H10">
        <f t="shared" ref="H10:H18" si="4" xml:space="preserve"> E10*$H$3+F10*$I$3+G10*$J$3</f>
        <v>95.633962350448201</v>
      </c>
      <c r="I10">
        <f t="shared" ref="I10:I18" si="5" xml:space="preserve"> A10*$D$2+B10*$D$3+C10*$D$4</f>
        <v>290</v>
      </c>
      <c r="J10">
        <f t="shared" ref="J10:J18" si="6" xml:space="preserve"> H10+I10</f>
        <v>385.6339623504482</v>
      </c>
      <c r="K10">
        <f t="shared" ref="K10:K18" si="7" xml:space="preserve"> A10*$B$2+B10*$B$3+C10*$B$4</f>
        <v>700</v>
      </c>
      <c r="L10">
        <f t="shared" ref="L10:L18" si="8" xml:space="preserve"> (($M$5-J10)/($M$5-$M$6))*$M$2 + (($N$5-K10)/($N$5-$N$6))*$N$2</f>
        <v>0.72327768427000882</v>
      </c>
    </row>
    <row r="11" spans="1:16" x14ac:dyDescent="0.2">
      <c r="A11">
        <v>3.7</v>
      </c>
      <c r="B11">
        <v>5.3</v>
      </c>
      <c r="C11">
        <v>0</v>
      </c>
      <c r="D11">
        <f t="shared" si="0"/>
        <v>4.7699999999999996</v>
      </c>
      <c r="E11">
        <f t="shared" si="1"/>
        <v>10.417837251560419</v>
      </c>
      <c r="F11">
        <f t="shared" si="2"/>
        <v>22.752899999999997</v>
      </c>
      <c r="G11">
        <f t="shared" si="3"/>
        <v>108.53133299999998</v>
      </c>
      <c r="H11">
        <f t="shared" si="4"/>
        <v>44.785911075468114</v>
      </c>
      <c r="I11">
        <f t="shared" si="5"/>
        <v>383.5</v>
      </c>
      <c r="J11">
        <f t="shared" si="6"/>
        <v>428.28591107546811</v>
      </c>
      <c r="K11">
        <f t="shared" si="7"/>
        <v>530</v>
      </c>
      <c r="L11">
        <f t="shared" si="8"/>
        <v>0.68419725197023584</v>
      </c>
    </row>
    <row r="12" spans="1:16" x14ac:dyDescent="0.2">
      <c r="A12">
        <v>2.9</v>
      </c>
      <c r="B12">
        <v>4.0999999999999996</v>
      </c>
      <c r="C12">
        <v>2</v>
      </c>
      <c r="D12">
        <f t="shared" si="0"/>
        <v>7.6899999999999995</v>
      </c>
      <c r="E12">
        <f t="shared" si="1"/>
        <v>21.325023071499828</v>
      </c>
      <c r="F12">
        <f t="shared" si="2"/>
        <v>59.136099999999992</v>
      </c>
      <c r="G12">
        <f t="shared" si="3"/>
        <v>454.75660899999991</v>
      </c>
      <c r="H12">
        <f t="shared" si="4"/>
        <v>166.47892962144991</v>
      </c>
      <c r="I12">
        <f t="shared" si="5"/>
        <v>319.5</v>
      </c>
      <c r="J12">
        <f t="shared" si="6"/>
        <v>485.97892962144988</v>
      </c>
      <c r="K12">
        <f t="shared" si="7"/>
        <v>499.99999999999994</v>
      </c>
      <c r="L12">
        <f t="shared" si="8"/>
        <v>0.56158525349338617</v>
      </c>
    </row>
    <row r="13" spans="1:16" x14ac:dyDescent="0.2">
      <c r="A13">
        <v>4.9000000000000004</v>
      </c>
      <c r="B13">
        <v>2.1</v>
      </c>
      <c r="C13">
        <v>2</v>
      </c>
      <c r="D13">
        <f t="shared" si="0"/>
        <v>5.8900000000000006</v>
      </c>
      <c r="E13">
        <f t="shared" si="1"/>
        <v>14.294630775224661</v>
      </c>
      <c r="F13">
        <f t="shared" si="2"/>
        <v>34.692100000000003</v>
      </c>
      <c r="G13">
        <f t="shared" si="3"/>
        <v>204.33646900000005</v>
      </c>
      <c r="H13">
        <f t="shared" si="4"/>
        <v>79.466169932567411</v>
      </c>
      <c r="I13">
        <f t="shared" si="5"/>
        <v>429.5</v>
      </c>
      <c r="J13">
        <f t="shared" si="6"/>
        <v>508.96616993256742</v>
      </c>
      <c r="K13">
        <f t="shared" si="7"/>
        <v>300</v>
      </c>
      <c r="L13">
        <f t="shared" si="8"/>
        <v>0.57832937132086815</v>
      </c>
    </row>
    <row r="14" spans="1:16" x14ac:dyDescent="0.2">
      <c r="A14">
        <v>5.9</v>
      </c>
      <c r="B14">
        <v>1.1000000000000001</v>
      </c>
      <c r="C14">
        <v>2</v>
      </c>
      <c r="D14">
        <f t="shared" si="0"/>
        <v>4.99</v>
      </c>
      <c r="E14">
        <f t="shared" si="1"/>
        <v>11.146815643940648</v>
      </c>
      <c r="F14">
        <f t="shared" si="2"/>
        <v>24.900100000000002</v>
      </c>
      <c r="G14">
        <f t="shared" si="3"/>
        <v>124.25149900000001</v>
      </c>
      <c r="H14">
        <f t="shared" si="4"/>
        <v>50.5795343931822</v>
      </c>
      <c r="I14">
        <f t="shared" si="5"/>
        <v>484.5</v>
      </c>
      <c r="J14">
        <f t="shared" si="6"/>
        <v>535.07953439318226</v>
      </c>
      <c r="K14">
        <f t="shared" si="7"/>
        <v>200</v>
      </c>
      <c r="L14">
        <f t="shared" si="8"/>
        <v>0.55297892030846407</v>
      </c>
    </row>
    <row r="15" spans="1:16" x14ac:dyDescent="0.2">
      <c r="A15">
        <v>6.6</v>
      </c>
      <c r="B15">
        <v>0</v>
      </c>
      <c r="C15">
        <v>2.4</v>
      </c>
      <c r="D15">
        <f t="shared" si="0"/>
        <v>4.8</v>
      </c>
      <c r="E15">
        <f t="shared" si="1"/>
        <v>10.516273104099188</v>
      </c>
      <c r="F15">
        <f t="shared" si="2"/>
        <v>23.04</v>
      </c>
      <c r="G15">
        <f t="shared" si="3"/>
        <v>110.592</v>
      </c>
      <c r="H15">
        <f t="shared" si="4"/>
        <v>45.548481931229752</v>
      </c>
      <c r="I15">
        <f t="shared" si="5"/>
        <v>519</v>
      </c>
      <c r="J15">
        <f t="shared" si="6"/>
        <v>564.54848193122973</v>
      </c>
      <c r="K15">
        <f t="shared" si="7"/>
        <v>108</v>
      </c>
      <c r="L15">
        <f t="shared" si="8"/>
        <v>0.51709764421068583</v>
      </c>
    </row>
    <row r="16" spans="1:16" x14ac:dyDescent="0.2">
      <c r="A16">
        <v>8.1</v>
      </c>
      <c r="B16">
        <v>0</v>
      </c>
      <c r="C16">
        <v>0.9</v>
      </c>
      <c r="D16">
        <f t="shared" si="0"/>
        <v>1.8</v>
      </c>
      <c r="E16">
        <f t="shared" si="1"/>
        <v>2.414953415699773</v>
      </c>
      <c r="F16">
        <f t="shared" si="2"/>
        <v>3.24</v>
      </c>
      <c r="G16">
        <f t="shared" si="3"/>
        <v>5.8320000000000007</v>
      </c>
      <c r="H16">
        <f t="shared" si="4"/>
        <v>3.7700860247099319</v>
      </c>
      <c r="I16">
        <f t="shared" si="5"/>
        <v>616.5</v>
      </c>
      <c r="J16">
        <f t="shared" si="6"/>
        <v>620.27008602470994</v>
      </c>
      <c r="K16">
        <f t="shared" si="7"/>
        <v>40.5</v>
      </c>
      <c r="L16">
        <f t="shared" si="8"/>
        <v>0.41211438760637659</v>
      </c>
    </row>
    <row r="17" spans="1:12" x14ac:dyDescent="0.2">
      <c r="A17">
        <v>9</v>
      </c>
      <c r="B17">
        <v>0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675</v>
      </c>
      <c r="J17">
        <f t="shared" si="6"/>
        <v>675</v>
      </c>
      <c r="K17">
        <f t="shared" si="7"/>
        <v>0</v>
      </c>
      <c r="L17">
        <f t="shared" si="8"/>
        <v>0.3</v>
      </c>
    </row>
    <row r="18" spans="1:12" x14ac:dyDescent="0.2">
      <c r="A18">
        <v>6.7</v>
      </c>
      <c r="B18">
        <v>0</v>
      </c>
      <c r="C18">
        <v>2.2999999999999998</v>
      </c>
      <c r="D18">
        <f t="shared" si="0"/>
        <v>4.5999999999999996</v>
      </c>
      <c r="E18">
        <f t="shared" si="1"/>
        <v>9.865900871182518</v>
      </c>
      <c r="F18">
        <f t="shared" si="2"/>
        <v>21.159999999999997</v>
      </c>
      <c r="G18">
        <f t="shared" si="3"/>
        <v>97.33599999999997</v>
      </c>
      <c r="H18">
        <f t="shared" si="4"/>
        <v>40.624570261354748</v>
      </c>
      <c r="I18">
        <f t="shared" si="5"/>
        <v>525.5</v>
      </c>
      <c r="J18">
        <f t="shared" si="6"/>
        <v>566.12457026135473</v>
      </c>
      <c r="K18">
        <f t="shared" si="7"/>
        <v>103.49999999999999</v>
      </c>
      <c r="L18">
        <f t="shared" si="8"/>
        <v>0.51503194079559411</v>
      </c>
    </row>
  </sheetData>
  <mergeCells count="2">
    <mergeCell ref="H1:J1"/>
    <mergeCell ref="E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"/>
  <sheetViews>
    <sheetView workbookViewId="0">
      <selection activeCell="Q2" sqref="Q2"/>
    </sheetView>
  </sheetViews>
  <sheetFormatPr baseColWidth="10" defaultColWidth="8.83203125" defaultRowHeight="15" x14ac:dyDescent="0.2"/>
  <cols>
    <col min="1" max="1" width="8.5" bestFit="1" customWidth="1"/>
    <col min="2" max="2" width="20.5" bestFit="1" customWidth="1"/>
    <col min="3" max="3" width="8.83203125" bestFit="1" customWidth="1"/>
    <col min="4" max="4" width="10.1640625" bestFit="1" customWidth="1"/>
    <col min="7" max="7" width="10.83203125" bestFit="1" customWidth="1"/>
    <col min="8" max="8" width="16.5" bestFit="1" customWidth="1"/>
    <col min="9" max="9" width="10.5" bestFit="1" customWidth="1"/>
    <col min="10" max="10" width="11.83203125" bestFit="1" customWidth="1"/>
    <col min="11" max="11" width="12.5" bestFit="1" customWidth="1"/>
    <col min="12" max="13" width="11.83203125" bestFit="1" customWidth="1"/>
    <col min="14" max="14" width="12.5" bestFit="1" customWidth="1"/>
    <col min="15" max="15" width="11.83203125" bestFit="1" customWidth="1"/>
    <col min="16" max="16" width="12.5" bestFit="1" customWidth="1"/>
    <col min="17" max="19" width="11.83203125" bestFit="1" customWidth="1"/>
    <col min="20" max="22" width="19.6640625" bestFit="1" customWidth="1"/>
  </cols>
  <sheetData>
    <row r="1" spans="1:21" x14ac:dyDescent="0.2">
      <c r="B1" t="s">
        <v>4</v>
      </c>
      <c r="C1" t="s">
        <v>5</v>
      </c>
      <c r="D1" t="s">
        <v>6</v>
      </c>
      <c r="H1" s="2" t="s">
        <v>7</v>
      </c>
      <c r="I1" s="2"/>
      <c r="J1" s="2"/>
      <c r="M1" t="s">
        <v>19</v>
      </c>
      <c r="N1" t="s">
        <v>20</v>
      </c>
      <c r="Q1" t="s">
        <v>28</v>
      </c>
      <c r="R1" t="s">
        <v>29</v>
      </c>
      <c r="S1" t="s">
        <v>30</v>
      </c>
      <c r="T1" t="s">
        <v>32</v>
      </c>
      <c r="U1" t="s">
        <v>31</v>
      </c>
    </row>
    <row r="2" spans="1:21" x14ac:dyDescent="0.2">
      <c r="A2" t="s">
        <v>0</v>
      </c>
      <c r="B2">
        <v>0</v>
      </c>
      <c r="C2">
        <v>0</v>
      </c>
      <c r="D2">
        <v>75</v>
      </c>
      <c r="H2">
        <v>1.5</v>
      </c>
      <c r="I2">
        <v>2</v>
      </c>
      <c r="J2">
        <v>3</v>
      </c>
      <c r="M2">
        <v>0.7</v>
      </c>
      <c r="N2">
        <v>0.3</v>
      </c>
      <c r="Q2">
        <v>0.7</v>
      </c>
      <c r="R2">
        <v>0.65119051245049309</v>
      </c>
      <c r="S2">
        <v>0.55087963692371034</v>
      </c>
      <c r="T2">
        <v>0.3</v>
      </c>
      <c r="U2">
        <v>1</v>
      </c>
    </row>
    <row r="3" spans="1:21" x14ac:dyDescent="0.2">
      <c r="A3" t="s">
        <v>1</v>
      </c>
      <c r="B3">
        <v>100</v>
      </c>
      <c r="C3">
        <v>0.9</v>
      </c>
      <c r="D3">
        <v>20</v>
      </c>
      <c r="G3" t="s">
        <v>8</v>
      </c>
      <c r="H3">
        <v>0.3</v>
      </c>
      <c r="I3">
        <v>0.4</v>
      </c>
      <c r="J3">
        <v>0.3</v>
      </c>
      <c r="Q3">
        <v>0.63893441385160987</v>
      </c>
      <c r="R3">
        <v>0.63096446268452921</v>
      </c>
      <c r="S3">
        <v>0.54954717148335042</v>
      </c>
      <c r="T3">
        <v>0.4</v>
      </c>
      <c r="U3">
        <v>0.7</v>
      </c>
    </row>
    <row r="4" spans="1:21" x14ac:dyDescent="0.2">
      <c r="A4" t="s">
        <v>2</v>
      </c>
      <c r="B4">
        <v>45</v>
      </c>
      <c r="C4">
        <v>2</v>
      </c>
      <c r="D4">
        <v>10</v>
      </c>
      <c r="G4" t="s">
        <v>9</v>
      </c>
      <c r="H4">
        <v>0.4</v>
      </c>
      <c r="I4">
        <v>0.45</v>
      </c>
      <c r="J4">
        <v>0.15</v>
      </c>
      <c r="M4" t="s">
        <v>22</v>
      </c>
      <c r="N4" t="s">
        <v>3</v>
      </c>
      <c r="Q4">
        <v>0</v>
      </c>
      <c r="R4">
        <v>0.48956636898373929</v>
      </c>
      <c r="S4">
        <v>0.54536104370931382</v>
      </c>
      <c r="T4">
        <v>0.3</v>
      </c>
      <c r="U4">
        <v>0.3</v>
      </c>
    </row>
    <row r="5" spans="1:21" x14ac:dyDescent="0.2">
      <c r="G5" t="s">
        <v>10</v>
      </c>
      <c r="H5">
        <v>0.15</v>
      </c>
      <c r="I5">
        <v>0.25</v>
      </c>
      <c r="J5">
        <v>0.6</v>
      </c>
      <c r="L5" t="s">
        <v>25</v>
      </c>
      <c r="M5">
        <f xml:space="preserve"> MAX(I10:K12)</f>
        <v>774.25660899999991</v>
      </c>
      <c r="N5">
        <f xml:space="preserve"> MAX(L10:L12)</f>
        <v>499.99999999999994</v>
      </c>
    </row>
    <row r="6" spans="1:21" x14ac:dyDescent="0.2">
      <c r="L6" t="s">
        <v>24</v>
      </c>
      <c r="M6">
        <f xml:space="preserve"> MIN(I10:K12)</f>
        <v>340.8250230714998</v>
      </c>
      <c r="N6">
        <f xml:space="preserve"> MIN(L10:L12)</f>
        <v>40.5</v>
      </c>
    </row>
    <row r="7" spans="1:21" x14ac:dyDescent="0.2">
      <c r="Q7" t="s">
        <v>28</v>
      </c>
      <c r="R7" t="s">
        <v>29</v>
      </c>
      <c r="S7" t="s">
        <v>30</v>
      </c>
      <c r="T7" t="s">
        <v>31</v>
      </c>
    </row>
    <row r="8" spans="1:21" x14ac:dyDescent="0.2">
      <c r="E8" s="2" t="s">
        <v>14</v>
      </c>
      <c r="F8" s="2"/>
      <c r="G8" s="2"/>
      <c r="I8" s="2" t="s">
        <v>22</v>
      </c>
      <c r="J8" s="2"/>
      <c r="K8" s="2"/>
      <c r="M8" s="2" t="s">
        <v>27</v>
      </c>
      <c r="N8" s="2"/>
      <c r="O8" s="2"/>
      <c r="Q8">
        <v>0</v>
      </c>
      <c r="R8">
        <v>0</v>
      </c>
      <c r="S8">
        <v>0</v>
      </c>
      <c r="T8">
        <v>0</v>
      </c>
    </row>
    <row r="9" spans="1:21" ht="14.5" customHeight="1" x14ac:dyDescent="0.2">
      <c r="A9" t="s">
        <v>26</v>
      </c>
      <c r="B9" t="s">
        <v>1</v>
      </c>
      <c r="C9" t="s">
        <v>2</v>
      </c>
      <c r="D9" t="s">
        <v>12</v>
      </c>
      <c r="E9" t="s">
        <v>15</v>
      </c>
      <c r="F9" t="s">
        <v>16</v>
      </c>
      <c r="G9" t="s">
        <v>17</v>
      </c>
      <c r="H9" t="s">
        <v>13</v>
      </c>
      <c r="I9" t="s">
        <v>15</v>
      </c>
      <c r="J9" t="s">
        <v>16</v>
      </c>
      <c r="K9" t="s">
        <v>17</v>
      </c>
      <c r="L9" t="s">
        <v>3</v>
      </c>
      <c r="M9" t="s">
        <v>15</v>
      </c>
      <c r="N9" t="s">
        <v>16</v>
      </c>
      <c r="O9" t="s">
        <v>17</v>
      </c>
      <c r="Q9">
        <v>0</v>
      </c>
      <c r="R9">
        <v>0.48956636898373929</v>
      </c>
      <c r="S9">
        <v>0.54536104370931382</v>
      </c>
      <c r="T9">
        <v>0</v>
      </c>
    </row>
    <row r="10" spans="1:21" ht="14.5" customHeight="1" x14ac:dyDescent="0.2">
      <c r="A10">
        <v>2.9</v>
      </c>
      <c r="B10">
        <v>4.0999999999999996</v>
      </c>
      <c r="C10">
        <v>2</v>
      </c>
      <c r="D10">
        <f xml:space="preserve"> A10*$C$2+B10*$C$3+C10*$C$4</f>
        <v>7.6899999999999995</v>
      </c>
      <c r="E10">
        <f xml:space="preserve"> D10^$H$2</f>
        <v>21.325023071499828</v>
      </c>
      <c r="F10">
        <f xml:space="preserve"> D10^$I$2</f>
        <v>59.136099999999992</v>
      </c>
      <c r="G10">
        <f xml:space="preserve"> D10^$J$2</f>
        <v>454.75660899999991</v>
      </c>
      <c r="H10">
        <f xml:space="preserve"> A10*$D$2+B10*$D$3+C10*$D$4</f>
        <v>319.5</v>
      </c>
      <c r="I10">
        <f xml:space="preserve"> E10+$H10</f>
        <v>340.8250230714998</v>
      </c>
      <c r="J10">
        <f t="shared" ref="J10:K10" si="0" xml:space="preserve"> F10+$H10</f>
        <v>378.6361</v>
      </c>
      <c r="K10">
        <f t="shared" si="0"/>
        <v>774.25660899999991</v>
      </c>
      <c r="L10">
        <f xml:space="preserve"> A10*$B$2+B10*$B$3+C10*$B$4</f>
        <v>499.99999999999994</v>
      </c>
      <c r="M10">
        <f xml:space="preserve"> (($M$5-I10)/($M$5-$M$6))*$M$2+(($N$5-$L10)/($N$5-$N$6))*$N$2</f>
        <v>0.7</v>
      </c>
      <c r="N10">
        <f t="shared" ref="N10:O10" si="1" xml:space="preserve"> (($M$5-J10)/($M$5-$M$6))*$M$2+(($N$5-$L10)/($N$5-$N$6))*$N$2</f>
        <v>0.63893441385160987</v>
      </c>
      <c r="O10">
        <f t="shared" si="1"/>
        <v>0</v>
      </c>
      <c r="Q10">
        <v>0</v>
      </c>
      <c r="R10">
        <v>0.48956636898373929</v>
      </c>
      <c r="S10">
        <v>0.54536104370931382</v>
      </c>
      <c r="T10">
        <v>0.3</v>
      </c>
    </row>
    <row r="11" spans="1:21" ht="14.5" customHeight="1" x14ac:dyDescent="0.2">
      <c r="A11">
        <v>6.6</v>
      </c>
      <c r="B11">
        <v>0</v>
      </c>
      <c r="C11">
        <v>2.4</v>
      </c>
      <c r="D11">
        <f xml:space="preserve"> A11*$C$2+B11*$C$3+C11*$C$4</f>
        <v>4.8</v>
      </c>
      <c r="E11">
        <f xml:space="preserve"> D11^$H$2</f>
        <v>10.516273104099188</v>
      </c>
      <c r="F11">
        <f xml:space="preserve"> D11^$I$2</f>
        <v>23.04</v>
      </c>
      <c r="G11">
        <f xml:space="preserve"> D11^$J$2</f>
        <v>110.592</v>
      </c>
      <c r="H11">
        <f xml:space="preserve"> A11*$D$2+B11*$D$3+C11*$D$4</f>
        <v>519</v>
      </c>
      <c r="I11">
        <f t="shared" ref="I11:I12" si="2" xml:space="preserve"> E11+$H11</f>
        <v>529.51627310409924</v>
      </c>
      <c r="J11">
        <f t="shared" ref="J11:J12" si="3" xml:space="preserve"> F11+$H11</f>
        <v>542.04</v>
      </c>
      <c r="K11">
        <f t="shared" ref="K11:K12" si="4" xml:space="preserve"> G11+$H11</f>
        <v>629.59199999999998</v>
      </c>
      <c r="L11">
        <f xml:space="preserve"> A11*$B$2+B11*$B$3+C11*$B$4</f>
        <v>108</v>
      </c>
      <c r="M11">
        <f t="shared" ref="M11:M12" si="5" xml:space="preserve"> (($M$5-I11)/($M$5-$M$6))*$M$2+(($N$5-$L11)/($N$5-$N$6))*$N$2</f>
        <v>0.65119051245049309</v>
      </c>
      <c r="N11">
        <f t="shared" ref="N11:N12" si="6" xml:space="preserve"> (($M$5-J11)/($M$5-$M$6))*$M$2+(($N$5-$L11)/($N$5-$N$6))*$N$2</f>
        <v>0.63096446268452921</v>
      </c>
      <c r="O11">
        <f t="shared" ref="O11:O12" si="7" xml:space="preserve"> (($M$5-K11)/($M$5-$M$6))*$M$2+(($N$5-$L11)/($N$5-$N$6))*$N$2</f>
        <v>0.48956636898373929</v>
      </c>
      <c r="Q11">
        <v>0.63893441385160987</v>
      </c>
      <c r="R11">
        <v>0.63096446268452921</v>
      </c>
      <c r="S11">
        <v>0.54954717148335042</v>
      </c>
      <c r="T11">
        <v>0.3</v>
      </c>
    </row>
    <row r="12" spans="1:21" ht="14.5" customHeight="1" x14ac:dyDescent="0.2">
      <c r="A12">
        <v>8.1</v>
      </c>
      <c r="B12">
        <v>0</v>
      </c>
      <c r="C12">
        <v>0.9</v>
      </c>
      <c r="D12">
        <f xml:space="preserve"> A12*$C$2+B12*$C$3+C12*$C$4</f>
        <v>1.8</v>
      </c>
      <c r="E12">
        <f xml:space="preserve"> D12^$H$2</f>
        <v>2.414953415699773</v>
      </c>
      <c r="F12">
        <f xml:space="preserve"> D12^$I$2</f>
        <v>3.24</v>
      </c>
      <c r="G12">
        <f xml:space="preserve"> D12^$J$2</f>
        <v>5.8320000000000007</v>
      </c>
      <c r="H12">
        <f xml:space="preserve"> A12*$D$2+B12*$D$3+C12*$D$4</f>
        <v>616.5</v>
      </c>
      <c r="I12">
        <f t="shared" si="2"/>
        <v>618.91495341569976</v>
      </c>
      <c r="J12">
        <f t="shared" si="3"/>
        <v>619.74</v>
      </c>
      <c r="K12">
        <f t="shared" si="4"/>
        <v>622.33199999999999</v>
      </c>
      <c r="L12">
        <f xml:space="preserve"> A12*$B$2+B12*$B$3+C12*$B$4</f>
        <v>40.5</v>
      </c>
      <c r="M12">
        <f t="shared" si="5"/>
        <v>0.55087963692371034</v>
      </c>
      <c r="N12">
        <f t="shared" si="6"/>
        <v>0.54954717148335042</v>
      </c>
      <c r="O12">
        <f t="shared" si="7"/>
        <v>0.54536104370931382</v>
      </c>
      <c r="Q12">
        <v>0.63893441385160987</v>
      </c>
      <c r="R12">
        <v>0.63096446268452921</v>
      </c>
      <c r="S12">
        <v>0.54954717148335042</v>
      </c>
      <c r="T12">
        <v>0.7</v>
      </c>
    </row>
    <row r="13" spans="1:21" ht="14.5" customHeight="1" x14ac:dyDescent="0.2">
      <c r="Q13">
        <v>0.7</v>
      </c>
      <c r="R13">
        <v>0.65119051245049309</v>
      </c>
      <c r="S13">
        <v>0.55087963692371034</v>
      </c>
      <c r="T13">
        <v>0.7</v>
      </c>
    </row>
    <row r="14" spans="1:21" x14ac:dyDescent="0.2">
      <c r="Q14">
        <v>0.7</v>
      </c>
      <c r="R14">
        <v>0.65119051245049309</v>
      </c>
      <c r="S14">
        <v>0.55087963692371034</v>
      </c>
      <c r="T14">
        <v>1</v>
      </c>
    </row>
    <row r="15" spans="1:21" x14ac:dyDescent="0.2">
      <c r="Q15">
        <v>1</v>
      </c>
      <c r="R15">
        <v>1</v>
      </c>
      <c r="S15">
        <v>1</v>
      </c>
      <c r="T15">
        <v>1</v>
      </c>
    </row>
    <row r="16" spans="1:21" x14ac:dyDescent="0.2">
      <c r="E16" s="2" t="s">
        <v>14</v>
      </c>
      <c r="F16" s="2"/>
      <c r="G16" s="2"/>
    </row>
    <row r="17" spans="1:16" x14ac:dyDescent="0.2">
      <c r="A17" t="s">
        <v>26</v>
      </c>
      <c r="B17" t="s">
        <v>1</v>
      </c>
      <c r="C17" t="s">
        <v>2</v>
      </c>
      <c r="D17" t="s">
        <v>12</v>
      </c>
      <c r="E17" t="s">
        <v>15</v>
      </c>
      <c r="F17" t="s">
        <v>16</v>
      </c>
      <c r="G17" t="s">
        <v>17</v>
      </c>
      <c r="H17" t="s">
        <v>18</v>
      </c>
      <c r="I17" t="s">
        <v>13</v>
      </c>
      <c r="J17" t="s">
        <v>22</v>
      </c>
      <c r="K17" t="s">
        <v>3</v>
      </c>
      <c r="L17" t="s">
        <v>27</v>
      </c>
      <c r="O17" t="s">
        <v>22</v>
      </c>
      <c r="P17" t="s">
        <v>3</v>
      </c>
    </row>
    <row r="18" spans="1:16" x14ac:dyDescent="0.2">
      <c r="A18">
        <v>2.9</v>
      </c>
      <c r="B18">
        <v>4.0999999999999996</v>
      </c>
      <c r="C18">
        <v>2</v>
      </c>
      <c r="D18">
        <f xml:space="preserve"> A18*$C$2+B18*$C$3+C18*$C$4</f>
        <v>7.6899999999999995</v>
      </c>
      <c r="E18">
        <f xml:space="preserve"> D18^$H$2</f>
        <v>21.325023071499828</v>
      </c>
      <c r="F18">
        <f xml:space="preserve"> D18^$I$2</f>
        <v>59.136099999999992</v>
      </c>
      <c r="G18">
        <f xml:space="preserve"> D18^$J$2</f>
        <v>454.75660899999991</v>
      </c>
      <c r="H18">
        <f xml:space="preserve"> E18*$H$3+F18*$I$3+G18*$J$3</f>
        <v>166.47892962144991</v>
      </c>
      <c r="I18">
        <f xml:space="preserve"> A18*$D$2+B18*$D$3+C18*$D$4</f>
        <v>319.5</v>
      </c>
      <c r="J18">
        <f xml:space="preserve"> H18+I18</f>
        <v>485.97892962144988</v>
      </c>
      <c r="K18">
        <f xml:space="preserve"> A18*$B$2+B18*$B$3+C18*$B$4</f>
        <v>499.99999999999994</v>
      </c>
      <c r="L18">
        <f xml:space="preserve"> (($M$5-J18)/($M$5-$M$6))*$M$2 + (($N$5-K18)/($N$5-$N$6))*$N$2</f>
        <v>0.465573765540644</v>
      </c>
      <c r="N18" t="s">
        <v>25</v>
      </c>
      <c r="O18">
        <f xml:space="preserve"> MAX(J18:J20)</f>
        <v>620.27008602470994</v>
      </c>
      <c r="P18">
        <f xml:space="preserve"> MAX(K18:K20)</f>
        <v>499.99999999999994</v>
      </c>
    </row>
    <row r="19" spans="1:16" x14ac:dyDescent="0.2">
      <c r="A19">
        <v>6.6</v>
      </c>
      <c r="B19">
        <v>0</v>
      </c>
      <c r="C19">
        <v>2.4</v>
      </c>
      <c r="D19">
        <f t="shared" ref="D19:D20" si="8" xml:space="preserve"> A19*$C$2+B19*$C$3+C19*$C$4</f>
        <v>4.8</v>
      </c>
      <c r="E19">
        <f t="shared" ref="E19:E20" si="9" xml:space="preserve"> D19^$H$2</f>
        <v>10.516273104099188</v>
      </c>
      <c r="F19">
        <f t="shared" ref="F19:F20" si="10" xml:space="preserve"> D19^$I$2</f>
        <v>23.04</v>
      </c>
      <c r="G19">
        <f t="shared" ref="G19:G20" si="11" xml:space="preserve"> D19^$J$2</f>
        <v>110.592</v>
      </c>
      <c r="H19">
        <f t="shared" ref="H19:H20" si="12" xml:space="preserve"> E19*$H$3+F19*$I$3+G19*$J$3</f>
        <v>45.548481931229752</v>
      </c>
      <c r="I19">
        <f t="shared" ref="I19:I20" si="13" xml:space="preserve"> A19*$D$2+B19*$D$3+C19*$D$4</f>
        <v>519</v>
      </c>
      <c r="J19">
        <f t="shared" ref="J19:J20" si="14" xml:space="preserve"> H19+I19</f>
        <v>564.54848193122973</v>
      </c>
      <c r="K19">
        <f t="shared" ref="K19:K20" si="15" xml:space="preserve"> A19*$B$2+B19*$B$3+C19*$B$4</f>
        <v>108</v>
      </c>
      <c r="L19">
        <f t="shared" ref="L19:L20" si="16" xml:space="preserve"> (($M$5-J19)/($M$5-$M$6))*$M$2 + (($N$5-K19)/($N$5-$N$6))*$N$2</f>
        <v>0.59461284950408144</v>
      </c>
      <c r="N19" t="s">
        <v>24</v>
      </c>
      <c r="O19">
        <f xml:space="preserve"> MIN(J18:J20)</f>
        <v>485.97892962144988</v>
      </c>
      <c r="P19">
        <f xml:space="preserve"> MIN(K18:K20)</f>
        <v>40.5</v>
      </c>
    </row>
    <row r="20" spans="1:16" x14ac:dyDescent="0.2">
      <c r="A20">
        <v>8.1</v>
      </c>
      <c r="B20">
        <v>0</v>
      </c>
      <c r="C20">
        <v>0.9</v>
      </c>
      <c r="D20">
        <f t="shared" si="8"/>
        <v>1.8</v>
      </c>
      <c r="E20">
        <f t="shared" si="9"/>
        <v>2.414953415699773</v>
      </c>
      <c r="F20">
        <f t="shared" si="10"/>
        <v>3.24</v>
      </c>
      <c r="G20">
        <f t="shared" si="11"/>
        <v>5.8320000000000007</v>
      </c>
      <c r="H20">
        <f t="shared" si="12"/>
        <v>3.7700860247099319</v>
      </c>
      <c r="I20">
        <f t="shared" si="13"/>
        <v>616.5</v>
      </c>
      <c r="J20">
        <f t="shared" si="14"/>
        <v>620.27008602470994</v>
      </c>
      <c r="K20">
        <f t="shared" si="15"/>
        <v>40.5</v>
      </c>
      <c r="L20">
        <f t="shared" si="16"/>
        <v>0.54869107278324736</v>
      </c>
    </row>
  </sheetData>
  <mergeCells count="5">
    <mergeCell ref="H1:J1"/>
    <mergeCell ref="E8:G8"/>
    <mergeCell ref="I8:K8"/>
    <mergeCell ref="M8:O8"/>
    <mergeCell ref="E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 (Weighting)</vt:lpstr>
      <vt:lpstr>Question 2 (Constraint)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Hassani</dc:creator>
  <cp:lastModifiedBy>Harsh Kamlesh Panchal</cp:lastModifiedBy>
  <dcterms:created xsi:type="dcterms:W3CDTF">2015-06-05T18:17:20Z</dcterms:created>
  <dcterms:modified xsi:type="dcterms:W3CDTF">2024-10-15T20:40:14Z</dcterms:modified>
</cp:coreProperties>
</file>