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reelance\PersonalProjects\Public\HouseGenie\"/>
    </mc:Choice>
  </mc:AlternateContent>
  <xr:revisionPtr revIDLastSave="0" documentId="13_ncr:1_{605ABE18-A2EC-4BBF-8245-4CA0D4A78548}" xr6:coauthVersionLast="46" xr6:coauthVersionMax="46" xr10:uidLastSave="{00000000-0000-0000-0000-000000000000}"/>
  <bookViews>
    <workbookView xWindow="-108" yWindow="-108" windowWidth="23256" windowHeight="12576" xr2:uid="{C522346F-AC3D-4D26-8B63-654AA0D81FE6}"/>
  </bookViews>
  <sheets>
    <sheet name="Rent vs Own" sheetId="2" r:id="rId1"/>
    <sheet name="Investment" sheetId="3" r:id="rId2"/>
    <sheet name="Sheet1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K12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8" i="2"/>
  <c r="K5" i="2"/>
  <c r="K3" i="2"/>
  <c r="I9" i="3" l="1"/>
  <c r="M12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14" i="3"/>
  <c r="M13" i="3"/>
  <c r="N253" i="2"/>
  <c r="N25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12" i="2"/>
  <c r="M12" i="2"/>
  <c r="M253" i="2"/>
  <c r="B7" i="2"/>
  <c r="J252" i="3"/>
  <c r="K252" i="3" s="1"/>
  <c r="J251" i="3"/>
  <c r="K251" i="3" s="1"/>
  <c r="J250" i="3"/>
  <c r="K250" i="3" s="1"/>
  <c r="J249" i="3"/>
  <c r="K249" i="3" s="1"/>
  <c r="J248" i="3"/>
  <c r="K248" i="3" s="1"/>
  <c r="J247" i="3"/>
  <c r="K247" i="3" s="1"/>
  <c r="J246" i="3"/>
  <c r="K246" i="3" s="1"/>
  <c r="J245" i="3"/>
  <c r="K245" i="3" s="1"/>
  <c r="J244" i="3"/>
  <c r="K244" i="3" s="1"/>
  <c r="J243" i="3"/>
  <c r="K243" i="3" s="1"/>
  <c r="J242" i="3"/>
  <c r="K242" i="3" s="1"/>
  <c r="J241" i="3"/>
  <c r="K241" i="3" s="1"/>
  <c r="J240" i="3"/>
  <c r="K240" i="3" s="1"/>
  <c r="J239" i="3"/>
  <c r="K239" i="3" s="1"/>
  <c r="J238" i="3"/>
  <c r="K238" i="3" s="1"/>
  <c r="J237" i="3"/>
  <c r="K237" i="3" s="1"/>
  <c r="J236" i="3"/>
  <c r="K236" i="3" s="1"/>
  <c r="J235" i="3"/>
  <c r="K235" i="3" s="1"/>
  <c r="J234" i="3"/>
  <c r="K234" i="3" s="1"/>
  <c r="J233" i="3"/>
  <c r="K233" i="3" s="1"/>
  <c r="J232" i="3"/>
  <c r="K232" i="3" s="1"/>
  <c r="J231" i="3"/>
  <c r="K231" i="3" s="1"/>
  <c r="J230" i="3"/>
  <c r="K230" i="3" s="1"/>
  <c r="J229" i="3"/>
  <c r="K229" i="3" s="1"/>
  <c r="J228" i="3"/>
  <c r="K228" i="3" s="1"/>
  <c r="J227" i="3"/>
  <c r="K227" i="3" s="1"/>
  <c r="J226" i="3"/>
  <c r="K226" i="3" s="1"/>
  <c r="J225" i="3"/>
  <c r="K225" i="3" s="1"/>
  <c r="J224" i="3"/>
  <c r="K224" i="3" s="1"/>
  <c r="J223" i="3"/>
  <c r="K223" i="3" s="1"/>
  <c r="J222" i="3"/>
  <c r="K222" i="3" s="1"/>
  <c r="J221" i="3"/>
  <c r="K221" i="3" s="1"/>
  <c r="J220" i="3"/>
  <c r="K220" i="3" s="1"/>
  <c r="J219" i="3"/>
  <c r="K219" i="3" s="1"/>
  <c r="J218" i="3"/>
  <c r="K218" i="3" s="1"/>
  <c r="J217" i="3"/>
  <c r="K217" i="3" s="1"/>
  <c r="J216" i="3"/>
  <c r="K216" i="3" s="1"/>
  <c r="J215" i="3"/>
  <c r="K215" i="3" s="1"/>
  <c r="J214" i="3"/>
  <c r="K214" i="3" s="1"/>
  <c r="J213" i="3"/>
  <c r="K213" i="3" s="1"/>
  <c r="J212" i="3"/>
  <c r="K212" i="3" s="1"/>
  <c r="J211" i="3"/>
  <c r="K211" i="3" s="1"/>
  <c r="J210" i="3"/>
  <c r="K210" i="3" s="1"/>
  <c r="J209" i="3"/>
  <c r="K209" i="3" s="1"/>
  <c r="J208" i="3"/>
  <c r="K208" i="3" s="1"/>
  <c r="J207" i="3"/>
  <c r="K207" i="3" s="1"/>
  <c r="J206" i="3"/>
  <c r="K206" i="3" s="1"/>
  <c r="J205" i="3"/>
  <c r="K205" i="3" s="1"/>
  <c r="J204" i="3"/>
  <c r="K204" i="3" s="1"/>
  <c r="J203" i="3"/>
  <c r="K203" i="3" s="1"/>
  <c r="J202" i="3"/>
  <c r="K202" i="3" s="1"/>
  <c r="J201" i="3"/>
  <c r="K201" i="3" s="1"/>
  <c r="J200" i="3"/>
  <c r="K200" i="3" s="1"/>
  <c r="J199" i="3"/>
  <c r="K199" i="3" s="1"/>
  <c r="J198" i="3"/>
  <c r="K198" i="3" s="1"/>
  <c r="J197" i="3"/>
  <c r="K197" i="3" s="1"/>
  <c r="J196" i="3"/>
  <c r="K196" i="3" s="1"/>
  <c r="J195" i="3"/>
  <c r="K195" i="3" s="1"/>
  <c r="J194" i="3"/>
  <c r="K194" i="3" s="1"/>
  <c r="J193" i="3"/>
  <c r="K193" i="3" s="1"/>
  <c r="J192" i="3"/>
  <c r="K192" i="3" s="1"/>
  <c r="J191" i="3"/>
  <c r="K191" i="3" s="1"/>
  <c r="J190" i="3"/>
  <c r="K190" i="3" s="1"/>
  <c r="J189" i="3"/>
  <c r="K189" i="3" s="1"/>
  <c r="J188" i="3"/>
  <c r="K188" i="3" s="1"/>
  <c r="J187" i="3"/>
  <c r="K187" i="3" s="1"/>
  <c r="J186" i="3"/>
  <c r="K186" i="3" s="1"/>
  <c r="J185" i="3"/>
  <c r="K185" i="3" s="1"/>
  <c r="J184" i="3"/>
  <c r="K184" i="3" s="1"/>
  <c r="J183" i="3"/>
  <c r="K183" i="3" s="1"/>
  <c r="J182" i="3"/>
  <c r="K182" i="3" s="1"/>
  <c r="J181" i="3"/>
  <c r="K181" i="3" s="1"/>
  <c r="J180" i="3"/>
  <c r="K180" i="3" s="1"/>
  <c r="J179" i="3"/>
  <c r="K179" i="3" s="1"/>
  <c r="J178" i="3"/>
  <c r="K178" i="3" s="1"/>
  <c r="J177" i="3"/>
  <c r="K177" i="3" s="1"/>
  <c r="J176" i="3"/>
  <c r="K176" i="3" s="1"/>
  <c r="J175" i="3"/>
  <c r="K175" i="3" s="1"/>
  <c r="J174" i="3"/>
  <c r="K174" i="3" s="1"/>
  <c r="J173" i="3"/>
  <c r="K173" i="3" s="1"/>
  <c r="J172" i="3"/>
  <c r="K172" i="3" s="1"/>
  <c r="J171" i="3"/>
  <c r="K171" i="3" s="1"/>
  <c r="J170" i="3"/>
  <c r="K170" i="3" s="1"/>
  <c r="J169" i="3"/>
  <c r="K169" i="3" s="1"/>
  <c r="J168" i="3"/>
  <c r="K168" i="3" s="1"/>
  <c r="J167" i="3"/>
  <c r="K167" i="3" s="1"/>
  <c r="J166" i="3"/>
  <c r="K166" i="3" s="1"/>
  <c r="J165" i="3"/>
  <c r="K165" i="3" s="1"/>
  <c r="J164" i="3"/>
  <c r="K164" i="3" s="1"/>
  <c r="J163" i="3"/>
  <c r="K163" i="3" s="1"/>
  <c r="J162" i="3"/>
  <c r="K162" i="3" s="1"/>
  <c r="J161" i="3"/>
  <c r="K161" i="3" s="1"/>
  <c r="J160" i="3"/>
  <c r="K160" i="3" s="1"/>
  <c r="J159" i="3"/>
  <c r="K159" i="3" s="1"/>
  <c r="J158" i="3"/>
  <c r="K158" i="3" s="1"/>
  <c r="J157" i="3"/>
  <c r="K157" i="3" s="1"/>
  <c r="J156" i="3"/>
  <c r="K156" i="3" s="1"/>
  <c r="J155" i="3"/>
  <c r="K155" i="3" s="1"/>
  <c r="J154" i="3"/>
  <c r="K154" i="3" s="1"/>
  <c r="J153" i="3"/>
  <c r="K153" i="3" s="1"/>
  <c r="J152" i="3"/>
  <c r="K152" i="3" s="1"/>
  <c r="J151" i="3"/>
  <c r="K151" i="3" s="1"/>
  <c r="J150" i="3"/>
  <c r="K150" i="3" s="1"/>
  <c r="J149" i="3"/>
  <c r="K149" i="3" s="1"/>
  <c r="J148" i="3"/>
  <c r="K148" i="3" s="1"/>
  <c r="J147" i="3"/>
  <c r="K147" i="3" s="1"/>
  <c r="J146" i="3"/>
  <c r="K146" i="3" s="1"/>
  <c r="J145" i="3"/>
  <c r="K145" i="3" s="1"/>
  <c r="J144" i="3"/>
  <c r="K144" i="3" s="1"/>
  <c r="J143" i="3"/>
  <c r="K143" i="3" s="1"/>
  <c r="J142" i="3"/>
  <c r="K142" i="3" s="1"/>
  <c r="J141" i="3"/>
  <c r="K141" i="3" s="1"/>
  <c r="J140" i="3"/>
  <c r="K140" i="3" s="1"/>
  <c r="J139" i="3"/>
  <c r="K139" i="3" s="1"/>
  <c r="J138" i="3"/>
  <c r="K138" i="3" s="1"/>
  <c r="J137" i="3"/>
  <c r="K137" i="3" s="1"/>
  <c r="J136" i="3"/>
  <c r="K136" i="3" s="1"/>
  <c r="J135" i="3"/>
  <c r="K135" i="3" s="1"/>
  <c r="J134" i="3"/>
  <c r="K134" i="3" s="1"/>
  <c r="J133" i="3"/>
  <c r="K133" i="3" s="1"/>
  <c r="J132" i="3"/>
  <c r="K132" i="3" s="1"/>
  <c r="J131" i="3"/>
  <c r="K131" i="3" s="1"/>
  <c r="J130" i="3"/>
  <c r="K130" i="3" s="1"/>
  <c r="J129" i="3"/>
  <c r="K129" i="3" s="1"/>
  <c r="J128" i="3"/>
  <c r="K128" i="3" s="1"/>
  <c r="J127" i="3"/>
  <c r="K127" i="3" s="1"/>
  <c r="J126" i="3"/>
  <c r="K126" i="3" s="1"/>
  <c r="J125" i="3"/>
  <c r="K125" i="3" s="1"/>
  <c r="J124" i="3"/>
  <c r="K124" i="3" s="1"/>
  <c r="J123" i="3"/>
  <c r="K123" i="3" s="1"/>
  <c r="J122" i="3"/>
  <c r="K122" i="3" s="1"/>
  <c r="J121" i="3"/>
  <c r="K121" i="3" s="1"/>
  <c r="J120" i="3"/>
  <c r="K120" i="3" s="1"/>
  <c r="J119" i="3"/>
  <c r="K119" i="3" s="1"/>
  <c r="J118" i="3"/>
  <c r="K118" i="3" s="1"/>
  <c r="J117" i="3"/>
  <c r="K117" i="3" s="1"/>
  <c r="J116" i="3"/>
  <c r="K116" i="3" s="1"/>
  <c r="J115" i="3"/>
  <c r="K115" i="3" s="1"/>
  <c r="J114" i="3"/>
  <c r="K114" i="3" s="1"/>
  <c r="J113" i="3"/>
  <c r="K113" i="3" s="1"/>
  <c r="J112" i="3"/>
  <c r="K112" i="3" s="1"/>
  <c r="J111" i="3"/>
  <c r="K111" i="3" s="1"/>
  <c r="J110" i="3"/>
  <c r="K110" i="3" s="1"/>
  <c r="J109" i="3"/>
  <c r="K109" i="3" s="1"/>
  <c r="J108" i="3"/>
  <c r="K108" i="3" s="1"/>
  <c r="J107" i="3"/>
  <c r="K107" i="3" s="1"/>
  <c r="J106" i="3"/>
  <c r="K106" i="3" s="1"/>
  <c r="J105" i="3"/>
  <c r="K105" i="3" s="1"/>
  <c r="J104" i="3"/>
  <c r="K104" i="3" s="1"/>
  <c r="J103" i="3"/>
  <c r="K103" i="3" s="1"/>
  <c r="J102" i="3"/>
  <c r="K102" i="3" s="1"/>
  <c r="J101" i="3"/>
  <c r="K101" i="3" s="1"/>
  <c r="J100" i="3"/>
  <c r="K100" i="3" s="1"/>
  <c r="J99" i="3"/>
  <c r="K99" i="3" s="1"/>
  <c r="J98" i="3"/>
  <c r="K98" i="3" s="1"/>
  <c r="J97" i="3"/>
  <c r="K97" i="3" s="1"/>
  <c r="J96" i="3"/>
  <c r="K96" i="3" s="1"/>
  <c r="J95" i="3"/>
  <c r="K95" i="3" s="1"/>
  <c r="J94" i="3"/>
  <c r="K94" i="3" s="1"/>
  <c r="J93" i="3"/>
  <c r="K93" i="3" s="1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J83" i="3"/>
  <c r="K83" i="3" s="1"/>
  <c r="J82" i="3"/>
  <c r="K82" i="3" s="1"/>
  <c r="J81" i="3"/>
  <c r="K81" i="3" s="1"/>
  <c r="J80" i="3"/>
  <c r="K80" i="3" s="1"/>
  <c r="J79" i="3"/>
  <c r="K79" i="3" s="1"/>
  <c r="J78" i="3"/>
  <c r="K78" i="3" s="1"/>
  <c r="J77" i="3"/>
  <c r="K77" i="3" s="1"/>
  <c r="J76" i="3"/>
  <c r="K76" i="3" s="1"/>
  <c r="J75" i="3"/>
  <c r="K75" i="3" s="1"/>
  <c r="J74" i="3"/>
  <c r="K74" i="3" s="1"/>
  <c r="J73" i="3"/>
  <c r="K73" i="3" s="1"/>
  <c r="J72" i="3"/>
  <c r="K72" i="3" s="1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G12" i="3"/>
  <c r="H12" i="3" s="1"/>
  <c r="I12" i="3" s="1"/>
  <c r="F12" i="3"/>
  <c r="B6" i="3"/>
  <c r="L3" i="3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G12" i="2"/>
  <c r="F12" i="2"/>
  <c r="I12" i="2" l="1"/>
  <c r="L4" i="3"/>
  <c r="L5" i="3" s="1"/>
  <c r="B13" i="3"/>
  <c r="K7" i="2"/>
  <c r="B13" i="2"/>
  <c r="C13" i="3" l="1"/>
  <c r="G13" i="3" s="1"/>
  <c r="H13" i="3" s="1"/>
  <c r="I13" i="3" s="1"/>
  <c r="C13" i="2"/>
  <c r="D13" i="3" l="1"/>
  <c r="F13" i="3" s="1"/>
  <c r="D13" i="2"/>
  <c r="G13" i="2"/>
  <c r="I13" i="2" l="1"/>
  <c r="F13" i="2"/>
  <c r="B14" i="2" s="1"/>
  <c r="B14" i="3"/>
  <c r="M13" i="2" l="1"/>
  <c r="C14" i="2"/>
  <c r="D14" i="2" s="1"/>
  <c r="C14" i="3"/>
  <c r="G14" i="3" s="1"/>
  <c r="H14" i="3" s="1"/>
  <c r="I14" i="3" s="1"/>
  <c r="G14" i="2" l="1"/>
  <c r="F14" i="2"/>
  <c r="B15" i="2" s="1"/>
  <c r="D14" i="3"/>
  <c r="M14" i="2" l="1"/>
  <c r="E14" i="3"/>
  <c r="F14" i="3" s="1"/>
  <c r="C15" i="2"/>
  <c r="I14" i="2" l="1"/>
  <c r="B15" i="3"/>
  <c r="D15" i="2"/>
  <c r="G15" i="2"/>
  <c r="I15" i="2" l="1"/>
  <c r="M15" i="2"/>
  <c r="F15" i="2"/>
  <c r="C15" i="3"/>
  <c r="G15" i="3" s="1"/>
  <c r="H15" i="3" s="1"/>
  <c r="I15" i="3" s="1"/>
  <c r="B16" i="2" l="1"/>
  <c r="D15" i="3"/>
  <c r="C16" i="2" l="1"/>
  <c r="D16" i="2" s="1"/>
  <c r="E15" i="3"/>
  <c r="F15" i="3" s="1"/>
  <c r="G16" i="2" l="1"/>
  <c r="F16" i="2"/>
  <c r="B16" i="3"/>
  <c r="M16" i="2" l="1"/>
  <c r="B17" i="2"/>
  <c r="C16" i="3"/>
  <c r="G16" i="3" s="1"/>
  <c r="H16" i="3" s="1"/>
  <c r="I16" i="3" s="1"/>
  <c r="I16" i="2" l="1"/>
  <c r="C17" i="2"/>
  <c r="D17" i="2" s="1"/>
  <c r="D16" i="3"/>
  <c r="G17" i="2"/>
  <c r="I17" i="2" l="1"/>
  <c r="F17" i="2"/>
  <c r="E16" i="3"/>
  <c r="F16" i="3" s="1"/>
  <c r="M17" i="2" l="1"/>
  <c r="B18" i="2"/>
  <c r="B17" i="3"/>
  <c r="C18" i="2" l="1"/>
  <c r="C17" i="3"/>
  <c r="G17" i="3" s="1"/>
  <c r="H17" i="3" s="1"/>
  <c r="I17" i="3" s="1"/>
  <c r="D18" i="2"/>
  <c r="G18" i="2"/>
  <c r="I18" i="2" l="1"/>
  <c r="F18" i="2"/>
  <c r="D17" i="3"/>
  <c r="M18" i="2" l="1"/>
  <c r="B19" i="2"/>
  <c r="E17" i="3"/>
  <c r="F17" i="3" s="1"/>
  <c r="C19" i="2" l="1"/>
  <c r="D19" i="2" s="1"/>
  <c r="B18" i="3"/>
  <c r="G19" i="2" l="1"/>
  <c r="I19" i="2"/>
  <c r="F19" i="2"/>
  <c r="C18" i="3"/>
  <c r="G18" i="3" s="1"/>
  <c r="H18" i="3" s="1"/>
  <c r="I18" i="3" s="1"/>
  <c r="M19" i="2" l="1"/>
  <c r="B20" i="2"/>
  <c r="D18" i="3"/>
  <c r="C20" i="2" l="1"/>
  <c r="E18" i="3"/>
  <c r="F18" i="3" s="1"/>
  <c r="D20" i="2"/>
  <c r="G20" i="2"/>
  <c r="I20" i="2" l="1"/>
  <c r="F20" i="2"/>
  <c r="B19" i="3"/>
  <c r="M20" i="2" l="1"/>
  <c r="B21" i="2"/>
  <c r="C19" i="3"/>
  <c r="G19" i="3" s="1"/>
  <c r="H19" i="3" s="1"/>
  <c r="I19" i="3" s="1"/>
  <c r="D19" i="3"/>
  <c r="C21" i="2" l="1"/>
  <c r="E19" i="3"/>
  <c r="F19" i="3" s="1"/>
  <c r="D21" i="2"/>
  <c r="G21" i="2"/>
  <c r="I21" i="2" l="1"/>
  <c r="F21" i="2"/>
  <c r="B20" i="3"/>
  <c r="M21" i="2" l="1"/>
  <c r="B22" i="2"/>
  <c r="C20" i="3"/>
  <c r="G20" i="3" s="1"/>
  <c r="H20" i="3" s="1"/>
  <c r="I20" i="3" s="1"/>
  <c r="C22" i="2" l="1"/>
  <c r="D20" i="3"/>
  <c r="E20" i="3" s="1"/>
  <c r="F20" i="3" s="1"/>
  <c r="D22" i="2"/>
  <c r="G22" i="2"/>
  <c r="I22" i="2" l="1"/>
  <c r="M22" i="2"/>
  <c r="F22" i="2"/>
  <c r="B21" i="3"/>
  <c r="B23" i="2" l="1"/>
  <c r="C21" i="3"/>
  <c r="G21" i="3" s="1"/>
  <c r="H21" i="3" s="1"/>
  <c r="I21" i="3" s="1"/>
  <c r="C23" i="2" l="1"/>
  <c r="D23" i="2" s="1"/>
  <c r="D21" i="3"/>
  <c r="G23" i="2" l="1"/>
  <c r="I23" i="2"/>
  <c r="F23" i="2"/>
  <c r="E21" i="3"/>
  <c r="F21" i="3" s="1"/>
  <c r="M23" i="2" l="1"/>
  <c r="B24" i="2"/>
  <c r="B22" i="3"/>
  <c r="C24" i="2" l="1"/>
  <c r="C22" i="3"/>
  <c r="G22" i="3" s="1"/>
  <c r="H22" i="3" s="1"/>
  <c r="I22" i="3" s="1"/>
  <c r="D24" i="2"/>
  <c r="G24" i="2"/>
  <c r="I24" i="2" l="1"/>
  <c r="M24" i="2"/>
  <c r="F24" i="2"/>
  <c r="D22" i="3"/>
  <c r="B25" i="2" l="1"/>
  <c r="E22" i="3"/>
  <c r="F22" i="3" s="1"/>
  <c r="C25" i="2" l="1"/>
  <c r="D25" i="2" s="1"/>
  <c r="B23" i="3"/>
  <c r="G25" i="2"/>
  <c r="I25" i="2" l="1"/>
  <c r="F25" i="2"/>
  <c r="C23" i="3"/>
  <c r="G23" i="3" s="1"/>
  <c r="H23" i="3" s="1"/>
  <c r="I23" i="3" s="1"/>
  <c r="M25" i="2" l="1"/>
  <c r="B26" i="2"/>
  <c r="D23" i="3"/>
  <c r="C26" i="2" l="1"/>
  <c r="D26" i="2" s="1"/>
  <c r="E23" i="3"/>
  <c r="F23" i="3" s="1"/>
  <c r="G26" i="2"/>
  <c r="I26" i="2" l="1"/>
  <c r="F26" i="2"/>
  <c r="B24" i="3"/>
  <c r="M26" i="2" l="1"/>
  <c r="B27" i="2"/>
  <c r="C24" i="3"/>
  <c r="G24" i="3" s="1"/>
  <c r="H24" i="3" s="1"/>
  <c r="I24" i="3" s="1"/>
  <c r="C27" i="2" l="1"/>
  <c r="D27" i="2" s="1"/>
  <c r="D24" i="3"/>
  <c r="G27" i="2"/>
  <c r="I27" i="2" l="1"/>
  <c r="F27" i="2"/>
  <c r="E24" i="3"/>
  <c r="F24" i="3" s="1"/>
  <c r="M27" i="2" l="1"/>
  <c r="B28" i="2"/>
  <c r="B25" i="3"/>
  <c r="C28" i="2" l="1"/>
  <c r="C25" i="3"/>
  <c r="G25" i="3" s="1"/>
  <c r="H25" i="3"/>
  <c r="I25" i="3" s="1"/>
  <c r="D28" i="2"/>
  <c r="G28" i="2"/>
  <c r="I28" i="2" l="1"/>
  <c r="F28" i="2"/>
  <c r="D25" i="3"/>
  <c r="M28" i="2" l="1"/>
  <c r="B29" i="2"/>
  <c r="E25" i="3"/>
  <c r="F25" i="3" s="1"/>
  <c r="C29" i="2" l="1"/>
  <c r="D29" i="2" s="1"/>
  <c r="B26" i="3"/>
  <c r="G29" i="2"/>
  <c r="I29" i="2" l="1"/>
  <c r="F29" i="2"/>
  <c r="B30" i="2" s="1"/>
  <c r="C26" i="3"/>
  <c r="G26" i="3" s="1"/>
  <c r="H26" i="3" s="1"/>
  <c r="I26" i="3" s="1"/>
  <c r="M29" i="2" l="1"/>
  <c r="D26" i="3"/>
  <c r="E26" i="3" s="1"/>
  <c r="F26" i="3" s="1"/>
  <c r="C30" i="2"/>
  <c r="B27" i="3" l="1"/>
  <c r="D30" i="2"/>
  <c r="G30" i="2"/>
  <c r="I30" i="2" l="1"/>
  <c r="F30" i="2"/>
  <c r="B31" i="2" s="1"/>
  <c r="C27" i="3"/>
  <c r="G27" i="3" s="1"/>
  <c r="H27" i="3" s="1"/>
  <c r="I27" i="3" s="1"/>
  <c r="M30" i="2" l="1"/>
  <c r="D27" i="3"/>
  <c r="C31" i="2"/>
  <c r="E27" i="3" l="1"/>
  <c r="F27" i="3" s="1"/>
  <c r="D31" i="2"/>
  <c r="G31" i="2"/>
  <c r="I31" i="2" l="1"/>
  <c r="M31" i="2"/>
  <c r="F31" i="2"/>
  <c r="B32" i="2" s="1"/>
  <c r="B28" i="3"/>
  <c r="C28" i="3" l="1"/>
  <c r="G28" i="3" s="1"/>
  <c r="H28" i="3" s="1"/>
  <c r="I28" i="3" s="1"/>
  <c r="C32" i="2"/>
  <c r="D28" i="3" l="1"/>
  <c r="D32" i="2"/>
  <c r="G32" i="2"/>
  <c r="I32" i="2" l="1"/>
  <c r="F32" i="2"/>
  <c r="B33" i="2" s="1"/>
  <c r="E28" i="3"/>
  <c r="F28" i="3" s="1"/>
  <c r="M32" i="2" l="1"/>
  <c r="B29" i="3"/>
  <c r="C33" i="2"/>
  <c r="C29" i="3" l="1"/>
  <c r="G29" i="3" s="1"/>
  <c r="H29" i="3" s="1"/>
  <c r="I29" i="3" s="1"/>
  <c r="D33" i="2"/>
  <c r="G33" i="2"/>
  <c r="I33" i="2" l="1"/>
  <c r="F33" i="2"/>
  <c r="D29" i="3"/>
  <c r="M33" i="2" l="1"/>
  <c r="B34" i="2"/>
  <c r="E29" i="3"/>
  <c r="F29" i="3" s="1"/>
  <c r="C34" i="2" l="1"/>
  <c r="B30" i="3"/>
  <c r="D34" i="2"/>
  <c r="G34" i="2"/>
  <c r="I34" i="2" l="1"/>
  <c r="F34" i="2"/>
  <c r="C30" i="3"/>
  <c r="G30" i="3" s="1"/>
  <c r="H30" i="3" s="1"/>
  <c r="I30" i="3" s="1"/>
  <c r="M34" i="2" l="1"/>
  <c r="B35" i="2"/>
  <c r="D30" i="3"/>
  <c r="C35" i="2" l="1"/>
  <c r="D35" i="2" s="1"/>
  <c r="E30" i="3"/>
  <c r="F30" i="3" s="1"/>
  <c r="G35" i="2"/>
  <c r="I35" i="2" l="1"/>
  <c r="F35" i="2"/>
  <c r="B31" i="3"/>
  <c r="M35" i="2" l="1"/>
  <c r="B36" i="2"/>
  <c r="C31" i="3"/>
  <c r="G31" i="3" s="1"/>
  <c r="H31" i="3" s="1"/>
  <c r="I31" i="3" s="1"/>
  <c r="C36" i="2" l="1"/>
  <c r="D36" i="2" s="1"/>
  <c r="D31" i="3"/>
  <c r="G36" i="2"/>
  <c r="I36" i="2" l="1"/>
  <c r="M36" i="2"/>
  <c r="F36" i="2"/>
  <c r="E31" i="3"/>
  <c r="F31" i="3" s="1"/>
  <c r="B37" i="2" l="1"/>
  <c r="B32" i="3"/>
  <c r="C37" i="2" l="1"/>
  <c r="C32" i="3"/>
  <c r="G32" i="3" s="1"/>
  <c r="H32" i="3" s="1"/>
  <c r="I32" i="3" s="1"/>
  <c r="D37" i="2"/>
  <c r="G37" i="2"/>
  <c r="I37" i="2" l="1"/>
  <c r="F37" i="2"/>
  <c r="D32" i="3"/>
  <c r="M37" i="2" l="1"/>
  <c r="B38" i="2"/>
  <c r="E32" i="3"/>
  <c r="F32" i="3" s="1"/>
  <c r="C38" i="2" l="1"/>
  <c r="D38" i="2" s="1"/>
  <c r="B33" i="3"/>
  <c r="G38" i="2"/>
  <c r="I38" i="2" l="1"/>
  <c r="F38" i="2"/>
  <c r="C33" i="3"/>
  <c r="G33" i="3" s="1"/>
  <c r="H33" i="3" s="1"/>
  <c r="I33" i="3" s="1"/>
  <c r="M38" i="2" l="1"/>
  <c r="B39" i="2"/>
  <c r="D33" i="3"/>
  <c r="C39" i="2" l="1"/>
  <c r="D39" i="2" s="1"/>
  <c r="E33" i="3"/>
  <c r="F33" i="3" s="1"/>
  <c r="G39" i="2"/>
  <c r="I39" i="2" l="1"/>
  <c r="F39" i="2"/>
  <c r="B34" i="3"/>
  <c r="M39" i="2" l="1"/>
  <c r="B40" i="2"/>
  <c r="C34" i="3"/>
  <c r="G34" i="3" s="1"/>
  <c r="H34" i="3" s="1"/>
  <c r="I34" i="3" s="1"/>
  <c r="C40" i="2" l="1"/>
  <c r="D40" i="2" s="1"/>
  <c r="D34" i="3"/>
  <c r="G40" i="2"/>
  <c r="I40" i="2" l="1"/>
  <c r="F40" i="2"/>
  <c r="E34" i="3"/>
  <c r="F34" i="3"/>
  <c r="M40" i="2" l="1"/>
  <c r="B41" i="2"/>
  <c r="B35" i="3"/>
  <c r="C41" i="2" l="1"/>
  <c r="D41" i="2" s="1"/>
  <c r="C35" i="3"/>
  <c r="G35" i="3" s="1"/>
  <c r="H35" i="3" s="1"/>
  <c r="I35" i="3" s="1"/>
  <c r="D35" i="3"/>
  <c r="G41" i="2"/>
  <c r="I41" i="2" l="1"/>
  <c r="M41" i="2"/>
  <c r="F41" i="2"/>
  <c r="E35" i="3"/>
  <c r="F35" i="3" s="1"/>
  <c r="B42" i="2" l="1"/>
  <c r="B36" i="3"/>
  <c r="C42" i="2" l="1"/>
  <c r="G42" i="2" s="1"/>
  <c r="M42" i="2" s="1"/>
  <c r="C36" i="3"/>
  <c r="G36" i="3" s="1"/>
  <c r="H36" i="3" s="1"/>
  <c r="I36" i="3" s="1"/>
  <c r="D42" i="2"/>
  <c r="I42" i="2" l="1"/>
  <c r="F42" i="2"/>
  <c r="D36" i="3"/>
  <c r="B43" i="2" l="1"/>
  <c r="E36" i="3"/>
  <c r="F36" i="3" s="1"/>
  <c r="C43" i="2" l="1"/>
  <c r="B37" i="3"/>
  <c r="D43" i="2"/>
  <c r="G43" i="2"/>
  <c r="I43" i="2" l="1"/>
  <c r="F43" i="2"/>
  <c r="C37" i="3"/>
  <c r="G37" i="3" s="1"/>
  <c r="H37" i="3" s="1"/>
  <c r="I37" i="3" s="1"/>
  <c r="M43" i="2" l="1"/>
  <c r="B44" i="2"/>
  <c r="D37" i="3"/>
  <c r="C44" i="2" l="1"/>
  <c r="D44" i="2" s="1"/>
  <c r="E37" i="3"/>
  <c r="F37" i="3" s="1"/>
  <c r="G44" i="2"/>
  <c r="I44" i="2" l="1"/>
  <c r="M44" i="2"/>
  <c r="F44" i="2"/>
  <c r="B38" i="3"/>
  <c r="B45" i="2" l="1"/>
  <c r="C38" i="3"/>
  <c r="G38" i="3" s="1"/>
  <c r="H38" i="3" s="1"/>
  <c r="I38" i="3" s="1"/>
  <c r="C45" i="2" l="1"/>
  <c r="D45" i="2" s="1"/>
  <c r="D38" i="3"/>
  <c r="G45" i="2"/>
  <c r="I45" i="2" l="1"/>
  <c r="F45" i="2"/>
  <c r="E38" i="3"/>
  <c r="F38" i="3"/>
  <c r="M45" i="2" l="1"/>
  <c r="B46" i="2"/>
  <c r="B39" i="3"/>
  <c r="C46" i="2" l="1"/>
  <c r="C39" i="3"/>
  <c r="G39" i="3" s="1"/>
  <c r="H39" i="3" s="1"/>
  <c r="I39" i="3" s="1"/>
  <c r="D46" i="2"/>
  <c r="G46" i="2"/>
  <c r="I46" i="2" l="1"/>
  <c r="D39" i="3"/>
  <c r="F46" i="2"/>
  <c r="E39" i="3"/>
  <c r="F39" i="3" s="1"/>
  <c r="M46" i="2" l="1"/>
  <c r="B47" i="2"/>
  <c r="B40" i="3"/>
  <c r="C47" i="2" l="1"/>
  <c r="D47" i="2" s="1"/>
  <c r="C40" i="3"/>
  <c r="G40" i="3" s="1"/>
  <c r="H40" i="3" s="1"/>
  <c r="I40" i="3" s="1"/>
  <c r="G47" i="2" l="1"/>
  <c r="I47" i="2"/>
  <c r="F47" i="2"/>
  <c r="D40" i="3"/>
  <c r="M47" i="2" l="1"/>
  <c r="B48" i="2"/>
  <c r="E40" i="3"/>
  <c r="F40" i="3" s="1"/>
  <c r="C48" i="2" l="1"/>
  <c r="D48" i="2" s="1"/>
  <c r="B41" i="3"/>
  <c r="G48" i="2"/>
  <c r="I48" i="2" l="1"/>
  <c r="M48" i="2"/>
  <c r="F48" i="2"/>
  <c r="B49" i="2" s="1"/>
  <c r="C41" i="3"/>
  <c r="G41" i="3" s="1"/>
  <c r="H41" i="3" s="1"/>
  <c r="I41" i="3" s="1"/>
  <c r="D41" i="3" l="1"/>
  <c r="C49" i="2"/>
  <c r="E41" i="3" l="1"/>
  <c r="F41" i="3" s="1"/>
  <c r="D49" i="2"/>
  <c r="G49" i="2"/>
  <c r="I49" i="2" l="1"/>
  <c r="F49" i="2"/>
  <c r="B42" i="3"/>
  <c r="M49" i="2" l="1"/>
  <c r="B50" i="2"/>
  <c r="C42" i="3"/>
  <c r="G42" i="3" s="1"/>
  <c r="H42" i="3" s="1"/>
  <c r="I42" i="3" s="1"/>
  <c r="C50" i="2" l="1"/>
  <c r="G50" i="2" s="1"/>
  <c r="M50" i="2" s="1"/>
  <c r="D50" i="2"/>
  <c r="D42" i="3"/>
  <c r="I50" i="2" l="1"/>
  <c r="F50" i="2"/>
  <c r="E42" i="3"/>
  <c r="F42" i="3"/>
  <c r="B51" i="2" l="1"/>
  <c r="B43" i="3"/>
  <c r="C51" i="2" l="1"/>
  <c r="D51" i="2" s="1"/>
  <c r="C43" i="3"/>
  <c r="G43" i="3" s="1"/>
  <c r="H43" i="3" s="1"/>
  <c r="I43" i="3" s="1"/>
  <c r="G51" i="2"/>
  <c r="I51" i="2" l="1"/>
  <c r="M51" i="2"/>
  <c r="F51" i="2"/>
  <c r="D43" i="3"/>
  <c r="B52" i="2" l="1"/>
  <c r="E43" i="3"/>
  <c r="F43" i="3" s="1"/>
  <c r="C52" i="2" l="1"/>
  <c r="B44" i="3"/>
  <c r="D52" i="2"/>
  <c r="G52" i="2"/>
  <c r="I52" i="2" l="1"/>
  <c r="F52" i="2"/>
  <c r="C44" i="3"/>
  <c r="G44" i="3" s="1"/>
  <c r="H44" i="3" s="1"/>
  <c r="I44" i="3" s="1"/>
  <c r="M52" i="2" l="1"/>
  <c r="B53" i="2"/>
  <c r="D44" i="3"/>
  <c r="C53" i="2" l="1"/>
  <c r="E44" i="3"/>
  <c r="F44" i="3" s="1"/>
  <c r="D53" i="2"/>
  <c r="G53" i="2"/>
  <c r="I53" i="2" l="1"/>
  <c r="M53" i="2"/>
  <c r="F53" i="2"/>
  <c r="B45" i="3"/>
  <c r="B54" i="2" l="1"/>
  <c r="C45" i="3"/>
  <c r="G45" i="3" s="1"/>
  <c r="H45" i="3" s="1"/>
  <c r="I45" i="3" s="1"/>
  <c r="C54" i="2"/>
  <c r="D45" i="3" l="1"/>
  <c r="D54" i="2"/>
  <c r="G54" i="2"/>
  <c r="I54" i="2" l="1"/>
  <c r="F54" i="2"/>
  <c r="E45" i="3"/>
  <c r="F45" i="3" s="1"/>
  <c r="M54" i="2" l="1"/>
  <c r="B55" i="2"/>
  <c r="B46" i="3"/>
  <c r="C55" i="2" l="1"/>
  <c r="D55" i="2" s="1"/>
  <c r="C46" i="3"/>
  <c r="G46" i="3" s="1"/>
  <c r="H46" i="3" s="1"/>
  <c r="I46" i="3" s="1"/>
  <c r="G55" i="2"/>
  <c r="I55" i="2" l="1"/>
  <c r="F55" i="2"/>
  <c r="D46" i="3"/>
  <c r="M55" i="2" l="1"/>
  <c r="B56" i="2"/>
  <c r="E46" i="3"/>
  <c r="F46" i="3" s="1"/>
  <c r="C56" i="2" l="1"/>
  <c r="B47" i="3"/>
  <c r="D56" i="2"/>
  <c r="G56" i="2"/>
  <c r="I56" i="2" l="1"/>
  <c r="F56" i="2"/>
  <c r="C47" i="3"/>
  <c r="G47" i="3" s="1"/>
  <c r="H47" i="3" s="1"/>
  <c r="I47" i="3" s="1"/>
  <c r="M56" i="2" l="1"/>
  <c r="B57" i="2"/>
  <c r="D47" i="3"/>
  <c r="C57" i="2" l="1"/>
  <c r="D57" i="2" s="1"/>
  <c r="E47" i="3"/>
  <c r="F47" i="3" s="1"/>
  <c r="G57" i="2"/>
  <c r="I57" i="2" l="1"/>
  <c r="F57" i="2"/>
  <c r="B48" i="3"/>
  <c r="M57" i="2" l="1"/>
  <c r="B58" i="2"/>
  <c r="C48" i="3"/>
  <c r="G48" i="3" s="1"/>
  <c r="H48" i="3"/>
  <c r="I48" i="3" s="1"/>
  <c r="C58" i="2" l="1"/>
  <c r="D48" i="3"/>
  <c r="D58" i="2"/>
  <c r="G58" i="2"/>
  <c r="I58" i="2" l="1"/>
  <c r="F58" i="2"/>
  <c r="E48" i="3"/>
  <c r="F48" i="3" s="1"/>
  <c r="M58" i="2" l="1"/>
  <c r="B59" i="2"/>
  <c r="B49" i="3"/>
  <c r="C59" i="2" l="1"/>
  <c r="D59" i="2" s="1"/>
  <c r="C49" i="3"/>
  <c r="G49" i="3" s="1"/>
  <c r="H49" i="3" s="1"/>
  <c r="I49" i="3" s="1"/>
  <c r="G59" i="2"/>
  <c r="I59" i="2" l="1"/>
  <c r="F59" i="2"/>
  <c r="D49" i="3"/>
  <c r="M59" i="2" l="1"/>
  <c r="B60" i="2"/>
  <c r="E49" i="3"/>
  <c r="F49" i="3" s="1"/>
  <c r="C60" i="2" l="1"/>
  <c r="B50" i="3"/>
  <c r="D60" i="2"/>
  <c r="G60" i="2"/>
  <c r="I60" i="2" l="1"/>
  <c r="M60" i="2"/>
  <c r="F60" i="2"/>
  <c r="C50" i="3"/>
  <c r="G50" i="3" s="1"/>
  <c r="H50" i="3" s="1"/>
  <c r="I50" i="3" s="1"/>
  <c r="B61" i="2" l="1"/>
  <c r="D50" i="3"/>
  <c r="C61" i="2" l="1"/>
  <c r="E50" i="3"/>
  <c r="F50" i="3" s="1"/>
  <c r="D61" i="2"/>
  <c r="G61" i="2"/>
  <c r="I61" i="2" l="1"/>
  <c r="M61" i="2"/>
  <c r="F61" i="2"/>
  <c r="B51" i="3"/>
  <c r="B62" i="2" l="1"/>
  <c r="C51" i="3"/>
  <c r="G51" i="3" s="1"/>
  <c r="H51" i="3" s="1"/>
  <c r="I51" i="3" s="1"/>
  <c r="C62" i="2" l="1"/>
  <c r="D51" i="3"/>
  <c r="D62" i="2"/>
  <c r="G62" i="2"/>
  <c r="I62" i="2" l="1"/>
  <c r="F62" i="2"/>
  <c r="E51" i="3"/>
  <c r="F51" i="3" s="1"/>
  <c r="M62" i="2" l="1"/>
  <c r="B63" i="2"/>
  <c r="B52" i="3"/>
  <c r="C63" i="2" l="1"/>
  <c r="D63" i="2" s="1"/>
  <c r="C52" i="3"/>
  <c r="G52" i="3" s="1"/>
  <c r="H52" i="3" s="1"/>
  <c r="I52" i="3" s="1"/>
  <c r="G63" i="2"/>
  <c r="I63" i="2" l="1"/>
  <c r="F63" i="2"/>
  <c r="D52" i="3"/>
  <c r="M63" i="2" l="1"/>
  <c r="B64" i="2"/>
  <c r="E52" i="3"/>
  <c r="F52" i="3" s="1"/>
  <c r="C64" i="2" l="1"/>
  <c r="D64" i="2" s="1"/>
  <c r="B53" i="3"/>
  <c r="G64" i="2"/>
  <c r="I64" i="2" l="1"/>
  <c r="F64" i="2"/>
  <c r="C53" i="3"/>
  <c r="G53" i="3" s="1"/>
  <c r="H53" i="3" s="1"/>
  <c r="I53" i="3" s="1"/>
  <c r="M64" i="2" l="1"/>
  <c r="B65" i="2"/>
  <c r="D53" i="3"/>
  <c r="C65" i="2" l="1"/>
  <c r="E53" i="3"/>
  <c r="F53" i="3" s="1"/>
  <c r="D65" i="2"/>
  <c r="G65" i="2"/>
  <c r="I65" i="2" l="1"/>
  <c r="M65" i="2"/>
  <c r="F65" i="2"/>
  <c r="B54" i="3"/>
  <c r="B66" i="2" l="1"/>
  <c r="C54" i="3"/>
  <c r="G54" i="3" s="1"/>
  <c r="H54" i="3" s="1"/>
  <c r="I54" i="3" s="1"/>
  <c r="C66" i="2" l="1"/>
  <c r="D66" i="2" s="1"/>
  <c r="D54" i="3"/>
  <c r="G66" i="2"/>
  <c r="I66" i="2" l="1"/>
  <c r="F66" i="2"/>
  <c r="E54" i="3"/>
  <c r="F54" i="3" s="1"/>
  <c r="M66" i="2" l="1"/>
  <c r="B67" i="2"/>
  <c r="B55" i="3"/>
  <c r="C67" i="2" l="1"/>
  <c r="C55" i="3"/>
  <c r="G55" i="3" s="1"/>
  <c r="H55" i="3" s="1"/>
  <c r="I55" i="3" s="1"/>
  <c r="D67" i="2"/>
  <c r="G67" i="2"/>
  <c r="I67" i="2" l="1"/>
  <c r="F67" i="2"/>
  <c r="D55" i="3"/>
  <c r="E55" i="3" s="1"/>
  <c r="F55" i="3" s="1"/>
  <c r="M67" i="2" l="1"/>
  <c r="B68" i="2"/>
  <c r="B56" i="3"/>
  <c r="C68" i="2" l="1"/>
  <c r="D68" i="2" s="1"/>
  <c r="C56" i="3"/>
  <c r="G56" i="3" s="1"/>
  <c r="H56" i="3" s="1"/>
  <c r="I56" i="3" s="1"/>
  <c r="G68" i="2"/>
  <c r="I68" i="2" l="1"/>
  <c r="F68" i="2"/>
  <c r="B69" i="2" s="1"/>
  <c r="D56" i="3"/>
  <c r="M68" i="2" l="1"/>
  <c r="E56" i="3"/>
  <c r="F56" i="3" s="1"/>
  <c r="C69" i="2"/>
  <c r="B57" i="3" l="1"/>
  <c r="D69" i="2"/>
  <c r="G69" i="2"/>
  <c r="I69" i="2" l="1"/>
  <c r="M69" i="2"/>
  <c r="F69" i="2"/>
  <c r="C57" i="3"/>
  <c r="G57" i="3" s="1"/>
  <c r="H57" i="3" s="1"/>
  <c r="I57" i="3" s="1"/>
  <c r="B70" i="2" l="1"/>
  <c r="D57" i="3"/>
  <c r="C70" i="2" l="1"/>
  <c r="D70" i="2" s="1"/>
  <c r="E57" i="3"/>
  <c r="F57" i="3" s="1"/>
  <c r="G70" i="2"/>
  <c r="I70" i="2" l="1"/>
  <c r="F70" i="2"/>
  <c r="B58" i="3"/>
  <c r="M70" i="2" l="1"/>
  <c r="B71" i="2"/>
  <c r="C58" i="3"/>
  <c r="G58" i="3" s="1"/>
  <c r="H58" i="3" s="1"/>
  <c r="I58" i="3" s="1"/>
  <c r="C71" i="2" l="1"/>
  <c r="D58" i="3"/>
  <c r="D71" i="2"/>
  <c r="G71" i="2"/>
  <c r="I71" i="2" l="1"/>
  <c r="F71" i="2"/>
  <c r="E58" i="3"/>
  <c r="F58" i="3" s="1"/>
  <c r="M71" i="2" l="1"/>
  <c r="B72" i="2"/>
  <c r="B59" i="3"/>
  <c r="C72" i="2" l="1"/>
  <c r="C59" i="3"/>
  <c r="G59" i="3" s="1"/>
  <c r="H59" i="3" s="1"/>
  <c r="I59" i="3" s="1"/>
  <c r="D72" i="2"/>
  <c r="G72" i="2"/>
  <c r="I72" i="2" l="1"/>
  <c r="M72" i="2"/>
  <c r="F72" i="2"/>
  <c r="D59" i="3"/>
  <c r="E59" i="3" s="1"/>
  <c r="F59" i="3" s="1"/>
  <c r="B73" i="2" l="1"/>
  <c r="B60" i="3"/>
  <c r="C73" i="2" l="1"/>
  <c r="D73" i="2" s="1"/>
  <c r="C60" i="3"/>
  <c r="G60" i="3" s="1"/>
  <c r="H60" i="3" s="1"/>
  <c r="I60" i="3" s="1"/>
  <c r="G73" i="2"/>
  <c r="I73" i="2" l="1"/>
  <c r="M73" i="2"/>
  <c r="F73" i="2"/>
  <c r="D60" i="3"/>
  <c r="E60" i="3" s="1"/>
  <c r="F60" i="3" s="1"/>
  <c r="B74" i="2" l="1"/>
  <c r="B61" i="3"/>
  <c r="C74" i="2" l="1"/>
  <c r="C61" i="3"/>
  <c r="G61" i="3" s="1"/>
  <c r="H61" i="3" s="1"/>
  <c r="I61" i="3" s="1"/>
  <c r="D74" i="2"/>
  <c r="G74" i="2"/>
  <c r="I74" i="2" l="1"/>
  <c r="M74" i="2"/>
  <c r="F74" i="2"/>
  <c r="D61" i="3"/>
  <c r="E61" i="3"/>
  <c r="F61" i="3" s="1"/>
  <c r="B75" i="2" l="1"/>
  <c r="B62" i="3"/>
  <c r="C75" i="2" l="1"/>
  <c r="C62" i="3"/>
  <c r="G62" i="3" s="1"/>
  <c r="H62" i="3" s="1"/>
  <c r="I62" i="3" s="1"/>
  <c r="D75" i="2"/>
  <c r="G75" i="2"/>
  <c r="I75" i="2" l="1"/>
  <c r="M75" i="2"/>
  <c r="F75" i="2"/>
  <c r="D62" i="3"/>
  <c r="B76" i="2" l="1"/>
  <c r="E62" i="3"/>
  <c r="F62" i="3" s="1"/>
  <c r="C76" i="2" l="1"/>
  <c r="D76" i="2" s="1"/>
  <c r="B63" i="3"/>
  <c r="G76" i="2"/>
  <c r="I76" i="2" l="1"/>
  <c r="F76" i="2"/>
  <c r="B77" i="2" s="1"/>
  <c r="C63" i="3"/>
  <c r="G63" i="3" s="1"/>
  <c r="H63" i="3" s="1"/>
  <c r="I63" i="3" s="1"/>
  <c r="M76" i="2" l="1"/>
  <c r="D63" i="3"/>
  <c r="E63" i="3"/>
  <c r="F63" i="3" s="1"/>
  <c r="C77" i="2"/>
  <c r="B64" i="3" l="1"/>
  <c r="D77" i="2"/>
  <c r="G77" i="2"/>
  <c r="I77" i="2" l="1"/>
  <c r="F77" i="2"/>
  <c r="C64" i="3"/>
  <c r="G64" i="3" s="1"/>
  <c r="H64" i="3" s="1"/>
  <c r="I64" i="3" s="1"/>
  <c r="M77" i="2" l="1"/>
  <c r="B78" i="2"/>
  <c r="D64" i="3"/>
  <c r="C78" i="2" l="1"/>
  <c r="D78" i="2" s="1"/>
  <c r="E64" i="3"/>
  <c r="F64" i="3" s="1"/>
  <c r="G78" i="2"/>
  <c r="I78" i="2" l="1"/>
  <c r="M78" i="2"/>
  <c r="F78" i="2"/>
  <c r="B65" i="3"/>
  <c r="B79" i="2" l="1"/>
  <c r="C65" i="3"/>
  <c r="G65" i="3" s="1"/>
  <c r="H65" i="3" s="1"/>
  <c r="I65" i="3" s="1"/>
  <c r="C79" i="2" l="1"/>
  <c r="D79" i="2" s="1"/>
  <c r="D65" i="3"/>
  <c r="G79" i="2"/>
  <c r="I79" i="2" l="1"/>
  <c r="M79" i="2"/>
  <c r="F79" i="2"/>
  <c r="E65" i="3"/>
  <c r="F65" i="3" s="1"/>
  <c r="B80" i="2" l="1"/>
  <c r="B66" i="3"/>
  <c r="C80" i="2" l="1"/>
  <c r="C66" i="3"/>
  <c r="G66" i="3" s="1"/>
  <c r="H66" i="3" s="1"/>
  <c r="I66" i="3" s="1"/>
  <c r="D80" i="2"/>
  <c r="G80" i="2"/>
  <c r="I80" i="2" l="1"/>
  <c r="M80" i="2"/>
  <c r="F80" i="2"/>
  <c r="D66" i="3"/>
  <c r="B81" i="2" l="1"/>
  <c r="E66" i="3"/>
  <c r="F66" i="3" s="1"/>
  <c r="C81" i="2" l="1"/>
  <c r="B67" i="3"/>
  <c r="D81" i="2"/>
  <c r="G81" i="2"/>
  <c r="I81" i="2" l="1"/>
  <c r="F81" i="2"/>
  <c r="C67" i="3"/>
  <c r="G67" i="3" s="1"/>
  <c r="H67" i="3" s="1"/>
  <c r="I67" i="3" s="1"/>
  <c r="M81" i="2" l="1"/>
  <c r="B82" i="2"/>
  <c r="D67" i="3"/>
  <c r="C82" i="2" l="1"/>
  <c r="D82" i="2" s="1"/>
  <c r="E67" i="3"/>
  <c r="F67" i="3" s="1"/>
  <c r="G82" i="2"/>
  <c r="I82" i="2" l="1"/>
  <c r="F82" i="2"/>
  <c r="B68" i="3"/>
  <c r="M82" i="2" l="1"/>
  <c r="B83" i="2"/>
  <c r="C68" i="3"/>
  <c r="G68" i="3" s="1"/>
  <c r="H68" i="3" s="1"/>
  <c r="I68" i="3" s="1"/>
  <c r="C83" i="2" l="1"/>
  <c r="D83" i="2" s="1"/>
  <c r="D68" i="3"/>
  <c r="G83" i="2"/>
  <c r="I83" i="2" l="1"/>
  <c r="M83" i="2"/>
  <c r="F83" i="2"/>
  <c r="E68" i="3"/>
  <c r="F68" i="3" s="1"/>
  <c r="B84" i="2" l="1"/>
  <c r="B69" i="3"/>
  <c r="C84" i="2" l="1"/>
  <c r="C69" i="3"/>
  <c r="G69" i="3" s="1"/>
  <c r="H69" i="3" s="1"/>
  <c r="I69" i="3" s="1"/>
  <c r="D84" i="2"/>
  <c r="G84" i="2"/>
  <c r="I84" i="2" l="1"/>
  <c r="F84" i="2"/>
  <c r="B85" i="2" s="1"/>
  <c r="D69" i="3"/>
  <c r="M84" i="2" l="1"/>
  <c r="E69" i="3"/>
  <c r="F69" i="3" s="1"/>
  <c r="C85" i="2"/>
  <c r="B70" i="3" l="1"/>
  <c r="D85" i="2"/>
  <c r="G85" i="2"/>
  <c r="I85" i="2" l="1"/>
  <c r="F85" i="2"/>
  <c r="C70" i="3"/>
  <c r="G70" i="3" s="1"/>
  <c r="H70" i="3" s="1"/>
  <c r="I70" i="3" s="1"/>
  <c r="M85" i="2" l="1"/>
  <c r="B86" i="2"/>
  <c r="D70" i="3"/>
  <c r="C86" i="2" l="1"/>
  <c r="D86" i="2" s="1"/>
  <c r="E70" i="3"/>
  <c r="F70" i="3" s="1"/>
  <c r="G86" i="2"/>
  <c r="I86" i="2" l="1"/>
  <c r="F86" i="2"/>
  <c r="B71" i="3"/>
  <c r="M86" i="2" l="1"/>
  <c r="B87" i="2"/>
  <c r="C71" i="3"/>
  <c r="G71" i="3" s="1"/>
  <c r="H71" i="3" s="1"/>
  <c r="I71" i="3" s="1"/>
  <c r="C87" i="2" l="1"/>
  <c r="D71" i="3"/>
  <c r="E71" i="3" s="1"/>
  <c r="F71" i="3" s="1"/>
  <c r="D87" i="2"/>
  <c r="G87" i="2"/>
  <c r="I87" i="2" l="1"/>
  <c r="F87" i="2"/>
  <c r="B72" i="3"/>
  <c r="M87" i="2" l="1"/>
  <c r="B88" i="2"/>
  <c r="C72" i="3"/>
  <c r="G72" i="3" s="1"/>
  <c r="H72" i="3"/>
  <c r="I72" i="3" s="1"/>
  <c r="C88" i="2" l="1"/>
  <c r="D72" i="3"/>
  <c r="D88" i="2"/>
  <c r="G88" i="2"/>
  <c r="I88" i="2" l="1"/>
  <c r="F88" i="2"/>
  <c r="E72" i="3"/>
  <c r="F72" i="3" s="1"/>
  <c r="M88" i="2" l="1"/>
  <c r="B89" i="2"/>
  <c r="B73" i="3"/>
  <c r="C89" i="2" l="1"/>
  <c r="C73" i="3"/>
  <c r="G73" i="3" s="1"/>
  <c r="H73" i="3" s="1"/>
  <c r="I73" i="3" s="1"/>
  <c r="D89" i="2"/>
  <c r="G89" i="2"/>
  <c r="I89" i="2" l="1"/>
  <c r="M89" i="2"/>
  <c r="F89" i="2"/>
  <c r="D73" i="3"/>
  <c r="B90" i="2" l="1"/>
  <c r="E73" i="3"/>
  <c r="F73" i="3" s="1"/>
  <c r="C90" i="2" l="1"/>
  <c r="B74" i="3"/>
  <c r="D90" i="2"/>
  <c r="G90" i="2"/>
  <c r="I90" i="2" l="1"/>
  <c r="F90" i="2"/>
  <c r="C74" i="3"/>
  <c r="G74" i="3" s="1"/>
  <c r="H74" i="3" s="1"/>
  <c r="I74" i="3" s="1"/>
  <c r="M90" i="2" l="1"/>
  <c r="B91" i="2"/>
  <c r="D74" i="3"/>
  <c r="C91" i="2" l="1"/>
  <c r="G91" i="2" s="1"/>
  <c r="M91" i="2" s="1"/>
  <c r="E74" i="3"/>
  <c r="F74" i="3" s="1"/>
  <c r="D91" i="2"/>
  <c r="I91" i="2" l="1"/>
  <c r="F91" i="2"/>
  <c r="B75" i="3"/>
  <c r="B92" i="2" l="1"/>
  <c r="C75" i="3"/>
  <c r="G75" i="3" s="1"/>
  <c r="H75" i="3" s="1"/>
  <c r="I75" i="3" s="1"/>
  <c r="C92" i="2" l="1"/>
  <c r="D75" i="3"/>
  <c r="E75" i="3"/>
  <c r="F75" i="3" s="1"/>
  <c r="D92" i="2"/>
  <c r="G92" i="2"/>
  <c r="I92" i="2" l="1"/>
  <c r="F92" i="2"/>
  <c r="B76" i="3"/>
  <c r="M92" i="2" l="1"/>
  <c r="B93" i="2"/>
  <c r="C76" i="3"/>
  <c r="G76" i="3" s="1"/>
  <c r="H76" i="3" s="1"/>
  <c r="I76" i="3" s="1"/>
  <c r="C93" i="2" l="1"/>
  <c r="D93" i="2" s="1"/>
  <c r="D76" i="3"/>
  <c r="E76" i="3" s="1"/>
  <c r="F76" i="3" s="1"/>
  <c r="G93" i="2"/>
  <c r="I93" i="2" l="1"/>
  <c r="F93" i="2"/>
  <c r="B77" i="3"/>
  <c r="M93" i="2" l="1"/>
  <c r="B94" i="2"/>
  <c r="C77" i="3"/>
  <c r="G77" i="3" s="1"/>
  <c r="H77" i="3" s="1"/>
  <c r="I77" i="3" s="1"/>
  <c r="C94" i="2" l="1"/>
  <c r="D77" i="3"/>
  <c r="D94" i="2"/>
  <c r="G94" i="2"/>
  <c r="I94" i="2" l="1"/>
  <c r="M94" i="2"/>
  <c r="F94" i="2"/>
  <c r="B95" i="2" s="1"/>
  <c r="E77" i="3"/>
  <c r="F77" i="3" s="1"/>
  <c r="B78" i="3" l="1"/>
  <c r="C95" i="2"/>
  <c r="C78" i="3" l="1"/>
  <c r="G78" i="3" s="1"/>
  <c r="H78" i="3" s="1"/>
  <c r="I78" i="3" s="1"/>
  <c r="D95" i="2"/>
  <c r="G95" i="2"/>
  <c r="I95" i="2" l="1"/>
  <c r="F95" i="2"/>
  <c r="D78" i="3"/>
  <c r="E78" i="3" s="1"/>
  <c r="F78" i="3" s="1"/>
  <c r="M95" i="2" l="1"/>
  <c r="B96" i="2"/>
  <c r="B79" i="3"/>
  <c r="C96" i="2" l="1"/>
  <c r="C79" i="3"/>
  <c r="G79" i="3" s="1"/>
  <c r="H79" i="3" s="1"/>
  <c r="I79" i="3" s="1"/>
  <c r="D96" i="2"/>
  <c r="G96" i="2"/>
  <c r="I96" i="2" l="1"/>
  <c r="M96" i="2"/>
  <c r="F96" i="2"/>
  <c r="D79" i="3"/>
  <c r="B97" i="2" l="1"/>
  <c r="E79" i="3"/>
  <c r="F79" i="3" s="1"/>
  <c r="C97" i="2" l="1"/>
  <c r="D97" i="2" s="1"/>
  <c r="B80" i="3"/>
  <c r="G97" i="2"/>
  <c r="I97" i="2" l="1"/>
  <c r="M97" i="2"/>
  <c r="F97" i="2"/>
  <c r="C80" i="3"/>
  <c r="G80" i="3" s="1"/>
  <c r="H80" i="3" s="1"/>
  <c r="I80" i="3" s="1"/>
  <c r="B98" i="2" l="1"/>
  <c r="D80" i="3"/>
  <c r="C98" i="2" l="1"/>
  <c r="D98" i="2" s="1"/>
  <c r="E80" i="3"/>
  <c r="F80" i="3" s="1"/>
  <c r="G98" i="2" l="1"/>
  <c r="F98" i="2"/>
  <c r="B81" i="3"/>
  <c r="M98" i="2" l="1"/>
  <c r="B99" i="2"/>
  <c r="C81" i="3"/>
  <c r="G81" i="3" s="1"/>
  <c r="H81" i="3" s="1"/>
  <c r="I81" i="3" s="1"/>
  <c r="I98" i="2" l="1"/>
  <c r="C99" i="2"/>
  <c r="D99" i="2" s="1"/>
  <c r="D81" i="3"/>
  <c r="G99" i="2" l="1"/>
  <c r="F99" i="2"/>
  <c r="E81" i="3"/>
  <c r="F81" i="3" s="1"/>
  <c r="M99" i="2" l="1"/>
  <c r="B100" i="2"/>
  <c r="B82" i="3"/>
  <c r="I99" i="2" l="1"/>
  <c r="C100" i="2"/>
  <c r="C82" i="3"/>
  <c r="G82" i="3" s="1"/>
  <c r="H82" i="3" s="1"/>
  <c r="I82" i="3" s="1"/>
  <c r="D100" i="2"/>
  <c r="G100" i="2"/>
  <c r="I100" i="2" l="1"/>
  <c r="F100" i="2"/>
  <c r="D82" i="3"/>
  <c r="M100" i="2" l="1"/>
  <c r="B101" i="2"/>
  <c r="E82" i="3"/>
  <c r="F82" i="3"/>
  <c r="C101" i="2" l="1"/>
  <c r="B83" i="3"/>
  <c r="D101" i="2"/>
  <c r="G101" i="2"/>
  <c r="I101" i="2" l="1"/>
  <c r="F101" i="2"/>
  <c r="C83" i="3"/>
  <c r="G83" i="3" s="1"/>
  <c r="H83" i="3" s="1"/>
  <c r="I83" i="3" s="1"/>
  <c r="M101" i="2" l="1"/>
  <c r="B102" i="2"/>
  <c r="D83" i="3"/>
  <c r="C102" i="2" l="1"/>
  <c r="E83" i="3"/>
  <c r="F83" i="3"/>
  <c r="D102" i="2"/>
  <c r="G102" i="2"/>
  <c r="I102" i="2" l="1"/>
  <c r="F102" i="2"/>
  <c r="B84" i="3"/>
  <c r="M102" i="2" l="1"/>
  <c r="B103" i="2"/>
  <c r="C84" i="3"/>
  <c r="G84" i="3" s="1"/>
  <c r="H84" i="3" s="1"/>
  <c r="I84" i="3" s="1"/>
  <c r="C103" i="2" l="1"/>
  <c r="D84" i="3"/>
  <c r="E84" i="3" s="1"/>
  <c r="F84" i="3" s="1"/>
  <c r="D103" i="2"/>
  <c r="G103" i="2"/>
  <c r="I103" i="2" l="1"/>
  <c r="F103" i="2"/>
  <c r="B85" i="3"/>
  <c r="M103" i="2" l="1"/>
  <c r="B104" i="2"/>
  <c r="C85" i="3"/>
  <c r="G85" i="3" s="1"/>
  <c r="H85" i="3" s="1"/>
  <c r="I85" i="3" s="1"/>
  <c r="C104" i="2" l="1"/>
  <c r="D85" i="3"/>
  <c r="D104" i="2"/>
  <c r="G104" i="2"/>
  <c r="I104" i="2" l="1"/>
  <c r="F104" i="2"/>
  <c r="E85" i="3"/>
  <c r="F85" i="3" s="1"/>
  <c r="M104" i="2" l="1"/>
  <c r="B105" i="2"/>
  <c r="B86" i="3"/>
  <c r="C105" i="2" l="1"/>
  <c r="C86" i="3"/>
  <c r="G86" i="3" s="1"/>
  <c r="H86" i="3" s="1"/>
  <c r="I86" i="3" s="1"/>
  <c r="D105" i="2"/>
  <c r="G105" i="2"/>
  <c r="I105" i="2" l="1"/>
  <c r="F105" i="2"/>
  <c r="D86" i="3"/>
  <c r="M105" i="2" l="1"/>
  <c r="B106" i="2"/>
  <c r="E86" i="3"/>
  <c r="F86" i="3" s="1"/>
  <c r="C106" i="2" l="1"/>
  <c r="B87" i="3"/>
  <c r="D106" i="2"/>
  <c r="G106" i="2"/>
  <c r="I106" i="2" l="1"/>
  <c r="F106" i="2"/>
  <c r="C87" i="3"/>
  <c r="G87" i="3" s="1"/>
  <c r="H87" i="3" s="1"/>
  <c r="I87" i="3" s="1"/>
  <c r="M106" i="2" l="1"/>
  <c r="B107" i="2"/>
  <c r="D87" i="3"/>
  <c r="C107" i="2" l="1"/>
  <c r="E87" i="3"/>
  <c r="F87" i="3" s="1"/>
  <c r="D107" i="2"/>
  <c r="G107" i="2"/>
  <c r="I107" i="2" l="1"/>
  <c r="F107" i="2"/>
  <c r="B108" i="2" s="1"/>
  <c r="B88" i="3"/>
  <c r="M107" i="2" l="1"/>
  <c r="C88" i="3"/>
  <c r="G88" i="3" s="1"/>
  <c r="H88" i="3" s="1"/>
  <c r="I88" i="3" s="1"/>
  <c r="C108" i="2"/>
  <c r="D88" i="3" l="1"/>
  <c r="D108" i="2"/>
  <c r="G108" i="2"/>
  <c r="I108" i="2" l="1"/>
  <c r="F108" i="2"/>
  <c r="E88" i="3"/>
  <c r="F88" i="3" s="1"/>
  <c r="M108" i="2" l="1"/>
  <c r="B109" i="2"/>
  <c r="B89" i="3"/>
  <c r="C109" i="2" l="1"/>
  <c r="C89" i="3"/>
  <c r="G89" i="3" s="1"/>
  <c r="H89" i="3" s="1"/>
  <c r="I89" i="3" s="1"/>
  <c r="D109" i="2"/>
  <c r="G109" i="2"/>
  <c r="I109" i="2" l="1"/>
  <c r="M109" i="2"/>
  <c r="F109" i="2"/>
  <c r="D89" i="3"/>
  <c r="B110" i="2" l="1"/>
  <c r="E89" i="3"/>
  <c r="F89" i="3"/>
  <c r="C110" i="2" l="1"/>
  <c r="B90" i="3"/>
  <c r="D110" i="2"/>
  <c r="G110" i="2"/>
  <c r="I110" i="2" l="1"/>
  <c r="F110" i="2"/>
  <c r="C90" i="3"/>
  <c r="G90" i="3" s="1"/>
  <c r="H90" i="3" s="1"/>
  <c r="I90" i="3" s="1"/>
  <c r="M110" i="2" l="1"/>
  <c r="B111" i="2"/>
  <c r="D90" i="3"/>
  <c r="E90" i="3" s="1"/>
  <c r="F90" i="3" s="1"/>
  <c r="C111" i="2" l="1"/>
  <c r="B91" i="3"/>
  <c r="D111" i="2"/>
  <c r="G111" i="2"/>
  <c r="I111" i="2" l="1"/>
  <c r="F111" i="2"/>
  <c r="C91" i="3"/>
  <c r="G91" i="3" s="1"/>
  <c r="H91" i="3" s="1"/>
  <c r="I91" i="3" s="1"/>
  <c r="M111" i="2" l="1"/>
  <c r="B112" i="2"/>
  <c r="D91" i="3"/>
  <c r="C112" i="2" l="1"/>
  <c r="D112" i="2" s="1"/>
  <c r="E91" i="3"/>
  <c r="F91" i="3" s="1"/>
  <c r="G112" i="2"/>
  <c r="I112" i="2" l="1"/>
  <c r="M112" i="2"/>
  <c r="F112" i="2"/>
  <c r="B92" i="3"/>
  <c r="B113" i="2" l="1"/>
  <c r="C92" i="3"/>
  <c r="G92" i="3" s="1"/>
  <c r="H92" i="3" s="1"/>
  <c r="I92" i="3" s="1"/>
  <c r="D92" i="3"/>
  <c r="C113" i="2" l="1"/>
  <c r="E92" i="3"/>
  <c r="F92" i="3" s="1"/>
  <c r="D113" i="2"/>
  <c r="G113" i="2"/>
  <c r="I113" i="2" l="1"/>
  <c r="M113" i="2"/>
  <c r="F113" i="2"/>
  <c r="B93" i="3"/>
  <c r="B114" i="2" l="1"/>
  <c r="C93" i="3"/>
  <c r="G93" i="3" s="1"/>
  <c r="H93" i="3" s="1"/>
  <c r="I93" i="3" s="1"/>
  <c r="C114" i="2" l="1"/>
  <c r="D93" i="3"/>
  <c r="D114" i="2"/>
  <c r="G114" i="2"/>
  <c r="I114" i="2" l="1"/>
  <c r="M114" i="2"/>
  <c r="F114" i="2"/>
  <c r="E93" i="3"/>
  <c r="F93" i="3" s="1"/>
  <c r="B115" i="2" l="1"/>
  <c r="B94" i="3"/>
  <c r="C115" i="2" l="1"/>
  <c r="C94" i="3"/>
  <c r="G94" i="3" s="1"/>
  <c r="H94" i="3" s="1"/>
  <c r="I94" i="3" s="1"/>
  <c r="D115" i="2"/>
  <c r="G115" i="2"/>
  <c r="I115" i="2" l="1"/>
  <c r="M115" i="2"/>
  <c r="F115" i="2"/>
  <c r="B116" i="2" s="1"/>
  <c r="D94" i="3"/>
  <c r="E94" i="3"/>
  <c r="F94" i="3" s="1"/>
  <c r="B95" i="3" l="1"/>
  <c r="C116" i="2"/>
  <c r="C95" i="3" l="1"/>
  <c r="G95" i="3" s="1"/>
  <c r="H95" i="3" s="1"/>
  <c r="I95" i="3" s="1"/>
  <c r="D116" i="2"/>
  <c r="G116" i="2"/>
  <c r="I116" i="2" l="1"/>
  <c r="M116" i="2"/>
  <c r="F116" i="2"/>
  <c r="D95" i="3"/>
  <c r="B117" i="2" l="1"/>
  <c r="E95" i="3"/>
  <c r="F95" i="3" s="1"/>
  <c r="C117" i="2" l="1"/>
  <c r="D117" i="2" s="1"/>
  <c r="B96" i="3"/>
  <c r="G117" i="2"/>
  <c r="I117" i="2" l="1"/>
  <c r="M117" i="2"/>
  <c r="F117" i="2"/>
  <c r="C96" i="3"/>
  <c r="G96" i="3" s="1"/>
  <c r="H96" i="3"/>
  <c r="I96" i="3" s="1"/>
  <c r="B118" i="2" l="1"/>
  <c r="D96" i="3"/>
  <c r="C118" i="2" l="1"/>
  <c r="E96" i="3"/>
  <c r="F96" i="3" s="1"/>
  <c r="D118" i="2"/>
  <c r="G118" i="2"/>
  <c r="I118" i="2" l="1"/>
  <c r="M118" i="2"/>
  <c r="F118" i="2"/>
  <c r="B97" i="3"/>
  <c r="B119" i="2" l="1"/>
  <c r="C97" i="3"/>
  <c r="G97" i="3" s="1"/>
  <c r="H97" i="3" s="1"/>
  <c r="I97" i="3" s="1"/>
  <c r="C119" i="2" l="1"/>
  <c r="D97" i="3"/>
  <c r="D119" i="2"/>
  <c r="G119" i="2"/>
  <c r="I119" i="2" l="1"/>
  <c r="F119" i="2"/>
  <c r="E97" i="3"/>
  <c r="F97" i="3" s="1"/>
  <c r="M119" i="2" l="1"/>
  <c r="B120" i="2"/>
  <c r="B98" i="3"/>
  <c r="C120" i="2" l="1"/>
  <c r="C98" i="3"/>
  <c r="G98" i="3" s="1"/>
  <c r="H98" i="3" s="1"/>
  <c r="I98" i="3" s="1"/>
  <c r="D120" i="2"/>
  <c r="G120" i="2"/>
  <c r="I120" i="2" l="1"/>
  <c r="F120" i="2"/>
  <c r="B121" i="2" s="1"/>
  <c r="D98" i="3"/>
  <c r="E98" i="3" s="1"/>
  <c r="F98" i="3" s="1"/>
  <c r="M120" i="2" l="1"/>
  <c r="B99" i="3"/>
  <c r="C121" i="2"/>
  <c r="C99" i="3" l="1"/>
  <c r="G99" i="3" s="1"/>
  <c r="H99" i="3" s="1"/>
  <c r="I99" i="3" s="1"/>
  <c r="D121" i="2"/>
  <c r="G121" i="2"/>
  <c r="I121" i="2" l="1"/>
  <c r="F121" i="2"/>
  <c r="B122" i="2" s="1"/>
  <c r="D99" i="3"/>
  <c r="M121" i="2" l="1"/>
  <c r="E99" i="3"/>
  <c r="F99" i="3" s="1"/>
  <c r="C122" i="2"/>
  <c r="B100" i="3" l="1"/>
  <c r="D122" i="2"/>
  <c r="G122" i="2"/>
  <c r="I122" i="2" l="1"/>
  <c r="F122" i="2"/>
  <c r="B123" i="2" s="1"/>
  <c r="C100" i="3"/>
  <c r="G100" i="3" s="1"/>
  <c r="H100" i="3" s="1"/>
  <c r="I100" i="3" s="1"/>
  <c r="M122" i="2" l="1"/>
  <c r="D100" i="3"/>
  <c r="C123" i="2"/>
  <c r="E100" i="3" l="1"/>
  <c r="F100" i="3" s="1"/>
  <c r="D123" i="2"/>
  <c r="G123" i="2"/>
  <c r="I123" i="2" l="1"/>
  <c r="F123" i="2"/>
  <c r="B124" i="2" s="1"/>
  <c r="B101" i="3"/>
  <c r="M123" i="2" l="1"/>
  <c r="C101" i="3"/>
  <c r="G101" i="3" s="1"/>
  <c r="H101" i="3" s="1"/>
  <c r="I101" i="3" s="1"/>
  <c r="C124" i="2"/>
  <c r="G124" i="2" s="1"/>
  <c r="I124" i="2" l="1"/>
  <c r="D101" i="3"/>
  <c r="D124" i="2"/>
  <c r="M124" i="2" l="1"/>
  <c r="F124" i="2"/>
  <c r="B125" i="2" s="1"/>
  <c r="E101" i="3"/>
  <c r="F101" i="3"/>
  <c r="B102" i="3" l="1"/>
  <c r="C125" i="2"/>
  <c r="C102" i="3" l="1"/>
  <c r="G102" i="3" s="1"/>
  <c r="H102" i="3"/>
  <c r="I102" i="3" s="1"/>
  <c r="D125" i="2"/>
  <c r="G125" i="2"/>
  <c r="I125" i="2" l="1"/>
  <c r="F125" i="2"/>
  <c r="D102" i="3"/>
  <c r="E102" i="3" s="1"/>
  <c r="F102" i="3" s="1"/>
  <c r="M125" i="2" l="1"/>
  <c r="B126" i="2"/>
  <c r="B103" i="3"/>
  <c r="C126" i="2" l="1"/>
  <c r="G126" i="2" s="1"/>
  <c r="M126" i="2" s="1"/>
  <c r="C103" i="3"/>
  <c r="G103" i="3" s="1"/>
  <c r="H103" i="3" s="1"/>
  <c r="I103" i="3" s="1"/>
  <c r="D126" i="2"/>
  <c r="I126" i="2" l="1"/>
  <c r="F126" i="2"/>
  <c r="D103" i="3"/>
  <c r="B127" i="2" l="1"/>
  <c r="E103" i="3"/>
  <c r="F103" i="3" s="1"/>
  <c r="C127" i="2" l="1"/>
  <c r="D127" i="2" s="1"/>
  <c r="B104" i="3"/>
  <c r="G127" i="2"/>
  <c r="I127" i="2" l="1"/>
  <c r="F127" i="2"/>
  <c r="B128" i="2" s="1"/>
  <c r="C104" i="3"/>
  <c r="G104" i="3" s="1"/>
  <c r="H104" i="3" s="1"/>
  <c r="I104" i="3" s="1"/>
  <c r="M127" i="2" l="1"/>
  <c r="D104" i="3"/>
  <c r="C128" i="2"/>
  <c r="E104" i="3" l="1"/>
  <c r="F104" i="3" s="1"/>
  <c r="D128" i="2"/>
  <c r="G128" i="2"/>
  <c r="I128" i="2" l="1"/>
  <c r="F128" i="2"/>
  <c r="B105" i="3"/>
  <c r="M128" i="2" l="1"/>
  <c r="B129" i="2"/>
  <c r="C105" i="3"/>
  <c r="G105" i="3" s="1"/>
  <c r="H105" i="3" s="1"/>
  <c r="I105" i="3" s="1"/>
  <c r="C129" i="2" l="1"/>
  <c r="D129" i="2" s="1"/>
  <c r="D105" i="3"/>
  <c r="G129" i="2"/>
  <c r="I129" i="2" l="1"/>
  <c r="F129" i="2"/>
  <c r="E105" i="3"/>
  <c r="F105" i="3" s="1"/>
  <c r="M129" i="2" l="1"/>
  <c r="B130" i="2"/>
  <c r="B106" i="3"/>
  <c r="C130" i="2" l="1"/>
  <c r="C106" i="3"/>
  <c r="G106" i="3" s="1"/>
  <c r="H106" i="3" s="1"/>
  <c r="I106" i="3" s="1"/>
  <c r="D130" i="2"/>
  <c r="G130" i="2"/>
  <c r="I130" i="2" l="1"/>
  <c r="F130" i="2"/>
  <c r="D106" i="3"/>
  <c r="E106" i="3" s="1"/>
  <c r="F106" i="3" s="1"/>
  <c r="M130" i="2" l="1"/>
  <c r="B131" i="2"/>
  <c r="B107" i="3"/>
  <c r="C131" i="2" l="1"/>
  <c r="C107" i="3"/>
  <c r="G107" i="3" s="1"/>
  <c r="H107" i="3" s="1"/>
  <c r="I107" i="3" s="1"/>
  <c r="D131" i="2"/>
  <c r="G131" i="2"/>
  <c r="I131" i="2" l="1"/>
  <c r="F131" i="2"/>
  <c r="D107" i="3"/>
  <c r="M131" i="2" l="1"/>
  <c r="B132" i="2"/>
  <c r="E107" i="3"/>
  <c r="F107" i="3" s="1"/>
  <c r="C132" i="2" l="1"/>
  <c r="B108" i="3"/>
  <c r="D132" i="2"/>
  <c r="G132" i="2"/>
  <c r="I132" i="2" l="1"/>
  <c r="F132" i="2"/>
  <c r="C108" i="3"/>
  <c r="G108" i="3" s="1"/>
  <c r="H108" i="3" s="1"/>
  <c r="I108" i="3" s="1"/>
  <c r="M132" i="2" l="1"/>
  <c r="B133" i="2"/>
  <c r="D108" i="3"/>
  <c r="C133" i="2" l="1"/>
  <c r="E108" i="3"/>
  <c r="F108" i="3" s="1"/>
  <c r="D133" i="2"/>
  <c r="G133" i="2"/>
  <c r="I133" i="2" l="1"/>
  <c r="M133" i="2"/>
  <c r="F133" i="2"/>
  <c r="B109" i="3"/>
  <c r="B134" i="2" l="1"/>
  <c r="C109" i="3"/>
  <c r="G109" i="3" s="1"/>
  <c r="H109" i="3" s="1"/>
  <c r="I109" i="3" s="1"/>
  <c r="C134" i="2" l="1"/>
  <c r="D134" i="2" s="1"/>
  <c r="D109" i="3"/>
  <c r="G134" i="2"/>
  <c r="I134" i="2" l="1"/>
  <c r="M134" i="2"/>
  <c r="E109" i="3"/>
  <c r="F109" i="3"/>
  <c r="F134" i="2"/>
  <c r="B110" i="3" l="1"/>
  <c r="B135" i="2" l="1"/>
  <c r="C110" i="3"/>
  <c r="G110" i="3" s="1"/>
  <c r="H110" i="3" s="1"/>
  <c r="I110" i="3" s="1"/>
  <c r="C135" i="2" l="1"/>
  <c r="G135" i="2" s="1"/>
  <c r="D135" i="2"/>
  <c r="F135" i="2" s="1"/>
  <c r="B136" i="2" s="1"/>
  <c r="D110" i="3"/>
  <c r="E110" i="3" s="1"/>
  <c r="F110" i="3" s="1"/>
  <c r="M135" i="2" l="1"/>
  <c r="I135" i="2"/>
  <c r="B111" i="3"/>
  <c r="C136" i="2"/>
  <c r="C111" i="3" l="1"/>
  <c r="G111" i="3" s="1"/>
  <c r="H111" i="3" s="1"/>
  <c r="I111" i="3" s="1"/>
  <c r="D136" i="2"/>
  <c r="G136" i="2"/>
  <c r="I136" i="2" l="1"/>
  <c r="M136" i="2"/>
  <c r="F136" i="2"/>
  <c r="B137" i="2" s="1"/>
  <c r="D111" i="3"/>
  <c r="E111" i="3" l="1"/>
  <c r="F111" i="3" s="1"/>
  <c r="C137" i="2"/>
  <c r="G137" i="2" s="1"/>
  <c r="I137" i="2" l="1"/>
  <c r="M137" i="2"/>
  <c r="D137" i="2"/>
  <c r="B112" i="3"/>
  <c r="F137" i="2" l="1"/>
  <c r="C112" i="3"/>
  <c r="G112" i="3" s="1"/>
  <c r="H112" i="3" s="1"/>
  <c r="I112" i="3" s="1"/>
  <c r="B138" i="2" l="1"/>
  <c r="D112" i="3"/>
  <c r="C138" i="2" l="1"/>
  <c r="D138" i="2" s="1"/>
  <c r="E112" i="3"/>
  <c r="F112" i="3" s="1"/>
  <c r="G138" i="2"/>
  <c r="I138" i="2" l="1"/>
  <c r="M138" i="2"/>
  <c r="F138" i="2"/>
  <c r="B113" i="3"/>
  <c r="B139" i="2" l="1"/>
  <c r="C113" i="3"/>
  <c r="G113" i="3" s="1"/>
  <c r="H113" i="3" s="1"/>
  <c r="I113" i="3" s="1"/>
  <c r="C139" i="2" l="1"/>
  <c r="D113" i="3"/>
  <c r="D139" i="2"/>
  <c r="G139" i="2"/>
  <c r="I139" i="2" l="1"/>
  <c r="M139" i="2"/>
  <c r="F139" i="2"/>
  <c r="E113" i="3"/>
  <c r="F113" i="3" s="1"/>
  <c r="B114" i="3" s="1"/>
  <c r="B140" i="2" l="1"/>
  <c r="C114" i="3"/>
  <c r="G114" i="3" s="1"/>
  <c r="H114" i="3" s="1"/>
  <c r="I114" i="3" s="1"/>
  <c r="C140" i="2" l="1"/>
  <c r="D114" i="3"/>
  <c r="E114" i="3" s="1"/>
  <c r="F114" i="3" s="1"/>
  <c r="D140" i="2"/>
  <c r="G140" i="2"/>
  <c r="I140" i="2" l="1"/>
  <c r="M140" i="2"/>
  <c r="F140" i="2"/>
  <c r="B115" i="3"/>
  <c r="B141" i="2" l="1"/>
  <c r="C115" i="3"/>
  <c r="G115" i="3" s="1"/>
  <c r="H115" i="3" s="1"/>
  <c r="I115" i="3" s="1"/>
  <c r="C141" i="2" l="1"/>
  <c r="D115" i="3"/>
  <c r="D141" i="2"/>
  <c r="G141" i="2"/>
  <c r="I141" i="2" l="1"/>
  <c r="F141" i="2"/>
  <c r="E115" i="3"/>
  <c r="F115" i="3" s="1"/>
  <c r="M141" i="2" l="1"/>
  <c r="B142" i="2"/>
  <c r="B116" i="3"/>
  <c r="C142" i="2" l="1"/>
  <c r="C116" i="3"/>
  <c r="G116" i="3" s="1"/>
  <c r="H116" i="3" s="1"/>
  <c r="I116" i="3" s="1"/>
  <c r="D142" i="2"/>
  <c r="G142" i="2"/>
  <c r="I142" i="2" l="1"/>
  <c r="F142" i="2"/>
  <c r="D116" i="3"/>
  <c r="M142" i="2" l="1"/>
  <c r="B143" i="2"/>
  <c r="E116" i="3"/>
  <c r="F116" i="3" s="1"/>
  <c r="C143" i="2" l="1"/>
  <c r="B117" i="3"/>
  <c r="D143" i="2"/>
  <c r="G143" i="2"/>
  <c r="I143" i="2" l="1"/>
  <c r="M143" i="2"/>
  <c r="F143" i="2"/>
  <c r="C117" i="3"/>
  <c r="G117" i="3" s="1"/>
  <c r="H117" i="3" s="1"/>
  <c r="I117" i="3" s="1"/>
  <c r="B144" i="2" l="1"/>
  <c r="D117" i="3"/>
  <c r="E117" i="3" s="1"/>
  <c r="F117" i="3" s="1"/>
  <c r="C144" i="2" l="1"/>
  <c r="G144" i="2" s="1"/>
  <c r="M144" i="2" s="1"/>
  <c r="B118" i="3"/>
  <c r="D144" i="2"/>
  <c r="I144" i="2" l="1"/>
  <c r="F144" i="2"/>
  <c r="C118" i="3"/>
  <c r="G118" i="3" s="1"/>
  <c r="H118" i="3" s="1"/>
  <c r="I118" i="3" s="1"/>
  <c r="B145" i="2" l="1"/>
  <c r="D118" i="3"/>
  <c r="E118" i="3" s="1"/>
  <c r="C145" i="2" l="1"/>
  <c r="F118" i="3"/>
  <c r="B119" i="3" s="1"/>
  <c r="D145" i="2"/>
  <c r="G145" i="2"/>
  <c r="I145" i="2" l="1"/>
  <c r="M145" i="2"/>
  <c r="F145" i="2"/>
  <c r="C119" i="3"/>
  <c r="G119" i="3" s="1"/>
  <c r="H119" i="3" s="1"/>
  <c r="I119" i="3" s="1"/>
  <c r="B146" i="2" l="1"/>
  <c r="D119" i="3"/>
  <c r="C146" i="2" l="1"/>
  <c r="D146" i="2" s="1"/>
  <c r="E119" i="3"/>
  <c r="F119" i="3" s="1"/>
  <c r="G146" i="2"/>
  <c r="I146" i="2" l="1"/>
  <c r="M146" i="2"/>
  <c r="F146" i="2"/>
  <c r="B147" i="2" s="1"/>
  <c r="B120" i="3"/>
  <c r="C120" i="3" l="1"/>
  <c r="G120" i="3" s="1"/>
  <c r="H120" i="3" s="1"/>
  <c r="I120" i="3" s="1"/>
  <c r="C147" i="2"/>
  <c r="D120" i="3" l="1"/>
  <c r="D147" i="2"/>
  <c r="G147" i="2"/>
  <c r="I147" i="2" l="1"/>
  <c r="F147" i="2"/>
  <c r="E120" i="3"/>
  <c r="F120" i="3" s="1"/>
  <c r="M147" i="2" l="1"/>
  <c r="B148" i="2"/>
  <c r="B121" i="3"/>
  <c r="C148" i="2" l="1"/>
  <c r="C121" i="3"/>
  <c r="G121" i="3" s="1"/>
  <c r="H121" i="3" s="1"/>
  <c r="I121" i="3" s="1"/>
  <c r="D148" i="2"/>
  <c r="G148" i="2"/>
  <c r="I148" i="2" l="1"/>
  <c r="F148" i="2"/>
  <c r="D121" i="3"/>
  <c r="E121" i="3"/>
  <c r="F121" i="3" s="1"/>
  <c r="M148" i="2" l="1"/>
  <c r="B149" i="2"/>
  <c r="B122" i="3"/>
  <c r="C149" i="2" l="1"/>
  <c r="D149" i="2" s="1"/>
  <c r="C122" i="3"/>
  <c r="G122" i="3" s="1"/>
  <c r="H122" i="3"/>
  <c r="I122" i="3" s="1"/>
  <c r="D122" i="3"/>
  <c r="G149" i="2"/>
  <c r="I149" i="2" l="1"/>
  <c r="M149" i="2"/>
  <c r="F149" i="2"/>
  <c r="E122" i="3"/>
  <c r="F122" i="3" s="1"/>
  <c r="B150" i="2" l="1"/>
  <c r="B123" i="3"/>
  <c r="C150" i="2"/>
  <c r="C123" i="3" l="1"/>
  <c r="G123" i="3" s="1"/>
  <c r="H123" i="3" s="1"/>
  <c r="I123" i="3" s="1"/>
  <c r="D150" i="2"/>
  <c r="G150" i="2"/>
  <c r="I150" i="2" l="1"/>
  <c r="F150" i="2"/>
  <c r="B151" i="2" s="1"/>
  <c r="D123" i="3"/>
  <c r="E123" i="3" s="1"/>
  <c r="F123" i="3" s="1"/>
  <c r="M150" i="2" l="1"/>
  <c r="B124" i="3"/>
  <c r="C151" i="2"/>
  <c r="G151" i="2" s="1"/>
  <c r="D151" i="2"/>
  <c r="I151" i="2" l="1"/>
  <c r="C124" i="3"/>
  <c r="G124" i="3" s="1"/>
  <c r="H124" i="3" s="1"/>
  <c r="I124" i="3" s="1"/>
  <c r="F151" i="2"/>
  <c r="M151" i="2" l="1"/>
  <c r="D124" i="3"/>
  <c r="B152" i="2"/>
  <c r="E124" i="3" l="1"/>
  <c r="F124" i="3"/>
  <c r="C152" i="2"/>
  <c r="B125" i="3" l="1"/>
  <c r="D152" i="2"/>
  <c r="G152" i="2"/>
  <c r="I152" i="2" l="1"/>
  <c r="M152" i="2"/>
  <c r="C125" i="3"/>
  <c r="G125" i="3" s="1"/>
  <c r="H125" i="3" s="1"/>
  <c r="I125" i="3" s="1"/>
  <c r="D125" i="3"/>
  <c r="F152" i="2"/>
  <c r="E125" i="3" l="1"/>
  <c r="F125" i="3"/>
  <c r="B153" i="2" l="1"/>
  <c r="B126" i="3"/>
  <c r="C153" i="2" l="1"/>
  <c r="G153" i="2" s="1"/>
  <c r="M153" i="2" s="1"/>
  <c r="D153" i="2"/>
  <c r="C126" i="3"/>
  <c r="G126" i="3" s="1"/>
  <c r="H126" i="3" s="1"/>
  <c r="I126" i="3" s="1"/>
  <c r="D126" i="3"/>
  <c r="I153" i="2" l="1"/>
  <c r="F153" i="2"/>
  <c r="E126" i="3"/>
  <c r="F126" i="3" s="1"/>
  <c r="B154" i="2" l="1"/>
  <c r="B127" i="3"/>
  <c r="C154" i="2" l="1"/>
  <c r="G154" i="2" s="1"/>
  <c r="C127" i="3"/>
  <c r="G127" i="3" s="1"/>
  <c r="H127" i="3" s="1"/>
  <c r="I127" i="3" s="1"/>
  <c r="D154" i="2" l="1"/>
  <c r="M154" i="2"/>
  <c r="F154" i="2"/>
  <c r="D127" i="3"/>
  <c r="I154" i="2" l="1"/>
  <c r="B155" i="2"/>
  <c r="E127" i="3"/>
  <c r="F127" i="3" s="1"/>
  <c r="C155" i="2" l="1"/>
  <c r="G155" i="2" s="1"/>
  <c r="D155" i="2"/>
  <c r="B128" i="3"/>
  <c r="M155" i="2" l="1"/>
  <c r="F155" i="2"/>
  <c r="C128" i="3"/>
  <c r="G128" i="3" s="1"/>
  <c r="H128" i="3" s="1"/>
  <c r="I128" i="3" s="1"/>
  <c r="I155" i="2" l="1"/>
  <c r="B156" i="2"/>
  <c r="D128" i="3"/>
  <c r="C156" i="2" l="1"/>
  <c r="D156" i="2" s="1"/>
  <c r="F156" i="2" s="1"/>
  <c r="E128" i="3"/>
  <c r="F128" i="3"/>
  <c r="G156" i="2" l="1"/>
  <c r="B157" i="2"/>
  <c r="B129" i="3"/>
  <c r="C157" i="2" l="1"/>
  <c r="I156" i="2"/>
  <c r="M156" i="2"/>
  <c r="C129" i="3"/>
  <c r="G129" i="3" s="1"/>
  <c r="H129" i="3" s="1"/>
  <c r="I129" i="3" s="1"/>
  <c r="D129" i="3"/>
  <c r="D157" i="2"/>
  <c r="G157" i="2"/>
  <c r="M157" i="2" l="1"/>
  <c r="F157" i="2"/>
  <c r="B158" i="2" s="1"/>
  <c r="E129" i="3"/>
  <c r="F129" i="3"/>
  <c r="I157" i="2" l="1"/>
  <c r="B130" i="3"/>
  <c r="C158" i="2"/>
  <c r="C130" i="3" l="1"/>
  <c r="G130" i="3" s="1"/>
  <c r="H130" i="3" s="1"/>
  <c r="I130" i="3" s="1"/>
  <c r="D158" i="2"/>
  <c r="G158" i="2"/>
  <c r="I158" i="2" l="1"/>
  <c r="M158" i="2"/>
  <c r="F158" i="2"/>
  <c r="B159" i="2" s="1"/>
  <c r="D130" i="3"/>
  <c r="E130" i="3" s="1"/>
  <c r="F130" i="3" s="1"/>
  <c r="B131" i="3" l="1"/>
  <c r="C159" i="2"/>
  <c r="G159" i="2" s="1"/>
  <c r="I159" i="2" l="1"/>
  <c r="D159" i="2"/>
  <c r="C131" i="3"/>
  <c r="G131" i="3" s="1"/>
  <c r="H131" i="3" s="1"/>
  <c r="I131" i="3" s="1"/>
  <c r="M159" i="2" l="1"/>
  <c r="F159" i="2"/>
  <c r="D131" i="3"/>
  <c r="B160" i="2" l="1"/>
  <c r="E131" i="3"/>
  <c r="F131" i="3" s="1"/>
  <c r="C160" i="2" l="1"/>
  <c r="B132" i="3"/>
  <c r="D160" i="2"/>
  <c r="G160" i="2"/>
  <c r="I160" i="2" l="1"/>
  <c r="M160" i="2"/>
  <c r="F160" i="2"/>
  <c r="C132" i="3"/>
  <c r="G132" i="3" s="1"/>
  <c r="H132" i="3" s="1"/>
  <c r="I132" i="3" s="1"/>
  <c r="B161" i="2" l="1"/>
  <c r="D132" i="3"/>
  <c r="C161" i="2" l="1"/>
  <c r="D161" i="2" s="1"/>
  <c r="E132" i="3"/>
  <c r="F132" i="3"/>
  <c r="G161" i="2"/>
  <c r="I161" i="2" l="1"/>
  <c r="F161" i="2"/>
  <c r="B162" i="2" s="1"/>
  <c r="B133" i="3"/>
  <c r="M161" i="2" l="1"/>
  <c r="C133" i="3"/>
  <c r="G133" i="3" s="1"/>
  <c r="H133" i="3" s="1"/>
  <c r="I133" i="3" s="1"/>
  <c r="D133" i="3"/>
  <c r="C162" i="2"/>
  <c r="E133" i="3" l="1"/>
  <c r="F133" i="3"/>
  <c r="D162" i="2"/>
  <c r="G162" i="2"/>
  <c r="I162" i="2" l="1"/>
  <c r="M162" i="2"/>
  <c r="F162" i="2"/>
  <c r="B134" i="3"/>
  <c r="B163" i="2" l="1"/>
  <c r="C134" i="3"/>
  <c r="G134" i="3" s="1"/>
  <c r="H134" i="3" s="1"/>
  <c r="I134" i="3" s="1"/>
  <c r="D134" i="3"/>
  <c r="C163" i="2" l="1"/>
  <c r="E134" i="3"/>
  <c r="F134" i="3" s="1"/>
  <c r="D163" i="2"/>
  <c r="G163" i="2"/>
  <c r="I163" i="2" l="1"/>
  <c r="M163" i="2"/>
  <c r="F163" i="2"/>
  <c r="B135" i="3"/>
  <c r="B164" i="2" l="1"/>
  <c r="C135" i="3"/>
  <c r="G135" i="3" s="1"/>
  <c r="H135" i="3" s="1"/>
  <c r="I135" i="3" s="1"/>
  <c r="C164" i="2" l="1"/>
  <c r="D135" i="3"/>
  <c r="D164" i="2"/>
  <c r="G164" i="2"/>
  <c r="I164" i="2" l="1"/>
  <c r="M164" i="2"/>
  <c r="F164" i="2"/>
  <c r="E135" i="3"/>
  <c r="F135" i="3" s="1"/>
  <c r="B165" i="2" l="1"/>
  <c r="B136" i="3"/>
  <c r="C165" i="2" l="1"/>
  <c r="G165" i="2" s="1"/>
  <c r="M165" i="2" s="1"/>
  <c r="D165" i="2"/>
  <c r="C136" i="3"/>
  <c r="G136" i="3" s="1"/>
  <c r="H136" i="3" s="1"/>
  <c r="I136" i="3" s="1"/>
  <c r="I165" i="2" l="1"/>
  <c r="F165" i="2"/>
  <c r="B166" i="2" s="1"/>
  <c r="D136" i="3"/>
  <c r="E136" i="3" l="1"/>
  <c r="F136" i="3"/>
  <c r="C166" i="2"/>
  <c r="B137" i="3" l="1"/>
  <c r="D166" i="2"/>
  <c r="G166" i="2"/>
  <c r="I166" i="2" l="1"/>
  <c r="F166" i="2"/>
  <c r="B167" i="2" s="1"/>
  <c r="C137" i="3"/>
  <c r="G137" i="3" s="1"/>
  <c r="H137" i="3" s="1"/>
  <c r="I137" i="3" s="1"/>
  <c r="M166" i="2" l="1"/>
  <c r="D137" i="3"/>
  <c r="E137" i="3"/>
  <c r="F137" i="3"/>
  <c r="C167" i="2"/>
  <c r="B138" i="3" l="1"/>
  <c r="D167" i="2"/>
  <c r="G167" i="2"/>
  <c r="I167" i="2" l="1"/>
  <c r="M167" i="2"/>
  <c r="F167" i="2"/>
  <c r="C138" i="3"/>
  <c r="G138" i="3" s="1"/>
  <c r="H138" i="3" s="1"/>
  <c r="I138" i="3" s="1"/>
  <c r="D138" i="3"/>
  <c r="B168" i="2" l="1"/>
  <c r="E138" i="3"/>
  <c r="F138" i="3" s="1"/>
  <c r="C168" i="2" l="1"/>
  <c r="B139" i="3"/>
  <c r="D168" i="2"/>
  <c r="G168" i="2"/>
  <c r="I168" i="2" l="1"/>
  <c r="F168" i="2"/>
  <c r="B169" i="2" s="1"/>
  <c r="C139" i="3"/>
  <c r="G139" i="3" s="1"/>
  <c r="H139" i="3"/>
  <c r="I139" i="3" s="1"/>
  <c r="M168" i="2" l="1"/>
  <c r="D139" i="3"/>
  <c r="C169" i="2"/>
  <c r="E139" i="3" l="1"/>
  <c r="F139" i="3" s="1"/>
  <c r="D169" i="2"/>
  <c r="G169" i="2"/>
  <c r="I169" i="2" l="1"/>
  <c r="F169" i="2"/>
  <c r="B140" i="3"/>
  <c r="M169" i="2" l="1"/>
  <c r="B170" i="2"/>
  <c r="C140" i="3"/>
  <c r="G140" i="3" s="1"/>
  <c r="H140" i="3" s="1"/>
  <c r="I140" i="3" s="1"/>
  <c r="C170" i="2" l="1"/>
  <c r="D140" i="3"/>
  <c r="D170" i="2"/>
  <c r="G170" i="2"/>
  <c r="I170" i="2" l="1"/>
  <c r="F170" i="2"/>
  <c r="E140" i="3"/>
  <c r="F140" i="3"/>
  <c r="M170" i="2" l="1"/>
  <c r="B171" i="2"/>
  <c r="B141" i="3"/>
  <c r="C171" i="2" l="1"/>
  <c r="D171" i="2" s="1"/>
  <c r="C141" i="3"/>
  <c r="G141" i="3" s="1"/>
  <c r="H141" i="3" s="1"/>
  <c r="I141" i="3" s="1"/>
  <c r="D141" i="3"/>
  <c r="G171" i="2"/>
  <c r="I171" i="2" l="1"/>
  <c r="M171" i="2"/>
  <c r="F171" i="2"/>
  <c r="B172" i="2" s="1"/>
  <c r="E141" i="3"/>
  <c r="F141" i="3"/>
  <c r="B142" i="3" l="1"/>
  <c r="C172" i="2"/>
  <c r="C142" i="3" l="1"/>
  <c r="G142" i="3" s="1"/>
  <c r="H142" i="3" s="1"/>
  <c r="I142" i="3" s="1"/>
  <c r="D142" i="3"/>
  <c r="D172" i="2"/>
  <c r="G172" i="2"/>
  <c r="I172" i="2" l="1"/>
  <c r="M172" i="2"/>
  <c r="F172" i="2"/>
  <c r="B173" i="2" s="1"/>
  <c r="E142" i="3"/>
  <c r="F142" i="3" s="1"/>
  <c r="B143" i="3" l="1"/>
  <c r="C173" i="2"/>
  <c r="C143" i="3" l="1"/>
  <c r="G143" i="3" s="1"/>
  <c r="H143" i="3" s="1"/>
  <c r="I143" i="3" s="1"/>
  <c r="D173" i="2"/>
  <c r="G173" i="2"/>
  <c r="I173" i="2" l="1"/>
  <c r="F173" i="2"/>
  <c r="B174" i="2" s="1"/>
  <c r="D143" i="3"/>
  <c r="M173" i="2" l="1"/>
  <c r="E143" i="3"/>
  <c r="F143" i="3" s="1"/>
  <c r="C174" i="2"/>
  <c r="B144" i="3" l="1"/>
  <c r="D174" i="2"/>
  <c r="G174" i="2"/>
  <c r="I174" i="2" l="1"/>
  <c r="F174" i="2"/>
  <c r="B175" i="2" s="1"/>
  <c r="C144" i="3"/>
  <c r="G144" i="3" s="1"/>
  <c r="H144" i="3"/>
  <c r="I144" i="3" s="1"/>
  <c r="M174" i="2" l="1"/>
  <c r="D144" i="3"/>
  <c r="C175" i="2"/>
  <c r="E144" i="3" l="1"/>
  <c r="F144" i="3"/>
  <c r="D175" i="2"/>
  <c r="G175" i="2"/>
  <c r="I175" i="2" l="1"/>
  <c r="F175" i="2"/>
  <c r="B176" i="2" s="1"/>
  <c r="B145" i="3"/>
  <c r="M175" i="2" l="1"/>
  <c r="C145" i="3"/>
  <c r="G145" i="3" s="1"/>
  <c r="H145" i="3"/>
  <c r="I145" i="3" s="1"/>
  <c r="D145" i="3"/>
  <c r="C176" i="2"/>
  <c r="E145" i="3" l="1"/>
  <c r="F145" i="3"/>
  <c r="D176" i="2"/>
  <c r="G176" i="2"/>
  <c r="I176" i="2" l="1"/>
  <c r="M176" i="2"/>
  <c r="F176" i="2"/>
  <c r="B177" i="2" s="1"/>
  <c r="B146" i="3"/>
  <c r="C146" i="3" l="1"/>
  <c r="G146" i="3" s="1"/>
  <c r="H146" i="3" s="1"/>
  <c r="I146" i="3" s="1"/>
  <c r="D146" i="3"/>
  <c r="C177" i="2"/>
  <c r="E146" i="3" l="1"/>
  <c r="F146" i="3" s="1"/>
  <c r="D177" i="2"/>
  <c r="G177" i="2"/>
  <c r="I177" i="2" l="1"/>
  <c r="F177" i="2"/>
  <c r="B147" i="3"/>
  <c r="M177" i="2" l="1"/>
  <c r="B178" i="2"/>
  <c r="C147" i="3"/>
  <c r="G147" i="3" s="1"/>
  <c r="H147" i="3" s="1"/>
  <c r="I147" i="3" s="1"/>
  <c r="C178" i="2" l="1"/>
  <c r="G178" i="2" s="1"/>
  <c r="M178" i="2" s="1"/>
  <c r="D147" i="3"/>
  <c r="D178" i="2"/>
  <c r="I178" i="2" l="1"/>
  <c r="F178" i="2"/>
  <c r="E147" i="3"/>
  <c r="F147" i="3" s="1"/>
  <c r="B179" i="2" l="1"/>
  <c r="B148" i="3"/>
  <c r="C179" i="2" l="1"/>
  <c r="D179" i="2" s="1"/>
  <c r="C148" i="3"/>
  <c r="G148" i="3" s="1"/>
  <c r="H148" i="3" s="1"/>
  <c r="I148" i="3" s="1"/>
  <c r="G179" i="2"/>
  <c r="I179" i="2" l="1"/>
  <c r="F179" i="2"/>
  <c r="D148" i="3"/>
  <c r="M179" i="2" l="1"/>
  <c r="B180" i="2"/>
  <c r="E148" i="3"/>
  <c r="F148" i="3" s="1"/>
  <c r="C180" i="2" l="1"/>
  <c r="B149" i="3"/>
  <c r="D180" i="2"/>
  <c r="G180" i="2"/>
  <c r="I180" i="2" l="1"/>
  <c r="F180" i="2"/>
  <c r="C149" i="3"/>
  <c r="G149" i="3" s="1"/>
  <c r="H149" i="3" s="1"/>
  <c r="I149" i="3" s="1"/>
  <c r="M180" i="2" l="1"/>
  <c r="B181" i="2"/>
  <c r="D149" i="3"/>
  <c r="E149" i="3" s="1"/>
  <c r="C181" i="2" l="1"/>
  <c r="F149" i="3"/>
  <c r="B150" i="3" s="1"/>
  <c r="D181" i="2"/>
  <c r="G181" i="2"/>
  <c r="I181" i="2" l="1"/>
  <c r="F181" i="2"/>
  <c r="C150" i="3"/>
  <c r="G150" i="3" s="1"/>
  <c r="H150" i="3"/>
  <c r="I150" i="3" s="1"/>
  <c r="D150" i="3"/>
  <c r="M181" i="2" l="1"/>
  <c r="B182" i="2"/>
  <c r="E150" i="3"/>
  <c r="F150" i="3" s="1"/>
  <c r="C182" i="2"/>
  <c r="B151" i="3" l="1"/>
  <c r="D182" i="2"/>
  <c r="G182" i="2"/>
  <c r="I182" i="2" l="1"/>
  <c r="F182" i="2"/>
  <c r="C151" i="3"/>
  <c r="G151" i="3" s="1"/>
  <c r="H151" i="3" s="1"/>
  <c r="I151" i="3" s="1"/>
  <c r="M182" i="2" l="1"/>
  <c r="B183" i="2"/>
  <c r="D151" i="3"/>
  <c r="C183" i="2" l="1"/>
  <c r="E151" i="3"/>
  <c r="F151" i="3" s="1"/>
  <c r="D183" i="2"/>
  <c r="G183" i="2"/>
  <c r="I183" i="2" l="1"/>
  <c r="M183" i="2"/>
  <c r="F183" i="2"/>
  <c r="B184" i="2" s="1"/>
  <c r="B152" i="3"/>
  <c r="C152" i="3" l="1"/>
  <c r="G152" i="3" s="1"/>
  <c r="H152" i="3" s="1"/>
  <c r="I152" i="3" s="1"/>
  <c r="C184" i="2"/>
  <c r="D152" i="3" l="1"/>
  <c r="D184" i="2"/>
  <c r="G184" i="2"/>
  <c r="I184" i="2" l="1"/>
  <c r="F184" i="2"/>
  <c r="B185" i="2" s="1"/>
  <c r="E152" i="3"/>
  <c r="F152" i="3" s="1"/>
  <c r="M184" i="2" l="1"/>
  <c r="B153" i="3"/>
  <c r="C185" i="2"/>
  <c r="C153" i="3" l="1"/>
  <c r="G153" i="3" s="1"/>
  <c r="H153" i="3" s="1"/>
  <c r="I153" i="3" s="1"/>
  <c r="D185" i="2"/>
  <c r="G185" i="2"/>
  <c r="I185" i="2" l="1"/>
  <c r="F185" i="2"/>
  <c r="D153" i="3"/>
  <c r="M185" i="2" l="1"/>
  <c r="B186" i="2"/>
  <c r="E153" i="3"/>
  <c r="F153" i="3" s="1"/>
  <c r="C186" i="2" l="1"/>
  <c r="B154" i="3"/>
  <c r="D186" i="2"/>
  <c r="G186" i="2"/>
  <c r="I186" i="2" l="1"/>
  <c r="F186" i="2"/>
  <c r="C154" i="3"/>
  <c r="G154" i="3" s="1"/>
  <c r="H154" i="3" s="1"/>
  <c r="I154" i="3" s="1"/>
  <c r="M186" i="2" l="1"/>
  <c r="B187" i="2"/>
  <c r="D154" i="3"/>
  <c r="C187" i="2" l="1"/>
  <c r="E154" i="3"/>
  <c r="F154" i="3"/>
  <c r="D187" i="2"/>
  <c r="G187" i="2"/>
  <c r="I187" i="2" l="1"/>
  <c r="F187" i="2"/>
  <c r="B188" i="2" s="1"/>
  <c r="B155" i="3"/>
  <c r="M187" i="2" l="1"/>
  <c r="C155" i="3"/>
  <c r="G155" i="3" s="1"/>
  <c r="H155" i="3" s="1"/>
  <c r="I155" i="3" s="1"/>
  <c r="C188" i="2"/>
  <c r="D155" i="3" l="1"/>
  <c r="D188" i="2"/>
  <c r="G188" i="2"/>
  <c r="I188" i="2" l="1"/>
  <c r="F188" i="2"/>
  <c r="E155" i="3"/>
  <c r="F155" i="3" s="1"/>
  <c r="M188" i="2" l="1"/>
  <c r="B189" i="2"/>
  <c r="B156" i="3"/>
  <c r="C189" i="2" l="1"/>
  <c r="C156" i="3"/>
  <c r="G156" i="3" s="1"/>
  <c r="H156" i="3" s="1"/>
  <c r="I156" i="3" s="1"/>
  <c r="D189" i="2"/>
  <c r="G189" i="2"/>
  <c r="I189" i="2" l="1"/>
  <c r="M189" i="2"/>
  <c r="F189" i="2"/>
  <c r="D156" i="3"/>
  <c r="B190" i="2" l="1"/>
  <c r="E156" i="3"/>
  <c r="F156" i="3" s="1"/>
  <c r="C190" i="2" l="1"/>
  <c r="B157" i="3"/>
  <c r="D190" i="2"/>
  <c r="G190" i="2"/>
  <c r="I190" i="2" l="1"/>
  <c r="F190" i="2"/>
  <c r="B191" i="2" s="1"/>
  <c r="C157" i="3"/>
  <c r="G157" i="3" s="1"/>
  <c r="H157" i="3" s="1"/>
  <c r="I157" i="3" s="1"/>
  <c r="M190" i="2" l="1"/>
  <c r="D157" i="3"/>
  <c r="C191" i="2"/>
  <c r="E157" i="3" l="1"/>
  <c r="F157" i="3" s="1"/>
  <c r="D191" i="2"/>
  <c r="G191" i="2"/>
  <c r="I191" i="2" l="1"/>
  <c r="F191" i="2"/>
  <c r="B158" i="3"/>
  <c r="M191" i="2" l="1"/>
  <c r="B192" i="2"/>
  <c r="C158" i="3"/>
  <c r="G158" i="3" s="1"/>
  <c r="H158" i="3" s="1"/>
  <c r="I158" i="3" s="1"/>
  <c r="C192" i="2" l="1"/>
  <c r="D158" i="3"/>
  <c r="D192" i="2"/>
  <c r="G192" i="2"/>
  <c r="I192" i="2" l="1"/>
  <c r="F192" i="2"/>
  <c r="E158" i="3"/>
  <c r="F158" i="3" s="1"/>
  <c r="M192" i="2" l="1"/>
  <c r="B193" i="2"/>
  <c r="B159" i="3"/>
  <c r="C193" i="2" l="1"/>
  <c r="C159" i="3"/>
  <c r="G159" i="3" s="1"/>
  <c r="H159" i="3" s="1"/>
  <c r="I159" i="3" s="1"/>
  <c r="D193" i="2"/>
  <c r="G193" i="2"/>
  <c r="I193" i="2" l="1"/>
  <c r="F193" i="2"/>
  <c r="B194" i="2" s="1"/>
  <c r="D159" i="3"/>
  <c r="M193" i="2" l="1"/>
  <c r="E159" i="3"/>
  <c r="F159" i="3" s="1"/>
  <c r="C194" i="2"/>
  <c r="B160" i="3" l="1"/>
  <c r="D194" i="2"/>
  <c r="G194" i="2"/>
  <c r="I194" i="2" l="1"/>
  <c r="F194" i="2"/>
  <c r="C160" i="3"/>
  <c r="G160" i="3" s="1"/>
  <c r="H160" i="3" s="1"/>
  <c r="I160" i="3" s="1"/>
  <c r="M194" i="2" l="1"/>
  <c r="B195" i="2"/>
  <c r="D160" i="3"/>
  <c r="C195" i="2" l="1"/>
  <c r="E160" i="3"/>
  <c r="F160" i="3" s="1"/>
  <c r="D195" i="2"/>
  <c r="G195" i="2"/>
  <c r="I195" i="2" l="1"/>
  <c r="F195" i="2"/>
  <c r="B161" i="3"/>
  <c r="M195" i="2" l="1"/>
  <c r="B196" i="2"/>
  <c r="C161" i="3"/>
  <c r="G161" i="3" s="1"/>
  <c r="H161" i="3" s="1"/>
  <c r="I161" i="3" s="1"/>
  <c r="C196" i="2" l="1"/>
  <c r="D196" i="2" s="1"/>
  <c r="D161" i="3"/>
  <c r="G196" i="2"/>
  <c r="I196" i="2" l="1"/>
  <c r="F196" i="2"/>
  <c r="E161" i="3"/>
  <c r="F161" i="3" s="1"/>
  <c r="M196" i="2" l="1"/>
  <c r="B197" i="2"/>
  <c r="B162" i="3"/>
  <c r="C197" i="2" l="1"/>
  <c r="C162" i="3"/>
  <c r="G162" i="3" s="1"/>
  <c r="H162" i="3" s="1"/>
  <c r="I162" i="3" s="1"/>
  <c r="D197" i="2"/>
  <c r="G197" i="2"/>
  <c r="I197" i="2" l="1"/>
  <c r="F197" i="2"/>
  <c r="D162" i="3"/>
  <c r="M197" i="2" l="1"/>
  <c r="B198" i="2"/>
  <c r="E162" i="3"/>
  <c r="F162" i="3" s="1"/>
  <c r="C198" i="2" l="1"/>
  <c r="B163" i="3"/>
  <c r="D198" i="2"/>
  <c r="G198" i="2"/>
  <c r="I198" i="2" l="1"/>
  <c r="F198" i="2"/>
  <c r="C163" i="3"/>
  <c r="G163" i="3" s="1"/>
  <c r="H163" i="3" s="1"/>
  <c r="I163" i="3" s="1"/>
  <c r="M198" i="2" l="1"/>
  <c r="B199" i="2"/>
  <c r="D163" i="3"/>
  <c r="C199" i="2" l="1"/>
  <c r="D199" i="2" s="1"/>
  <c r="E163" i="3"/>
  <c r="F163" i="3" s="1"/>
  <c r="G199" i="2" l="1"/>
  <c r="I199" i="2"/>
  <c r="F199" i="2"/>
  <c r="B164" i="3"/>
  <c r="M199" i="2" l="1"/>
  <c r="B200" i="2"/>
  <c r="C164" i="3"/>
  <c r="G164" i="3" s="1"/>
  <c r="H164" i="3" s="1"/>
  <c r="I164" i="3" s="1"/>
  <c r="C200" i="2" l="1"/>
  <c r="D164" i="3"/>
  <c r="D200" i="2"/>
  <c r="G200" i="2"/>
  <c r="I200" i="2" l="1"/>
  <c r="F200" i="2"/>
  <c r="E164" i="3"/>
  <c r="F164" i="3" s="1"/>
  <c r="M200" i="2" l="1"/>
  <c r="B201" i="2"/>
  <c r="B165" i="3"/>
  <c r="C201" i="2" l="1"/>
  <c r="C165" i="3"/>
  <c r="G165" i="3" s="1"/>
  <c r="H165" i="3" s="1"/>
  <c r="I165" i="3" s="1"/>
  <c r="D201" i="2"/>
  <c r="G201" i="2"/>
  <c r="I201" i="2" l="1"/>
  <c r="F201" i="2"/>
  <c r="D165" i="3"/>
  <c r="M201" i="2" l="1"/>
  <c r="B202" i="2"/>
  <c r="E165" i="3"/>
  <c r="F165" i="3" s="1"/>
  <c r="C202" i="2" l="1"/>
  <c r="B166" i="3"/>
  <c r="D202" i="2"/>
  <c r="G202" i="2"/>
  <c r="I202" i="2" l="1"/>
  <c r="M202" i="2"/>
  <c r="F202" i="2"/>
  <c r="B203" i="2" s="1"/>
  <c r="C166" i="3"/>
  <c r="G166" i="3" s="1"/>
  <c r="H166" i="3" s="1"/>
  <c r="I166" i="3" s="1"/>
  <c r="D166" i="3" l="1"/>
  <c r="C203" i="2"/>
  <c r="E166" i="3" l="1"/>
  <c r="F166" i="3" s="1"/>
  <c r="D203" i="2"/>
  <c r="G203" i="2"/>
  <c r="I203" i="2" l="1"/>
  <c r="F203" i="2"/>
  <c r="B167" i="3"/>
  <c r="M203" i="2" l="1"/>
  <c r="B204" i="2"/>
  <c r="C167" i="3"/>
  <c r="G167" i="3" s="1"/>
  <c r="H167" i="3" s="1"/>
  <c r="I167" i="3" s="1"/>
  <c r="C204" i="2" l="1"/>
  <c r="D167" i="3"/>
  <c r="D204" i="2"/>
  <c r="G204" i="2"/>
  <c r="I204" i="2" l="1"/>
  <c r="F204" i="2"/>
  <c r="B205" i="2" s="1"/>
  <c r="E167" i="3"/>
  <c r="F167" i="3" s="1"/>
  <c r="M204" i="2" l="1"/>
  <c r="B168" i="3"/>
  <c r="C205" i="2"/>
  <c r="G205" i="2" s="1"/>
  <c r="D205" i="2"/>
  <c r="I205" i="2" l="1"/>
  <c r="C168" i="3"/>
  <c r="G168" i="3" s="1"/>
  <c r="H168" i="3" s="1"/>
  <c r="I168" i="3" s="1"/>
  <c r="F205" i="2"/>
  <c r="M205" i="2" l="1"/>
  <c r="D168" i="3"/>
  <c r="B206" i="2"/>
  <c r="E168" i="3" l="1"/>
  <c r="F168" i="3" s="1"/>
  <c r="C206" i="2"/>
  <c r="B169" i="3" l="1"/>
  <c r="D206" i="2"/>
  <c r="G206" i="2"/>
  <c r="I206" i="2" l="1"/>
  <c r="M206" i="2"/>
  <c r="F206" i="2"/>
  <c r="C169" i="3"/>
  <c r="G169" i="3" s="1"/>
  <c r="H169" i="3" s="1"/>
  <c r="I169" i="3" s="1"/>
  <c r="B207" i="2" l="1"/>
  <c r="D169" i="3"/>
  <c r="C207" i="2" l="1"/>
  <c r="E169" i="3"/>
  <c r="F169" i="3" s="1"/>
  <c r="D207" i="2"/>
  <c r="G207" i="2"/>
  <c r="I207" i="2" l="1"/>
  <c r="F207" i="2"/>
  <c r="B170" i="3"/>
  <c r="M207" i="2" l="1"/>
  <c r="B208" i="2"/>
  <c r="C170" i="3"/>
  <c r="G170" i="3" s="1"/>
  <c r="H170" i="3" s="1"/>
  <c r="I170" i="3" s="1"/>
  <c r="C208" i="2" l="1"/>
  <c r="D170" i="3"/>
  <c r="D208" i="2"/>
  <c r="G208" i="2"/>
  <c r="I208" i="2" l="1"/>
  <c r="M208" i="2"/>
  <c r="F208" i="2"/>
  <c r="E170" i="3"/>
  <c r="F170" i="3" s="1"/>
  <c r="B209" i="2" l="1"/>
  <c r="B171" i="3"/>
  <c r="C209" i="2" l="1"/>
  <c r="C171" i="3"/>
  <c r="G171" i="3" s="1"/>
  <c r="H171" i="3" s="1"/>
  <c r="I171" i="3" s="1"/>
  <c r="D209" i="2"/>
  <c r="G209" i="2"/>
  <c r="I209" i="2" l="1"/>
  <c r="F209" i="2"/>
  <c r="D171" i="3"/>
  <c r="M209" i="2" l="1"/>
  <c r="B210" i="2"/>
  <c r="E171" i="3"/>
  <c r="F171" i="3" s="1"/>
  <c r="C210" i="2" l="1"/>
  <c r="B172" i="3"/>
  <c r="D210" i="2"/>
  <c r="G210" i="2"/>
  <c r="I210" i="2" l="1"/>
  <c r="F210" i="2"/>
  <c r="C172" i="3"/>
  <c r="G172" i="3" s="1"/>
  <c r="H172" i="3" s="1"/>
  <c r="I172" i="3" s="1"/>
  <c r="M210" i="2" l="1"/>
  <c r="B211" i="2"/>
  <c r="D172" i="3"/>
  <c r="C211" i="2" l="1"/>
  <c r="D211" i="2" s="1"/>
  <c r="E172" i="3"/>
  <c r="F172" i="3" s="1"/>
  <c r="G211" i="2"/>
  <c r="I211" i="2" l="1"/>
  <c r="F211" i="2"/>
  <c r="B173" i="3"/>
  <c r="M211" i="2" l="1"/>
  <c r="B212" i="2"/>
  <c r="C173" i="3"/>
  <c r="G173" i="3" s="1"/>
  <c r="H173" i="3" s="1"/>
  <c r="I173" i="3" s="1"/>
  <c r="C212" i="2" l="1"/>
  <c r="D173" i="3"/>
  <c r="D212" i="2"/>
  <c r="G212" i="2"/>
  <c r="I212" i="2" l="1"/>
  <c r="F212" i="2"/>
  <c r="E173" i="3"/>
  <c r="F173" i="3" s="1"/>
  <c r="M212" i="2" l="1"/>
  <c r="B213" i="2"/>
  <c r="B174" i="3"/>
  <c r="C213" i="2" l="1"/>
  <c r="C174" i="3"/>
  <c r="G174" i="3" s="1"/>
  <c r="H174" i="3" s="1"/>
  <c r="I174" i="3" s="1"/>
  <c r="D213" i="2"/>
  <c r="G213" i="2"/>
  <c r="I213" i="2" l="1"/>
  <c r="F213" i="2"/>
  <c r="D174" i="3"/>
  <c r="M213" i="2" l="1"/>
  <c r="B214" i="2"/>
  <c r="E174" i="3"/>
  <c r="F174" i="3" s="1"/>
  <c r="C214" i="2" l="1"/>
  <c r="B175" i="3"/>
  <c r="D214" i="2"/>
  <c r="G214" i="2"/>
  <c r="I214" i="2" l="1"/>
  <c r="F214" i="2"/>
  <c r="C175" i="3"/>
  <c r="G175" i="3" s="1"/>
  <c r="H175" i="3" s="1"/>
  <c r="I175" i="3" s="1"/>
  <c r="M214" i="2" l="1"/>
  <c r="B215" i="2"/>
  <c r="D175" i="3"/>
  <c r="C215" i="2" l="1"/>
  <c r="E175" i="3"/>
  <c r="F175" i="3" s="1"/>
  <c r="D215" i="2"/>
  <c r="G215" i="2"/>
  <c r="I215" i="2" l="1"/>
  <c r="M215" i="2"/>
  <c r="F215" i="2"/>
  <c r="B216" i="2" s="1"/>
  <c r="B176" i="3"/>
  <c r="C176" i="3" l="1"/>
  <c r="G176" i="3" s="1"/>
  <c r="H176" i="3" s="1"/>
  <c r="I176" i="3" s="1"/>
  <c r="C216" i="2"/>
  <c r="D176" i="3" l="1"/>
  <c r="D216" i="2"/>
  <c r="G216" i="2"/>
  <c r="I216" i="2" l="1"/>
  <c r="F216" i="2"/>
  <c r="E176" i="3"/>
  <c r="F176" i="3" s="1"/>
  <c r="M216" i="2" l="1"/>
  <c r="B217" i="2"/>
  <c r="B177" i="3"/>
  <c r="C217" i="2" l="1"/>
  <c r="G217" i="2" s="1"/>
  <c r="M217" i="2" s="1"/>
  <c r="C177" i="3"/>
  <c r="G177" i="3" s="1"/>
  <c r="H177" i="3" s="1"/>
  <c r="I177" i="3" s="1"/>
  <c r="D217" i="2" l="1"/>
  <c r="I217" i="2"/>
  <c r="F217" i="2"/>
  <c r="B218" i="2" s="1"/>
  <c r="D177" i="3"/>
  <c r="E177" i="3" s="1"/>
  <c r="F177" i="3" s="1"/>
  <c r="B178" i="3" l="1"/>
  <c r="C218" i="2"/>
  <c r="C178" i="3" l="1"/>
  <c r="G178" i="3" s="1"/>
  <c r="H178" i="3" s="1"/>
  <c r="I178" i="3" s="1"/>
  <c r="D218" i="2"/>
  <c r="G218" i="2"/>
  <c r="I218" i="2" l="1"/>
  <c r="F218" i="2"/>
  <c r="D178" i="3"/>
  <c r="M218" i="2" l="1"/>
  <c r="B219" i="2"/>
  <c r="E178" i="3"/>
  <c r="F178" i="3" s="1"/>
  <c r="C219" i="2" l="1"/>
  <c r="B179" i="3"/>
  <c r="D219" i="2"/>
  <c r="G219" i="2"/>
  <c r="I219" i="2" l="1"/>
  <c r="M219" i="2"/>
  <c r="F219" i="2"/>
  <c r="C179" i="3"/>
  <c r="G179" i="3" s="1"/>
  <c r="H179" i="3" s="1"/>
  <c r="I179" i="3" s="1"/>
  <c r="B220" i="2" l="1"/>
  <c r="D179" i="3"/>
  <c r="C220" i="2" l="1"/>
  <c r="E179" i="3"/>
  <c r="F179" i="3" s="1"/>
  <c r="D220" i="2"/>
  <c r="G220" i="2"/>
  <c r="I220" i="2" l="1"/>
  <c r="F220" i="2"/>
  <c r="B180" i="3"/>
  <c r="M220" i="2" l="1"/>
  <c r="B221" i="2"/>
  <c r="C180" i="3"/>
  <c r="G180" i="3" s="1"/>
  <c r="H180" i="3"/>
  <c r="I180" i="3" s="1"/>
  <c r="C221" i="2" l="1"/>
  <c r="D180" i="3"/>
  <c r="D221" i="2"/>
  <c r="G221" i="2"/>
  <c r="I221" i="2" l="1"/>
  <c r="F221" i="2"/>
  <c r="E180" i="3"/>
  <c r="F180" i="3" s="1"/>
  <c r="M221" i="2" l="1"/>
  <c r="B222" i="2"/>
  <c r="B181" i="3"/>
  <c r="C222" i="2" l="1"/>
  <c r="C181" i="3"/>
  <c r="G181" i="3" s="1"/>
  <c r="H181" i="3" s="1"/>
  <c r="I181" i="3" s="1"/>
  <c r="D222" i="2"/>
  <c r="G222" i="2"/>
  <c r="I222" i="2" l="1"/>
  <c r="F222" i="2"/>
  <c r="D181" i="3"/>
  <c r="M222" i="2" l="1"/>
  <c r="B223" i="2"/>
  <c r="E181" i="3"/>
  <c r="F181" i="3" s="1"/>
  <c r="C223" i="2" l="1"/>
  <c r="B182" i="3"/>
  <c r="D223" i="2"/>
  <c r="G223" i="2"/>
  <c r="I223" i="2" l="1"/>
  <c r="F223" i="2"/>
  <c r="B224" i="2" s="1"/>
  <c r="C182" i="3"/>
  <c r="G182" i="3" s="1"/>
  <c r="H182" i="3" s="1"/>
  <c r="I182" i="3" s="1"/>
  <c r="M223" i="2" l="1"/>
  <c r="D182" i="3"/>
  <c r="C224" i="2"/>
  <c r="E182" i="3" l="1"/>
  <c r="F182" i="3" s="1"/>
  <c r="D224" i="2"/>
  <c r="G224" i="2"/>
  <c r="I224" i="2" l="1"/>
  <c r="F224" i="2"/>
  <c r="B183" i="3"/>
  <c r="M224" i="2" l="1"/>
  <c r="B225" i="2"/>
  <c r="C183" i="3"/>
  <c r="G183" i="3" s="1"/>
  <c r="H183" i="3"/>
  <c r="I183" i="3" s="1"/>
  <c r="C225" i="2" l="1"/>
  <c r="D183" i="3"/>
  <c r="D225" i="2"/>
  <c r="G225" i="2"/>
  <c r="I225" i="2" l="1"/>
  <c r="F225" i="2"/>
  <c r="B226" i="2" s="1"/>
  <c r="E183" i="3"/>
  <c r="F183" i="3" s="1"/>
  <c r="M225" i="2" l="1"/>
  <c r="B184" i="3"/>
  <c r="C226" i="2"/>
  <c r="C184" i="3" l="1"/>
  <c r="G184" i="3" s="1"/>
  <c r="H184" i="3" s="1"/>
  <c r="I184" i="3" s="1"/>
  <c r="D226" i="2"/>
  <c r="G226" i="2"/>
  <c r="I226" i="2" l="1"/>
  <c r="F226" i="2"/>
  <c r="D184" i="3"/>
  <c r="M226" i="2" l="1"/>
  <c r="B227" i="2"/>
  <c r="E184" i="3"/>
  <c r="F184" i="3" s="1"/>
  <c r="C227" i="2" l="1"/>
  <c r="G227" i="2" s="1"/>
  <c r="M227" i="2" s="1"/>
  <c r="B185" i="3"/>
  <c r="D227" i="2"/>
  <c r="I227" i="2" l="1"/>
  <c r="F227" i="2"/>
  <c r="C185" i="3"/>
  <c r="G185" i="3" s="1"/>
  <c r="H185" i="3" s="1"/>
  <c r="I185" i="3" s="1"/>
  <c r="B228" i="2" l="1"/>
  <c r="D185" i="3"/>
  <c r="C228" i="2" l="1"/>
  <c r="E185" i="3"/>
  <c r="F185" i="3" s="1"/>
  <c r="D228" i="2"/>
  <c r="G228" i="2"/>
  <c r="I228" i="2" l="1"/>
  <c r="F228" i="2"/>
  <c r="B229" i="2" s="1"/>
  <c r="B186" i="3"/>
  <c r="M228" i="2" l="1"/>
  <c r="C186" i="3"/>
  <c r="G186" i="3" s="1"/>
  <c r="H186" i="3" s="1"/>
  <c r="I186" i="3" s="1"/>
  <c r="C229" i="2"/>
  <c r="D186" i="3" l="1"/>
  <c r="D229" i="2"/>
  <c r="G229" i="2"/>
  <c r="I229" i="2" l="1"/>
  <c r="F229" i="2"/>
  <c r="B230" i="2" s="1"/>
  <c r="E186" i="3"/>
  <c r="F186" i="3" s="1"/>
  <c r="M229" i="2" l="1"/>
  <c r="B187" i="3"/>
  <c r="C230" i="2"/>
  <c r="C187" i="3" l="1"/>
  <c r="G187" i="3" s="1"/>
  <c r="H187" i="3"/>
  <c r="I187" i="3" s="1"/>
  <c r="D230" i="2"/>
  <c r="G230" i="2"/>
  <c r="I230" i="2" l="1"/>
  <c r="F230" i="2"/>
  <c r="B231" i="2" s="1"/>
  <c r="D187" i="3"/>
  <c r="M230" i="2" l="1"/>
  <c r="E187" i="3"/>
  <c r="F187" i="3" s="1"/>
  <c r="C231" i="2"/>
  <c r="B188" i="3" l="1"/>
  <c r="D231" i="2"/>
  <c r="G231" i="2"/>
  <c r="I231" i="2" l="1"/>
  <c r="F231" i="2"/>
  <c r="C188" i="3"/>
  <c r="G188" i="3" s="1"/>
  <c r="H188" i="3" s="1"/>
  <c r="I188" i="3" s="1"/>
  <c r="M231" i="2" l="1"/>
  <c r="B232" i="2"/>
  <c r="D188" i="3"/>
  <c r="C232" i="2" l="1"/>
  <c r="E188" i="3"/>
  <c r="F188" i="3" s="1"/>
  <c r="D232" i="2"/>
  <c r="G232" i="2"/>
  <c r="I232" i="2" l="1"/>
  <c r="M232" i="2"/>
  <c r="F232" i="2"/>
  <c r="B189" i="3"/>
  <c r="B233" i="2" l="1"/>
  <c r="C189" i="3"/>
  <c r="G189" i="3" s="1"/>
  <c r="H189" i="3" s="1"/>
  <c r="I189" i="3" s="1"/>
  <c r="C233" i="2" l="1"/>
  <c r="G233" i="2"/>
  <c r="D233" i="2"/>
  <c r="D189" i="3"/>
  <c r="I233" i="2" l="1"/>
  <c r="F233" i="2"/>
  <c r="E189" i="3"/>
  <c r="F189" i="3" s="1"/>
  <c r="M233" i="2" l="1"/>
  <c r="B234" i="2"/>
  <c r="B190" i="3"/>
  <c r="C234" i="2" l="1"/>
  <c r="G234" i="2" s="1"/>
  <c r="M234" i="2" s="1"/>
  <c r="C190" i="3"/>
  <c r="G190" i="3" s="1"/>
  <c r="H190" i="3" s="1"/>
  <c r="I190" i="3" s="1"/>
  <c r="D234" i="2" l="1"/>
  <c r="I234" i="2"/>
  <c r="F234" i="2"/>
  <c r="D190" i="3"/>
  <c r="B235" i="2" l="1"/>
  <c r="E190" i="3"/>
  <c r="F190" i="3" s="1"/>
  <c r="C235" i="2" l="1"/>
  <c r="B191" i="3"/>
  <c r="D235" i="2"/>
  <c r="G235" i="2"/>
  <c r="I235" i="2" l="1"/>
  <c r="M235" i="2"/>
  <c r="F235" i="2"/>
  <c r="C191" i="3"/>
  <c r="G191" i="3" s="1"/>
  <c r="H191" i="3" s="1"/>
  <c r="I191" i="3" s="1"/>
  <c r="B236" i="2" l="1"/>
  <c r="D191" i="3"/>
  <c r="C236" i="2" l="1"/>
  <c r="E191" i="3"/>
  <c r="F191" i="3" s="1"/>
  <c r="D236" i="2"/>
  <c r="G236" i="2"/>
  <c r="I236" i="2" l="1"/>
  <c r="F236" i="2"/>
  <c r="B237" i="2" s="1"/>
  <c r="B192" i="3"/>
  <c r="M236" i="2" l="1"/>
  <c r="C192" i="3"/>
  <c r="G192" i="3" s="1"/>
  <c r="H192" i="3" s="1"/>
  <c r="I192" i="3" s="1"/>
  <c r="C237" i="2"/>
  <c r="D192" i="3" l="1"/>
  <c r="D237" i="2"/>
  <c r="G237" i="2"/>
  <c r="I237" i="2" l="1"/>
  <c r="F237" i="2"/>
  <c r="E192" i="3"/>
  <c r="F192" i="3" s="1"/>
  <c r="M237" i="2" l="1"/>
  <c r="B238" i="2"/>
  <c r="B193" i="3"/>
  <c r="C238" i="2" l="1"/>
  <c r="C193" i="3"/>
  <c r="G193" i="3" s="1"/>
  <c r="H193" i="3" s="1"/>
  <c r="I193" i="3" s="1"/>
  <c r="D238" i="2"/>
  <c r="G238" i="2"/>
  <c r="I238" i="2" l="1"/>
  <c r="M238" i="2"/>
  <c r="F238" i="2"/>
  <c r="D193" i="3"/>
  <c r="B239" i="2" l="1"/>
  <c r="E193" i="3"/>
  <c r="F193" i="3" s="1"/>
  <c r="C239" i="2" l="1"/>
  <c r="B194" i="3"/>
  <c r="D239" i="2"/>
  <c r="G239" i="2"/>
  <c r="I239" i="2" l="1"/>
  <c r="M239" i="2"/>
  <c r="F239" i="2"/>
  <c r="C194" i="3"/>
  <c r="G194" i="3" s="1"/>
  <c r="H194" i="3" s="1"/>
  <c r="I194" i="3" s="1"/>
  <c r="B240" i="2" l="1"/>
  <c r="D194" i="3"/>
  <c r="C240" i="2" l="1"/>
  <c r="E194" i="3"/>
  <c r="F194" i="3"/>
  <c r="D240" i="2"/>
  <c r="G240" i="2"/>
  <c r="I240" i="2" l="1"/>
  <c r="F240" i="2"/>
  <c r="B241" i="2" s="1"/>
  <c r="B195" i="3"/>
  <c r="M240" i="2" l="1"/>
  <c r="C195" i="3"/>
  <c r="G195" i="3" s="1"/>
  <c r="H195" i="3" s="1"/>
  <c r="I195" i="3" s="1"/>
  <c r="C241" i="2"/>
  <c r="G241" i="2" s="1"/>
  <c r="I241" i="2" l="1"/>
  <c r="M241" i="2"/>
  <c r="D195" i="3"/>
  <c r="D241" i="2"/>
  <c r="F241" i="2" l="1"/>
  <c r="E195" i="3"/>
  <c r="F195" i="3" s="1"/>
  <c r="B242" i="2" l="1"/>
  <c r="B196" i="3"/>
  <c r="C242" i="2" l="1"/>
  <c r="D242" i="2" s="1"/>
  <c r="C196" i="3"/>
  <c r="G196" i="3" s="1"/>
  <c r="H196" i="3" s="1"/>
  <c r="I196" i="3" s="1"/>
  <c r="G242" i="2"/>
  <c r="I242" i="2" l="1"/>
  <c r="M242" i="2"/>
  <c r="F242" i="2"/>
  <c r="D196" i="3"/>
  <c r="B243" i="2" l="1"/>
  <c r="E196" i="3"/>
  <c r="F196" i="3" s="1"/>
  <c r="C243" i="2" l="1"/>
  <c r="B197" i="3"/>
  <c r="D243" i="2"/>
  <c r="G243" i="2"/>
  <c r="I243" i="2" l="1"/>
  <c r="M243" i="2"/>
  <c r="F243" i="2"/>
  <c r="C197" i="3"/>
  <c r="G197" i="3" s="1"/>
  <c r="H197" i="3" s="1"/>
  <c r="I197" i="3" s="1"/>
  <c r="B244" i="2" l="1"/>
  <c r="D197" i="3"/>
  <c r="C244" i="2" l="1"/>
  <c r="E197" i="3"/>
  <c r="F197" i="3" s="1"/>
  <c r="D244" i="2"/>
  <c r="G244" i="2"/>
  <c r="I244" i="2" l="1"/>
  <c r="M244" i="2"/>
  <c r="F244" i="2"/>
  <c r="B245" i="2" s="1"/>
  <c r="B198" i="3"/>
  <c r="C198" i="3" l="1"/>
  <c r="G198" i="3" s="1"/>
  <c r="H198" i="3" s="1"/>
  <c r="I198" i="3" s="1"/>
  <c r="C245" i="2"/>
  <c r="G245" i="2" s="1"/>
  <c r="I245" i="2" l="1"/>
  <c r="M245" i="2"/>
  <c r="D198" i="3"/>
  <c r="D245" i="2"/>
  <c r="F245" i="2" l="1"/>
  <c r="E198" i="3"/>
  <c r="F198" i="3" s="1"/>
  <c r="B246" i="2" l="1"/>
  <c r="B199" i="3"/>
  <c r="C246" i="2" l="1"/>
  <c r="C199" i="3"/>
  <c r="G199" i="3" s="1"/>
  <c r="H199" i="3" s="1"/>
  <c r="I199" i="3" s="1"/>
  <c r="D246" i="2"/>
  <c r="G246" i="2"/>
  <c r="I246" i="2" l="1"/>
  <c r="M246" i="2"/>
  <c r="F246" i="2"/>
  <c r="D199" i="3"/>
  <c r="B247" i="2" l="1"/>
  <c r="E199" i="3"/>
  <c r="F199" i="3" s="1"/>
  <c r="C247" i="2" l="1"/>
  <c r="G247" i="2" s="1"/>
  <c r="M247" i="2" s="1"/>
  <c r="B200" i="3"/>
  <c r="D247" i="2"/>
  <c r="I247" i="2" l="1"/>
  <c r="F247" i="2"/>
  <c r="C200" i="3"/>
  <c r="G200" i="3" s="1"/>
  <c r="H200" i="3"/>
  <c r="I200" i="3" s="1"/>
  <c r="B248" i="2" l="1"/>
  <c r="D200" i="3"/>
  <c r="C248" i="2" l="1"/>
  <c r="G248" i="2" s="1"/>
  <c r="M248" i="2" s="1"/>
  <c r="E200" i="3"/>
  <c r="F200" i="3" s="1"/>
  <c r="D248" i="2"/>
  <c r="I248" i="2" l="1"/>
  <c r="F248" i="2"/>
  <c r="B201" i="3"/>
  <c r="B249" i="2" l="1"/>
  <c r="C201" i="3"/>
  <c r="G201" i="3" s="1"/>
  <c r="H201" i="3" s="1"/>
  <c r="I201" i="3" s="1"/>
  <c r="C249" i="2" l="1"/>
  <c r="D201" i="3"/>
  <c r="D249" i="2"/>
  <c r="G249" i="2"/>
  <c r="I249" i="2" l="1"/>
  <c r="F249" i="2"/>
  <c r="E201" i="3"/>
  <c r="F201" i="3" s="1"/>
  <c r="M249" i="2" l="1"/>
  <c r="B250" i="2"/>
  <c r="B202" i="3"/>
  <c r="C250" i="2" l="1"/>
  <c r="C202" i="3"/>
  <c r="G202" i="3" s="1"/>
  <c r="H202" i="3" s="1"/>
  <c r="I202" i="3" s="1"/>
  <c r="D250" i="2"/>
  <c r="G250" i="2"/>
  <c r="I250" i="2" l="1"/>
  <c r="F250" i="2"/>
  <c r="D202" i="3"/>
  <c r="M250" i="2" l="1"/>
  <c r="B251" i="2"/>
  <c r="E202" i="3"/>
  <c r="F202" i="3" s="1"/>
  <c r="C251" i="2" l="1"/>
  <c r="G251" i="2" s="1"/>
  <c r="M251" i="2" s="1"/>
  <c r="D251" i="2"/>
  <c r="B203" i="3"/>
  <c r="I251" i="2" l="1"/>
  <c r="F251" i="2"/>
  <c r="B252" i="2" s="1"/>
  <c r="C203" i="3"/>
  <c r="G203" i="3" s="1"/>
  <c r="H203" i="3" s="1"/>
  <c r="I203" i="3" s="1"/>
  <c r="D203" i="3" l="1"/>
  <c r="C252" i="2"/>
  <c r="E203" i="3" l="1"/>
  <c r="F203" i="3" s="1"/>
  <c r="D252" i="2"/>
  <c r="G252" i="2"/>
  <c r="I252" i="2" l="1"/>
  <c r="F252" i="2"/>
  <c r="B253" i="2" s="1"/>
  <c r="B204" i="3"/>
  <c r="M252" i="2" l="1"/>
  <c r="M9" i="2" s="1"/>
  <c r="C204" i="3"/>
  <c r="G204" i="3" s="1"/>
  <c r="H204" i="3"/>
  <c r="I204" i="3" s="1"/>
  <c r="C253" i="2"/>
  <c r="D253" i="2"/>
  <c r="E253" i="2" l="1"/>
  <c r="F253" i="2"/>
  <c r="D204" i="3"/>
  <c r="B254" i="2" l="1"/>
  <c r="E204" i="3"/>
  <c r="F204" i="3" s="1"/>
  <c r="C254" i="2" l="1"/>
  <c r="D254" i="2" s="1"/>
  <c r="B205" i="3"/>
  <c r="E254" i="2" l="1"/>
  <c r="F254" i="2"/>
  <c r="C205" i="3"/>
  <c r="G205" i="3" s="1"/>
  <c r="H205" i="3" s="1"/>
  <c r="I205" i="3" s="1"/>
  <c r="B255" i="2" l="1"/>
  <c r="D205" i="3"/>
  <c r="C255" i="2" l="1"/>
  <c r="D255" i="2" s="1"/>
  <c r="E205" i="3"/>
  <c r="F205" i="3" s="1"/>
  <c r="E255" i="2" l="1"/>
  <c r="F255" i="2"/>
  <c r="B206" i="3"/>
  <c r="B256" i="2" l="1"/>
  <c r="C206" i="3"/>
  <c r="G206" i="3" s="1"/>
  <c r="H206" i="3" s="1"/>
  <c r="I206" i="3" s="1"/>
  <c r="C256" i="2" l="1"/>
  <c r="D256" i="2" s="1"/>
  <c r="D206" i="3"/>
  <c r="E206" i="3" s="1"/>
  <c r="F206" i="3" s="1"/>
  <c r="E256" i="2" l="1"/>
  <c r="F256" i="2"/>
  <c r="B207" i="3"/>
  <c r="B257" i="2" l="1"/>
  <c r="C207" i="3"/>
  <c r="G207" i="3" s="1"/>
  <c r="H207" i="3" s="1"/>
  <c r="I207" i="3" s="1"/>
  <c r="C257" i="2" l="1"/>
  <c r="D257" i="2" s="1"/>
  <c r="D207" i="3"/>
  <c r="E257" i="2" l="1"/>
  <c r="F257" i="2"/>
  <c r="E207" i="3"/>
  <c r="F207" i="3" s="1"/>
  <c r="B258" i="2" l="1"/>
  <c r="B208" i="3"/>
  <c r="C258" i="2" l="1"/>
  <c r="D258" i="2"/>
  <c r="C208" i="3"/>
  <c r="G208" i="3" s="1"/>
  <c r="H208" i="3" s="1"/>
  <c r="I208" i="3" s="1"/>
  <c r="E258" i="2" l="1"/>
  <c r="F258" i="2"/>
  <c r="D208" i="3"/>
  <c r="B259" i="2" l="1"/>
  <c r="E208" i="3"/>
  <c r="F208" i="3" s="1"/>
  <c r="C259" i="2" l="1"/>
  <c r="D259" i="2" s="1"/>
  <c r="B209" i="3"/>
  <c r="E259" i="2" l="1"/>
  <c r="F259" i="2"/>
  <c r="C209" i="3"/>
  <c r="G209" i="3" s="1"/>
  <c r="H209" i="3" s="1"/>
  <c r="I209" i="3" s="1"/>
  <c r="B260" i="2" l="1"/>
  <c r="D209" i="3"/>
  <c r="C260" i="2" l="1"/>
  <c r="D260" i="2" s="1"/>
  <c r="E209" i="3"/>
  <c r="F209" i="3" s="1"/>
  <c r="E260" i="2" l="1"/>
  <c r="F260" i="2"/>
  <c r="B210" i="3"/>
  <c r="B261" i="2" l="1"/>
  <c r="C210" i="3"/>
  <c r="G210" i="3" s="1"/>
  <c r="H210" i="3" s="1"/>
  <c r="I210" i="3" s="1"/>
  <c r="C261" i="2" l="1"/>
  <c r="D261" i="2" s="1"/>
  <c r="D210" i="3"/>
  <c r="E261" i="2" l="1"/>
  <c r="F261" i="2"/>
  <c r="E210" i="3"/>
  <c r="F210" i="3" s="1"/>
  <c r="B262" i="2" l="1"/>
  <c r="B211" i="3"/>
  <c r="C262" i="2" l="1"/>
  <c r="D262" i="2" s="1"/>
  <c r="C211" i="3"/>
  <c r="G211" i="3" s="1"/>
  <c r="H211" i="3" s="1"/>
  <c r="I211" i="3" s="1"/>
  <c r="E262" i="2" l="1"/>
  <c r="F262" i="2"/>
  <c r="D211" i="3"/>
  <c r="B263" i="2" l="1"/>
  <c r="E211" i="3"/>
  <c r="F211" i="3" s="1"/>
  <c r="C263" i="2" l="1"/>
  <c r="D263" i="2" s="1"/>
  <c r="B212" i="3"/>
  <c r="E263" i="2" l="1"/>
  <c r="F263" i="2"/>
  <c r="C212" i="3"/>
  <c r="G212" i="3" s="1"/>
  <c r="H212" i="3" s="1"/>
  <c r="I212" i="3" s="1"/>
  <c r="B264" i="2" l="1"/>
  <c r="D212" i="3"/>
  <c r="C264" i="2" l="1"/>
  <c r="D264" i="2" s="1"/>
  <c r="E212" i="3"/>
  <c r="F212" i="3" s="1"/>
  <c r="E264" i="2" l="1"/>
  <c r="F264" i="2"/>
  <c r="B213" i="3"/>
  <c r="B265" i="2" l="1"/>
  <c r="C213" i="3"/>
  <c r="G213" i="3" s="1"/>
  <c r="H213" i="3" s="1"/>
  <c r="I213" i="3" s="1"/>
  <c r="C265" i="2" l="1"/>
  <c r="D265" i="2" s="1"/>
  <c r="D213" i="3"/>
  <c r="E265" i="2" l="1"/>
  <c r="F265" i="2"/>
  <c r="E213" i="3"/>
  <c r="F213" i="3" s="1"/>
  <c r="B266" i="2" l="1"/>
  <c r="B214" i="3"/>
  <c r="C266" i="2" l="1"/>
  <c r="D266" i="2" s="1"/>
  <c r="C214" i="3"/>
  <c r="G214" i="3" s="1"/>
  <c r="H214" i="3" s="1"/>
  <c r="I214" i="3" s="1"/>
  <c r="E266" i="2" l="1"/>
  <c r="F266" i="2"/>
  <c r="D214" i="3"/>
  <c r="B267" i="2" l="1"/>
  <c r="E214" i="3"/>
  <c r="F214" i="3" s="1"/>
  <c r="C267" i="2" l="1"/>
  <c r="D267" i="2" s="1"/>
  <c r="B215" i="3"/>
  <c r="E267" i="2" l="1"/>
  <c r="F267" i="2"/>
  <c r="C215" i="3"/>
  <c r="G215" i="3" s="1"/>
  <c r="H215" i="3" s="1"/>
  <c r="I215" i="3" s="1"/>
  <c r="B268" i="2" l="1"/>
  <c r="D215" i="3"/>
  <c r="C268" i="2" l="1"/>
  <c r="D268" i="2" s="1"/>
  <c r="E215" i="3"/>
  <c r="F215" i="3" s="1"/>
  <c r="E268" i="2" l="1"/>
  <c r="F268" i="2"/>
  <c r="B216" i="3"/>
  <c r="B269" i="2" l="1"/>
  <c r="C216" i="3"/>
  <c r="G216" i="3" s="1"/>
  <c r="H216" i="3" s="1"/>
  <c r="I216" i="3" s="1"/>
  <c r="C269" i="2" l="1"/>
  <c r="D269" i="2" s="1"/>
  <c r="D216" i="3"/>
  <c r="E269" i="2" l="1"/>
  <c r="F269" i="2"/>
  <c r="E216" i="3"/>
  <c r="F216" i="3" s="1"/>
  <c r="B270" i="2" l="1"/>
  <c r="B217" i="3"/>
  <c r="C270" i="2" l="1"/>
  <c r="D270" i="2"/>
  <c r="C217" i="3"/>
  <c r="G217" i="3" s="1"/>
  <c r="H217" i="3" s="1"/>
  <c r="I217" i="3" s="1"/>
  <c r="E270" i="2" l="1"/>
  <c r="F270" i="2"/>
  <c r="D217" i="3"/>
  <c r="B271" i="2" l="1"/>
  <c r="E217" i="3"/>
  <c r="F217" i="3" s="1"/>
  <c r="C271" i="2" l="1"/>
  <c r="D271" i="2"/>
  <c r="B218" i="3"/>
  <c r="E271" i="2" l="1"/>
  <c r="F271" i="2"/>
  <c r="C218" i="3"/>
  <c r="G218" i="3" s="1"/>
  <c r="H218" i="3" s="1"/>
  <c r="I218" i="3" s="1"/>
  <c r="B272" i="2" l="1"/>
  <c r="D218" i="3"/>
  <c r="C272" i="2" l="1"/>
  <c r="D272" i="2" s="1"/>
  <c r="E218" i="3"/>
  <c r="F218" i="3" s="1"/>
  <c r="E272" i="2" l="1"/>
  <c r="F272" i="2"/>
  <c r="B219" i="3"/>
  <c r="B273" i="2" l="1"/>
  <c r="C219" i="3"/>
  <c r="G219" i="3" s="1"/>
  <c r="H219" i="3" s="1"/>
  <c r="I219" i="3" s="1"/>
  <c r="C273" i="2" l="1"/>
  <c r="D273" i="2"/>
  <c r="D219" i="3"/>
  <c r="E273" i="2" l="1"/>
  <c r="F273" i="2"/>
  <c r="E219" i="3"/>
  <c r="F219" i="3" s="1"/>
  <c r="B274" i="2" l="1"/>
  <c r="B220" i="3"/>
  <c r="C274" i="2" l="1"/>
  <c r="D274" i="2" s="1"/>
  <c r="C220" i="3"/>
  <c r="G220" i="3" s="1"/>
  <c r="H220" i="3" s="1"/>
  <c r="I220" i="3" s="1"/>
  <c r="E274" i="2" l="1"/>
  <c r="F274" i="2"/>
  <c r="D220" i="3"/>
  <c r="B275" i="2" l="1"/>
  <c r="E220" i="3"/>
  <c r="F220" i="3" s="1"/>
  <c r="C275" i="2" l="1"/>
  <c r="D275" i="2"/>
  <c r="B221" i="3"/>
  <c r="E275" i="2" l="1"/>
  <c r="F275" i="2"/>
  <c r="C221" i="3"/>
  <c r="G221" i="3" s="1"/>
  <c r="H221" i="3" s="1"/>
  <c r="I221" i="3" s="1"/>
  <c r="B276" i="2" l="1"/>
  <c r="D221" i="3"/>
  <c r="D276" i="2" l="1"/>
  <c r="C276" i="2"/>
  <c r="E221" i="3"/>
  <c r="F221" i="3" s="1"/>
  <c r="E276" i="2" l="1"/>
  <c r="F276" i="2"/>
  <c r="B222" i="3"/>
  <c r="B277" i="2" l="1"/>
  <c r="C222" i="3"/>
  <c r="G222" i="3" s="1"/>
  <c r="H222" i="3" s="1"/>
  <c r="I222" i="3" s="1"/>
  <c r="C277" i="2" l="1"/>
  <c r="D277" i="2"/>
  <c r="D222" i="3"/>
  <c r="E277" i="2" l="1"/>
  <c r="F277" i="2"/>
  <c r="E222" i="3"/>
  <c r="F222" i="3" s="1"/>
  <c r="B278" i="2" l="1"/>
  <c r="B223" i="3"/>
  <c r="C278" i="2" l="1"/>
  <c r="D278" i="2" s="1"/>
  <c r="C223" i="3"/>
  <c r="G223" i="3" s="1"/>
  <c r="H223" i="3" s="1"/>
  <c r="I223" i="3" s="1"/>
  <c r="E278" i="2" l="1"/>
  <c r="F278" i="2" s="1"/>
  <c r="D223" i="3"/>
  <c r="B279" i="2" l="1"/>
  <c r="E223" i="3"/>
  <c r="F223" i="3" s="1"/>
  <c r="D279" i="2" l="1"/>
  <c r="C279" i="2"/>
  <c r="B224" i="3"/>
  <c r="E279" i="2" l="1"/>
  <c r="F279" i="2"/>
  <c r="C224" i="3"/>
  <c r="G224" i="3" s="1"/>
  <c r="H224" i="3" s="1"/>
  <c r="I224" i="3" s="1"/>
  <c r="B280" i="2" l="1"/>
  <c r="D224" i="3"/>
  <c r="C280" i="2" l="1"/>
  <c r="D280" i="2" s="1"/>
  <c r="E224" i="3"/>
  <c r="F224" i="3" s="1"/>
  <c r="E280" i="2" l="1"/>
  <c r="F280" i="2"/>
  <c r="B225" i="3"/>
  <c r="B281" i="2" l="1"/>
  <c r="C225" i="3"/>
  <c r="G225" i="3" s="1"/>
  <c r="H225" i="3" s="1"/>
  <c r="I225" i="3" s="1"/>
  <c r="C281" i="2" l="1"/>
  <c r="D281" i="2"/>
  <c r="D225" i="3"/>
  <c r="E281" i="2" l="1"/>
  <c r="F281" i="2"/>
  <c r="E225" i="3"/>
  <c r="F225" i="3" s="1"/>
  <c r="B282" i="2" l="1"/>
  <c r="B226" i="3"/>
  <c r="C282" i="2" l="1"/>
  <c r="D282" i="2"/>
  <c r="C226" i="3"/>
  <c r="G226" i="3" s="1"/>
  <c r="H226" i="3" s="1"/>
  <c r="I226" i="3" s="1"/>
  <c r="E282" i="2" l="1"/>
  <c r="F282" i="2"/>
  <c r="D226" i="3"/>
  <c r="B283" i="2" l="1"/>
  <c r="E226" i="3"/>
  <c r="F226" i="3" s="1"/>
  <c r="C283" i="2" l="1"/>
  <c r="D283" i="2"/>
  <c r="B227" i="3"/>
  <c r="E283" i="2" l="1"/>
  <c r="F283" i="2"/>
  <c r="C227" i="3"/>
  <c r="G227" i="3" s="1"/>
  <c r="H227" i="3" s="1"/>
  <c r="I227" i="3" s="1"/>
  <c r="B284" i="2" l="1"/>
  <c r="D227" i="3"/>
  <c r="C284" i="2" l="1"/>
  <c r="D284" i="2" s="1"/>
  <c r="E227" i="3"/>
  <c r="F227" i="3" s="1"/>
  <c r="E284" i="2" l="1"/>
  <c r="F284" i="2"/>
  <c r="B228" i="3"/>
  <c r="B285" i="2" l="1"/>
  <c r="C228" i="3"/>
  <c r="G228" i="3" s="1"/>
  <c r="H228" i="3" s="1"/>
  <c r="I228" i="3" s="1"/>
  <c r="C285" i="2" l="1"/>
  <c r="D285" i="2"/>
  <c r="D228" i="3"/>
  <c r="E285" i="2" l="1"/>
  <c r="F285" i="2"/>
  <c r="E228" i="3"/>
  <c r="F228" i="3" s="1"/>
  <c r="B286" i="2" l="1"/>
  <c r="B229" i="3"/>
  <c r="C286" i="2" l="1"/>
  <c r="D286" i="2"/>
  <c r="C229" i="3"/>
  <c r="G229" i="3" s="1"/>
  <c r="H229" i="3" s="1"/>
  <c r="I229" i="3" s="1"/>
  <c r="E286" i="2" l="1"/>
  <c r="F286" i="2"/>
  <c r="D229" i="3"/>
  <c r="B287" i="2" l="1"/>
  <c r="E229" i="3"/>
  <c r="F229" i="3" s="1"/>
  <c r="C287" i="2" l="1"/>
  <c r="D287" i="2" s="1"/>
  <c r="B230" i="3"/>
  <c r="E287" i="2" l="1"/>
  <c r="F287" i="2"/>
  <c r="C230" i="3"/>
  <c r="G230" i="3" s="1"/>
  <c r="H230" i="3" s="1"/>
  <c r="I230" i="3" s="1"/>
  <c r="B288" i="2" l="1"/>
  <c r="D230" i="3"/>
  <c r="C288" i="2" l="1"/>
  <c r="D288" i="2" s="1"/>
  <c r="E230" i="3"/>
  <c r="F230" i="3" s="1"/>
  <c r="E288" i="2" l="1"/>
  <c r="F288" i="2"/>
  <c r="B231" i="3"/>
  <c r="B289" i="2" l="1"/>
  <c r="C231" i="3"/>
  <c r="G231" i="3" s="1"/>
  <c r="H231" i="3" s="1"/>
  <c r="I231" i="3" s="1"/>
  <c r="C289" i="2" l="1"/>
  <c r="D289" i="2" s="1"/>
  <c r="D231" i="3"/>
  <c r="E289" i="2" l="1"/>
  <c r="F289" i="2"/>
  <c r="E231" i="3"/>
  <c r="F231" i="3" s="1"/>
  <c r="B290" i="2" l="1"/>
  <c r="B232" i="3"/>
  <c r="C290" i="2" l="1"/>
  <c r="D290" i="2"/>
  <c r="C232" i="3"/>
  <c r="G232" i="3" s="1"/>
  <c r="H232" i="3" s="1"/>
  <c r="I232" i="3" s="1"/>
  <c r="E290" i="2" l="1"/>
  <c r="F290" i="2"/>
  <c r="D232" i="3"/>
  <c r="B291" i="2" l="1"/>
  <c r="E232" i="3"/>
  <c r="F232" i="3" s="1"/>
  <c r="C291" i="2" l="1"/>
  <c r="D291" i="2"/>
  <c r="B233" i="3"/>
  <c r="E291" i="2" l="1"/>
  <c r="F291" i="2"/>
  <c r="C233" i="3"/>
  <c r="G233" i="3" s="1"/>
  <c r="H233" i="3" s="1"/>
  <c r="I233" i="3" s="1"/>
  <c r="B292" i="2" l="1"/>
  <c r="D233" i="3"/>
  <c r="C292" i="2" l="1"/>
  <c r="D292" i="2" s="1"/>
  <c r="E233" i="3"/>
  <c r="F233" i="3" s="1"/>
  <c r="E292" i="2" l="1"/>
  <c r="F292" i="2"/>
  <c r="B234" i="3"/>
  <c r="B293" i="2" l="1"/>
  <c r="C234" i="3"/>
  <c r="G234" i="3" s="1"/>
  <c r="H234" i="3" s="1"/>
  <c r="I234" i="3" s="1"/>
  <c r="C293" i="2" l="1"/>
  <c r="D293" i="2"/>
  <c r="D234" i="3"/>
  <c r="E293" i="2" l="1"/>
  <c r="F293" i="2"/>
  <c r="E234" i="3"/>
  <c r="F234" i="3"/>
  <c r="B294" i="2" l="1"/>
  <c r="B235" i="3"/>
  <c r="C294" i="2" l="1"/>
  <c r="D294" i="2" s="1"/>
  <c r="C235" i="3"/>
  <c r="G235" i="3" s="1"/>
  <c r="H235" i="3" s="1"/>
  <c r="I235" i="3" s="1"/>
  <c r="D235" i="3" l="1"/>
  <c r="E235" i="3" s="1"/>
  <c r="F235" i="3" s="1"/>
  <c r="E294" i="2"/>
  <c r="F294" i="2"/>
  <c r="B295" i="2" l="1"/>
  <c r="B236" i="3"/>
  <c r="C295" i="2" l="1"/>
  <c r="D295" i="2" s="1"/>
  <c r="C236" i="3"/>
  <c r="G236" i="3" s="1"/>
  <c r="H236" i="3" s="1"/>
  <c r="I236" i="3" s="1"/>
  <c r="E295" i="2" l="1"/>
  <c r="F295" i="2"/>
  <c r="D236" i="3"/>
  <c r="E236" i="3" s="1"/>
  <c r="F236" i="3" s="1"/>
  <c r="B296" i="2" l="1"/>
  <c r="B237" i="3"/>
  <c r="C296" i="2" l="1"/>
  <c r="D296" i="2" s="1"/>
  <c r="C237" i="3"/>
  <c r="G237" i="3" s="1"/>
  <c r="H237" i="3" s="1"/>
  <c r="I237" i="3" s="1"/>
  <c r="E296" i="2" l="1"/>
  <c r="F296" i="2"/>
  <c r="D237" i="3"/>
  <c r="B297" i="2" l="1"/>
  <c r="E237" i="3"/>
  <c r="F237" i="3" s="1"/>
  <c r="C297" i="2" l="1"/>
  <c r="D297" i="2" s="1"/>
  <c r="B238" i="3"/>
  <c r="E297" i="2" l="1"/>
  <c r="F297" i="2"/>
  <c r="C238" i="3"/>
  <c r="G238" i="3" s="1"/>
  <c r="H238" i="3" s="1"/>
  <c r="I238" i="3" s="1"/>
  <c r="B298" i="2" l="1"/>
  <c r="D238" i="3"/>
  <c r="C298" i="2" l="1"/>
  <c r="D298" i="2"/>
  <c r="E238" i="3"/>
  <c r="F238" i="3" s="1"/>
  <c r="E298" i="2" l="1"/>
  <c r="F298" i="2"/>
  <c r="B239" i="3"/>
  <c r="B299" i="2" l="1"/>
  <c r="C239" i="3"/>
  <c r="G239" i="3" s="1"/>
  <c r="H239" i="3" s="1"/>
  <c r="I239" i="3" s="1"/>
  <c r="C299" i="2" l="1"/>
  <c r="D299" i="2"/>
  <c r="D239" i="3"/>
  <c r="E299" i="2" l="1"/>
  <c r="F299" i="2"/>
  <c r="E239" i="3"/>
  <c r="F239" i="3" s="1"/>
  <c r="B300" i="2" l="1"/>
  <c r="B240" i="3"/>
  <c r="C300" i="2" l="1"/>
  <c r="D300" i="2"/>
  <c r="C240" i="3"/>
  <c r="G240" i="3" s="1"/>
  <c r="H240" i="3"/>
  <c r="I240" i="3" s="1"/>
  <c r="E300" i="2" l="1"/>
  <c r="F300" i="2"/>
  <c r="D240" i="3"/>
  <c r="E240" i="3" s="1"/>
  <c r="F240" i="3" s="1"/>
  <c r="B301" i="2" l="1"/>
  <c r="B241" i="3"/>
  <c r="C301" i="2" l="1"/>
  <c r="D301" i="2"/>
  <c r="C241" i="3"/>
  <c r="G241" i="3" s="1"/>
  <c r="H241" i="3"/>
  <c r="I241" i="3" s="1"/>
  <c r="E301" i="2" l="1"/>
  <c r="F301" i="2"/>
  <c r="D241" i="3"/>
  <c r="B302" i="2" l="1"/>
  <c r="E241" i="3"/>
  <c r="F241" i="3"/>
  <c r="C302" i="2" l="1"/>
  <c r="D302" i="2" s="1"/>
  <c r="B242" i="3"/>
  <c r="E302" i="2" l="1"/>
  <c r="F302" i="2"/>
  <c r="C242" i="3"/>
  <c r="G242" i="3" s="1"/>
  <c r="H242" i="3" s="1"/>
  <c r="I242" i="3" s="1"/>
  <c r="B303" i="2" l="1"/>
  <c r="D242" i="3"/>
  <c r="C303" i="2" l="1"/>
  <c r="D303" i="2" s="1"/>
  <c r="E242" i="3"/>
  <c r="F242" i="3" s="1"/>
  <c r="E303" i="2" l="1"/>
  <c r="F303" i="2"/>
  <c r="B243" i="3"/>
  <c r="B304" i="2" l="1"/>
  <c r="C243" i="3"/>
  <c r="G243" i="3" s="1"/>
  <c r="H243" i="3" s="1"/>
  <c r="I243" i="3" s="1"/>
  <c r="C304" i="2" l="1"/>
  <c r="D304" i="2" s="1"/>
  <c r="D243" i="3"/>
  <c r="E304" i="2" l="1"/>
  <c r="F304" i="2"/>
  <c r="E243" i="3"/>
  <c r="F243" i="3" s="1"/>
  <c r="B305" i="2" l="1"/>
  <c r="B244" i="3"/>
  <c r="C305" i="2" l="1"/>
  <c r="D305" i="2" s="1"/>
  <c r="C244" i="3"/>
  <c r="G244" i="3" s="1"/>
  <c r="H244" i="3" s="1"/>
  <c r="I244" i="3" s="1"/>
  <c r="E305" i="2" l="1"/>
  <c r="F305" i="2"/>
  <c r="D244" i="3"/>
  <c r="B306" i="2" l="1"/>
  <c r="E244" i="3"/>
  <c r="F244" i="3" s="1"/>
  <c r="C306" i="2" l="1"/>
  <c r="D306" i="2" s="1"/>
  <c r="B245" i="3"/>
  <c r="E306" i="2" l="1"/>
  <c r="F306" i="2"/>
  <c r="C245" i="3"/>
  <c r="G245" i="3" s="1"/>
  <c r="H245" i="3" s="1"/>
  <c r="I245" i="3" s="1"/>
  <c r="B307" i="2" l="1"/>
  <c r="D245" i="3"/>
  <c r="C307" i="2" l="1"/>
  <c r="D307" i="2"/>
  <c r="E245" i="3"/>
  <c r="F245" i="3"/>
  <c r="E307" i="2" l="1"/>
  <c r="F307" i="2"/>
  <c r="B246" i="3"/>
  <c r="B308" i="2" l="1"/>
  <c r="C246" i="3"/>
  <c r="G246" i="3" s="1"/>
  <c r="H246" i="3" s="1"/>
  <c r="I246" i="3" s="1"/>
  <c r="D246" i="3"/>
  <c r="C308" i="2" l="1"/>
  <c r="D308" i="2" s="1"/>
  <c r="E246" i="3"/>
  <c r="F246" i="3" s="1"/>
  <c r="E308" i="2" l="1"/>
  <c r="F308" i="2"/>
  <c r="B247" i="3"/>
  <c r="B309" i="2" l="1"/>
  <c r="C247" i="3"/>
  <c r="G247" i="3" s="1"/>
  <c r="H247" i="3"/>
  <c r="I247" i="3" s="1"/>
  <c r="D247" i="3"/>
  <c r="C309" i="2" l="1"/>
  <c r="D309" i="2"/>
  <c r="E247" i="3"/>
  <c r="F247" i="3" s="1"/>
  <c r="E309" i="2" l="1"/>
  <c r="F309" i="2"/>
  <c r="B248" i="3"/>
  <c r="B310" i="2" l="1"/>
  <c r="C248" i="3"/>
  <c r="G248" i="3" s="1"/>
  <c r="H248" i="3" s="1"/>
  <c r="I248" i="3" s="1"/>
  <c r="C310" i="2" l="1"/>
  <c r="D310" i="2" s="1"/>
  <c r="D248" i="3"/>
  <c r="E310" i="2" l="1"/>
  <c r="F310" i="2"/>
  <c r="E248" i="3"/>
  <c r="F248" i="3" s="1"/>
  <c r="B311" i="2" l="1"/>
  <c r="B249" i="3"/>
  <c r="C311" i="2" l="1"/>
  <c r="D311" i="2"/>
  <c r="C249" i="3"/>
  <c r="G249" i="3" s="1"/>
  <c r="H249" i="3" s="1"/>
  <c r="I249" i="3" s="1"/>
  <c r="E311" i="2" l="1"/>
  <c r="F311" i="2"/>
  <c r="D249" i="3"/>
  <c r="B312" i="2" l="1"/>
  <c r="E249" i="3"/>
  <c r="F249" i="3" s="1"/>
  <c r="C312" i="2" l="1"/>
  <c r="D312" i="2" s="1"/>
  <c r="B250" i="3"/>
  <c r="E312" i="2" l="1"/>
  <c r="F312" i="2"/>
  <c r="C250" i="3"/>
  <c r="G250" i="3" s="1"/>
  <c r="H250" i="3" s="1"/>
  <c r="I250" i="3" s="1"/>
  <c r="B313" i="2" l="1"/>
  <c r="D250" i="3"/>
  <c r="C313" i="2" l="1"/>
  <c r="D313" i="2"/>
  <c r="E250" i="3"/>
  <c r="F250" i="3"/>
  <c r="E313" i="2" l="1"/>
  <c r="F313" i="2"/>
  <c r="B251" i="3"/>
  <c r="B314" i="2" l="1"/>
  <c r="C251" i="3"/>
  <c r="G251" i="3" s="1"/>
  <c r="H251" i="3" s="1"/>
  <c r="I251" i="3" s="1"/>
  <c r="C314" i="2" l="1"/>
  <c r="D314" i="2"/>
  <c r="D251" i="3"/>
  <c r="E314" i="2" l="1"/>
  <c r="F314" i="2"/>
  <c r="E251" i="3"/>
  <c r="F251" i="3" s="1"/>
  <c r="B315" i="2" l="1"/>
  <c r="B252" i="3"/>
  <c r="C315" i="2" l="1"/>
  <c r="D315" i="2" s="1"/>
  <c r="C252" i="3"/>
  <c r="G252" i="3" s="1"/>
  <c r="H252" i="3" s="1"/>
  <c r="I252" i="3" s="1"/>
  <c r="L7" i="3" s="1"/>
  <c r="E315" i="2" l="1"/>
  <c r="F315" i="2"/>
  <c r="D252" i="3"/>
  <c r="B316" i="2" l="1"/>
  <c r="E252" i="3"/>
  <c r="F252" i="3" s="1"/>
  <c r="C316" i="2" l="1"/>
  <c r="D316" i="2"/>
  <c r="F253" i="3"/>
  <c r="B253" i="3"/>
  <c r="E316" i="2" l="1"/>
  <c r="F316" i="2"/>
  <c r="D253" i="3"/>
  <c r="E253" i="3" s="1"/>
  <c r="C253" i="3"/>
  <c r="F254" i="3"/>
  <c r="B254" i="3"/>
  <c r="B317" i="2" l="1"/>
  <c r="D254" i="3"/>
  <c r="E254" i="3" s="1"/>
  <c r="C254" i="3"/>
  <c r="F255" i="3"/>
  <c r="B255" i="3"/>
  <c r="C317" i="2" l="1"/>
  <c r="D317" i="2"/>
  <c r="D255" i="3"/>
  <c r="E255" i="3" s="1"/>
  <c r="C255" i="3"/>
  <c r="F256" i="3"/>
  <c r="B256" i="3"/>
  <c r="E317" i="2" l="1"/>
  <c r="F317" i="2"/>
  <c r="D256" i="3"/>
  <c r="E256" i="3" s="1"/>
  <c r="C256" i="3"/>
  <c r="F257" i="3"/>
  <c r="B257" i="3"/>
  <c r="B318" i="2" l="1"/>
  <c r="D257" i="3"/>
  <c r="E257" i="3" s="1"/>
  <c r="C257" i="3"/>
  <c r="F258" i="3"/>
  <c r="B258" i="3"/>
  <c r="C318" i="2" l="1"/>
  <c r="D318" i="2"/>
  <c r="D258" i="3"/>
  <c r="E258" i="3" s="1"/>
  <c r="C258" i="3"/>
  <c r="F259" i="3"/>
  <c r="B259" i="3"/>
  <c r="E318" i="2" l="1"/>
  <c r="F318" i="2"/>
  <c r="C259" i="3"/>
  <c r="D259" i="3"/>
  <c r="E259" i="3" s="1"/>
  <c r="F260" i="3"/>
  <c r="B260" i="3"/>
  <c r="B319" i="2" l="1"/>
  <c r="D260" i="3"/>
  <c r="E260" i="3" s="1"/>
  <c r="C260" i="3"/>
  <c r="F261" i="3"/>
  <c r="B261" i="3"/>
  <c r="C319" i="2" l="1"/>
  <c r="D319" i="2"/>
  <c r="D261" i="3"/>
  <c r="E261" i="3" s="1"/>
  <c r="C261" i="3"/>
  <c r="F262" i="3"/>
  <c r="B262" i="3"/>
  <c r="E319" i="2" l="1"/>
  <c r="F319" i="2"/>
  <c r="D262" i="3"/>
  <c r="E262" i="3" s="1"/>
  <c r="C262" i="3"/>
  <c r="F263" i="3"/>
  <c r="B263" i="3"/>
  <c r="B320" i="2" l="1"/>
  <c r="D263" i="3"/>
  <c r="E263" i="3" s="1"/>
  <c r="C263" i="3"/>
  <c r="F264" i="3"/>
  <c r="B264" i="3"/>
  <c r="C320" i="2" l="1"/>
  <c r="D320" i="2" s="1"/>
  <c r="D264" i="3"/>
  <c r="E264" i="3" s="1"/>
  <c r="C264" i="3"/>
  <c r="F265" i="3"/>
  <c r="B265" i="3"/>
  <c r="E320" i="2" l="1"/>
  <c r="F320" i="2"/>
  <c r="D265" i="3"/>
  <c r="E265" i="3" s="1"/>
  <c r="C265" i="3"/>
  <c r="F266" i="3"/>
  <c r="B266" i="3"/>
  <c r="B321" i="2" l="1"/>
  <c r="D266" i="3"/>
  <c r="E266" i="3" s="1"/>
  <c r="C266" i="3"/>
  <c r="F267" i="3"/>
  <c r="B267" i="3"/>
  <c r="C321" i="2" l="1"/>
  <c r="D321" i="2" s="1"/>
  <c r="C267" i="3"/>
  <c r="D267" i="3"/>
  <c r="E267" i="3" s="1"/>
  <c r="F268" i="3"/>
  <c r="B268" i="3"/>
  <c r="E321" i="2" l="1"/>
  <c r="F321" i="2"/>
  <c r="F269" i="3"/>
  <c r="B269" i="3"/>
  <c r="D268" i="3"/>
  <c r="E268" i="3" s="1"/>
  <c r="C268" i="3"/>
  <c r="B322" i="2" l="1"/>
  <c r="D269" i="3"/>
  <c r="E269" i="3" s="1"/>
  <c r="C269" i="3"/>
  <c r="F270" i="3"/>
  <c r="B270" i="3"/>
  <c r="C322" i="2" l="1"/>
  <c r="D322" i="2" s="1"/>
  <c r="F271" i="3"/>
  <c r="B271" i="3"/>
  <c r="D270" i="3"/>
  <c r="E270" i="3" s="1"/>
  <c r="C270" i="3"/>
  <c r="E322" i="2" l="1"/>
  <c r="F322" i="2"/>
  <c r="D271" i="3"/>
  <c r="E271" i="3" s="1"/>
  <c r="C271" i="3"/>
  <c r="F272" i="3"/>
  <c r="B272" i="3"/>
  <c r="B323" i="2" l="1"/>
  <c r="D272" i="3"/>
  <c r="E272" i="3" s="1"/>
  <c r="C272" i="3"/>
  <c r="F273" i="3"/>
  <c r="B273" i="3"/>
  <c r="C323" i="2" l="1"/>
  <c r="D323" i="2" s="1"/>
  <c r="D273" i="3"/>
  <c r="E273" i="3" s="1"/>
  <c r="C273" i="3"/>
  <c r="F274" i="3"/>
  <c r="B274" i="3"/>
  <c r="E323" i="2" l="1"/>
  <c r="F323" i="2"/>
  <c r="D274" i="3"/>
  <c r="E274" i="3" s="1"/>
  <c r="C274" i="3"/>
  <c r="F275" i="3"/>
  <c r="B275" i="3"/>
  <c r="B324" i="2" l="1"/>
  <c r="C275" i="3"/>
  <c r="D275" i="3"/>
  <c r="E275" i="3" s="1"/>
  <c r="F276" i="3"/>
  <c r="B276" i="3"/>
  <c r="C324" i="2" l="1"/>
  <c r="D324" i="2"/>
  <c r="D276" i="3"/>
  <c r="E276" i="3" s="1"/>
  <c r="C276" i="3"/>
  <c r="F277" i="3"/>
  <c r="B277" i="3"/>
  <c r="E324" i="2" l="1"/>
  <c r="F324" i="2"/>
  <c r="D277" i="3"/>
  <c r="E277" i="3" s="1"/>
  <c r="C277" i="3"/>
  <c r="F278" i="3"/>
  <c r="B278" i="3"/>
  <c r="B325" i="2" l="1"/>
  <c r="D278" i="3"/>
  <c r="E278" i="3" s="1"/>
  <c r="C278" i="3"/>
  <c r="F279" i="3"/>
  <c r="B279" i="3"/>
  <c r="C325" i="2" l="1"/>
  <c r="D325" i="2"/>
  <c r="D279" i="3"/>
  <c r="E279" i="3" s="1"/>
  <c r="C279" i="3"/>
  <c r="F280" i="3"/>
  <c r="B280" i="3"/>
  <c r="E325" i="2" l="1"/>
  <c r="F325" i="2"/>
  <c r="F281" i="3"/>
  <c r="B281" i="3"/>
  <c r="C280" i="3"/>
  <c r="D280" i="3"/>
  <c r="E280" i="3" s="1"/>
  <c r="B326" i="2" l="1"/>
  <c r="D281" i="3"/>
  <c r="E281" i="3" s="1"/>
  <c r="C281" i="3"/>
  <c r="F282" i="3"/>
  <c r="B282" i="3"/>
  <c r="C326" i="2" l="1"/>
  <c r="D326" i="2" s="1"/>
  <c r="D282" i="3"/>
  <c r="E282" i="3" s="1"/>
  <c r="C282" i="3"/>
  <c r="F283" i="3"/>
  <c r="B283" i="3"/>
  <c r="E326" i="2" l="1"/>
  <c r="F326" i="2"/>
  <c r="C283" i="3"/>
  <c r="D283" i="3"/>
  <c r="E283" i="3" s="1"/>
  <c r="F284" i="3"/>
  <c r="B284" i="3"/>
  <c r="B327" i="2" l="1"/>
  <c r="F285" i="3"/>
  <c r="B285" i="3"/>
  <c r="D284" i="3"/>
  <c r="E284" i="3" s="1"/>
  <c r="C284" i="3"/>
  <c r="C327" i="2" l="1"/>
  <c r="D327" i="2"/>
  <c r="C285" i="3"/>
  <c r="D285" i="3"/>
  <c r="E285" i="3" s="1"/>
  <c r="F286" i="3"/>
  <c r="B286" i="3"/>
  <c r="E327" i="2" l="1"/>
  <c r="F327" i="2"/>
  <c r="F287" i="3"/>
  <c r="B287" i="3"/>
  <c r="D286" i="3"/>
  <c r="E286" i="3" s="1"/>
  <c r="C286" i="3"/>
  <c r="B328" i="2" l="1"/>
  <c r="D287" i="3"/>
  <c r="E287" i="3" s="1"/>
  <c r="C287" i="3"/>
  <c r="F288" i="3"/>
  <c r="B288" i="3"/>
  <c r="C328" i="2" l="1"/>
  <c r="D328" i="2"/>
  <c r="D288" i="3"/>
  <c r="E288" i="3" s="1"/>
  <c r="C288" i="3"/>
  <c r="F289" i="3"/>
  <c r="B289" i="3"/>
  <c r="E328" i="2" l="1"/>
  <c r="F328" i="2"/>
  <c r="D289" i="3"/>
  <c r="E289" i="3" s="1"/>
  <c r="C289" i="3"/>
  <c r="F290" i="3"/>
  <c r="B290" i="3"/>
  <c r="B329" i="2" l="1"/>
  <c r="F291" i="3"/>
  <c r="B291" i="3"/>
  <c r="C290" i="3"/>
  <c r="D290" i="3"/>
  <c r="E290" i="3" s="1"/>
  <c r="C329" i="2" l="1"/>
  <c r="D329" i="2" s="1"/>
  <c r="C291" i="3"/>
  <c r="D291" i="3"/>
  <c r="E291" i="3" s="1"/>
  <c r="F292" i="3"/>
  <c r="B292" i="3"/>
  <c r="E329" i="2" l="1"/>
  <c r="F329" i="2"/>
  <c r="F293" i="3"/>
  <c r="B293" i="3"/>
  <c r="D292" i="3"/>
  <c r="E292" i="3" s="1"/>
  <c r="C292" i="3"/>
  <c r="B330" i="2" l="1"/>
  <c r="D293" i="3"/>
  <c r="E293" i="3" s="1"/>
  <c r="C293" i="3"/>
  <c r="F294" i="3"/>
  <c r="B294" i="3"/>
  <c r="C330" i="2" l="1"/>
  <c r="D330" i="2"/>
  <c r="F295" i="3"/>
  <c r="B295" i="3"/>
  <c r="D294" i="3"/>
  <c r="E294" i="3" s="1"/>
  <c r="C294" i="3"/>
  <c r="E330" i="2" l="1"/>
  <c r="F330" i="2"/>
  <c r="C295" i="3"/>
  <c r="D295" i="3"/>
  <c r="E295" i="3" s="1"/>
  <c r="F296" i="3"/>
  <c r="B296" i="3"/>
  <c r="B331" i="2" l="1"/>
  <c r="D296" i="3"/>
  <c r="E296" i="3" s="1"/>
  <c r="C296" i="3"/>
  <c r="F297" i="3"/>
  <c r="B297" i="3"/>
  <c r="C331" i="2" l="1"/>
  <c r="D331" i="2" s="1"/>
  <c r="F298" i="3"/>
  <c r="B298" i="3"/>
  <c r="D297" i="3"/>
  <c r="E297" i="3" s="1"/>
  <c r="C297" i="3"/>
  <c r="E331" i="2" l="1"/>
  <c r="F331" i="2"/>
  <c r="D298" i="3"/>
  <c r="E298" i="3" s="1"/>
  <c r="C298" i="3"/>
  <c r="F299" i="3"/>
  <c r="B299" i="3"/>
  <c r="B332" i="2" l="1"/>
  <c r="F300" i="3"/>
  <c r="B300" i="3"/>
  <c r="C299" i="3"/>
  <c r="D299" i="3"/>
  <c r="E299" i="3" s="1"/>
  <c r="C332" i="2" l="1"/>
  <c r="D332" i="2"/>
  <c r="D300" i="3"/>
  <c r="E300" i="3" s="1"/>
  <c r="C300" i="3"/>
  <c r="F301" i="3"/>
  <c r="B301" i="3"/>
  <c r="E332" i="2" l="1"/>
  <c r="F332" i="2"/>
  <c r="D301" i="3"/>
  <c r="E301" i="3" s="1"/>
  <c r="C301" i="3"/>
  <c r="F302" i="3"/>
  <c r="B302" i="3"/>
  <c r="B333" i="2" l="1"/>
  <c r="F303" i="3"/>
  <c r="B303" i="3"/>
  <c r="D302" i="3"/>
  <c r="E302" i="3" s="1"/>
  <c r="C302" i="3"/>
  <c r="C333" i="2" l="1"/>
  <c r="D333" i="2" s="1"/>
  <c r="D303" i="3"/>
  <c r="E303" i="3" s="1"/>
  <c r="C303" i="3"/>
  <c r="F304" i="3"/>
  <c r="B304" i="3"/>
  <c r="E333" i="2" l="1"/>
  <c r="F333" i="2"/>
  <c r="D304" i="3"/>
  <c r="E304" i="3" s="1"/>
  <c r="C304" i="3"/>
  <c r="F305" i="3"/>
  <c r="B305" i="3"/>
  <c r="B334" i="2" l="1"/>
  <c r="D305" i="3"/>
  <c r="E305" i="3" s="1"/>
  <c r="C305" i="3"/>
  <c r="F306" i="3"/>
  <c r="B306" i="3"/>
  <c r="C334" i="2" l="1"/>
  <c r="D334" i="2" s="1"/>
  <c r="D306" i="3"/>
  <c r="E306" i="3" s="1"/>
  <c r="C306" i="3"/>
  <c r="F307" i="3"/>
  <c r="B307" i="3"/>
  <c r="E334" i="2" l="1"/>
  <c r="F334" i="2"/>
  <c r="C307" i="3"/>
  <c r="D307" i="3"/>
  <c r="E307" i="3" s="1"/>
  <c r="F308" i="3"/>
  <c r="B308" i="3"/>
  <c r="B335" i="2" l="1"/>
  <c r="D308" i="3"/>
  <c r="E308" i="3" s="1"/>
  <c r="C308" i="3"/>
  <c r="F309" i="3"/>
  <c r="B309" i="3"/>
  <c r="C335" i="2" l="1"/>
  <c r="D335" i="2"/>
  <c r="D309" i="3"/>
  <c r="E309" i="3" s="1"/>
  <c r="C309" i="3"/>
  <c r="F310" i="3"/>
  <c r="B310" i="3"/>
  <c r="E335" i="2" l="1"/>
  <c r="F335" i="2"/>
  <c r="F311" i="3"/>
  <c r="B311" i="3"/>
  <c r="D310" i="3"/>
  <c r="E310" i="3" s="1"/>
  <c r="C310" i="3"/>
  <c r="B336" i="2" l="1"/>
  <c r="D311" i="3"/>
  <c r="E311" i="3" s="1"/>
  <c r="C311" i="3"/>
  <c r="F312" i="3"/>
  <c r="B312" i="3"/>
  <c r="C336" i="2" l="1"/>
  <c r="D336" i="2" s="1"/>
  <c r="D312" i="3"/>
  <c r="E312" i="3" s="1"/>
  <c r="C312" i="3"/>
  <c r="F313" i="3"/>
  <c r="B313" i="3"/>
  <c r="E336" i="2" l="1"/>
  <c r="F336" i="2"/>
  <c r="D313" i="3"/>
  <c r="E313" i="3" s="1"/>
  <c r="C313" i="3"/>
  <c r="F314" i="3"/>
  <c r="B314" i="3"/>
  <c r="B337" i="2" l="1"/>
  <c r="F315" i="3"/>
  <c r="B315" i="3"/>
  <c r="D314" i="3"/>
  <c r="E314" i="3" s="1"/>
  <c r="C314" i="3"/>
  <c r="C337" i="2" l="1"/>
  <c r="D337" i="2" s="1"/>
  <c r="C315" i="3"/>
  <c r="D315" i="3"/>
  <c r="E315" i="3" s="1"/>
  <c r="F316" i="3"/>
  <c r="B316" i="3"/>
  <c r="E337" i="2" l="1"/>
  <c r="F337" i="2"/>
  <c r="D316" i="3"/>
  <c r="E316" i="3" s="1"/>
  <c r="C316" i="3"/>
  <c r="F317" i="3"/>
  <c r="B317" i="3"/>
  <c r="B338" i="2" l="1"/>
  <c r="D317" i="3"/>
  <c r="E317" i="3" s="1"/>
  <c r="C317" i="3"/>
  <c r="F318" i="3"/>
  <c r="B318" i="3"/>
  <c r="C338" i="2" l="1"/>
  <c r="D338" i="2" s="1"/>
  <c r="D318" i="3"/>
  <c r="E318" i="3" s="1"/>
  <c r="C318" i="3"/>
  <c r="F319" i="3"/>
  <c r="B319" i="3"/>
  <c r="E338" i="2" l="1"/>
  <c r="F338" i="2"/>
  <c r="D319" i="3"/>
  <c r="E319" i="3" s="1"/>
  <c r="C319" i="3"/>
  <c r="F320" i="3"/>
  <c r="B320" i="3"/>
  <c r="B339" i="2" l="1"/>
  <c r="D320" i="3"/>
  <c r="E320" i="3" s="1"/>
  <c r="C320" i="3"/>
  <c r="F321" i="3"/>
  <c r="B321" i="3"/>
  <c r="C339" i="2" l="1"/>
  <c r="D339" i="2" s="1"/>
  <c r="F322" i="3"/>
  <c r="B322" i="3"/>
  <c r="D321" i="3"/>
  <c r="E321" i="3" s="1"/>
  <c r="C321" i="3"/>
  <c r="E339" i="2" l="1"/>
  <c r="F339" i="2"/>
  <c r="D322" i="3"/>
  <c r="E322" i="3" s="1"/>
  <c r="C322" i="3"/>
  <c r="F323" i="3"/>
  <c r="B323" i="3"/>
  <c r="B340" i="2" l="1"/>
  <c r="F324" i="3"/>
  <c r="B324" i="3"/>
  <c r="C323" i="3"/>
  <c r="D323" i="3"/>
  <c r="E323" i="3" s="1"/>
  <c r="C340" i="2" l="1"/>
  <c r="D340" i="2" s="1"/>
  <c r="D324" i="3"/>
  <c r="E324" i="3" s="1"/>
  <c r="C324" i="3"/>
  <c r="F325" i="3"/>
  <c r="B325" i="3"/>
  <c r="E340" i="2" l="1"/>
  <c r="F340" i="2"/>
  <c r="D325" i="3"/>
  <c r="E325" i="3" s="1"/>
  <c r="C325" i="3"/>
  <c r="F326" i="3"/>
  <c r="B326" i="3"/>
  <c r="B341" i="2" l="1"/>
  <c r="D326" i="3"/>
  <c r="E326" i="3" s="1"/>
  <c r="C326" i="3"/>
  <c r="F327" i="3"/>
  <c r="B327" i="3"/>
  <c r="C341" i="2" l="1"/>
  <c r="D341" i="2" s="1"/>
  <c r="D327" i="3"/>
  <c r="E327" i="3" s="1"/>
  <c r="C327" i="3"/>
  <c r="F328" i="3"/>
  <c r="B328" i="3"/>
  <c r="E341" i="2" l="1"/>
  <c r="F341" i="2"/>
  <c r="D328" i="3"/>
  <c r="E328" i="3" s="1"/>
  <c r="C328" i="3"/>
  <c r="F329" i="3"/>
  <c r="B329" i="3"/>
  <c r="B342" i="2" l="1"/>
  <c r="F330" i="3"/>
  <c r="B330" i="3"/>
  <c r="D329" i="3"/>
  <c r="E329" i="3" s="1"/>
  <c r="C329" i="3"/>
  <c r="C342" i="2" l="1"/>
  <c r="D342" i="2" s="1"/>
  <c r="D330" i="3"/>
  <c r="E330" i="3" s="1"/>
  <c r="C330" i="3"/>
  <c r="F331" i="3"/>
  <c r="B331" i="3"/>
  <c r="E342" i="2" l="1"/>
  <c r="F342" i="2"/>
  <c r="C331" i="3"/>
  <c r="D331" i="3"/>
  <c r="E331" i="3" s="1"/>
  <c r="F332" i="3"/>
  <c r="B332" i="3"/>
  <c r="B343" i="2" l="1"/>
  <c r="F333" i="3"/>
  <c r="B333" i="3"/>
  <c r="D332" i="3"/>
  <c r="E332" i="3" s="1"/>
  <c r="C332" i="3"/>
  <c r="C343" i="2" l="1"/>
  <c r="D343" i="2" s="1"/>
  <c r="D333" i="3"/>
  <c r="E333" i="3" s="1"/>
  <c r="C333" i="3"/>
  <c r="F334" i="3"/>
  <c r="B334" i="3"/>
  <c r="E343" i="2" l="1"/>
  <c r="F343" i="2"/>
  <c r="D334" i="3"/>
  <c r="E334" i="3" s="1"/>
  <c r="C334" i="3"/>
  <c r="F335" i="3"/>
  <c r="B335" i="3"/>
  <c r="B344" i="2" l="1"/>
  <c r="D335" i="3"/>
  <c r="E335" i="3" s="1"/>
  <c r="C335" i="3"/>
  <c r="F336" i="3"/>
  <c r="B336" i="3"/>
  <c r="C344" i="2" l="1"/>
  <c r="D344" i="2" s="1"/>
  <c r="D336" i="3"/>
  <c r="E336" i="3" s="1"/>
  <c r="C336" i="3"/>
  <c r="F337" i="3"/>
  <c r="B337" i="3"/>
  <c r="E344" i="2" l="1"/>
  <c r="F344" i="2"/>
  <c r="D337" i="3"/>
  <c r="E337" i="3" s="1"/>
  <c r="C337" i="3"/>
  <c r="F338" i="3"/>
  <c r="B338" i="3"/>
  <c r="B345" i="2" l="1"/>
  <c r="D338" i="3"/>
  <c r="E338" i="3" s="1"/>
  <c r="C338" i="3"/>
  <c r="F339" i="3"/>
  <c r="B339" i="3"/>
  <c r="C345" i="2" l="1"/>
  <c r="D345" i="2" s="1"/>
  <c r="C339" i="3"/>
  <c r="D339" i="3"/>
  <c r="E339" i="3" s="1"/>
  <c r="F340" i="3"/>
  <c r="B340" i="3"/>
  <c r="E345" i="2" l="1"/>
  <c r="F345" i="2"/>
  <c r="D340" i="3"/>
  <c r="E340" i="3" s="1"/>
  <c r="C340" i="3"/>
  <c r="F341" i="3"/>
  <c r="B341" i="3"/>
  <c r="B346" i="2" l="1"/>
  <c r="D341" i="3"/>
  <c r="E341" i="3" s="1"/>
  <c r="C341" i="3"/>
  <c r="F342" i="3"/>
  <c r="B342" i="3"/>
  <c r="C346" i="2" l="1"/>
  <c r="D346" i="2" s="1"/>
  <c r="D342" i="3"/>
  <c r="E342" i="3" s="1"/>
  <c r="C342" i="3"/>
  <c r="F343" i="3"/>
  <c r="B343" i="3"/>
  <c r="E346" i="2" l="1"/>
  <c r="F346" i="2"/>
  <c r="D343" i="3"/>
  <c r="E343" i="3" s="1"/>
  <c r="C343" i="3"/>
  <c r="F344" i="3"/>
  <c r="B344" i="3"/>
  <c r="B347" i="2" l="1"/>
  <c r="C344" i="3"/>
  <c r="D344" i="3"/>
  <c r="E344" i="3" s="1"/>
  <c r="F345" i="3"/>
  <c r="B345" i="3"/>
  <c r="C347" i="2" l="1"/>
  <c r="D347" i="2"/>
  <c r="F346" i="3"/>
  <c r="B346" i="3"/>
  <c r="D345" i="3"/>
  <c r="E345" i="3" s="1"/>
  <c r="C345" i="3"/>
  <c r="E347" i="2" l="1"/>
  <c r="F347" i="2"/>
  <c r="D346" i="3"/>
  <c r="E346" i="3" s="1"/>
  <c r="C346" i="3"/>
  <c r="F347" i="3"/>
  <c r="B347" i="3"/>
  <c r="B348" i="2" l="1"/>
  <c r="C347" i="3"/>
  <c r="D347" i="3"/>
  <c r="E347" i="3" s="1"/>
  <c r="F348" i="3"/>
  <c r="B348" i="3"/>
  <c r="C348" i="2" l="1"/>
  <c r="D348" i="2" s="1"/>
  <c r="F349" i="3"/>
  <c r="B349" i="3"/>
  <c r="D348" i="3"/>
  <c r="E348" i="3" s="1"/>
  <c r="C348" i="3"/>
  <c r="E348" i="2" l="1"/>
  <c r="F348" i="2"/>
  <c r="C349" i="3"/>
  <c r="D349" i="3"/>
  <c r="E349" i="3" s="1"/>
  <c r="F350" i="3"/>
  <c r="B350" i="3"/>
  <c r="B349" i="2" l="1"/>
  <c r="F351" i="3"/>
  <c r="B351" i="3"/>
  <c r="D350" i="3"/>
  <c r="E350" i="3" s="1"/>
  <c r="C350" i="3"/>
  <c r="C349" i="2" l="1"/>
  <c r="D349" i="2"/>
  <c r="D351" i="3"/>
  <c r="E351" i="3" s="1"/>
  <c r="C351" i="3"/>
  <c r="F352" i="3"/>
  <c r="B352" i="3"/>
  <c r="E349" i="2" l="1"/>
  <c r="F349" i="2"/>
  <c r="D352" i="3"/>
  <c r="E352" i="3" s="1"/>
  <c r="C352" i="3"/>
  <c r="F353" i="3"/>
  <c r="B353" i="3"/>
  <c r="B350" i="2" l="1"/>
  <c r="D353" i="3"/>
  <c r="E353" i="3" s="1"/>
  <c r="C353" i="3"/>
  <c r="F354" i="3"/>
  <c r="B354" i="3"/>
  <c r="C350" i="2" l="1"/>
  <c r="D350" i="2"/>
  <c r="C354" i="3"/>
  <c r="D354" i="3"/>
  <c r="E354" i="3" s="1"/>
  <c r="F355" i="3"/>
  <c r="B355" i="3"/>
  <c r="E350" i="2" l="1"/>
  <c r="F350" i="2"/>
  <c r="F356" i="3"/>
  <c r="B356" i="3"/>
  <c r="C355" i="3"/>
  <c r="D355" i="3"/>
  <c r="E355" i="3" s="1"/>
  <c r="B351" i="2" l="1"/>
  <c r="D356" i="3"/>
  <c r="E356" i="3" s="1"/>
  <c r="C356" i="3"/>
  <c r="F357" i="3"/>
  <c r="B357" i="3"/>
  <c r="C351" i="2" l="1"/>
  <c r="D351" i="2" s="1"/>
  <c r="F358" i="3"/>
  <c r="B358" i="3"/>
  <c r="D357" i="3"/>
  <c r="E357" i="3" s="1"/>
  <c r="C357" i="3"/>
  <c r="E351" i="2" l="1"/>
  <c r="F351" i="2"/>
  <c r="D358" i="3"/>
  <c r="E358" i="3" s="1"/>
  <c r="C358" i="3"/>
  <c r="F359" i="3"/>
  <c r="B359" i="3"/>
  <c r="B352" i="2" l="1"/>
  <c r="C359" i="3"/>
  <c r="D359" i="3"/>
  <c r="E359" i="3" s="1"/>
  <c r="F360" i="3"/>
  <c r="B360" i="3"/>
  <c r="C352" i="2" l="1"/>
  <c r="D352" i="2"/>
  <c r="F361" i="3"/>
  <c r="B361" i="3"/>
  <c r="D360" i="3"/>
  <c r="E360" i="3" s="1"/>
  <c r="C360" i="3"/>
  <c r="E352" i="2" l="1"/>
  <c r="F352" i="2"/>
  <c r="D361" i="3"/>
  <c r="E361" i="3" s="1"/>
  <c r="C361" i="3"/>
  <c r="F362" i="3"/>
  <c r="B362" i="3"/>
  <c r="B353" i="2" l="1"/>
  <c r="D362" i="3"/>
  <c r="E362" i="3" s="1"/>
  <c r="C362" i="3"/>
  <c r="F363" i="3"/>
  <c r="B363" i="3"/>
  <c r="C353" i="2" l="1"/>
  <c r="D353" i="2"/>
  <c r="F364" i="3"/>
  <c r="B364" i="3"/>
  <c r="C363" i="3"/>
  <c r="D363" i="3"/>
  <c r="E363" i="3" s="1"/>
  <c r="E353" i="2" l="1"/>
  <c r="F353" i="2"/>
  <c r="D364" i="3"/>
  <c r="E364" i="3" s="1"/>
  <c r="C364" i="3"/>
  <c r="F365" i="3"/>
  <c r="B365" i="3"/>
  <c r="B354" i="2" l="1"/>
  <c r="F366" i="3"/>
  <c r="B366" i="3"/>
  <c r="D365" i="3"/>
  <c r="E365" i="3" s="1"/>
  <c r="C365" i="3"/>
  <c r="C354" i="2" l="1"/>
  <c r="D354" i="2"/>
  <c r="D366" i="3"/>
  <c r="E366" i="3" s="1"/>
  <c r="C366" i="3"/>
  <c r="F367" i="3"/>
  <c r="B367" i="3"/>
  <c r="E354" i="2" l="1"/>
  <c r="F354" i="2"/>
  <c r="D367" i="3"/>
  <c r="E367" i="3" s="1"/>
  <c r="C367" i="3"/>
  <c r="F368" i="3"/>
  <c r="B368" i="3"/>
  <c r="B355" i="2" l="1"/>
  <c r="D368" i="3"/>
  <c r="E368" i="3" s="1"/>
  <c r="C368" i="3"/>
  <c r="F369" i="3"/>
  <c r="B369" i="3"/>
  <c r="C355" i="2" l="1"/>
  <c r="D355" i="2"/>
  <c r="D369" i="3"/>
  <c r="E369" i="3" s="1"/>
  <c r="C369" i="3"/>
  <c r="F370" i="3"/>
  <c r="B370" i="3"/>
  <c r="E355" i="2" l="1"/>
  <c r="F355" i="2"/>
  <c r="F371" i="3"/>
  <c r="B371" i="3"/>
  <c r="D370" i="3"/>
  <c r="E370" i="3" s="1"/>
  <c r="C370" i="3"/>
  <c r="B356" i="2" l="1"/>
  <c r="C371" i="3"/>
  <c r="D371" i="3"/>
  <c r="E371" i="3" s="1"/>
  <c r="F372" i="3"/>
  <c r="B372" i="3"/>
  <c r="C356" i="2" l="1"/>
  <c r="D356" i="2"/>
  <c r="D372" i="3"/>
  <c r="E372" i="3" s="1"/>
  <c r="C372" i="3"/>
  <c r="E356" i="2" l="1"/>
  <c r="F356" i="2"/>
  <c r="B357" i="2" l="1"/>
  <c r="C357" i="2" l="1"/>
  <c r="D357" i="2"/>
  <c r="E357" i="2" l="1"/>
  <c r="F357" i="2"/>
  <c r="B358" i="2" l="1"/>
  <c r="C358" i="2" l="1"/>
  <c r="D358" i="2" s="1"/>
  <c r="E358" i="2" l="1"/>
  <c r="F358" i="2"/>
  <c r="B359" i="2" l="1"/>
  <c r="C359" i="2" l="1"/>
  <c r="D359" i="2" s="1"/>
  <c r="E359" i="2" l="1"/>
  <c r="F359" i="2"/>
  <c r="B360" i="2" l="1"/>
  <c r="C360" i="2" l="1"/>
  <c r="D360" i="2" s="1"/>
  <c r="E360" i="2" l="1"/>
  <c r="F360" i="2"/>
  <c r="B361" i="2" l="1"/>
  <c r="C361" i="2" l="1"/>
  <c r="D361" i="2"/>
  <c r="E361" i="2" l="1"/>
  <c r="F361" i="2"/>
  <c r="B362" i="2" l="1"/>
  <c r="C362" i="2" l="1"/>
  <c r="D362" i="2" s="1"/>
  <c r="E362" i="2" l="1"/>
  <c r="F362" i="2"/>
  <c r="B363" i="2" l="1"/>
  <c r="C363" i="2" l="1"/>
  <c r="D363" i="2" s="1"/>
  <c r="E363" i="2" l="1"/>
  <c r="F363" i="2"/>
  <c r="B364" i="2" l="1"/>
  <c r="C364" i="2" l="1"/>
  <c r="D364" i="2" s="1"/>
  <c r="E364" i="2" l="1"/>
  <c r="F364" i="2"/>
  <c r="B365" i="2" l="1"/>
  <c r="C365" i="2" l="1"/>
  <c r="D365" i="2" s="1"/>
  <c r="E365" i="2" l="1"/>
  <c r="F365" i="2"/>
  <c r="B366" i="2" l="1"/>
  <c r="C366" i="2" l="1"/>
  <c r="D366" i="2"/>
  <c r="E366" i="2" l="1"/>
  <c r="F366" i="2" s="1"/>
  <c r="B367" i="2" l="1"/>
  <c r="C367" i="2" l="1"/>
  <c r="D367" i="2" s="1"/>
  <c r="E367" i="2" l="1"/>
  <c r="F367" i="2"/>
  <c r="B368" i="2" l="1"/>
  <c r="C368" i="2" l="1"/>
  <c r="D368" i="2"/>
  <c r="E368" i="2" l="1"/>
  <c r="F368" i="2"/>
  <c r="B369" i="2" l="1"/>
  <c r="C369" i="2" l="1"/>
  <c r="D369" i="2"/>
  <c r="E369" i="2" l="1"/>
  <c r="F369" i="2"/>
  <c r="B370" i="2" l="1"/>
  <c r="C370" i="2" l="1"/>
  <c r="D370" i="2"/>
  <c r="E370" i="2" l="1"/>
  <c r="F370" i="2"/>
  <c r="B371" i="2" l="1"/>
  <c r="C371" i="2" l="1"/>
  <c r="D371" i="2"/>
  <c r="E371" i="2" l="1"/>
  <c r="F371" i="2"/>
  <c r="B372" i="2" l="1"/>
  <c r="C372" i="2" l="1"/>
  <c r="D372" i="2" s="1"/>
  <c r="E372" i="2" l="1"/>
  <c r="F372" i="2"/>
  <c r="K4" i="2"/>
  <c r="K6" i="2" s="1"/>
</calcChain>
</file>

<file path=xl/sharedStrings.xml><?xml version="1.0" encoding="utf-8"?>
<sst xmlns="http://schemas.openxmlformats.org/spreadsheetml/2006/main" count="63" uniqueCount="41">
  <si>
    <t>Loan Data</t>
  </si>
  <si>
    <t>Original Principal</t>
  </si>
  <si>
    <t>Loan Term (Years)</t>
  </si>
  <si>
    <t>Annual Interest Rate</t>
  </si>
  <si>
    <t>Payments per Year</t>
  </si>
  <si>
    <t>Payment</t>
  </si>
  <si>
    <t>Month</t>
  </si>
  <si>
    <t>Interest</t>
  </si>
  <si>
    <t>Principal</t>
  </si>
  <si>
    <t>Extra Principal</t>
  </si>
  <si>
    <t>Balance</t>
  </si>
  <si>
    <t>Tax Savings</t>
  </si>
  <si>
    <t>Tax Bracket</t>
  </si>
  <si>
    <t>Personal Data</t>
  </si>
  <si>
    <t>Rental Income</t>
  </si>
  <si>
    <t>Property Data</t>
  </si>
  <si>
    <t>Annual Appreciation</t>
  </si>
  <si>
    <t>Investment XIRR</t>
  </si>
  <si>
    <t>Net EMI Cost</t>
  </si>
  <si>
    <t>Rental Cost</t>
  </si>
  <si>
    <t>After Loan Completion</t>
  </si>
  <si>
    <t>Property Value</t>
  </si>
  <si>
    <t>FV of EMI</t>
  </si>
  <si>
    <t>Cost of EMI</t>
  </si>
  <si>
    <t>NET COST OF OWNING</t>
  </si>
  <si>
    <t>FV of Rental Amount</t>
  </si>
  <si>
    <t>NET COST OF RENTING</t>
  </si>
  <si>
    <t>EMI</t>
  </si>
  <si>
    <t>Total Value</t>
  </si>
  <si>
    <t>EMI Investment Value</t>
  </si>
  <si>
    <t>House Maintaince Rate</t>
  </si>
  <si>
    <t>Rent Data</t>
  </si>
  <si>
    <t>Rental</t>
  </si>
  <si>
    <t>Annual increase in rent</t>
  </si>
  <si>
    <t>Down Payment</t>
  </si>
  <si>
    <t>Loan Principal</t>
  </si>
  <si>
    <t>Cost of Downpayment</t>
  </si>
  <si>
    <t>Property Appreciation</t>
  </si>
  <si>
    <t>House Own Cashflow</t>
  </si>
  <si>
    <t>House Xirr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</si>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</sst>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164" formatCode="&quot;₹&quot;\ #,##0.00"/>
    <numFmt numFmtId="165" formatCode="0.000000"/>
    <numFmt numFmtId="166" formatCode="_(* #,##0.00_);_(* \(#,##0.00\);_(* &quot;-&quot;??_);_(@_)"/>
    <numFmt numFmtId="167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name val="Times New Roman"/>
    </font>
    <font>
      <sz val="11"/>
      <name val="Times New Roman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25">
    <xf numFmtId="0" fontId="0" fillId="0" borderId="0" xfId="0"/>
    <xf numFmtId="164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49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0" fontId="3" fillId="0" borderId="0" xfId="0" applyFont="1" applyFill="1"/>
    <xf numFmtId="0" fontId="2" fillId="0" borderId="0" xfId="0" applyFont="1" applyBorder="1"/>
    <xf numFmtId="167" fontId="0" fillId="0" borderId="0" xfId="0" applyNumberFormat="1"/>
    <xf numFmtId="167" fontId="2" fillId="0" borderId="0" xfId="0" applyNumberFormat="1" applyFont="1"/>
    <xf numFmtId="1" fontId="2" fillId="0" borderId="0" xfId="0" applyNumberFormat="1" applyFont="1"/>
    <xf numFmtId="167" fontId="5" fillId="3" borderId="0" xfId="2" applyNumberFormat="1"/>
    <xf numFmtId="22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5" fontId="0" fillId="0" borderId="0" xfId="0" applyNumberFormat="1"/>
    <xf numFmtId="8" fontId="0" fillId="0" borderId="0" xfId="0" applyNumberFormat="1"/>
  </cellXfs>
  <cellStyles count="3">
    <cellStyle name="Neutral" xfId="2" builtinId="28"/>
    <cellStyle name="Normal" xfId="0" builtinId="0"/>
    <cellStyle name="Percent" xfId="1" builtinId="5"/>
  </cellStyles>
  <dxfs count="36">
    <dxf>
      <font>
        <color rgb="FFFFFFFF"/>
      </font>
      <fill>
        <patternFill patternType="none"/>
      </fill>
    </dxf>
    <dxf>
      <fill>
        <patternFill patternType="none"/>
      </fill>
      <border>
        <bottom style="thin">
          <color rgb="FF000000"/>
        </bottom>
      </border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ill>
        <patternFill patternType="none"/>
      </fill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  <fill>
        <patternFill patternType="solid">
          <fgColor rgb="FFC0C0C0"/>
          <bgColor rgb="FFC0C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&quot;₹&quot;\ #,##0.00"/>
      <fill>
        <patternFill patternType="solid">
          <fgColor rgb="FFC0C0C0"/>
          <bgColor rgb="FFC0C0C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C66E54-1EA5-4600-B136-B9D40088D060}" name="Table2" displayName="Table2" ref="A11:K252" totalsRowShown="0" headerRowDxfId="35" dataDxfId="33" headerRowBorderDxfId="34" tableBorderDxfId="32">
  <autoFilter ref="A11:K252" xr:uid="{9E3B2E04-4E18-4800-842D-4C8AFBFE4B27}"/>
  <tableColumns count="11">
    <tableColumn id="1" xr3:uid="{9BE44E02-2608-48D1-B744-B1F6968376D3}" name="Month" dataDxfId="31"/>
    <tableColumn id="2" xr3:uid="{703E0FEF-B1E5-4253-8683-396428FF716D}" name="Payment" dataDxfId="30">
      <calculatedColumnFormula>IF($B$7&lt;=F11,$B$7,F11+F11*$B$5/$B$6)</calculatedColumnFormula>
    </tableColumn>
    <tableColumn id="3" xr3:uid="{167E19C9-98B7-4AF5-82A1-698AB4002769}" name="Interest" dataDxfId="29">
      <calculatedColumnFormula>IF(B12&gt;0,$B$5/$B$6*F11,0)</calculatedColumnFormula>
    </tableColumn>
    <tableColumn id="4" xr3:uid="{1BC946FB-B03D-458A-B6C1-215FAC8426AC}" name="Principal" dataDxfId="28">
      <calculatedColumnFormula>IF(B12&gt;0,MIN(B12-C12,F11),0)</calculatedColumnFormula>
    </tableColumn>
    <tableColumn id="5" xr3:uid="{6FA02E73-A778-4A83-8669-1F2719851213}" name="Extra Principal" dataDxfId="27">
      <calculatedColumnFormula>IF(F11-D12&gt;=$E$3,$E$3,F11-D12)</calculatedColumnFormula>
    </tableColumn>
    <tableColumn id="6" xr3:uid="{13F733B3-1AB3-4379-864C-5CB7C6746407}" name="Balance" dataDxfId="26">
      <calculatedColumnFormula>IF(ROUND(F11,5)&gt;0,F11-D12-E12,0)</calculatedColumnFormula>
    </tableColumn>
    <tableColumn id="7" xr3:uid="{D24ACBFB-B58C-42A8-A4C6-312CD0852312}" name="Tax Savings" dataDxfId="25">
      <calculatedColumnFormula>$E$3*Table2[[#This Row],[Interest]]</calculatedColumnFormula>
    </tableColumn>
    <tableColumn id="8" xr3:uid="{E2DF888B-7DF4-444A-A227-FBA838E1C819}" name="Net EMI Cost" dataDxfId="7">
      <calculatedColumnFormula xml:space="preserve"> IF(MOD(Table2[[#This Row],[Month]],12)=0, Table2[[#This Row],[Payment]]-SUM(G1:G12),Table2[[#This Row],[Payment]])</calculatedColumnFormula>
    </tableColumn>
    <tableColumn id="12" xr3:uid="{0EE8298A-E0C3-4DA5-9D69-5DE13BACEB8C}" name="FV of EMI" dataDxfId="8">
      <calculatedColumnFormula>FV($E$2,(($B$6*$B$4-Table2[[#This Row],[Month]])/12),0,-Table2[[#This Row],[Net EMI Cost]])</calculatedColumnFormula>
    </tableColumn>
    <tableColumn id="9" xr3:uid="{D195DB13-C2EB-44A4-8486-3D78098BCA6A}" name="Rental Cost" dataDxfId="24">
      <calculatedColumnFormula>$H$3*(1+$H$2)</calculatedColumnFormula>
    </tableColumn>
    <tableColumn id="11" xr3:uid="{51F99FEF-6201-4E19-B720-564A6051046D}" name="FV of Rental Amount" dataDxfId="6">
      <calculatedColumnFormula>FV($E$2,(($B$6*$B$4-Table2[[#This Row],[Month]])/12),0,-Table2[[#This Row],[Rental Cost]])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7BACA4-EF84-4FFC-AD11-2592C1958D87}" name="Table24" displayName="Table24" ref="A11:K252" totalsRowShown="0" headerRowDxfId="23" dataDxfId="21" headerRowBorderDxfId="22" tableBorderDxfId="20">
  <autoFilter ref="A11:K252" xr:uid="{23680997-BB81-43EB-A560-E5FD06C2E450}"/>
  <tableColumns count="11">
    <tableColumn id="1" xr3:uid="{6986CC59-02AB-4495-B3ED-2D5FD7BC4AB1}" name="Month" dataDxfId="19"/>
    <tableColumn id="2" xr3:uid="{627BB82F-0538-41F8-A0EA-41288157FFB6}" name="Payment" dataDxfId="18">
      <calculatedColumnFormula>IF($B$6&lt;=F11,$B$6,F11+F11*$B$4/$B$5)</calculatedColumnFormula>
    </tableColumn>
    <tableColumn id="3" xr3:uid="{9A68B01F-65F1-4063-B298-E7B5272A63A7}" name="Interest" dataDxfId="17">
      <calculatedColumnFormula>IF(B12&gt;0,$B$4/$B$5*F11,0)</calculatedColumnFormula>
    </tableColumn>
    <tableColumn id="4" xr3:uid="{A556CF64-E406-4492-9432-FEA25C8CD1DA}" name="Principal" dataDxfId="16">
      <calculatedColumnFormula>IF(B12&gt;0,MIN(B12-C12,F11),0)</calculatedColumnFormula>
    </tableColumn>
    <tableColumn id="5" xr3:uid="{BE5B4F71-7586-4818-BD79-EB4AFDB1F3AC}" name="Extra Principal" dataDxfId="15">
      <calculatedColumnFormula>IF(F11-D12&gt;=$E$3,$E$3,F11-D12)</calculatedColumnFormula>
    </tableColumn>
    <tableColumn id="6" xr3:uid="{45201E54-39C8-4C0F-AB5B-B1418F79C163}" name="Balance" dataDxfId="14">
      <calculatedColumnFormula>IF(ROUND(F11,5)&gt;0,F11-D12-E12,0)</calculatedColumnFormula>
    </tableColumn>
    <tableColumn id="7" xr3:uid="{D21CC21B-750A-46A2-B575-CF7B886AD8E0}" name="Tax Savings" dataDxfId="13">
      <calculatedColumnFormula>$E$3*Table24[[#This Row],[Interest]]</calculatedColumnFormula>
    </tableColumn>
    <tableColumn id="8" xr3:uid="{9C00AF92-B9DC-46E5-ADCE-F8459A41035D}" name="Net EMI Cost" dataDxfId="12">
      <calculatedColumnFormula>Table24[[#This Row],[Payment]]-Table24[[#This Row],[Tax Savings]]</calculatedColumnFormula>
    </tableColumn>
    <tableColumn id="12" xr3:uid="{89EE282C-EF36-4E64-A83F-3C7D92200960}" name="FV of EMI" dataDxfId="11">
      <calculatedColumnFormula>FV($E$2/12,($B$5*$B$3-Table24[[#This Row],[Month]]),0,-Table24[[#This Row],[Net EMI Cost]])</calculatedColumnFormula>
    </tableColumn>
    <tableColumn id="9" xr3:uid="{F16197DD-86C3-4A40-A386-953A7F9EDD32}" name="Rental Cost" dataDxfId="10">
      <calculatedColumnFormula>$H$3*(1+$H$2)</calculatedColumnFormula>
    </tableColumn>
    <tableColumn id="11" xr3:uid="{535BDBEC-67AE-46AC-B8D4-36DE72E39EBD}" name="FV of Rental Amount" dataDxfId="9">
      <calculatedColumnFormula>FV($E$2/12,($B$5*$B$3-Table24[[#This Row],[Month]]),0,-Table24[[#This Row],[Rental Cost]])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F23F-0B81-446A-A335-C8B304726387}">
  <dimension ref="A1:N1000"/>
  <sheetViews>
    <sheetView tabSelected="1" workbookViewId="0">
      <selection activeCell="E7" sqref="E7"/>
    </sheetView>
  </sheetViews>
  <sheetFormatPr defaultColWidth="12.5546875" defaultRowHeight="14.4" x14ac:dyDescent="0.3"/>
  <cols>
    <col min="1" max="1" width="18.88671875" customWidth="1"/>
    <col min="2" max="2" width="15.88671875" bestFit="1" customWidth="1"/>
    <col min="3" max="3" width="12.6640625" customWidth="1"/>
    <col min="4" max="4" width="15.5546875" customWidth="1"/>
    <col min="5" max="5" width="15.88671875" customWidth="1"/>
    <col min="6" max="6" width="14.88671875" bestFit="1" customWidth="1"/>
    <col min="7" max="7" width="20.109375" bestFit="1" customWidth="1"/>
    <col min="8" max="8" width="19" bestFit="1" customWidth="1"/>
    <col min="9" max="9" width="24.44140625" bestFit="1" customWidth="1"/>
    <col min="10" max="10" width="20" bestFit="1" customWidth="1"/>
    <col min="11" max="11" width="21" customWidth="1"/>
    <col min="13" max="13" width="19.77734375" bestFit="1" customWidth="1"/>
    <col min="14" max="14" width="14.44140625" bestFit="1" customWidth="1"/>
    <col min="15" max="22" width="8.5546875" customWidth="1"/>
  </cols>
  <sheetData>
    <row r="1" spans="1:14" ht="15" thickBot="1" x14ac:dyDescent="0.35">
      <c r="A1" s="21" t="s">
        <v>0</v>
      </c>
      <c r="B1" s="22"/>
      <c r="C1" s="1"/>
      <c r="D1" s="21" t="s">
        <v>13</v>
      </c>
      <c r="E1" s="22"/>
      <c r="F1" s="1"/>
      <c r="G1" s="21" t="s">
        <v>31</v>
      </c>
      <c r="H1" s="22"/>
      <c r="I1" s="13"/>
      <c r="J1" s="21" t="s">
        <v>20</v>
      </c>
      <c r="K1" s="21"/>
    </row>
    <row r="2" spans="1:14" x14ac:dyDescent="0.3">
      <c r="A2" t="s">
        <v>34</v>
      </c>
      <c r="B2" s="14">
        <v>1000000</v>
      </c>
      <c r="C2" s="1"/>
      <c r="D2" s="6" t="s">
        <v>17</v>
      </c>
      <c r="E2" s="3">
        <v>0.05</v>
      </c>
      <c r="F2" s="1"/>
      <c r="G2" s="1" t="s">
        <v>33</v>
      </c>
      <c r="H2" s="3">
        <v>0.05</v>
      </c>
      <c r="I2" s="3"/>
    </row>
    <row r="3" spans="1:14" x14ac:dyDescent="0.3">
      <c r="A3" t="s">
        <v>35</v>
      </c>
      <c r="B3" s="15">
        <v>1500000</v>
      </c>
      <c r="C3" s="1"/>
      <c r="D3" s="12" t="s">
        <v>12</v>
      </c>
      <c r="E3" s="3">
        <v>0.3</v>
      </c>
      <c r="F3" s="1"/>
      <c r="G3" s="12" t="s">
        <v>32</v>
      </c>
      <c r="H3" s="1">
        <v>5000</v>
      </c>
      <c r="I3" s="1"/>
      <c r="J3" t="s">
        <v>21</v>
      </c>
      <c r="K3" s="14">
        <f>(B3+B2)*(1+B8)^(B4)</f>
        <v>16818749.873314023</v>
      </c>
    </row>
    <row r="4" spans="1:14" x14ac:dyDescent="0.3">
      <c r="A4" t="s">
        <v>2</v>
      </c>
      <c r="B4" s="16">
        <v>20</v>
      </c>
      <c r="C4" s="1"/>
      <c r="D4" s="1"/>
      <c r="E4" s="1"/>
      <c r="F4" s="1"/>
      <c r="J4" t="s">
        <v>23</v>
      </c>
      <c r="K4" s="14">
        <f>SUM(I:I)</f>
        <v>4253247.6174423723</v>
      </c>
    </row>
    <row r="5" spans="1:14" x14ac:dyDescent="0.3">
      <c r="A5" t="s">
        <v>3</v>
      </c>
      <c r="B5" s="3">
        <v>0.08</v>
      </c>
      <c r="C5" s="1"/>
      <c r="D5" s="1"/>
      <c r="E5" s="1"/>
      <c r="F5" s="1"/>
      <c r="J5" t="s">
        <v>36</v>
      </c>
      <c r="K5" s="14">
        <f>B2*(1+E2)^(B4)</f>
        <v>2653297.7051444207</v>
      </c>
    </row>
    <row r="6" spans="1:14" x14ac:dyDescent="0.3">
      <c r="A6" t="s">
        <v>4</v>
      </c>
      <c r="B6" s="2">
        <v>12</v>
      </c>
      <c r="C6" s="1"/>
      <c r="D6" s="1"/>
      <c r="E6" s="1"/>
      <c r="F6" s="1"/>
      <c r="G6" s="6"/>
      <c r="I6" s="14"/>
      <c r="J6" t="s">
        <v>24</v>
      </c>
      <c r="K6" s="17">
        <f>(K5+K4) - K3</f>
        <v>-9912204.5507272296</v>
      </c>
    </row>
    <row r="7" spans="1:14" x14ac:dyDescent="0.3">
      <c r="A7" t="s">
        <v>27</v>
      </c>
      <c r="B7" s="1">
        <f>PMT(B$5/B$6,B$4*B$6,-B$3)</f>
        <v>12546.601034901942</v>
      </c>
      <c r="C7" s="1"/>
      <c r="D7" s="1"/>
      <c r="E7" s="1"/>
      <c r="F7" s="1"/>
      <c r="G7" s="6"/>
      <c r="I7" s="14"/>
      <c r="J7" t="s">
        <v>26</v>
      </c>
      <c r="K7" s="17">
        <f>SUM(Table2[FV of Rental Amount])</f>
        <v>3113853.9695947343</v>
      </c>
    </row>
    <row r="8" spans="1:14" x14ac:dyDescent="0.3">
      <c r="A8" t="s">
        <v>37</v>
      </c>
      <c r="B8" s="3">
        <v>0.1</v>
      </c>
      <c r="C8" s="1"/>
      <c r="D8" s="1"/>
      <c r="E8" s="1"/>
      <c r="F8" s="1"/>
      <c r="G8" s="6"/>
      <c r="H8">
        <f>MOD(12,12)</f>
        <v>0</v>
      </c>
    </row>
    <row r="9" spans="1:14" x14ac:dyDescent="0.3">
      <c r="B9" s="1"/>
      <c r="C9" s="1"/>
      <c r="D9" s="1"/>
      <c r="E9" s="1"/>
      <c r="G9" s="11"/>
      <c r="I9" s="11"/>
      <c r="K9" s="11"/>
      <c r="L9" t="s">
        <v>39</v>
      </c>
      <c r="M9" s="19">
        <f ca="1">XIRR(M12:M255,N12:N255)</f>
        <v>0.13596275448799136</v>
      </c>
    </row>
    <row r="10" spans="1:14" x14ac:dyDescent="0.3">
      <c r="B10" s="1"/>
      <c r="C10" s="1"/>
      <c r="D10" s="1"/>
      <c r="E10" s="1"/>
      <c r="F10" s="1"/>
    </row>
    <row r="11" spans="1:14" ht="15" thickBot="1" x14ac:dyDescent="0.35">
      <c r="A11" s="9" t="s">
        <v>6</v>
      </c>
      <c r="B11" s="10" t="s">
        <v>5</v>
      </c>
      <c r="C11" s="10" t="s">
        <v>7</v>
      </c>
      <c r="D11" s="10" t="s">
        <v>8</v>
      </c>
      <c r="E11" s="10" t="s">
        <v>9</v>
      </c>
      <c r="F11" s="10" t="s">
        <v>10</v>
      </c>
      <c r="G11" s="10" t="s">
        <v>11</v>
      </c>
      <c r="H11" s="10" t="s">
        <v>18</v>
      </c>
      <c r="I11" s="10" t="s">
        <v>22</v>
      </c>
      <c r="J11" s="10" t="s">
        <v>19</v>
      </c>
      <c r="K11" s="10" t="s">
        <v>25</v>
      </c>
      <c r="M11" s="10" t="s">
        <v>38</v>
      </c>
      <c r="N11" t="s">
        <v>40</v>
      </c>
    </row>
    <row r="12" spans="1:14" x14ac:dyDescent="0.3">
      <c r="A12" s="4">
        <v>0</v>
      </c>
      <c r="B12" s="1"/>
      <c r="C12" s="1"/>
      <c r="D12" s="1"/>
      <c r="E12" s="1"/>
      <c r="F12" s="1">
        <f>B3</f>
        <v>1500000</v>
      </c>
      <c r="G12" s="1">
        <f>$E$3*Table2[[#This Row],[Interest]]</f>
        <v>0</v>
      </c>
      <c r="H12" s="1">
        <f xml:space="preserve"> IF(MOD(Table2[[#This Row],[Month]],12)=0, Table2[[#This Row],[Payment]]-SUM(G1:G12),Table2[[#This Row],[Payment]])</f>
        <v>0</v>
      </c>
      <c r="I12" s="1">
        <f>FV($E$2,(($B$6*$B$4-Table2[[#This Row],[Month]])/12),0,-Table2[[#This Row],[Net EMI Cost]])</f>
        <v>0</v>
      </c>
      <c r="J12" s="1"/>
      <c r="K12" s="1">
        <f>FV($E$2,(($B$6*$B$4-Table2[[#This Row],[Month]])/12),0,-Table2[[#This Row],[Rental Cost]])</f>
        <v>0</v>
      </c>
      <c r="M12" s="1">
        <f>B2*-1</f>
        <v>-1000000</v>
      </c>
      <c r="N12" s="18">
        <f ca="1">EDATE(NOW(),Table2[[#This Row],[Month]])</f>
        <v>44316</v>
      </c>
    </row>
    <row r="13" spans="1:14" x14ac:dyDescent="0.3">
      <c r="A13" s="4">
        <v>1</v>
      </c>
      <c r="B13" s="1">
        <f t="shared" ref="B13:B76" si="0">IF($B$7&lt;=F12,$B$7,F12+F12*$B$5/$B$6)</f>
        <v>12546.601034901942</v>
      </c>
      <c r="C13" s="1">
        <f t="shared" ref="C13:C76" si="1">IF(B13&gt;0,$B$5/$B$6*F12,0)</f>
        <v>10000</v>
      </c>
      <c r="D13" s="1">
        <f t="shared" ref="D13:D267" si="2">IF(B13&gt;0,MIN(B13-C13,F12),0)</f>
        <v>2546.6010349019416</v>
      </c>
      <c r="E13" s="1"/>
      <c r="F13" s="1">
        <f t="shared" ref="F13:F76" si="3">IF(ROUND(F12,5)&gt;0,F12-D13-E13,0)</f>
        <v>1497453.398965098</v>
      </c>
      <c r="G13" s="1">
        <f>$E$3*Table2[[#This Row],[Interest]]</f>
        <v>3000</v>
      </c>
      <c r="H13" s="1">
        <f xml:space="preserve"> IF(MOD(Table2[[#This Row],[Month]],12)=0, Table2[[#This Row],[Payment]]-SUM(G2:G13),Table2[[#This Row],[Payment]])</f>
        <v>12546.601034901942</v>
      </c>
      <c r="I13" s="1">
        <f>FV($E$2,(($B$6*$B$4-Table2[[#This Row],[Month]])/12),0,-Table2[[#This Row],[Net EMI Cost]])</f>
        <v>33154.791010669505</v>
      </c>
      <c r="J13" s="1">
        <f>$H$3*(1+$H$2)^(_xlfn.FLOOR.MATH(Table2[[#This Row],[Month]]/12,1))</f>
        <v>5000</v>
      </c>
      <c r="K13" s="1">
        <f>FV($E$2,(($B$6*$B$4-Table2[[#This Row],[Month]])/12),0,-Table2[[#This Row],[Rental Cost]])</f>
        <v>13212.65851940299</v>
      </c>
      <c r="M13" s="1">
        <f>Table2[[#This Row],[Rental Cost]]-Table2[[#This Row],[Net EMI Cost]]</f>
        <v>-7546.6010349019416</v>
      </c>
      <c r="N13" s="18">
        <f ca="1">EDATE(NOW(),Table2[[#This Row],[Month]])</f>
        <v>44346</v>
      </c>
    </row>
    <row r="14" spans="1:14" x14ac:dyDescent="0.3">
      <c r="A14" s="4">
        <v>2</v>
      </c>
      <c r="B14" s="1">
        <f t="shared" si="0"/>
        <v>12546.601034901942</v>
      </c>
      <c r="C14" s="1">
        <f t="shared" si="1"/>
        <v>9983.0226597673209</v>
      </c>
      <c r="D14" s="1">
        <f t="shared" si="2"/>
        <v>2563.5783751346207</v>
      </c>
      <c r="E14" s="1">
        <v>0</v>
      </c>
      <c r="F14" s="1">
        <f t="shared" si="3"/>
        <v>1494889.8205899633</v>
      </c>
      <c r="G14" s="1">
        <f>$E$3*Table2[[#This Row],[Interest]]</f>
        <v>2994.9067979301963</v>
      </c>
      <c r="H14" s="1">
        <f xml:space="preserve"> IF(MOD(Table2[[#This Row],[Month]],12)=0, Table2[[#This Row],[Payment]]-SUM(G3:G14),Table2[[#This Row],[Payment]])</f>
        <v>12546.601034901942</v>
      </c>
      <c r="I14" s="1">
        <f>FV($E$2,(($B$6*$B$4-Table2[[#This Row],[Month]])/12),0,-Table2[[#This Row],[Net EMI Cost]])</f>
        <v>33020.262374387697</v>
      </c>
      <c r="J14" s="1">
        <f>$H$3*(1+$H$2)^(_xlfn.FLOOR.MATH(Table2[[#This Row],[Month]]/12,1))</f>
        <v>5000</v>
      </c>
      <c r="K14" s="1">
        <f>FV($E$2,(($B$6*$B$4-Table2[[#This Row],[Month]])/12),0,-Table2[[#This Row],[Rental Cost]])</f>
        <v>13159.046933321799</v>
      </c>
      <c r="M14" s="1">
        <f>Table2[[#This Row],[Rental Cost]]-Table2[[#This Row],[Net EMI Cost]]</f>
        <v>-7546.6010349019416</v>
      </c>
      <c r="N14" s="18">
        <f ca="1">EDATE(NOW(),Table2[[#This Row],[Month]])</f>
        <v>44377</v>
      </c>
    </row>
    <row r="15" spans="1:14" x14ac:dyDescent="0.3">
      <c r="A15" s="4">
        <v>3</v>
      </c>
      <c r="B15" s="1">
        <f t="shared" si="0"/>
        <v>12546.601034901942</v>
      </c>
      <c r="C15" s="1">
        <f t="shared" si="1"/>
        <v>9965.9321372664235</v>
      </c>
      <c r="D15" s="1">
        <f t="shared" si="2"/>
        <v>2580.6688976355181</v>
      </c>
      <c r="E15" s="1">
        <v>0</v>
      </c>
      <c r="F15" s="1">
        <f t="shared" si="3"/>
        <v>1492309.1516923278</v>
      </c>
      <c r="G15" s="1">
        <f>$E$3*Table2[[#This Row],[Interest]]</f>
        <v>2989.7796411799268</v>
      </c>
      <c r="H15" s="1">
        <f xml:space="preserve"> IF(MOD(Table2[[#This Row],[Month]],12)=0, Table2[[#This Row],[Payment]]-SUM(G4:G15),Table2[[#This Row],[Payment]])</f>
        <v>12546.601034901942</v>
      </c>
      <c r="I15" s="1">
        <f>FV($E$2,(($B$6*$B$4-Table2[[#This Row],[Month]])/12),0,-Table2[[#This Row],[Net EMI Cost]])</f>
        <v>32886.279600511545</v>
      </c>
      <c r="J15" s="1">
        <f>$H$3*(1+$H$2)^(_xlfn.FLOOR.MATH(Table2[[#This Row],[Month]]/12,1))</f>
        <v>5000</v>
      </c>
      <c r="K15" s="1">
        <f>FV($E$2,(($B$6*$B$4-Table2[[#This Row],[Month]])/12),0,-Table2[[#This Row],[Rental Cost]])</f>
        <v>13105.652881218188</v>
      </c>
      <c r="M15" s="1">
        <f>Table2[[#This Row],[Rental Cost]]-Table2[[#This Row],[Net EMI Cost]]</f>
        <v>-7546.6010349019416</v>
      </c>
      <c r="N15" s="18">
        <f ca="1">EDATE(NOW(),Table2[[#This Row],[Month]])</f>
        <v>44407</v>
      </c>
    </row>
    <row r="16" spans="1:14" x14ac:dyDescent="0.3">
      <c r="A16" s="4">
        <v>4</v>
      </c>
      <c r="B16" s="1">
        <f t="shared" si="0"/>
        <v>12546.601034901942</v>
      </c>
      <c r="C16" s="1">
        <f t="shared" si="1"/>
        <v>9948.7276779488529</v>
      </c>
      <c r="D16" s="1">
        <f t="shared" si="2"/>
        <v>2597.8733569530887</v>
      </c>
      <c r="E16" s="1">
        <v>0</v>
      </c>
      <c r="F16" s="1">
        <f t="shared" si="3"/>
        <v>1489711.2783353748</v>
      </c>
      <c r="G16" s="1">
        <f>$E$3*Table2[[#This Row],[Interest]]</f>
        <v>2984.618303384656</v>
      </c>
      <c r="H16" s="1">
        <f xml:space="preserve"> IF(MOD(Table2[[#This Row],[Month]],12)=0, Table2[[#This Row],[Payment]]-SUM(G5:G16),Table2[[#This Row],[Payment]])</f>
        <v>12546.601034901942</v>
      </c>
      <c r="I16" s="1">
        <f>FV($E$2,(($B$6*$B$4-Table2[[#This Row],[Month]])/12),0,-Table2[[#This Row],[Net EMI Cost]])</f>
        <v>32752.84047415376</v>
      </c>
      <c r="J16" s="1">
        <f>$H$3*(1+$H$2)^(_xlfn.FLOOR.MATH(Table2[[#This Row],[Month]]/12,1))</f>
        <v>5000</v>
      </c>
      <c r="K16" s="1">
        <f>FV($E$2,(($B$6*$B$4-Table2[[#This Row],[Month]])/12),0,-Table2[[#This Row],[Rental Cost]])</f>
        <v>13052.475480427893</v>
      </c>
      <c r="M16" s="1">
        <f>Table2[[#This Row],[Rental Cost]]-Table2[[#This Row],[Net EMI Cost]]</f>
        <v>-7546.6010349019416</v>
      </c>
      <c r="N16" s="18">
        <f ca="1">EDATE(NOW(),Table2[[#This Row],[Month]])</f>
        <v>44438</v>
      </c>
    </row>
    <row r="17" spans="1:14" x14ac:dyDescent="0.3">
      <c r="A17" s="4">
        <v>5</v>
      </c>
      <c r="B17" s="1">
        <f t="shared" si="0"/>
        <v>12546.601034901942</v>
      </c>
      <c r="C17" s="1">
        <f t="shared" si="1"/>
        <v>9931.4085222358317</v>
      </c>
      <c r="D17" s="1">
        <f t="shared" si="2"/>
        <v>2615.1925126661099</v>
      </c>
      <c r="E17" s="1">
        <v>0</v>
      </c>
      <c r="F17" s="1">
        <f t="shared" si="3"/>
        <v>1487096.0858227087</v>
      </c>
      <c r="G17" s="1">
        <f>$E$3*Table2[[#This Row],[Interest]]</f>
        <v>2979.4225566707496</v>
      </c>
      <c r="H17" s="1">
        <f xml:space="preserve"> IF(MOD(Table2[[#This Row],[Month]],12)=0, Table2[[#This Row],[Payment]]-SUM(G6:G17),Table2[[#This Row],[Payment]])</f>
        <v>12546.601034901942</v>
      </c>
      <c r="I17" s="1">
        <f>FV($E$2,(($B$6*$B$4-Table2[[#This Row],[Month]])/12),0,-Table2[[#This Row],[Net EMI Cost]])</f>
        <v>32619.942789414159</v>
      </c>
      <c r="J17" s="1">
        <f>$H$3*(1+$H$2)^(_xlfn.FLOOR.MATH(Table2[[#This Row],[Month]]/12,1))</f>
        <v>5000</v>
      </c>
      <c r="K17" s="1">
        <f>FV($E$2,(($B$6*$B$4-Table2[[#This Row],[Month]])/12),0,-Table2[[#This Row],[Rental Cost]])</f>
        <v>12999.513851868131</v>
      </c>
      <c r="M17" s="1">
        <f>Table2[[#This Row],[Rental Cost]]-Table2[[#This Row],[Net EMI Cost]]</f>
        <v>-7546.6010349019416</v>
      </c>
      <c r="N17" s="18">
        <f ca="1">EDATE(NOW(),Table2[[#This Row],[Month]])</f>
        <v>44469</v>
      </c>
    </row>
    <row r="18" spans="1:14" x14ac:dyDescent="0.3">
      <c r="A18" s="4">
        <v>6</v>
      </c>
      <c r="B18" s="1">
        <f t="shared" si="0"/>
        <v>12546.601034901942</v>
      </c>
      <c r="C18" s="1">
        <f t="shared" si="1"/>
        <v>9913.973905484725</v>
      </c>
      <c r="D18" s="1">
        <f t="shared" si="2"/>
        <v>2632.6271294172166</v>
      </c>
      <c r="E18" s="1">
        <v>0</v>
      </c>
      <c r="F18" s="1">
        <f t="shared" si="3"/>
        <v>1484463.4586932915</v>
      </c>
      <c r="G18" s="1">
        <f>$E$3*Table2[[#This Row],[Interest]]</f>
        <v>2974.1921716454176</v>
      </c>
      <c r="H18" s="1">
        <f xml:space="preserve"> IF(MOD(Table2[[#This Row],[Month]],12)=0, Table2[[#This Row],[Payment]]-SUM(G7:G18),Table2[[#This Row],[Payment]])</f>
        <v>12546.601034901942</v>
      </c>
      <c r="I18" s="1">
        <f>FV($E$2,(($B$6*$B$4-Table2[[#This Row],[Month]])/12),0,-Table2[[#This Row],[Net EMI Cost]])</f>
        <v>32487.584349343222</v>
      </c>
      <c r="J18" s="1">
        <f>$H$3*(1+$H$2)^(_xlfn.FLOOR.MATH(Table2[[#This Row],[Month]]/12,1))</f>
        <v>5000</v>
      </c>
      <c r="K18" s="1">
        <f>FV($E$2,(($B$6*$B$4-Table2[[#This Row],[Month]])/12),0,-Table2[[#This Row],[Rental Cost]])</f>
        <v>12946.767120023089</v>
      </c>
      <c r="M18" s="1">
        <f>Table2[[#This Row],[Rental Cost]]-Table2[[#This Row],[Net EMI Cost]]</f>
        <v>-7546.6010349019416</v>
      </c>
      <c r="N18" s="18">
        <f ca="1">EDATE(NOW(),Table2[[#This Row],[Month]])</f>
        <v>44499</v>
      </c>
    </row>
    <row r="19" spans="1:14" x14ac:dyDescent="0.3">
      <c r="A19" s="4">
        <v>7</v>
      </c>
      <c r="B19" s="1">
        <f t="shared" si="0"/>
        <v>12546.601034901942</v>
      </c>
      <c r="C19" s="1">
        <f t="shared" si="1"/>
        <v>9896.4230579552768</v>
      </c>
      <c r="D19" s="1">
        <f t="shared" si="2"/>
        <v>2650.1779769466648</v>
      </c>
      <c r="E19" s="1">
        <v>0</v>
      </c>
      <c r="F19" s="1">
        <f t="shared" si="3"/>
        <v>1481813.2807163449</v>
      </c>
      <c r="G19" s="1">
        <f>$E$3*Table2[[#This Row],[Interest]]</f>
        <v>2968.9269173865828</v>
      </c>
      <c r="H19" s="1">
        <f xml:space="preserve"> IF(MOD(Table2[[#This Row],[Month]],12)=0, Table2[[#This Row],[Payment]]-SUM(G8:G19),Table2[[#This Row],[Payment]])</f>
        <v>12546.601034901942</v>
      </c>
      <c r="I19" s="1">
        <f>FV($E$2,(($B$6*$B$4-Table2[[#This Row],[Month]])/12),0,-Table2[[#This Row],[Net EMI Cost]])</f>
        <v>32355.762965905735</v>
      </c>
      <c r="J19" s="1">
        <f>$H$3*(1+$H$2)^(_xlfn.FLOOR.MATH(Table2[[#This Row],[Month]]/12,1))</f>
        <v>5000</v>
      </c>
      <c r="K19" s="1">
        <f>FV($E$2,(($B$6*$B$4-Table2[[#This Row],[Month]])/12),0,-Table2[[#This Row],[Rental Cost]])</f>
        <v>12894.234412929434</v>
      </c>
      <c r="M19" s="1">
        <f>Table2[[#This Row],[Rental Cost]]-Table2[[#This Row],[Net EMI Cost]]</f>
        <v>-7546.6010349019416</v>
      </c>
      <c r="N19" s="18">
        <f ca="1">EDATE(NOW(),Table2[[#This Row],[Month]])</f>
        <v>44530</v>
      </c>
    </row>
    <row r="20" spans="1:14" x14ac:dyDescent="0.3">
      <c r="A20" s="4">
        <v>8</v>
      </c>
      <c r="B20" s="1">
        <f t="shared" si="0"/>
        <v>12546.601034901942</v>
      </c>
      <c r="C20" s="1">
        <f t="shared" si="1"/>
        <v>9878.7552047756344</v>
      </c>
      <c r="D20" s="1">
        <f t="shared" si="2"/>
        <v>2667.8458301263072</v>
      </c>
      <c r="E20" s="1">
        <v>0</v>
      </c>
      <c r="F20" s="1">
        <f t="shared" si="3"/>
        <v>1479145.4348862187</v>
      </c>
      <c r="G20" s="1">
        <f>$E$3*Table2[[#This Row],[Interest]]</f>
        <v>2963.6265614326903</v>
      </c>
      <c r="H20" s="1">
        <f xml:space="preserve"> IF(MOD(Table2[[#This Row],[Month]],12)=0, Table2[[#This Row],[Payment]]-SUM(G9:G20),Table2[[#This Row],[Payment]])</f>
        <v>12546.601034901942</v>
      </c>
      <c r="I20" s="1">
        <f>FV($E$2,(($B$6*$B$4-Table2[[#This Row],[Month]])/12),0,-Table2[[#This Row],[Net EMI Cost]])</f>
        <v>32224.476459944657</v>
      </c>
      <c r="J20" s="1">
        <f>$H$3*(1+$H$2)^(_xlfn.FLOOR.MATH(Table2[[#This Row],[Month]]/12,1))</f>
        <v>5000</v>
      </c>
      <c r="K20" s="1">
        <f>FV($E$2,(($B$6*$B$4-Table2[[#This Row],[Month]])/12),0,-Table2[[#This Row],[Rental Cost]])</f>
        <v>12841.914862161913</v>
      </c>
      <c r="M20" s="1">
        <f>Table2[[#This Row],[Rental Cost]]-Table2[[#This Row],[Net EMI Cost]]</f>
        <v>-7546.6010349019416</v>
      </c>
      <c r="N20" s="18">
        <f ca="1">EDATE(NOW(),Table2[[#This Row],[Month]])</f>
        <v>44560</v>
      </c>
    </row>
    <row r="21" spans="1:14" ht="15.75" customHeight="1" x14ac:dyDescent="0.3">
      <c r="A21" s="4">
        <v>9</v>
      </c>
      <c r="B21" s="1">
        <f t="shared" si="0"/>
        <v>12546.601034901942</v>
      </c>
      <c r="C21" s="1">
        <f t="shared" si="1"/>
        <v>9860.9695659081262</v>
      </c>
      <c r="D21" s="1">
        <f t="shared" si="2"/>
        <v>2685.6314689938154</v>
      </c>
      <c r="E21" s="1">
        <v>0</v>
      </c>
      <c r="F21" s="1">
        <f t="shared" si="3"/>
        <v>1476459.8034172249</v>
      </c>
      <c r="G21" s="1">
        <f>$E$3*Table2[[#This Row],[Interest]]</f>
        <v>2958.2908697724379</v>
      </c>
      <c r="H21" s="1">
        <f xml:space="preserve"> IF(MOD(Table2[[#This Row],[Month]],12)=0, Table2[[#This Row],[Payment]]-SUM(G10:G21),Table2[[#This Row],[Payment]])</f>
        <v>12546.601034901942</v>
      </c>
      <c r="I21" s="1">
        <f>FV($E$2,(($B$6*$B$4-Table2[[#This Row],[Month]])/12),0,-Table2[[#This Row],[Net EMI Cost]])</f>
        <v>32093.722661145082</v>
      </c>
      <c r="J21" s="1">
        <f>$H$3*(1+$H$2)^(_xlfn.FLOOR.MATH(Table2[[#This Row],[Month]]/12,1))</f>
        <v>5000</v>
      </c>
      <c r="K21" s="1">
        <f>FV($E$2,(($B$6*$B$4-Table2[[#This Row],[Month]])/12),0,-Table2[[#This Row],[Rental Cost]])</f>
        <v>12789.807602818986</v>
      </c>
      <c r="M21" s="1">
        <f>Table2[[#This Row],[Rental Cost]]-Table2[[#This Row],[Net EMI Cost]]</f>
        <v>-7546.6010349019416</v>
      </c>
      <c r="N21" s="18">
        <f ca="1">EDATE(NOW(),Table2[[#This Row],[Month]])</f>
        <v>44591</v>
      </c>
    </row>
    <row r="22" spans="1:14" ht="15.75" customHeight="1" x14ac:dyDescent="0.3">
      <c r="A22" s="4">
        <v>10</v>
      </c>
      <c r="B22" s="1">
        <f t="shared" si="0"/>
        <v>12546.601034901942</v>
      </c>
      <c r="C22" s="1">
        <f t="shared" si="1"/>
        <v>9843.0653561148338</v>
      </c>
      <c r="D22" s="1">
        <f t="shared" si="2"/>
        <v>2703.5356787871078</v>
      </c>
      <c r="E22" s="1">
        <v>0</v>
      </c>
      <c r="F22" s="1">
        <f t="shared" si="3"/>
        <v>1473756.2677384377</v>
      </c>
      <c r="G22" s="1">
        <f>$E$3*Table2[[#This Row],[Interest]]</f>
        <v>2952.91960683445</v>
      </c>
      <c r="H22" s="1">
        <f xml:space="preserve"> IF(MOD(Table2[[#This Row],[Month]],12)=0, Table2[[#This Row],[Payment]]-SUM(G11:G22),Table2[[#This Row],[Payment]])</f>
        <v>12546.601034901942</v>
      </c>
      <c r="I22" s="1">
        <f>FV($E$2,(($B$6*$B$4-Table2[[#This Row],[Month]])/12),0,-Table2[[#This Row],[Net EMI Cost]])</f>
        <v>31963.499407998326</v>
      </c>
      <c r="J22" s="1">
        <f>$H$3*(1+$H$2)^(_xlfn.FLOOR.MATH(Table2[[#This Row],[Month]]/12,1))</f>
        <v>5000</v>
      </c>
      <c r="K22" s="1">
        <f>FV($E$2,(($B$6*$B$4-Table2[[#This Row],[Month]])/12),0,-Table2[[#This Row],[Rental Cost]])</f>
        <v>12737.911773508522</v>
      </c>
      <c r="M22" s="1">
        <f>Table2[[#This Row],[Rental Cost]]-Table2[[#This Row],[Net EMI Cost]]</f>
        <v>-7546.6010349019416</v>
      </c>
      <c r="N22" s="18">
        <f ca="1">EDATE(NOW(),Table2[[#This Row],[Month]])</f>
        <v>44620</v>
      </c>
    </row>
    <row r="23" spans="1:14" ht="15.75" customHeight="1" x14ac:dyDescent="0.3">
      <c r="A23" s="4">
        <v>11</v>
      </c>
      <c r="B23" s="1">
        <f t="shared" si="0"/>
        <v>12546.601034901942</v>
      </c>
      <c r="C23" s="1">
        <f t="shared" si="1"/>
        <v>9825.0417849229198</v>
      </c>
      <c r="D23" s="1">
        <f t="shared" si="2"/>
        <v>2721.5592499790218</v>
      </c>
      <c r="E23" s="1">
        <v>0</v>
      </c>
      <c r="F23" s="1">
        <f t="shared" si="3"/>
        <v>1471034.7084884588</v>
      </c>
      <c r="G23" s="1">
        <f>$E$3*Table2[[#This Row],[Interest]]</f>
        <v>2947.5125354768757</v>
      </c>
      <c r="H23" s="1">
        <f xml:space="preserve"> IF(MOD(Table2[[#This Row],[Month]],12)=0, Table2[[#This Row],[Payment]]-SUM(G12:G23),Table2[[#This Row],[Payment]])</f>
        <v>12546.601034901942</v>
      </c>
      <c r="I23" s="1">
        <f>FV($E$2,(($B$6*$B$4-Table2[[#This Row],[Month]])/12),0,-Table2[[#This Row],[Net EMI Cost]])</f>
        <v>31833.804547766256</v>
      </c>
      <c r="J23" s="1">
        <f>$H$3*(1+$H$2)^(_xlfn.FLOOR.MATH(Table2[[#This Row],[Month]]/12,1))</f>
        <v>5000</v>
      </c>
      <c r="K23" s="1">
        <f>FV($E$2,(($B$6*$B$4-Table2[[#This Row],[Month]])/12),0,-Table2[[#This Row],[Rental Cost]])</f>
        <v>12686.226516333574</v>
      </c>
      <c r="M23" s="1">
        <f>Table2[[#This Row],[Rental Cost]]-Table2[[#This Row],[Net EMI Cost]]</f>
        <v>-7546.6010349019416</v>
      </c>
      <c r="N23" s="18">
        <f ca="1">EDATE(NOW(),Table2[[#This Row],[Month]])</f>
        <v>44650</v>
      </c>
    </row>
    <row r="24" spans="1:14" ht="15.75" customHeight="1" x14ac:dyDescent="0.3">
      <c r="A24" s="4">
        <v>12</v>
      </c>
      <c r="B24" s="1">
        <f t="shared" si="0"/>
        <v>12546.601034901942</v>
      </c>
      <c r="C24" s="1">
        <f t="shared" si="1"/>
        <v>9806.8980565897255</v>
      </c>
      <c r="D24" s="1">
        <f t="shared" si="2"/>
        <v>2739.7029783122161</v>
      </c>
      <c r="E24" s="1">
        <v>0</v>
      </c>
      <c r="F24" s="1">
        <f t="shared" si="3"/>
        <v>1468295.0055101465</v>
      </c>
      <c r="G24" s="1">
        <f>$E$3*Table2[[#This Row],[Interest]]</f>
        <v>2942.0694169769176</v>
      </c>
      <c r="H24" s="1">
        <f xml:space="preserve"> IF(MOD(Table2[[#This Row],[Month]],12)=0, Table2[[#This Row],[Payment]]-SUM(G13:G24),Table2[[#This Row],[Payment]])</f>
        <v>-23109.664343788958</v>
      </c>
      <c r="I24" s="1">
        <f>FV($E$2,(($B$6*$B$4-Table2[[#This Row],[Month]])/12),0,-Table2[[#This Row],[Net EMI Cost]])</f>
        <v>-58396.970828602949</v>
      </c>
      <c r="J24" s="1">
        <f>$H$3*(1+$H$2)^(_xlfn.FLOOR.MATH(Table2[[#This Row],[Month]]/12,1))</f>
        <v>5250</v>
      </c>
      <c r="K24" s="1">
        <f>FV($E$2,(($B$6*$B$4-Table2[[#This Row],[Month]])/12),0,-Table2[[#This Row],[Rental Cost]])</f>
        <v>13266.488525722105</v>
      </c>
      <c r="M24" s="1">
        <f>Table2[[#This Row],[Rental Cost]]-Table2[[#This Row],[Net EMI Cost]]</f>
        <v>28359.664343788958</v>
      </c>
      <c r="N24" s="18">
        <f ca="1">EDATE(NOW(),Table2[[#This Row],[Month]])</f>
        <v>44681</v>
      </c>
    </row>
    <row r="25" spans="1:14" ht="15.75" customHeight="1" x14ac:dyDescent="0.3">
      <c r="A25" s="4">
        <v>13</v>
      </c>
      <c r="B25" s="1">
        <f t="shared" si="0"/>
        <v>12546.601034901942</v>
      </c>
      <c r="C25" s="1">
        <f t="shared" si="1"/>
        <v>9788.6333700676441</v>
      </c>
      <c r="D25" s="1">
        <f t="shared" si="2"/>
        <v>2757.9676648342975</v>
      </c>
      <c r="E25" s="1">
        <v>0</v>
      </c>
      <c r="F25" s="1">
        <f t="shared" si="3"/>
        <v>1465537.0378453122</v>
      </c>
      <c r="G25" s="1">
        <f>$E$3*Table2[[#This Row],[Interest]]</f>
        <v>2936.5900110202933</v>
      </c>
      <c r="H25" s="1">
        <f xml:space="preserve"> IF(MOD(Table2[[#This Row],[Month]],12)=0, Table2[[#This Row],[Payment]]-SUM(G14:G25),Table2[[#This Row],[Payment]])</f>
        <v>12546.601034901942</v>
      </c>
      <c r="I25" s="1">
        <f>FV($E$2,(($B$6*$B$4-Table2[[#This Row],[Month]])/12),0,-Table2[[#This Row],[Net EMI Cost]])</f>
        <v>31575.991438732861</v>
      </c>
      <c r="J25" s="1">
        <f>$H$3*(1+$H$2)^(_xlfn.FLOOR.MATH(Table2[[#This Row],[Month]]/12,1))</f>
        <v>5250</v>
      </c>
      <c r="K25" s="1">
        <f>FV($E$2,(($B$6*$B$4-Table2[[#This Row],[Month]])/12),0,-Table2[[#This Row],[Rental Cost]])</f>
        <v>13212.65851940299</v>
      </c>
      <c r="M25" s="1">
        <f>Table2[[#This Row],[Rental Cost]]-Table2[[#This Row],[Net EMI Cost]]</f>
        <v>-7296.6010349019416</v>
      </c>
      <c r="N25" s="18">
        <f ca="1">EDATE(NOW(),Table2[[#This Row],[Month]])</f>
        <v>44711</v>
      </c>
    </row>
    <row r="26" spans="1:14" ht="15.75" customHeight="1" x14ac:dyDescent="0.3">
      <c r="A26" s="4">
        <v>14</v>
      </c>
      <c r="B26" s="1">
        <f t="shared" si="0"/>
        <v>12546.601034901942</v>
      </c>
      <c r="C26" s="1">
        <f t="shared" si="1"/>
        <v>9770.246918968749</v>
      </c>
      <c r="D26" s="1">
        <f t="shared" si="2"/>
        <v>2776.3541159331926</v>
      </c>
      <c r="E26" s="1">
        <v>0</v>
      </c>
      <c r="F26" s="1">
        <f t="shared" si="3"/>
        <v>1462760.683729379</v>
      </c>
      <c r="G26" s="1">
        <f>$E$3*Table2[[#This Row],[Interest]]</f>
        <v>2931.0740756906248</v>
      </c>
      <c r="H26" s="1">
        <f xml:space="preserve"> IF(MOD(Table2[[#This Row],[Month]],12)=0, Table2[[#This Row],[Payment]]-SUM(G15:G26),Table2[[#This Row],[Payment]])</f>
        <v>12546.601034901942</v>
      </c>
      <c r="I26" s="1">
        <f>FV($E$2,(($B$6*$B$4-Table2[[#This Row],[Month]])/12),0,-Table2[[#This Row],[Net EMI Cost]])</f>
        <v>31447.868927988282</v>
      </c>
      <c r="J26" s="1">
        <f>$H$3*(1+$H$2)^(_xlfn.FLOOR.MATH(Table2[[#This Row],[Month]]/12,1))</f>
        <v>5250</v>
      </c>
      <c r="K26" s="1">
        <f>FV($E$2,(($B$6*$B$4-Table2[[#This Row],[Month]])/12),0,-Table2[[#This Row],[Rental Cost]])</f>
        <v>13159.046933321797</v>
      </c>
      <c r="M26" s="1">
        <f>Table2[[#This Row],[Rental Cost]]-Table2[[#This Row],[Net EMI Cost]]</f>
        <v>-7296.6010349019416</v>
      </c>
      <c r="N26" s="18">
        <f ca="1">EDATE(NOW(),Table2[[#This Row],[Month]])</f>
        <v>44742</v>
      </c>
    </row>
    <row r="27" spans="1:14" ht="15.75" customHeight="1" x14ac:dyDescent="0.3">
      <c r="A27" s="4">
        <v>15</v>
      </c>
      <c r="B27" s="1">
        <f t="shared" si="0"/>
        <v>12546.601034901942</v>
      </c>
      <c r="C27" s="1">
        <f t="shared" si="1"/>
        <v>9751.7378915291938</v>
      </c>
      <c r="D27" s="1">
        <f t="shared" si="2"/>
        <v>2794.8631433727478</v>
      </c>
      <c r="E27" s="1">
        <v>0</v>
      </c>
      <c r="F27" s="1">
        <f t="shared" si="3"/>
        <v>1459965.8205860062</v>
      </c>
      <c r="G27" s="1">
        <f>$E$3*Table2[[#This Row],[Interest]]</f>
        <v>2925.521367458758</v>
      </c>
      <c r="H27" s="1">
        <f xml:space="preserve"> IF(MOD(Table2[[#This Row],[Month]],12)=0, Table2[[#This Row],[Payment]]-SUM(G16:G27),Table2[[#This Row],[Payment]])</f>
        <v>12546.601034901942</v>
      </c>
      <c r="I27" s="1">
        <f>FV($E$2,(($B$6*$B$4-Table2[[#This Row],[Month]])/12),0,-Table2[[#This Row],[Net EMI Cost]])</f>
        <v>31320.266286201469</v>
      </c>
      <c r="J27" s="1">
        <f>$H$3*(1+$H$2)^(_xlfn.FLOOR.MATH(Table2[[#This Row],[Month]]/12,1))</f>
        <v>5250</v>
      </c>
      <c r="K27" s="1">
        <f>FV($E$2,(($B$6*$B$4-Table2[[#This Row],[Month]])/12),0,-Table2[[#This Row],[Rental Cost]])</f>
        <v>13105.652881218188</v>
      </c>
      <c r="M27" s="1">
        <f>Table2[[#This Row],[Rental Cost]]-Table2[[#This Row],[Net EMI Cost]]</f>
        <v>-7296.6010349019416</v>
      </c>
      <c r="N27" s="18">
        <f ca="1">EDATE(NOW(),Table2[[#This Row],[Month]])</f>
        <v>44772</v>
      </c>
    </row>
    <row r="28" spans="1:14" ht="15.75" customHeight="1" x14ac:dyDescent="0.3">
      <c r="A28" s="4">
        <v>16</v>
      </c>
      <c r="B28" s="1">
        <f t="shared" si="0"/>
        <v>12546.601034901942</v>
      </c>
      <c r="C28" s="1">
        <f t="shared" si="1"/>
        <v>9733.105470573375</v>
      </c>
      <c r="D28" s="1">
        <f t="shared" si="2"/>
        <v>2813.4955643285666</v>
      </c>
      <c r="E28" s="1">
        <v>0</v>
      </c>
      <c r="F28" s="1">
        <f t="shared" si="3"/>
        <v>1457152.3250216777</v>
      </c>
      <c r="G28" s="1">
        <f>$E$3*Table2[[#This Row],[Interest]]</f>
        <v>2919.9316411720124</v>
      </c>
      <c r="H28" s="1">
        <f xml:space="preserve"> IF(MOD(Table2[[#This Row],[Month]],12)=0, Table2[[#This Row],[Payment]]-SUM(G17:G28),Table2[[#This Row],[Payment]])</f>
        <v>12546.601034901942</v>
      </c>
      <c r="I28" s="1">
        <f>FV($E$2,(($B$6*$B$4-Table2[[#This Row],[Month]])/12),0,-Table2[[#This Row],[Net EMI Cost]])</f>
        <v>31193.181403955958</v>
      </c>
      <c r="J28" s="1">
        <f>$H$3*(1+$H$2)^(_xlfn.FLOOR.MATH(Table2[[#This Row],[Month]]/12,1))</f>
        <v>5250</v>
      </c>
      <c r="K28" s="1">
        <f>FV($E$2,(($B$6*$B$4-Table2[[#This Row],[Month]])/12),0,-Table2[[#This Row],[Rental Cost]])</f>
        <v>13052.475480427891</v>
      </c>
      <c r="M28" s="1">
        <f>Table2[[#This Row],[Rental Cost]]-Table2[[#This Row],[Net EMI Cost]]</f>
        <v>-7296.6010349019416</v>
      </c>
      <c r="N28" s="18">
        <f ca="1">EDATE(NOW(),Table2[[#This Row],[Month]])</f>
        <v>44803</v>
      </c>
    </row>
    <row r="29" spans="1:14" ht="15.75" customHeight="1" x14ac:dyDescent="0.3">
      <c r="A29" s="4">
        <v>17</v>
      </c>
      <c r="B29" s="1">
        <f t="shared" si="0"/>
        <v>12546.601034901942</v>
      </c>
      <c r="C29" s="1">
        <f t="shared" si="1"/>
        <v>9714.3488334778522</v>
      </c>
      <c r="D29" s="1">
        <f t="shared" si="2"/>
        <v>2832.2522014240894</v>
      </c>
      <c r="E29" s="1">
        <v>0</v>
      </c>
      <c r="F29" s="1">
        <f t="shared" si="3"/>
        <v>1454320.0728202537</v>
      </c>
      <c r="G29" s="1">
        <f>$E$3*Table2[[#This Row],[Interest]]</f>
        <v>2914.3046500433557</v>
      </c>
      <c r="H29" s="1">
        <f xml:space="preserve"> IF(MOD(Table2[[#This Row],[Month]],12)=0, Table2[[#This Row],[Payment]]-SUM(G18:G29),Table2[[#This Row],[Payment]])</f>
        <v>12546.601034901942</v>
      </c>
      <c r="I29" s="1">
        <f>FV($E$2,(($B$6*$B$4-Table2[[#This Row],[Month]])/12),0,-Table2[[#This Row],[Net EMI Cost]])</f>
        <v>31066.612180394437</v>
      </c>
      <c r="J29" s="1">
        <f>$H$3*(1+$H$2)^(_xlfn.FLOOR.MATH(Table2[[#This Row],[Month]]/12,1))</f>
        <v>5250</v>
      </c>
      <c r="K29" s="1">
        <f>FV($E$2,(($B$6*$B$4-Table2[[#This Row],[Month]])/12),0,-Table2[[#This Row],[Rental Cost]])</f>
        <v>12999.513851868131</v>
      </c>
      <c r="M29" s="1">
        <f>Table2[[#This Row],[Rental Cost]]-Table2[[#This Row],[Net EMI Cost]]</f>
        <v>-7296.6010349019416</v>
      </c>
      <c r="N29" s="18">
        <f ca="1">EDATE(NOW(),Table2[[#This Row],[Month]])</f>
        <v>44834</v>
      </c>
    </row>
    <row r="30" spans="1:14" ht="15.75" customHeight="1" x14ac:dyDescent="0.3">
      <c r="A30" s="4">
        <v>18</v>
      </c>
      <c r="B30" s="1">
        <f t="shared" si="0"/>
        <v>12546.601034901942</v>
      </c>
      <c r="C30" s="1">
        <f t="shared" si="1"/>
        <v>9695.4671521350247</v>
      </c>
      <c r="D30" s="1">
        <f t="shared" si="2"/>
        <v>2851.1338827669169</v>
      </c>
      <c r="E30" s="1">
        <v>0</v>
      </c>
      <c r="F30" s="1">
        <f t="shared" si="3"/>
        <v>1451468.9389374868</v>
      </c>
      <c r="G30" s="1">
        <f>$E$3*Table2[[#This Row],[Interest]]</f>
        <v>2908.6401456405074</v>
      </c>
      <c r="H30" s="1">
        <f xml:space="preserve"> IF(MOD(Table2[[#This Row],[Month]],12)=0, Table2[[#This Row],[Payment]]-SUM(G19:G30),Table2[[#This Row],[Payment]])</f>
        <v>12546.601034901942</v>
      </c>
      <c r="I30" s="1">
        <f>FV($E$2,(($B$6*$B$4-Table2[[#This Row],[Month]])/12),0,-Table2[[#This Row],[Net EMI Cost]])</f>
        <v>30940.556523184023</v>
      </c>
      <c r="J30" s="1">
        <f>$H$3*(1+$H$2)^(_xlfn.FLOOR.MATH(Table2[[#This Row],[Month]]/12,1))</f>
        <v>5250</v>
      </c>
      <c r="K30" s="1">
        <f>FV($E$2,(($B$6*$B$4-Table2[[#This Row],[Month]])/12),0,-Table2[[#This Row],[Rental Cost]])</f>
        <v>12946.767120023089</v>
      </c>
      <c r="M30" s="1">
        <f>Table2[[#This Row],[Rental Cost]]-Table2[[#This Row],[Net EMI Cost]]</f>
        <v>-7296.6010349019416</v>
      </c>
      <c r="N30" s="18">
        <f ca="1">EDATE(NOW(),Table2[[#This Row],[Month]])</f>
        <v>44864</v>
      </c>
    </row>
    <row r="31" spans="1:14" ht="15.75" customHeight="1" x14ac:dyDescent="0.3">
      <c r="A31" s="4">
        <v>19</v>
      </c>
      <c r="B31" s="1">
        <f t="shared" si="0"/>
        <v>12546.601034901942</v>
      </c>
      <c r="C31" s="1">
        <f t="shared" si="1"/>
        <v>9676.4595929165789</v>
      </c>
      <c r="D31" s="1">
        <f t="shared" si="2"/>
        <v>2870.1414419853627</v>
      </c>
      <c r="E31" s="1">
        <v>0</v>
      </c>
      <c r="F31" s="1">
        <f t="shared" si="3"/>
        <v>1448598.7974955016</v>
      </c>
      <c r="G31" s="1">
        <f>$E$3*Table2[[#This Row],[Interest]]</f>
        <v>2902.9378778749738</v>
      </c>
      <c r="H31" s="1">
        <f xml:space="preserve"> IF(MOD(Table2[[#This Row],[Month]],12)=0, Table2[[#This Row],[Payment]]-SUM(G20:G31),Table2[[#This Row],[Payment]])</f>
        <v>12546.601034901942</v>
      </c>
      <c r="I31" s="1">
        <f>FV($E$2,(($B$6*$B$4-Table2[[#This Row],[Month]])/12),0,-Table2[[#This Row],[Net EMI Cost]])</f>
        <v>30815.012348481654</v>
      </c>
      <c r="J31" s="1">
        <f>$H$3*(1+$H$2)^(_xlfn.FLOOR.MATH(Table2[[#This Row],[Month]]/12,1))</f>
        <v>5250</v>
      </c>
      <c r="K31" s="1">
        <f>FV($E$2,(($B$6*$B$4-Table2[[#This Row],[Month]])/12),0,-Table2[[#This Row],[Rental Cost]])</f>
        <v>12894.234412929436</v>
      </c>
      <c r="M31" s="1">
        <f>Table2[[#This Row],[Rental Cost]]-Table2[[#This Row],[Net EMI Cost]]</f>
        <v>-7296.6010349019416</v>
      </c>
      <c r="N31" s="18">
        <f ca="1">EDATE(NOW(),Table2[[#This Row],[Month]])</f>
        <v>44895</v>
      </c>
    </row>
    <row r="32" spans="1:14" ht="15.75" customHeight="1" x14ac:dyDescent="0.3">
      <c r="A32" s="4">
        <v>20</v>
      </c>
      <c r="B32" s="1">
        <f t="shared" si="0"/>
        <v>12546.601034901942</v>
      </c>
      <c r="C32" s="1">
        <f t="shared" si="1"/>
        <v>9657.3253166366776</v>
      </c>
      <c r="D32" s="1">
        <f t="shared" si="2"/>
        <v>2889.275718265264</v>
      </c>
      <c r="E32" s="1">
        <v>0</v>
      </c>
      <c r="F32" s="1">
        <f t="shared" si="3"/>
        <v>1445709.5217772364</v>
      </c>
      <c r="G32" s="1">
        <f>$E$3*Table2[[#This Row],[Interest]]</f>
        <v>2897.1975949910034</v>
      </c>
      <c r="H32" s="1">
        <f xml:space="preserve"> IF(MOD(Table2[[#This Row],[Month]],12)=0, Table2[[#This Row],[Payment]]-SUM(G21:G32),Table2[[#This Row],[Payment]])</f>
        <v>12546.601034901942</v>
      </c>
      <c r="I32" s="1">
        <f>FV($E$2,(($B$6*$B$4-Table2[[#This Row],[Month]])/12),0,-Table2[[#This Row],[Net EMI Cost]])</f>
        <v>30689.977580899675</v>
      </c>
      <c r="J32" s="1">
        <f>$H$3*(1+$H$2)^(_xlfn.FLOOR.MATH(Table2[[#This Row],[Month]]/12,1))</f>
        <v>5250</v>
      </c>
      <c r="K32" s="1">
        <f>FV($E$2,(($B$6*$B$4-Table2[[#This Row],[Month]])/12),0,-Table2[[#This Row],[Rental Cost]])</f>
        <v>12841.914862161913</v>
      </c>
      <c r="M32" s="1">
        <f>Table2[[#This Row],[Rental Cost]]-Table2[[#This Row],[Net EMI Cost]]</f>
        <v>-7296.6010349019416</v>
      </c>
      <c r="N32" s="18">
        <f ca="1">EDATE(NOW(),Table2[[#This Row],[Month]])</f>
        <v>44925</v>
      </c>
    </row>
    <row r="33" spans="1:14" ht="15.75" customHeight="1" x14ac:dyDescent="0.3">
      <c r="A33" s="4">
        <v>21</v>
      </c>
      <c r="B33" s="1">
        <f t="shared" si="0"/>
        <v>12546.601034901942</v>
      </c>
      <c r="C33" s="1">
        <f t="shared" si="1"/>
        <v>9638.0634785149105</v>
      </c>
      <c r="D33" s="1">
        <f t="shared" si="2"/>
        <v>2908.5375563870311</v>
      </c>
      <c r="E33" s="1">
        <v>0</v>
      </c>
      <c r="F33" s="1">
        <f t="shared" si="3"/>
        <v>1442800.9842208494</v>
      </c>
      <c r="G33" s="1">
        <f>$E$3*Table2[[#This Row],[Interest]]</f>
        <v>2891.4190435544729</v>
      </c>
      <c r="H33" s="1">
        <f xml:space="preserve"> IF(MOD(Table2[[#This Row],[Month]],12)=0, Table2[[#This Row],[Payment]]-SUM(G22:G33),Table2[[#This Row],[Payment]])</f>
        <v>12546.601034901942</v>
      </c>
      <c r="I33" s="1">
        <f>FV($E$2,(($B$6*$B$4-Table2[[#This Row],[Month]])/12),0,-Table2[[#This Row],[Net EMI Cost]])</f>
        <v>30565.450153471502</v>
      </c>
      <c r="J33" s="1">
        <f>$H$3*(1+$H$2)^(_xlfn.FLOOR.MATH(Table2[[#This Row],[Month]]/12,1))</f>
        <v>5250</v>
      </c>
      <c r="K33" s="1">
        <f>FV($E$2,(($B$6*$B$4-Table2[[#This Row],[Month]])/12),0,-Table2[[#This Row],[Rental Cost]])</f>
        <v>12789.807602818984</v>
      </c>
      <c r="M33" s="1">
        <f>Table2[[#This Row],[Rental Cost]]-Table2[[#This Row],[Net EMI Cost]]</f>
        <v>-7296.6010349019416</v>
      </c>
      <c r="N33" s="18">
        <f ca="1">EDATE(NOW(),Table2[[#This Row],[Month]])</f>
        <v>44956</v>
      </c>
    </row>
    <row r="34" spans="1:14" ht="15.75" customHeight="1" x14ac:dyDescent="0.3">
      <c r="A34" s="4">
        <v>22</v>
      </c>
      <c r="B34" s="1">
        <f t="shared" si="0"/>
        <v>12546.601034901942</v>
      </c>
      <c r="C34" s="1">
        <f t="shared" si="1"/>
        <v>9618.6732281389959</v>
      </c>
      <c r="D34" s="1">
        <f t="shared" si="2"/>
        <v>2927.9278067629457</v>
      </c>
      <c r="E34" s="1">
        <v>0</v>
      </c>
      <c r="F34" s="1">
        <f t="shared" si="3"/>
        <v>1439873.0564140864</v>
      </c>
      <c r="G34" s="1">
        <f>$E$3*Table2[[#This Row],[Interest]]</f>
        <v>2885.6019684416988</v>
      </c>
      <c r="H34" s="1">
        <f xml:space="preserve"> IF(MOD(Table2[[#This Row],[Month]],12)=0, Table2[[#This Row],[Payment]]-SUM(G23:G34),Table2[[#This Row],[Payment]])</f>
        <v>12546.601034901942</v>
      </c>
      <c r="I34" s="1">
        <f>FV($E$2,(($B$6*$B$4-Table2[[#This Row],[Month]])/12),0,-Table2[[#This Row],[Net EMI Cost]])</f>
        <v>30441.428007617451</v>
      </c>
      <c r="J34" s="1">
        <f>$H$3*(1+$H$2)^(_xlfn.FLOOR.MATH(Table2[[#This Row],[Month]]/12,1))</f>
        <v>5250</v>
      </c>
      <c r="K34" s="1">
        <f>FV($E$2,(($B$6*$B$4-Table2[[#This Row],[Month]])/12),0,-Table2[[#This Row],[Rental Cost]])</f>
        <v>12737.91177350852</v>
      </c>
      <c r="M34" s="1">
        <f>Table2[[#This Row],[Rental Cost]]-Table2[[#This Row],[Net EMI Cost]]</f>
        <v>-7296.6010349019416</v>
      </c>
      <c r="N34" s="18">
        <f ca="1">EDATE(NOW(),Table2[[#This Row],[Month]])</f>
        <v>44985</v>
      </c>
    </row>
    <row r="35" spans="1:14" ht="15.75" customHeight="1" x14ac:dyDescent="0.3">
      <c r="A35" s="4">
        <v>23</v>
      </c>
      <c r="B35" s="1">
        <f t="shared" si="0"/>
        <v>12546.601034901942</v>
      </c>
      <c r="C35" s="1">
        <f t="shared" si="1"/>
        <v>9599.1537094272426</v>
      </c>
      <c r="D35" s="1">
        <f t="shared" si="2"/>
        <v>2947.447325474699</v>
      </c>
      <c r="E35" s="1">
        <v>0</v>
      </c>
      <c r="F35" s="1">
        <f t="shared" si="3"/>
        <v>1436925.6090886118</v>
      </c>
      <c r="G35" s="1">
        <f>$E$3*Table2[[#This Row],[Interest]]</f>
        <v>2879.7461128281725</v>
      </c>
      <c r="H35" s="1">
        <f xml:space="preserve"> IF(MOD(Table2[[#This Row],[Month]],12)=0, Table2[[#This Row],[Payment]]-SUM(G24:G35),Table2[[#This Row],[Payment]])</f>
        <v>12546.601034901942</v>
      </c>
      <c r="I35" s="1">
        <f>FV($E$2,(($B$6*$B$4-Table2[[#This Row],[Month]])/12),0,-Table2[[#This Row],[Net EMI Cost]])</f>
        <v>30317.909093110717</v>
      </c>
      <c r="J35" s="1">
        <f>$H$3*(1+$H$2)^(_xlfn.FLOOR.MATH(Table2[[#This Row],[Month]]/12,1))</f>
        <v>5250</v>
      </c>
      <c r="K35" s="1">
        <f>FV($E$2,(($B$6*$B$4-Table2[[#This Row],[Month]])/12),0,-Table2[[#This Row],[Rental Cost]])</f>
        <v>12686.226516333572</v>
      </c>
      <c r="M35" s="1">
        <f>Table2[[#This Row],[Rental Cost]]-Table2[[#This Row],[Net EMI Cost]]</f>
        <v>-7296.6010349019416</v>
      </c>
      <c r="N35" s="18">
        <f ca="1">EDATE(NOW(),Table2[[#This Row],[Month]])</f>
        <v>45015</v>
      </c>
    </row>
    <row r="36" spans="1:14" ht="15.75" customHeight="1" x14ac:dyDescent="0.3">
      <c r="A36" s="4">
        <v>24</v>
      </c>
      <c r="B36" s="1">
        <f t="shared" si="0"/>
        <v>12546.601034901942</v>
      </c>
      <c r="C36" s="1">
        <f t="shared" si="1"/>
        <v>9579.5040605907452</v>
      </c>
      <c r="D36" s="1">
        <f t="shared" si="2"/>
        <v>2967.0969743111964</v>
      </c>
      <c r="E36" s="1">
        <v>0</v>
      </c>
      <c r="F36" s="1">
        <f t="shared" si="3"/>
        <v>1433958.5121143006</v>
      </c>
      <c r="G36" s="1">
        <f>$E$3*Table2[[#This Row],[Interest]]</f>
        <v>2873.8512181772235</v>
      </c>
      <c r="H36" s="1">
        <f xml:space="preserve"> IF(MOD(Table2[[#This Row],[Month]],12)=0, Table2[[#This Row],[Payment]]-SUM(G25:G36),Table2[[#This Row],[Payment]])</f>
        <v>-22320.214671991154</v>
      </c>
      <c r="I36" s="1">
        <f>FV($E$2,(($B$6*$B$4-Table2[[#This Row],[Month]])/12),0,-Table2[[#This Row],[Net EMI Cost]])</f>
        <v>-53716.257929727857</v>
      </c>
      <c r="J36" s="1">
        <f>$H$3*(1+$H$2)^(_xlfn.FLOOR.MATH(Table2[[#This Row],[Month]]/12,1))</f>
        <v>5512.5</v>
      </c>
      <c r="K36" s="1">
        <f>FV($E$2,(($B$6*$B$4-Table2[[#This Row],[Month]])/12),0,-Table2[[#This Row],[Rental Cost]])</f>
        <v>13266.488525722105</v>
      </c>
      <c r="M36" s="1">
        <f>Table2[[#This Row],[Rental Cost]]-Table2[[#This Row],[Net EMI Cost]]</f>
        <v>27832.714671991154</v>
      </c>
      <c r="N36" s="18">
        <f ca="1">EDATE(NOW(),Table2[[#This Row],[Month]])</f>
        <v>45046</v>
      </c>
    </row>
    <row r="37" spans="1:14" ht="15.75" customHeight="1" x14ac:dyDescent="0.3">
      <c r="A37" s="4">
        <v>25</v>
      </c>
      <c r="B37" s="1">
        <f t="shared" si="0"/>
        <v>12546.601034901942</v>
      </c>
      <c r="C37" s="1">
        <f t="shared" si="1"/>
        <v>9559.7234140953387</v>
      </c>
      <c r="D37" s="1">
        <f t="shared" si="2"/>
        <v>2986.8776208066029</v>
      </c>
      <c r="E37" s="1">
        <v>0</v>
      </c>
      <c r="F37" s="1">
        <f t="shared" si="3"/>
        <v>1430971.6344934939</v>
      </c>
      <c r="G37" s="1">
        <f>$E$3*Table2[[#This Row],[Interest]]</f>
        <v>2867.9170242286013</v>
      </c>
      <c r="H37" s="1">
        <f xml:space="preserve"> IF(MOD(Table2[[#This Row],[Month]],12)=0, Table2[[#This Row],[Payment]]-SUM(G26:G37),Table2[[#This Row],[Payment]])</f>
        <v>12546.601034901942</v>
      </c>
      <c r="I37" s="1">
        <f>FV($E$2,(($B$6*$B$4-Table2[[#This Row],[Month]])/12),0,-Table2[[#This Row],[Net EMI Cost]])</f>
        <v>30072.3727987932</v>
      </c>
      <c r="J37" s="1">
        <f>$H$3*(1+$H$2)^(_xlfn.FLOOR.MATH(Table2[[#This Row],[Month]]/12,1))</f>
        <v>5512.5</v>
      </c>
      <c r="K37" s="1">
        <f>FV($E$2,(($B$6*$B$4-Table2[[#This Row],[Month]])/12),0,-Table2[[#This Row],[Rental Cost]])</f>
        <v>13212.65851940299</v>
      </c>
      <c r="M37" s="1">
        <f>Table2[[#This Row],[Rental Cost]]-Table2[[#This Row],[Net EMI Cost]]</f>
        <v>-7034.1010349019416</v>
      </c>
      <c r="N37" s="18">
        <f ca="1">EDATE(NOW(),Table2[[#This Row],[Month]])</f>
        <v>45076</v>
      </c>
    </row>
    <row r="38" spans="1:14" ht="15.75" customHeight="1" x14ac:dyDescent="0.3">
      <c r="A38" s="4">
        <v>26</v>
      </c>
      <c r="B38" s="1">
        <f t="shared" si="0"/>
        <v>12546.601034901942</v>
      </c>
      <c r="C38" s="1">
        <f t="shared" si="1"/>
        <v>9539.810896623294</v>
      </c>
      <c r="D38" s="1">
        <f t="shared" si="2"/>
        <v>3006.7901382786476</v>
      </c>
      <c r="E38" s="1">
        <v>0</v>
      </c>
      <c r="F38" s="1">
        <f t="shared" si="3"/>
        <v>1427964.8443552153</v>
      </c>
      <c r="G38" s="1">
        <f>$E$3*Table2[[#This Row],[Interest]]</f>
        <v>2861.9432689869882</v>
      </c>
      <c r="H38" s="1">
        <f xml:space="preserve"> IF(MOD(Table2[[#This Row],[Month]],12)=0, Table2[[#This Row],[Payment]]-SUM(G27:G38),Table2[[#This Row],[Payment]])</f>
        <v>12546.601034901942</v>
      </c>
      <c r="I38" s="1">
        <f>FV($E$2,(($B$6*$B$4-Table2[[#This Row],[Month]])/12),0,-Table2[[#This Row],[Net EMI Cost]])</f>
        <v>29950.351359988843</v>
      </c>
      <c r="J38" s="1">
        <f>$H$3*(1+$H$2)^(_xlfn.FLOOR.MATH(Table2[[#This Row],[Month]]/12,1))</f>
        <v>5512.5</v>
      </c>
      <c r="K38" s="1">
        <f>FV($E$2,(($B$6*$B$4-Table2[[#This Row],[Month]])/12),0,-Table2[[#This Row],[Rental Cost]])</f>
        <v>13159.046933321797</v>
      </c>
      <c r="M38" s="1">
        <f>Table2[[#This Row],[Rental Cost]]-Table2[[#This Row],[Net EMI Cost]]</f>
        <v>-7034.1010349019416</v>
      </c>
      <c r="N38" s="18">
        <f ca="1">EDATE(NOW(),Table2[[#This Row],[Month]])</f>
        <v>45107</v>
      </c>
    </row>
    <row r="39" spans="1:14" ht="15.75" customHeight="1" x14ac:dyDescent="0.3">
      <c r="A39" s="4">
        <v>27</v>
      </c>
      <c r="B39" s="1">
        <f t="shared" si="0"/>
        <v>12546.601034901942</v>
      </c>
      <c r="C39" s="1">
        <f t="shared" si="1"/>
        <v>9519.7656290347695</v>
      </c>
      <c r="D39" s="1">
        <f t="shared" si="2"/>
        <v>3026.8354058671721</v>
      </c>
      <c r="E39" s="1">
        <v>0</v>
      </c>
      <c r="F39" s="1">
        <f t="shared" si="3"/>
        <v>1424938.0089493482</v>
      </c>
      <c r="G39" s="1">
        <f>$E$3*Table2[[#This Row],[Interest]]</f>
        <v>2855.9296887104306</v>
      </c>
      <c r="H39" s="1">
        <f xml:space="preserve"> IF(MOD(Table2[[#This Row],[Month]],12)=0, Table2[[#This Row],[Payment]]-SUM(G28:G39),Table2[[#This Row],[Payment]])</f>
        <v>12546.601034901942</v>
      </c>
      <c r="I39" s="1">
        <f>FV($E$2,(($B$6*$B$4-Table2[[#This Row],[Month]])/12),0,-Table2[[#This Row],[Net EMI Cost]])</f>
        <v>29828.825034477588</v>
      </c>
      <c r="J39" s="1">
        <f>$H$3*(1+$H$2)^(_xlfn.FLOOR.MATH(Table2[[#This Row],[Month]]/12,1))</f>
        <v>5512.5</v>
      </c>
      <c r="K39" s="1">
        <f>FV($E$2,(($B$6*$B$4-Table2[[#This Row],[Month]])/12),0,-Table2[[#This Row],[Rental Cost]])</f>
        <v>13105.652881218186</v>
      </c>
      <c r="M39" s="1">
        <f>Table2[[#This Row],[Rental Cost]]-Table2[[#This Row],[Net EMI Cost]]</f>
        <v>-7034.1010349019416</v>
      </c>
      <c r="N39" s="18">
        <f ca="1">EDATE(NOW(),Table2[[#This Row],[Month]])</f>
        <v>45137</v>
      </c>
    </row>
    <row r="40" spans="1:14" ht="15.75" customHeight="1" x14ac:dyDescent="0.3">
      <c r="A40" s="4">
        <v>28</v>
      </c>
      <c r="B40" s="1">
        <f t="shared" si="0"/>
        <v>12546.601034901942</v>
      </c>
      <c r="C40" s="1">
        <f t="shared" si="1"/>
        <v>9499.5867263289892</v>
      </c>
      <c r="D40" s="1">
        <f t="shared" si="2"/>
        <v>3047.0143085729524</v>
      </c>
      <c r="E40" s="1">
        <v>0</v>
      </c>
      <c r="F40" s="1">
        <f t="shared" si="3"/>
        <v>1421890.9946407753</v>
      </c>
      <c r="G40" s="1">
        <f>$E$3*Table2[[#This Row],[Interest]]</f>
        <v>2849.8760178986968</v>
      </c>
      <c r="H40" s="1">
        <f xml:space="preserve"> IF(MOD(Table2[[#This Row],[Month]],12)=0, Table2[[#This Row],[Payment]]-SUM(G29:G40),Table2[[#This Row],[Payment]])</f>
        <v>12546.601034901942</v>
      </c>
      <c r="I40" s="1">
        <f>FV($E$2,(($B$6*$B$4-Table2[[#This Row],[Month]])/12),0,-Table2[[#This Row],[Net EMI Cost]])</f>
        <v>29707.791813291387</v>
      </c>
      <c r="J40" s="1">
        <f>$H$3*(1+$H$2)^(_xlfn.FLOOR.MATH(Table2[[#This Row],[Month]]/12,1))</f>
        <v>5512.5</v>
      </c>
      <c r="K40" s="1">
        <f>FV($E$2,(($B$6*$B$4-Table2[[#This Row],[Month]])/12),0,-Table2[[#This Row],[Rental Cost]])</f>
        <v>13052.475480427889</v>
      </c>
      <c r="M40" s="1">
        <f>Table2[[#This Row],[Rental Cost]]-Table2[[#This Row],[Net EMI Cost]]</f>
        <v>-7034.1010349019416</v>
      </c>
      <c r="N40" s="18">
        <f ca="1">EDATE(NOW(),Table2[[#This Row],[Month]])</f>
        <v>45168</v>
      </c>
    </row>
    <row r="41" spans="1:14" ht="15.75" customHeight="1" x14ac:dyDescent="0.3">
      <c r="A41" s="4">
        <v>29</v>
      </c>
      <c r="B41" s="1">
        <f t="shared" si="0"/>
        <v>12546.601034901942</v>
      </c>
      <c r="C41" s="1">
        <f t="shared" si="1"/>
        <v>9479.2732976051684</v>
      </c>
      <c r="D41" s="1">
        <f t="shared" si="2"/>
        <v>3067.3277372967732</v>
      </c>
      <c r="E41" s="1">
        <v>0</v>
      </c>
      <c r="F41" s="1">
        <f t="shared" si="3"/>
        <v>1418823.6669034786</v>
      </c>
      <c r="G41" s="1">
        <f>$E$3*Table2[[#This Row],[Interest]]</f>
        <v>2843.7819892815505</v>
      </c>
      <c r="H41" s="1">
        <f xml:space="preserve"> IF(MOD(Table2[[#This Row],[Month]],12)=0, Table2[[#This Row],[Payment]]-SUM(G30:G41),Table2[[#This Row],[Payment]])</f>
        <v>12546.601034901942</v>
      </c>
      <c r="I41" s="1">
        <f>FV($E$2,(($B$6*$B$4-Table2[[#This Row],[Month]])/12),0,-Table2[[#This Row],[Net EMI Cost]])</f>
        <v>29587.249695613747</v>
      </c>
      <c r="J41" s="1">
        <f>$H$3*(1+$H$2)^(_xlfn.FLOOR.MATH(Table2[[#This Row],[Month]]/12,1))</f>
        <v>5512.5</v>
      </c>
      <c r="K41" s="1">
        <f>FV($E$2,(($B$6*$B$4-Table2[[#This Row],[Month]])/12),0,-Table2[[#This Row],[Rental Cost]])</f>
        <v>12999.513851868127</v>
      </c>
      <c r="M41" s="1">
        <f>Table2[[#This Row],[Rental Cost]]-Table2[[#This Row],[Net EMI Cost]]</f>
        <v>-7034.1010349019416</v>
      </c>
      <c r="N41" s="18">
        <f ca="1">EDATE(NOW(),Table2[[#This Row],[Month]])</f>
        <v>45199</v>
      </c>
    </row>
    <row r="42" spans="1:14" ht="15.75" customHeight="1" x14ac:dyDescent="0.3">
      <c r="A42" s="4">
        <v>30</v>
      </c>
      <c r="B42" s="1">
        <f t="shared" si="0"/>
        <v>12546.601034901942</v>
      </c>
      <c r="C42" s="1">
        <f t="shared" si="1"/>
        <v>9458.8244460231908</v>
      </c>
      <c r="D42" s="1">
        <f t="shared" si="2"/>
        <v>3087.7765888787508</v>
      </c>
      <c r="E42" s="1">
        <v>0</v>
      </c>
      <c r="F42" s="1">
        <f t="shared" si="3"/>
        <v>1415735.8903145997</v>
      </c>
      <c r="G42" s="1">
        <f>$E$3*Table2[[#This Row],[Interest]]</f>
        <v>2837.6473338069572</v>
      </c>
      <c r="H42" s="1">
        <f xml:space="preserve"> IF(MOD(Table2[[#This Row],[Month]],12)=0, Table2[[#This Row],[Payment]]-SUM(G31:G42),Table2[[#This Row],[Payment]])</f>
        <v>12546.601034901942</v>
      </c>
      <c r="I42" s="1">
        <f>FV($E$2,(($B$6*$B$4-Table2[[#This Row],[Month]])/12),0,-Table2[[#This Row],[Net EMI Cost]])</f>
        <v>29467.196688746681</v>
      </c>
      <c r="J42" s="1">
        <f>$H$3*(1+$H$2)^(_xlfn.FLOOR.MATH(Table2[[#This Row],[Month]]/12,1))</f>
        <v>5512.5</v>
      </c>
      <c r="K42" s="1">
        <f>FV($E$2,(($B$6*$B$4-Table2[[#This Row],[Month]])/12),0,-Table2[[#This Row],[Rental Cost]])</f>
        <v>12946.767120023085</v>
      </c>
      <c r="M42" s="1">
        <f>Table2[[#This Row],[Rental Cost]]-Table2[[#This Row],[Net EMI Cost]]</f>
        <v>-7034.1010349019416</v>
      </c>
      <c r="N42" s="18">
        <f ca="1">EDATE(NOW(),Table2[[#This Row],[Month]])</f>
        <v>45229</v>
      </c>
    </row>
    <row r="43" spans="1:14" ht="15.75" customHeight="1" x14ac:dyDescent="0.3">
      <c r="A43" s="4">
        <v>31</v>
      </c>
      <c r="B43" s="1">
        <f t="shared" si="0"/>
        <v>12546.601034901942</v>
      </c>
      <c r="C43" s="1">
        <f t="shared" si="1"/>
        <v>9438.2392687639986</v>
      </c>
      <c r="D43" s="1">
        <f t="shared" si="2"/>
        <v>3108.3617661379431</v>
      </c>
      <c r="E43" s="1">
        <v>0</v>
      </c>
      <c r="F43" s="1">
        <f t="shared" si="3"/>
        <v>1412627.5285484619</v>
      </c>
      <c r="G43" s="1">
        <f>$E$3*Table2[[#This Row],[Interest]]</f>
        <v>2831.4717806291997</v>
      </c>
      <c r="H43" s="1">
        <f xml:space="preserve"> IF(MOD(Table2[[#This Row],[Month]],12)=0, Table2[[#This Row],[Payment]]-SUM(G32:G43),Table2[[#This Row],[Payment]])</f>
        <v>12546.601034901942</v>
      </c>
      <c r="I43" s="1">
        <f>FV($E$2,(($B$6*$B$4-Table2[[#This Row],[Month]])/12),0,-Table2[[#This Row],[Net EMI Cost]])</f>
        <v>29347.630808077764</v>
      </c>
      <c r="J43" s="1">
        <f>$H$3*(1+$H$2)^(_xlfn.FLOOR.MATH(Table2[[#This Row],[Month]]/12,1))</f>
        <v>5512.5</v>
      </c>
      <c r="K43" s="1">
        <f>FV($E$2,(($B$6*$B$4-Table2[[#This Row],[Month]])/12),0,-Table2[[#This Row],[Rental Cost]])</f>
        <v>12894.234412929434</v>
      </c>
      <c r="M43" s="1">
        <f>Table2[[#This Row],[Rental Cost]]-Table2[[#This Row],[Net EMI Cost]]</f>
        <v>-7034.1010349019416</v>
      </c>
      <c r="N43" s="18">
        <f ca="1">EDATE(NOW(),Table2[[#This Row],[Month]])</f>
        <v>45260</v>
      </c>
    </row>
    <row r="44" spans="1:14" ht="15.75" customHeight="1" x14ac:dyDescent="0.3">
      <c r="A44" s="4">
        <v>32</v>
      </c>
      <c r="B44" s="1">
        <f t="shared" si="0"/>
        <v>12546.601034901942</v>
      </c>
      <c r="C44" s="1">
        <f t="shared" si="1"/>
        <v>9417.5168569897469</v>
      </c>
      <c r="D44" s="1">
        <f t="shared" si="2"/>
        <v>3129.0841779121947</v>
      </c>
      <c r="E44" s="1">
        <v>0</v>
      </c>
      <c r="F44" s="1">
        <f t="shared" si="3"/>
        <v>1409498.4443705496</v>
      </c>
      <c r="G44" s="1">
        <f>$E$3*Table2[[#This Row],[Interest]]</f>
        <v>2825.2550570969238</v>
      </c>
      <c r="H44" s="1">
        <f xml:space="preserve"> IF(MOD(Table2[[#This Row],[Month]],12)=0, Table2[[#This Row],[Payment]]-SUM(G33:G44),Table2[[#This Row],[Payment]])</f>
        <v>12546.601034901942</v>
      </c>
      <c r="I44" s="1">
        <f>FV($E$2,(($B$6*$B$4-Table2[[#This Row],[Month]])/12),0,-Table2[[#This Row],[Net EMI Cost]])</f>
        <v>29228.550077047308</v>
      </c>
      <c r="J44" s="1">
        <f>$H$3*(1+$H$2)^(_xlfn.FLOOR.MATH(Table2[[#This Row],[Month]]/12,1))</f>
        <v>5512.5</v>
      </c>
      <c r="K44" s="1">
        <f>FV($E$2,(($B$6*$B$4-Table2[[#This Row],[Month]])/12),0,-Table2[[#This Row],[Rental Cost]])</f>
        <v>12841.914862161913</v>
      </c>
      <c r="M44" s="1">
        <f>Table2[[#This Row],[Rental Cost]]-Table2[[#This Row],[Net EMI Cost]]</f>
        <v>-7034.1010349019416</v>
      </c>
      <c r="N44" s="18">
        <f ca="1">EDATE(NOW(),Table2[[#This Row],[Month]])</f>
        <v>45290</v>
      </c>
    </row>
    <row r="45" spans="1:14" ht="15.75" customHeight="1" x14ac:dyDescent="0.3">
      <c r="A45" s="4">
        <v>33</v>
      </c>
      <c r="B45" s="1">
        <f t="shared" si="0"/>
        <v>12546.601034901942</v>
      </c>
      <c r="C45" s="1">
        <f t="shared" si="1"/>
        <v>9396.6562958036648</v>
      </c>
      <c r="D45" s="1">
        <f t="shared" si="2"/>
        <v>3149.9447390982768</v>
      </c>
      <c r="E45" s="1">
        <v>0</v>
      </c>
      <c r="F45" s="1">
        <f t="shared" si="3"/>
        <v>1406348.4996314514</v>
      </c>
      <c r="G45" s="1">
        <f>$E$3*Table2[[#This Row],[Interest]]</f>
        <v>2818.9968887410992</v>
      </c>
      <c r="H45" s="1">
        <f xml:space="preserve"> IF(MOD(Table2[[#This Row],[Month]],12)=0, Table2[[#This Row],[Payment]]-SUM(G34:G45),Table2[[#This Row],[Payment]])</f>
        <v>12546.601034901942</v>
      </c>
      <c r="I45" s="1">
        <f>FV($E$2,(($B$6*$B$4-Table2[[#This Row],[Month]])/12),0,-Table2[[#This Row],[Net EMI Cost]])</f>
        <v>29109.952527115714</v>
      </c>
      <c r="J45" s="1">
        <f>$H$3*(1+$H$2)^(_xlfn.FLOOR.MATH(Table2[[#This Row],[Month]]/12,1))</f>
        <v>5512.5</v>
      </c>
      <c r="K45" s="1">
        <f>FV($E$2,(($B$6*$B$4-Table2[[#This Row],[Month]])/12),0,-Table2[[#This Row],[Rental Cost]])</f>
        <v>12789.807602818983</v>
      </c>
      <c r="M45" s="1">
        <f>Table2[[#This Row],[Rental Cost]]-Table2[[#This Row],[Net EMI Cost]]</f>
        <v>-7034.1010349019416</v>
      </c>
      <c r="N45" s="18">
        <f ca="1">EDATE(NOW(),Table2[[#This Row],[Month]])</f>
        <v>45321</v>
      </c>
    </row>
    <row r="46" spans="1:14" ht="15.75" customHeight="1" x14ac:dyDescent="0.3">
      <c r="A46" s="4">
        <v>34</v>
      </c>
      <c r="B46" s="1">
        <f t="shared" si="0"/>
        <v>12546.601034901942</v>
      </c>
      <c r="C46" s="1">
        <f t="shared" si="1"/>
        <v>9375.6566642096768</v>
      </c>
      <c r="D46" s="1">
        <f t="shared" si="2"/>
        <v>3170.9443706922648</v>
      </c>
      <c r="E46" s="1">
        <v>0</v>
      </c>
      <c r="F46" s="1">
        <f t="shared" si="3"/>
        <v>1403177.5552607591</v>
      </c>
      <c r="G46" s="1">
        <f>$E$3*Table2[[#This Row],[Interest]]</f>
        <v>2812.6969992629029</v>
      </c>
      <c r="H46" s="1">
        <f xml:space="preserve"> IF(MOD(Table2[[#This Row],[Month]],12)=0, Table2[[#This Row],[Payment]]-SUM(G35:G46),Table2[[#This Row],[Payment]])</f>
        <v>12546.601034901942</v>
      </c>
      <c r="I46" s="1">
        <f>FV($E$2,(($B$6*$B$4-Table2[[#This Row],[Month]])/12),0,-Table2[[#This Row],[Net EMI Cost]])</f>
        <v>28991.836197730903</v>
      </c>
      <c r="J46" s="1">
        <f>$H$3*(1+$H$2)^(_xlfn.FLOOR.MATH(Table2[[#This Row],[Month]]/12,1))</f>
        <v>5512.5</v>
      </c>
      <c r="K46" s="1">
        <f>FV($E$2,(($B$6*$B$4-Table2[[#This Row],[Month]])/12),0,-Table2[[#This Row],[Rental Cost]])</f>
        <v>12737.911773508518</v>
      </c>
      <c r="M46" s="1">
        <f>Table2[[#This Row],[Rental Cost]]-Table2[[#This Row],[Net EMI Cost]]</f>
        <v>-7034.1010349019416</v>
      </c>
      <c r="N46" s="18">
        <f ca="1">EDATE(NOW(),Table2[[#This Row],[Month]])</f>
        <v>45351</v>
      </c>
    </row>
    <row r="47" spans="1:14" ht="15.75" customHeight="1" x14ac:dyDescent="0.3">
      <c r="A47" s="4">
        <v>35</v>
      </c>
      <c r="B47" s="1">
        <f t="shared" si="0"/>
        <v>12546.601034901942</v>
      </c>
      <c r="C47" s="1">
        <f t="shared" si="1"/>
        <v>9354.5170350717272</v>
      </c>
      <c r="D47" s="1">
        <f t="shared" si="2"/>
        <v>3192.0839998302145</v>
      </c>
      <c r="E47" s="1">
        <v>0</v>
      </c>
      <c r="F47" s="1">
        <f t="shared" si="3"/>
        <v>1399985.4712609288</v>
      </c>
      <c r="G47" s="1">
        <f>$E$3*Table2[[#This Row],[Interest]]</f>
        <v>2806.3551105215179</v>
      </c>
      <c r="H47" s="1">
        <f xml:space="preserve"> IF(MOD(Table2[[#This Row],[Month]],12)=0, Table2[[#This Row],[Payment]]-SUM(G36:G47),Table2[[#This Row],[Payment]])</f>
        <v>12546.601034901942</v>
      </c>
      <c r="I47" s="1">
        <f>FV($E$2,(($B$6*$B$4-Table2[[#This Row],[Month]])/12),0,-Table2[[#This Row],[Net EMI Cost]])</f>
        <v>28874.19913629592</v>
      </c>
      <c r="J47" s="1">
        <f>$H$3*(1+$H$2)^(_xlfn.FLOOR.MATH(Table2[[#This Row],[Month]]/12,1))</f>
        <v>5512.5</v>
      </c>
      <c r="K47" s="1">
        <f>FV($E$2,(($B$6*$B$4-Table2[[#This Row],[Month]])/12),0,-Table2[[#This Row],[Rental Cost]])</f>
        <v>12686.226516333572</v>
      </c>
      <c r="M47" s="1">
        <f>Table2[[#This Row],[Rental Cost]]-Table2[[#This Row],[Net EMI Cost]]</f>
        <v>-7034.1010349019416</v>
      </c>
      <c r="N47" s="18">
        <f ca="1">EDATE(NOW(),Table2[[#This Row],[Month]])</f>
        <v>45381</v>
      </c>
    </row>
    <row r="48" spans="1:14" ht="15.75" customHeight="1" x14ac:dyDescent="0.3">
      <c r="A48" s="4">
        <v>36</v>
      </c>
      <c r="B48" s="1">
        <f t="shared" si="0"/>
        <v>12546.601034901942</v>
      </c>
      <c r="C48" s="1">
        <f t="shared" si="1"/>
        <v>9333.2364750728593</v>
      </c>
      <c r="D48" s="1">
        <f t="shared" si="2"/>
        <v>3213.3645598290823</v>
      </c>
      <c r="E48" s="1">
        <v>0</v>
      </c>
      <c r="F48" s="1">
        <f t="shared" si="3"/>
        <v>1396772.1067010998</v>
      </c>
      <c r="G48" s="1">
        <f>$E$3*Table2[[#This Row],[Interest]]</f>
        <v>2799.9709425218575</v>
      </c>
      <c r="H48" s="1">
        <f xml:space="preserve"> IF(MOD(Table2[[#This Row],[Month]],12)=0, Table2[[#This Row],[Payment]]-SUM(G37:G48),Table2[[#This Row],[Payment]])</f>
        <v>-21465.24106678478</v>
      </c>
      <c r="I48" s="1">
        <f>FV($E$2,(($B$6*$B$4-Table2[[#This Row],[Month]])/12),0,-Table2[[#This Row],[Net EMI Cost]])</f>
        <v>-49198.725721085706</v>
      </c>
      <c r="J48" s="1">
        <f>$H$3*(1+$H$2)^(_xlfn.FLOOR.MATH(Table2[[#This Row],[Month]]/12,1))</f>
        <v>5788.1250000000009</v>
      </c>
      <c r="K48" s="1">
        <f>FV($E$2,(($B$6*$B$4-Table2[[#This Row],[Month]])/12),0,-Table2[[#This Row],[Rental Cost]])</f>
        <v>13266.488525722107</v>
      </c>
      <c r="M48" s="1">
        <f>Table2[[#This Row],[Rental Cost]]-Table2[[#This Row],[Net EMI Cost]]</f>
        <v>27253.36606678478</v>
      </c>
      <c r="N48" s="18">
        <f ca="1">EDATE(NOW(),Table2[[#This Row],[Month]])</f>
        <v>45412</v>
      </c>
    </row>
    <row r="49" spans="1:14" ht="15.75" customHeight="1" x14ac:dyDescent="0.3">
      <c r="A49" s="4">
        <v>37</v>
      </c>
      <c r="B49" s="1">
        <f t="shared" si="0"/>
        <v>12546.601034901942</v>
      </c>
      <c r="C49" s="1">
        <f t="shared" si="1"/>
        <v>9311.8140446739999</v>
      </c>
      <c r="D49" s="1">
        <f t="shared" si="2"/>
        <v>3234.7869902279417</v>
      </c>
      <c r="E49" s="1">
        <v>0</v>
      </c>
      <c r="F49" s="1">
        <f t="shared" si="3"/>
        <v>1393537.3197108719</v>
      </c>
      <c r="G49" s="1">
        <f>$E$3*Table2[[#This Row],[Interest]]</f>
        <v>2793.5442134022001</v>
      </c>
      <c r="H49" s="1">
        <f xml:space="preserve"> IF(MOD(Table2[[#This Row],[Month]],12)=0, Table2[[#This Row],[Payment]]-SUM(G38:G49),Table2[[#This Row],[Payment]])</f>
        <v>12546.601034901942</v>
      </c>
      <c r="I49" s="1">
        <f>FV($E$2,(($B$6*$B$4-Table2[[#This Row],[Month]])/12),0,-Table2[[#This Row],[Net EMI Cost]])</f>
        <v>28640.355046469711</v>
      </c>
      <c r="J49" s="1">
        <f>$H$3*(1+$H$2)^(_xlfn.FLOOR.MATH(Table2[[#This Row],[Month]]/12,1))</f>
        <v>5788.1250000000009</v>
      </c>
      <c r="K49" s="1">
        <f>FV($E$2,(($B$6*$B$4-Table2[[#This Row],[Month]])/12),0,-Table2[[#This Row],[Rental Cost]])</f>
        <v>13212.65851940299</v>
      </c>
      <c r="M49" s="1">
        <f>Table2[[#This Row],[Rental Cost]]-Table2[[#This Row],[Net EMI Cost]]</f>
        <v>-6758.4760349019407</v>
      </c>
      <c r="N49" s="18">
        <f ca="1">EDATE(NOW(),Table2[[#This Row],[Month]])</f>
        <v>45442</v>
      </c>
    </row>
    <row r="50" spans="1:14" ht="15.75" customHeight="1" x14ac:dyDescent="0.3">
      <c r="A50" s="4">
        <v>38</v>
      </c>
      <c r="B50" s="1">
        <f t="shared" si="0"/>
        <v>12546.601034901942</v>
      </c>
      <c r="C50" s="1">
        <f t="shared" si="1"/>
        <v>9290.24879807248</v>
      </c>
      <c r="D50" s="1">
        <f t="shared" si="2"/>
        <v>3256.3522368294616</v>
      </c>
      <c r="E50" s="1">
        <v>0</v>
      </c>
      <c r="F50" s="1">
        <f t="shared" si="3"/>
        <v>1390280.9674740424</v>
      </c>
      <c r="G50" s="1">
        <f>$E$3*Table2[[#This Row],[Interest]]</f>
        <v>2787.074639421744</v>
      </c>
      <c r="H50" s="1">
        <f xml:space="preserve"> IF(MOD(Table2[[#This Row],[Month]],12)=0, Table2[[#This Row],[Payment]]-SUM(G39:G50),Table2[[#This Row],[Payment]])</f>
        <v>12546.601034901942</v>
      </c>
      <c r="I50" s="1">
        <f>FV($E$2,(($B$6*$B$4-Table2[[#This Row],[Month]])/12),0,-Table2[[#This Row],[Net EMI Cost]])</f>
        <v>28524.144152370322</v>
      </c>
      <c r="J50" s="1">
        <f>$H$3*(1+$H$2)^(_xlfn.FLOOR.MATH(Table2[[#This Row],[Month]]/12,1))</f>
        <v>5788.1250000000009</v>
      </c>
      <c r="K50" s="1">
        <f>FV($E$2,(($B$6*$B$4-Table2[[#This Row],[Month]])/12),0,-Table2[[#This Row],[Rental Cost]])</f>
        <v>13159.046933321799</v>
      </c>
      <c r="M50" s="1">
        <f>Table2[[#This Row],[Rental Cost]]-Table2[[#This Row],[Net EMI Cost]]</f>
        <v>-6758.4760349019407</v>
      </c>
      <c r="N50" s="18">
        <f ca="1">EDATE(NOW(),Table2[[#This Row],[Month]])</f>
        <v>45473</v>
      </c>
    </row>
    <row r="51" spans="1:14" ht="15.75" customHeight="1" x14ac:dyDescent="0.3">
      <c r="A51" s="4">
        <v>39</v>
      </c>
      <c r="B51" s="1">
        <f t="shared" si="0"/>
        <v>12546.601034901942</v>
      </c>
      <c r="C51" s="1">
        <f t="shared" si="1"/>
        <v>9268.5397831602841</v>
      </c>
      <c r="D51" s="1">
        <f t="shared" si="2"/>
        <v>3278.0612517416575</v>
      </c>
      <c r="E51" s="1">
        <v>0</v>
      </c>
      <c r="F51" s="1">
        <f t="shared" si="3"/>
        <v>1387002.9062223008</v>
      </c>
      <c r="G51" s="1">
        <f>$E$3*Table2[[#This Row],[Interest]]</f>
        <v>2780.5619349480853</v>
      </c>
      <c r="H51" s="1">
        <f xml:space="preserve"> IF(MOD(Table2[[#This Row],[Month]],12)=0, Table2[[#This Row],[Payment]]-SUM(G40:G51),Table2[[#This Row],[Payment]])</f>
        <v>12546.601034901942</v>
      </c>
      <c r="I51" s="1">
        <f>FV($E$2,(($B$6*$B$4-Table2[[#This Row],[Month]])/12),0,-Table2[[#This Row],[Net EMI Cost]])</f>
        <v>28408.40479474056</v>
      </c>
      <c r="J51" s="1">
        <f>$H$3*(1+$H$2)^(_xlfn.FLOOR.MATH(Table2[[#This Row],[Month]]/12,1))</f>
        <v>5788.1250000000009</v>
      </c>
      <c r="K51" s="1">
        <f>FV($E$2,(($B$6*$B$4-Table2[[#This Row],[Month]])/12),0,-Table2[[#This Row],[Rental Cost]])</f>
        <v>13105.652881218188</v>
      </c>
      <c r="M51" s="1">
        <f>Table2[[#This Row],[Rental Cost]]-Table2[[#This Row],[Net EMI Cost]]</f>
        <v>-6758.4760349019407</v>
      </c>
      <c r="N51" s="18">
        <f ca="1">EDATE(NOW(),Table2[[#This Row],[Month]])</f>
        <v>45503</v>
      </c>
    </row>
    <row r="52" spans="1:14" ht="15.75" customHeight="1" x14ac:dyDescent="0.3">
      <c r="A52" s="4">
        <v>40</v>
      </c>
      <c r="B52" s="1">
        <f t="shared" si="0"/>
        <v>12546.601034901942</v>
      </c>
      <c r="C52" s="1">
        <f t="shared" si="1"/>
        <v>9246.6860414820057</v>
      </c>
      <c r="D52" s="1">
        <f t="shared" si="2"/>
        <v>3299.9149934199359</v>
      </c>
      <c r="E52" s="1">
        <v>0</v>
      </c>
      <c r="F52" s="1">
        <f t="shared" si="3"/>
        <v>1383702.9912288808</v>
      </c>
      <c r="G52" s="1">
        <f>$E$3*Table2[[#This Row],[Interest]]</f>
        <v>2774.0058124446018</v>
      </c>
      <c r="H52" s="1">
        <f xml:space="preserve"> IF(MOD(Table2[[#This Row],[Month]],12)=0, Table2[[#This Row],[Payment]]-SUM(G41:G52),Table2[[#This Row],[Payment]])</f>
        <v>12546.601034901942</v>
      </c>
      <c r="I52" s="1">
        <f>FV($E$2,(($B$6*$B$4-Table2[[#This Row],[Month]])/12),0,-Table2[[#This Row],[Net EMI Cost]])</f>
        <v>28293.135060277516</v>
      </c>
      <c r="J52" s="1">
        <f>$H$3*(1+$H$2)^(_xlfn.FLOOR.MATH(Table2[[#This Row],[Month]]/12,1))</f>
        <v>5788.1250000000009</v>
      </c>
      <c r="K52" s="1">
        <f>FV($E$2,(($B$6*$B$4-Table2[[#This Row],[Month]])/12),0,-Table2[[#This Row],[Rental Cost]])</f>
        <v>13052.475480427893</v>
      </c>
      <c r="M52" s="1">
        <f>Table2[[#This Row],[Rental Cost]]-Table2[[#This Row],[Net EMI Cost]]</f>
        <v>-6758.4760349019407</v>
      </c>
      <c r="N52" s="18">
        <f ca="1">EDATE(NOW(),Table2[[#This Row],[Month]])</f>
        <v>45534</v>
      </c>
    </row>
    <row r="53" spans="1:14" ht="15.75" customHeight="1" x14ac:dyDescent="0.3">
      <c r="A53" s="4">
        <v>41</v>
      </c>
      <c r="B53" s="1">
        <f t="shared" si="0"/>
        <v>12546.601034901942</v>
      </c>
      <c r="C53" s="1">
        <f t="shared" si="1"/>
        <v>9224.68660819254</v>
      </c>
      <c r="D53" s="1">
        <f t="shared" si="2"/>
        <v>3321.9144267094016</v>
      </c>
      <c r="E53" s="1">
        <v>0</v>
      </c>
      <c r="F53" s="1">
        <f t="shared" si="3"/>
        <v>1380381.0768021715</v>
      </c>
      <c r="G53" s="1">
        <f>$E$3*Table2[[#This Row],[Interest]]</f>
        <v>2767.4059824577621</v>
      </c>
      <c r="H53" s="1">
        <f xml:space="preserve"> IF(MOD(Table2[[#This Row],[Month]],12)=0, Table2[[#This Row],[Payment]]-SUM(G42:G53),Table2[[#This Row],[Payment]])</f>
        <v>12546.601034901942</v>
      </c>
      <c r="I53" s="1">
        <f>FV($E$2,(($B$6*$B$4-Table2[[#This Row],[Month]])/12),0,-Table2[[#This Row],[Net EMI Cost]])</f>
        <v>28178.333043441664</v>
      </c>
      <c r="J53" s="1">
        <f>$H$3*(1+$H$2)^(_xlfn.FLOOR.MATH(Table2[[#This Row],[Month]]/12,1))</f>
        <v>5788.1250000000009</v>
      </c>
      <c r="K53" s="1">
        <f>FV($E$2,(($B$6*$B$4-Table2[[#This Row],[Month]])/12),0,-Table2[[#This Row],[Rental Cost]])</f>
        <v>12999.513851868131</v>
      </c>
      <c r="M53" s="1">
        <f>Table2[[#This Row],[Rental Cost]]-Table2[[#This Row],[Net EMI Cost]]</f>
        <v>-6758.4760349019407</v>
      </c>
      <c r="N53" s="18">
        <f ca="1">EDATE(NOW(),Table2[[#This Row],[Month]])</f>
        <v>45565</v>
      </c>
    </row>
    <row r="54" spans="1:14" ht="15.75" customHeight="1" x14ac:dyDescent="0.3">
      <c r="A54" s="4">
        <v>42</v>
      </c>
      <c r="B54" s="1">
        <f t="shared" si="0"/>
        <v>12546.601034901942</v>
      </c>
      <c r="C54" s="1">
        <f t="shared" si="1"/>
        <v>9202.5405120144769</v>
      </c>
      <c r="D54" s="1">
        <f t="shared" si="2"/>
        <v>3344.0605228874647</v>
      </c>
      <c r="E54" s="1">
        <v>0</v>
      </c>
      <c r="F54" s="1">
        <f t="shared" si="3"/>
        <v>1377037.0162792841</v>
      </c>
      <c r="G54" s="1">
        <f>$E$3*Table2[[#This Row],[Interest]]</f>
        <v>2760.762153604343</v>
      </c>
      <c r="H54" s="1">
        <f xml:space="preserve"> IF(MOD(Table2[[#This Row],[Month]],12)=0, Table2[[#This Row],[Payment]]-SUM(G43:G54),Table2[[#This Row],[Payment]])</f>
        <v>12546.601034901942</v>
      </c>
      <c r="I54" s="1">
        <f>FV($E$2,(($B$6*$B$4-Table2[[#This Row],[Month]])/12),0,-Table2[[#This Row],[Net EMI Cost]])</f>
        <v>28063.996846425416</v>
      </c>
      <c r="J54" s="1">
        <f>$H$3*(1+$H$2)^(_xlfn.FLOOR.MATH(Table2[[#This Row],[Month]]/12,1))</f>
        <v>5788.1250000000009</v>
      </c>
      <c r="K54" s="1">
        <f>FV($E$2,(($B$6*$B$4-Table2[[#This Row],[Month]])/12),0,-Table2[[#This Row],[Rental Cost]])</f>
        <v>12946.767120023091</v>
      </c>
      <c r="M54" s="1">
        <f>Table2[[#This Row],[Rental Cost]]-Table2[[#This Row],[Net EMI Cost]]</f>
        <v>-6758.4760349019407</v>
      </c>
      <c r="N54" s="18">
        <f ca="1">EDATE(NOW(),Table2[[#This Row],[Month]])</f>
        <v>45595</v>
      </c>
    </row>
    <row r="55" spans="1:14" ht="15.75" customHeight="1" x14ac:dyDescent="0.3">
      <c r="A55" s="4">
        <v>43</v>
      </c>
      <c r="B55" s="1">
        <f t="shared" si="0"/>
        <v>12546.601034901942</v>
      </c>
      <c r="C55" s="1">
        <f t="shared" si="1"/>
        <v>9180.2467751952281</v>
      </c>
      <c r="D55" s="1">
        <f t="shared" si="2"/>
        <v>3366.3542597067135</v>
      </c>
      <c r="E55" s="1">
        <v>0</v>
      </c>
      <c r="F55" s="1">
        <f t="shared" si="3"/>
        <v>1373670.6620195773</v>
      </c>
      <c r="G55" s="1">
        <f>$E$3*Table2[[#This Row],[Interest]]</f>
        <v>2754.0740325585684</v>
      </c>
      <c r="H55" s="1">
        <f xml:space="preserve"> IF(MOD(Table2[[#This Row],[Month]],12)=0, Table2[[#This Row],[Payment]]-SUM(G44:G55),Table2[[#This Row],[Payment]])</f>
        <v>12546.601034901942</v>
      </c>
      <c r="I55" s="1">
        <f>FV($E$2,(($B$6*$B$4-Table2[[#This Row],[Month]])/12),0,-Table2[[#This Row],[Net EMI Cost]])</f>
        <v>27950.124579121675</v>
      </c>
      <c r="J55" s="1">
        <f>$H$3*(1+$H$2)^(_xlfn.FLOOR.MATH(Table2[[#This Row],[Month]]/12,1))</f>
        <v>5788.1250000000009</v>
      </c>
      <c r="K55" s="1">
        <f>FV($E$2,(($B$6*$B$4-Table2[[#This Row],[Month]])/12),0,-Table2[[#This Row],[Rental Cost]])</f>
        <v>12894.234412929436</v>
      </c>
      <c r="M55" s="1">
        <f>Table2[[#This Row],[Rental Cost]]-Table2[[#This Row],[Net EMI Cost]]</f>
        <v>-6758.4760349019407</v>
      </c>
      <c r="N55" s="18">
        <f ca="1">EDATE(NOW(),Table2[[#This Row],[Month]])</f>
        <v>45626</v>
      </c>
    </row>
    <row r="56" spans="1:14" ht="15.75" customHeight="1" x14ac:dyDescent="0.3">
      <c r="A56" s="4">
        <v>44</v>
      </c>
      <c r="B56" s="1">
        <f t="shared" si="0"/>
        <v>12546.601034901942</v>
      </c>
      <c r="C56" s="1">
        <f t="shared" si="1"/>
        <v>9157.8044134638494</v>
      </c>
      <c r="D56" s="1">
        <f t="shared" si="2"/>
        <v>3388.7966214380922</v>
      </c>
      <c r="E56" s="1">
        <v>0</v>
      </c>
      <c r="F56" s="1">
        <f t="shared" si="3"/>
        <v>1370281.8653981392</v>
      </c>
      <c r="G56" s="1">
        <f>$E$3*Table2[[#This Row],[Interest]]</f>
        <v>2747.3413240391546</v>
      </c>
      <c r="H56" s="1">
        <f xml:space="preserve"> IF(MOD(Table2[[#This Row],[Month]],12)=0, Table2[[#This Row],[Payment]]-SUM(G45:G56),Table2[[#This Row],[Payment]])</f>
        <v>12546.601034901942</v>
      </c>
      <c r="I56" s="1">
        <f>FV($E$2,(($B$6*$B$4-Table2[[#This Row],[Month]])/12),0,-Table2[[#This Row],[Net EMI Cost]])</f>
        <v>27836.714359092672</v>
      </c>
      <c r="J56" s="1">
        <f>$H$3*(1+$H$2)^(_xlfn.FLOOR.MATH(Table2[[#This Row],[Month]]/12,1))</f>
        <v>5788.1250000000009</v>
      </c>
      <c r="K56" s="1">
        <f>FV($E$2,(($B$6*$B$4-Table2[[#This Row],[Month]])/12),0,-Table2[[#This Row],[Rental Cost]])</f>
        <v>12841.914862161915</v>
      </c>
      <c r="M56" s="1">
        <f>Table2[[#This Row],[Rental Cost]]-Table2[[#This Row],[Net EMI Cost]]</f>
        <v>-6758.4760349019407</v>
      </c>
      <c r="N56" s="18">
        <f ca="1">EDATE(NOW(),Table2[[#This Row],[Month]])</f>
        <v>45656</v>
      </c>
    </row>
    <row r="57" spans="1:14" ht="15.75" customHeight="1" x14ac:dyDescent="0.3">
      <c r="A57" s="4">
        <v>45</v>
      </c>
      <c r="B57" s="1">
        <f t="shared" si="0"/>
        <v>12546.601034901942</v>
      </c>
      <c r="C57" s="1">
        <f t="shared" si="1"/>
        <v>9135.2124359875961</v>
      </c>
      <c r="D57" s="1">
        <f t="shared" si="2"/>
        <v>3411.3885989143455</v>
      </c>
      <c r="E57" s="1">
        <v>0</v>
      </c>
      <c r="F57" s="1">
        <f t="shared" si="3"/>
        <v>1366870.476799225</v>
      </c>
      <c r="G57" s="1">
        <f>$E$3*Table2[[#This Row],[Interest]]</f>
        <v>2740.5637307962788</v>
      </c>
      <c r="H57" s="1">
        <f xml:space="preserve"> IF(MOD(Table2[[#This Row],[Month]],12)=0, Table2[[#This Row],[Payment]]-SUM(G46:G57),Table2[[#This Row],[Payment]])</f>
        <v>12546.601034901942</v>
      </c>
      <c r="I57" s="1">
        <f>FV($E$2,(($B$6*$B$4-Table2[[#This Row],[Month]])/12),0,-Table2[[#This Row],[Net EMI Cost]])</f>
        <v>27723.764311538773</v>
      </c>
      <c r="J57" s="1">
        <f>$H$3*(1+$H$2)^(_xlfn.FLOOR.MATH(Table2[[#This Row],[Month]]/12,1))</f>
        <v>5788.1250000000009</v>
      </c>
      <c r="K57" s="1">
        <f>FV($E$2,(($B$6*$B$4-Table2[[#This Row],[Month]])/12),0,-Table2[[#This Row],[Rental Cost]])</f>
        <v>12789.807602818984</v>
      </c>
      <c r="M57" s="1">
        <f>Table2[[#This Row],[Rental Cost]]-Table2[[#This Row],[Net EMI Cost]]</f>
        <v>-6758.4760349019407</v>
      </c>
      <c r="N57" s="18">
        <f ca="1">EDATE(NOW(),Table2[[#This Row],[Month]])</f>
        <v>45687</v>
      </c>
    </row>
    <row r="58" spans="1:14" ht="15.75" customHeight="1" x14ac:dyDescent="0.3">
      <c r="A58" s="4">
        <v>46</v>
      </c>
      <c r="B58" s="1">
        <f t="shared" si="0"/>
        <v>12546.601034901942</v>
      </c>
      <c r="C58" s="1">
        <f t="shared" si="1"/>
        <v>9112.4698453281671</v>
      </c>
      <c r="D58" s="1">
        <f t="shared" si="2"/>
        <v>3434.1311895737745</v>
      </c>
      <c r="E58" s="1">
        <v>0</v>
      </c>
      <c r="F58" s="1">
        <f t="shared" si="3"/>
        <v>1363436.3456096512</v>
      </c>
      <c r="G58" s="1">
        <f>$E$3*Table2[[#This Row],[Interest]]</f>
        <v>2733.7409535984502</v>
      </c>
      <c r="H58" s="1">
        <f xml:space="preserve"> IF(MOD(Table2[[#This Row],[Month]],12)=0, Table2[[#This Row],[Payment]]-SUM(G47:G58),Table2[[#This Row],[Payment]])</f>
        <v>12546.601034901942</v>
      </c>
      <c r="I58" s="1">
        <f>FV($E$2,(($B$6*$B$4-Table2[[#This Row],[Month]])/12),0,-Table2[[#This Row],[Net EMI Cost]])</f>
        <v>27611.27256926753</v>
      </c>
      <c r="J58" s="1">
        <f>$H$3*(1+$H$2)^(_xlfn.FLOOR.MATH(Table2[[#This Row],[Month]]/12,1))</f>
        <v>5788.1250000000009</v>
      </c>
      <c r="K58" s="1">
        <f>FV($E$2,(($B$6*$B$4-Table2[[#This Row],[Month]])/12),0,-Table2[[#This Row],[Rental Cost]])</f>
        <v>12737.911773508522</v>
      </c>
      <c r="M58" s="1">
        <f>Table2[[#This Row],[Rental Cost]]-Table2[[#This Row],[Net EMI Cost]]</f>
        <v>-6758.4760349019407</v>
      </c>
      <c r="N58" s="18">
        <f ca="1">EDATE(NOW(),Table2[[#This Row],[Month]])</f>
        <v>45716</v>
      </c>
    </row>
    <row r="59" spans="1:14" ht="15.75" customHeight="1" x14ac:dyDescent="0.3">
      <c r="A59" s="4">
        <v>47</v>
      </c>
      <c r="B59" s="1">
        <f t="shared" si="0"/>
        <v>12546.601034901942</v>
      </c>
      <c r="C59" s="1">
        <f t="shared" si="1"/>
        <v>9089.5756373976747</v>
      </c>
      <c r="D59" s="1">
        <f t="shared" si="2"/>
        <v>3457.0253975042669</v>
      </c>
      <c r="E59" s="1">
        <v>0</v>
      </c>
      <c r="F59" s="1">
        <f t="shared" si="3"/>
        <v>1359979.320212147</v>
      </c>
      <c r="G59" s="1">
        <f>$E$3*Table2[[#This Row],[Interest]]</f>
        <v>2726.8726912193024</v>
      </c>
      <c r="H59" s="1">
        <f xml:space="preserve"> IF(MOD(Table2[[#This Row],[Month]],12)=0, Table2[[#This Row],[Payment]]-SUM(G48:G59),Table2[[#This Row],[Payment]])</f>
        <v>12546.601034901942</v>
      </c>
      <c r="I59" s="1">
        <f>FV($E$2,(($B$6*$B$4-Table2[[#This Row],[Month]])/12),0,-Table2[[#This Row],[Net EMI Cost]])</f>
        <v>27499.23727266278</v>
      </c>
      <c r="J59" s="1">
        <f>$H$3*(1+$H$2)^(_xlfn.FLOOR.MATH(Table2[[#This Row],[Month]]/12,1))</f>
        <v>5788.1250000000009</v>
      </c>
      <c r="K59" s="1">
        <f>FV($E$2,(($B$6*$B$4-Table2[[#This Row],[Month]])/12),0,-Table2[[#This Row],[Rental Cost]])</f>
        <v>12686.226516333574</v>
      </c>
      <c r="M59" s="1">
        <f>Table2[[#This Row],[Rental Cost]]-Table2[[#This Row],[Net EMI Cost]]</f>
        <v>-6758.4760349019407</v>
      </c>
      <c r="N59" s="18">
        <f ca="1">EDATE(NOW(),Table2[[#This Row],[Month]])</f>
        <v>45746</v>
      </c>
    </row>
    <row r="60" spans="1:14" ht="15.75" customHeight="1" x14ac:dyDescent="0.3">
      <c r="A60" s="4">
        <v>48</v>
      </c>
      <c r="B60" s="1">
        <f t="shared" si="0"/>
        <v>12546.601034901942</v>
      </c>
      <c r="C60" s="1">
        <f t="shared" si="1"/>
        <v>9066.5288014143134</v>
      </c>
      <c r="D60" s="1">
        <f t="shared" si="2"/>
        <v>3480.0722334876282</v>
      </c>
      <c r="E60" s="1">
        <v>0</v>
      </c>
      <c r="F60" s="1">
        <f t="shared" si="3"/>
        <v>1356499.2479786593</v>
      </c>
      <c r="G60" s="1">
        <f>$E$3*Table2[[#This Row],[Interest]]</f>
        <v>2719.9586404242941</v>
      </c>
      <c r="H60" s="1">
        <f xml:space="preserve"> IF(MOD(Table2[[#This Row],[Month]],12)=0, Table2[[#This Row],[Payment]]-SUM(G49:G60),Table2[[#This Row],[Payment]])</f>
        <v>-20539.305074012846</v>
      </c>
      <c r="I60" s="1">
        <f>FV($E$2,(($B$6*$B$4-Table2[[#This Row],[Month]])/12),0,-Table2[[#This Row],[Net EMI Cost]])</f>
        <v>-44834.727109086802</v>
      </c>
      <c r="J60" s="1">
        <f>$H$3*(1+$H$2)^(_xlfn.FLOOR.MATH(Table2[[#This Row],[Month]]/12,1))</f>
        <v>6077.53125</v>
      </c>
      <c r="K60" s="1">
        <f>FV($E$2,(($B$6*$B$4-Table2[[#This Row],[Month]])/12),0,-Table2[[#This Row],[Rental Cost]])</f>
        <v>13266.488525722103</v>
      </c>
      <c r="M60" s="1">
        <f>Table2[[#This Row],[Rental Cost]]-Table2[[#This Row],[Net EMI Cost]]</f>
        <v>26616.836324012846</v>
      </c>
      <c r="N60" s="18">
        <f ca="1">EDATE(NOW(),Table2[[#This Row],[Month]])</f>
        <v>45777</v>
      </c>
    </row>
    <row r="61" spans="1:14" ht="15.75" customHeight="1" x14ac:dyDescent="0.3">
      <c r="A61" s="4">
        <v>49</v>
      </c>
      <c r="B61" s="1">
        <f t="shared" si="0"/>
        <v>12546.601034901942</v>
      </c>
      <c r="C61" s="1">
        <f t="shared" si="1"/>
        <v>9043.3283198577301</v>
      </c>
      <c r="D61" s="1">
        <f t="shared" si="2"/>
        <v>3503.2727150442115</v>
      </c>
      <c r="E61" s="1">
        <v>0</v>
      </c>
      <c r="F61" s="1">
        <f t="shared" si="3"/>
        <v>1352995.9752636151</v>
      </c>
      <c r="G61" s="1">
        <f>$E$3*Table2[[#This Row],[Interest]]</f>
        <v>2712.9984959573189</v>
      </c>
      <c r="H61" s="1">
        <f xml:space="preserve"> IF(MOD(Table2[[#This Row],[Month]],12)=0, Table2[[#This Row],[Payment]]-SUM(G50:G61),Table2[[#This Row],[Payment]])</f>
        <v>12546.601034901942</v>
      </c>
      <c r="I61" s="1">
        <f>FV($E$2,(($B$6*$B$4-Table2[[#This Row],[Month]])/12),0,-Table2[[#This Row],[Net EMI Cost]])</f>
        <v>27276.528615685434</v>
      </c>
      <c r="J61" s="1">
        <f>$H$3*(1+$H$2)^(_xlfn.FLOOR.MATH(Table2[[#This Row],[Month]]/12,1))</f>
        <v>6077.53125</v>
      </c>
      <c r="K61" s="1">
        <f>FV($E$2,(($B$6*$B$4-Table2[[#This Row],[Month]])/12),0,-Table2[[#This Row],[Rental Cost]])</f>
        <v>13212.658519402987</v>
      </c>
      <c r="M61" s="1">
        <f>Table2[[#This Row],[Rental Cost]]-Table2[[#This Row],[Net EMI Cost]]</f>
        <v>-6469.0697849019416</v>
      </c>
      <c r="N61" s="18">
        <f ca="1">EDATE(NOW(),Table2[[#This Row],[Month]])</f>
        <v>45807</v>
      </c>
    </row>
    <row r="62" spans="1:14" ht="15.75" customHeight="1" x14ac:dyDescent="0.3">
      <c r="A62" s="4">
        <v>50</v>
      </c>
      <c r="B62" s="1">
        <f t="shared" si="0"/>
        <v>12546.601034901942</v>
      </c>
      <c r="C62" s="1">
        <f t="shared" si="1"/>
        <v>9019.9731684241015</v>
      </c>
      <c r="D62" s="1">
        <f t="shared" si="2"/>
        <v>3526.6278664778401</v>
      </c>
      <c r="E62" s="1">
        <v>0</v>
      </c>
      <c r="F62" s="1">
        <f t="shared" si="3"/>
        <v>1349469.3473971372</v>
      </c>
      <c r="G62" s="1">
        <f>$E$3*Table2[[#This Row],[Interest]]</f>
        <v>2705.9919505272305</v>
      </c>
      <c r="H62" s="1">
        <f xml:space="preserve"> IF(MOD(Table2[[#This Row],[Month]],12)=0, Table2[[#This Row],[Payment]]-SUM(G51:G62),Table2[[#This Row],[Payment]])</f>
        <v>12546.601034901942</v>
      </c>
      <c r="I62" s="1">
        <f>FV($E$2,(($B$6*$B$4-Table2[[#This Row],[Month]])/12),0,-Table2[[#This Row],[Net EMI Cost]])</f>
        <v>27165.851573686021</v>
      </c>
      <c r="J62" s="1">
        <f>$H$3*(1+$H$2)^(_xlfn.FLOOR.MATH(Table2[[#This Row],[Month]]/12,1))</f>
        <v>6077.53125</v>
      </c>
      <c r="K62" s="1">
        <f>FV($E$2,(($B$6*$B$4-Table2[[#This Row],[Month]])/12),0,-Table2[[#This Row],[Rental Cost]])</f>
        <v>13159.046933321795</v>
      </c>
      <c r="M62" s="1">
        <f>Table2[[#This Row],[Rental Cost]]-Table2[[#This Row],[Net EMI Cost]]</f>
        <v>-6469.0697849019416</v>
      </c>
      <c r="N62" s="18">
        <f ca="1">EDATE(NOW(),Table2[[#This Row],[Month]])</f>
        <v>45838</v>
      </c>
    </row>
    <row r="63" spans="1:14" ht="15.75" customHeight="1" x14ac:dyDescent="0.3">
      <c r="A63" s="4">
        <v>51</v>
      </c>
      <c r="B63" s="1">
        <f t="shared" si="0"/>
        <v>12546.601034901942</v>
      </c>
      <c r="C63" s="1">
        <f t="shared" si="1"/>
        <v>8996.4623159809144</v>
      </c>
      <c r="D63" s="1">
        <f t="shared" si="2"/>
        <v>3550.1387189210272</v>
      </c>
      <c r="E63" s="1">
        <v>0</v>
      </c>
      <c r="F63" s="1">
        <f t="shared" si="3"/>
        <v>1345919.2086782162</v>
      </c>
      <c r="G63" s="1">
        <f>$E$3*Table2[[#This Row],[Interest]]</f>
        <v>2698.9386947942744</v>
      </c>
      <c r="H63" s="1">
        <f xml:space="preserve"> IF(MOD(Table2[[#This Row],[Month]],12)=0, Table2[[#This Row],[Payment]]-SUM(G52:G63),Table2[[#This Row],[Payment]])</f>
        <v>12546.601034901942</v>
      </c>
      <c r="I63" s="1">
        <f>FV($E$2,(($B$6*$B$4-Table2[[#This Row],[Month]])/12),0,-Table2[[#This Row],[Net EMI Cost]])</f>
        <v>27055.623614038632</v>
      </c>
      <c r="J63" s="1">
        <f>$H$3*(1+$H$2)^(_xlfn.FLOOR.MATH(Table2[[#This Row],[Month]]/12,1))</f>
        <v>6077.53125</v>
      </c>
      <c r="K63" s="1">
        <f>FV($E$2,(($B$6*$B$4-Table2[[#This Row],[Month]])/12),0,-Table2[[#This Row],[Rental Cost]])</f>
        <v>13105.652881218188</v>
      </c>
      <c r="M63" s="1">
        <f>Table2[[#This Row],[Rental Cost]]-Table2[[#This Row],[Net EMI Cost]]</f>
        <v>-6469.0697849019416</v>
      </c>
      <c r="N63" s="18">
        <f ca="1">EDATE(NOW(),Table2[[#This Row],[Month]])</f>
        <v>45868</v>
      </c>
    </row>
    <row r="64" spans="1:14" ht="15.75" customHeight="1" x14ac:dyDescent="0.3">
      <c r="A64" s="4">
        <v>52</v>
      </c>
      <c r="B64" s="1">
        <f t="shared" si="0"/>
        <v>12546.601034901942</v>
      </c>
      <c r="C64" s="1">
        <f t="shared" si="1"/>
        <v>8972.7947245214418</v>
      </c>
      <c r="D64" s="1">
        <f t="shared" si="2"/>
        <v>3573.8063103804998</v>
      </c>
      <c r="E64" s="1">
        <v>0</v>
      </c>
      <c r="F64" s="1">
        <f t="shared" si="3"/>
        <v>1342345.4023678356</v>
      </c>
      <c r="G64" s="1">
        <f>$E$3*Table2[[#This Row],[Interest]]</f>
        <v>2691.8384173564323</v>
      </c>
      <c r="H64" s="1">
        <f xml:space="preserve"> IF(MOD(Table2[[#This Row],[Month]],12)=0, Table2[[#This Row],[Payment]]-SUM(G53:G64),Table2[[#This Row],[Payment]])</f>
        <v>12546.601034901942</v>
      </c>
      <c r="I64" s="1">
        <f>FV($E$2,(($B$6*$B$4-Table2[[#This Row],[Month]])/12),0,-Table2[[#This Row],[Net EMI Cost]])</f>
        <v>26945.842914550009</v>
      </c>
      <c r="J64" s="1">
        <f>$H$3*(1+$H$2)^(_xlfn.FLOOR.MATH(Table2[[#This Row],[Month]]/12,1))</f>
        <v>6077.53125</v>
      </c>
      <c r="K64" s="1">
        <f>FV($E$2,(($B$6*$B$4-Table2[[#This Row],[Month]])/12),0,-Table2[[#This Row],[Rental Cost]])</f>
        <v>13052.475480427887</v>
      </c>
      <c r="M64" s="1">
        <f>Table2[[#This Row],[Rental Cost]]-Table2[[#This Row],[Net EMI Cost]]</f>
        <v>-6469.0697849019416</v>
      </c>
      <c r="N64" s="18">
        <f ca="1">EDATE(NOW(),Table2[[#This Row],[Month]])</f>
        <v>45899</v>
      </c>
    </row>
    <row r="65" spans="1:14" ht="15.75" customHeight="1" x14ac:dyDescent="0.3">
      <c r="A65" s="4">
        <v>53</v>
      </c>
      <c r="B65" s="1">
        <f t="shared" si="0"/>
        <v>12546.601034901942</v>
      </c>
      <c r="C65" s="1">
        <f t="shared" si="1"/>
        <v>8948.9693491189046</v>
      </c>
      <c r="D65" s="1">
        <f t="shared" si="2"/>
        <v>3597.631685783037</v>
      </c>
      <c r="E65" s="1">
        <v>0</v>
      </c>
      <c r="F65" s="1">
        <f t="shared" si="3"/>
        <v>1338747.7706820527</v>
      </c>
      <c r="G65" s="1">
        <f>$E$3*Table2[[#This Row],[Interest]]</f>
        <v>2684.6908047356715</v>
      </c>
      <c r="H65" s="1">
        <f xml:space="preserve"> IF(MOD(Table2[[#This Row],[Month]],12)=0, Table2[[#This Row],[Payment]]-SUM(G54:G65),Table2[[#This Row],[Payment]])</f>
        <v>12546.601034901942</v>
      </c>
      <c r="I65" s="1">
        <f>FV($E$2,(($B$6*$B$4-Table2[[#This Row],[Month]])/12),0,-Table2[[#This Row],[Net EMI Cost]])</f>
        <v>26836.507660420633</v>
      </c>
      <c r="J65" s="1">
        <f>$H$3*(1+$H$2)^(_xlfn.FLOOR.MATH(Table2[[#This Row],[Month]]/12,1))</f>
        <v>6077.53125</v>
      </c>
      <c r="K65" s="1">
        <f>FV($E$2,(($B$6*$B$4-Table2[[#This Row],[Month]])/12),0,-Table2[[#This Row],[Rental Cost]])</f>
        <v>12999.513851868129</v>
      </c>
      <c r="M65" s="1">
        <f>Table2[[#This Row],[Rental Cost]]-Table2[[#This Row],[Net EMI Cost]]</f>
        <v>-6469.0697849019416</v>
      </c>
      <c r="N65" s="18">
        <f ca="1">EDATE(NOW(),Table2[[#This Row],[Month]])</f>
        <v>45930</v>
      </c>
    </row>
    <row r="66" spans="1:14" ht="15.75" customHeight="1" x14ac:dyDescent="0.3">
      <c r="A66" s="4">
        <v>54</v>
      </c>
      <c r="B66" s="1">
        <f t="shared" si="0"/>
        <v>12546.601034901942</v>
      </c>
      <c r="C66" s="1">
        <f t="shared" si="1"/>
        <v>8924.9851378803523</v>
      </c>
      <c r="D66" s="1">
        <f t="shared" si="2"/>
        <v>3621.6158970215893</v>
      </c>
      <c r="E66" s="1">
        <v>0</v>
      </c>
      <c r="F66" s="1">
        <f t="shared" si="3"/>
        <v>1335126.1547850312</v>
      </c>
      <c r="G66" s="1">
        <f>$E$3*Table2[[#This Row],[Interest]]</f>
        <v>2677.4955413641055</v>
      </c>
      <c r="H66" s="1">
        <f xml:space="preserve"> IF(MOD(Table2[[#This Row],[Month]],12)=0, Table2[[#This Row],[Payment]]-SUM(G55:G66),Table2[[#This Row],[Payment]])</f>
        <v>12546.601034901942</v>
      </c>
      <c r="I66" s="1">
        <f>FV($E$2,(($B$6*$B$4-Table2[[#This Row],[Month]])/12),0,-Table2[[#This Row],[Net EMI Cost]])</f>
        <v>26727.616044214676</v>
      </c>
      <c r="J66" s="1">
        <f>$H$3*(1+$H$2)^(_xlfn.FLOOR.MATH(Table2[[#This Row],[Month]]/12,1))</f>
        <v>6077.53125</v>
      </c>
      <c r="K66" s="1">
        <f>FV($E$2,(($B$6*$B$4-Table2[[#This Row],[Month]])/12),0,-Table2[[#This Row],[Rental Cost]])</f>
        <v>12946.767120023085</v>
      </c>
      <c r="M66" s="1">
        <f>Table2[[#This Row],[Rental Cost]]-Table2[[#This Row],[Net EMI Cost]]</f>
        <v>-6469.0697849019416</v>
      </c>
      <c r="N66" s="18">
        <f ca="1">EDATE(NOW(),Table2[[#This Row],[Month]])</f>
        <v>45960</v>
      </c>
    </row>
    <row r="67" spans="1:14" ht="15.75" customHeight="1" x14ac:dyDescent="0.3">
      <c r="A67" s="4">
        <v>55</v>
      </c>
      <c r="B67" s="1">
        <f t="shared" si="0"/>
        <v>12546.601034901942</v>
      </c>
      <c r="C67" s="1">
        <f t="shared" si="1"/>
        <v>8900.8410319002087</v>
      </c>
      <c r="D67" s="1">
        <f t="shared" si="2"/>
        <v>3645.7600030017329</v>
      </c>
      <c r="E67" s="1">
        <v>0</v>
      </c>
      <c r="F67" s="1">
        <f t="shared" si="3"/>
        <v>1331480.3947820296</v>
      </c>
      <c r="G67" s="1">
        <f>$E$3*Table2[[#This Row],[Interest]]</f>
        <v>2670.2523095700626</v>
      </c>
      <c r="H67" s="1">
        <f xml:space="preserve"> IF(MOD(Table2[[#This Row],[Month]],12)=0, Table2[[#This Row],[Payment]]-SUM(G56:G67),Table2[[#This Row],[Payment]])</f>
        <v>12546.601034901942</v>
      </c>
      <c r="I67" s="1">
        <f>FV($E$2,(($B$6*$B$4-Table2[[#This Row],[Month]])/12),0,-Table2[[#This Row],[Net EMI Cost]])</f>
        <v>26619.166265830172</v>
      </c>
      <c r="J67" s="1">
        <f>$H$3*(1+$H$2)^(_xlfn.FLOOR.MATH(Table2[[#This Row],[Month]]/12,1))</f>
        <v>6077.53125</v>
      </c>
      <c r="K67" s="1">
        <f>FV($E$2,(($B$6*$B$4-Table2[[#This Row],[Month]])/12),0,-Table2[[#This Row],[Rental Cost]])</f>
        <v>12894.234412929434</v>
      </c>
      <c r="M67" s="1">
        <f>Table2[[#This Row],[Rental Cost]]-Table2[[#This Row],[Net EMI Cost]]</f>
        <v>-6469.0697849019416</v>
      </c>
      <c r="N67" s="18">
        <f ca="1">EDATE(NOW(),Table2[[#This Row],[Month]])</f>
        <v>45991</v>
      </c>
    </row>
    <row r="68" spans="1:14" ht="15.75" customHeight="1" x14ac:dyDescent="0.3">
      <c r="A68" s="4">
        <v>56</v>
      </c>
      <c r="B68" s="1">
        <f t="shared" si="0"/>
        <v>12546.601034901942</v>
      </c>
      <c r="C68" s="1">
        <f t="shared" si="1"/>
        <v>8876.5359652135303</v>
      </c>
      <c r="D68" s="1">
        <f t="shared" si="2"/>
        <v>3670.0650696884113</v>
      </c>
      <c r="E68" s="1">
        <v>0</v>
      </c>
      <c r="F68" s="1">
        <f t="shared" si="3"/>
        <v>1327810.3297123411</v>
      </c>
      <c r="G68" s="1">
        <f>$E$3*Table2[[#This Row],[Interest]]</f>
        <v>2662.9607895640588</v>
      </c>
      <c r="H68" s="1">
        <f xml:space="preserve"> IF(MOD(Table2[[#This Row],[Month]],12)=0, Table2[[#This Row],[Payment]]-SUM(G57:G68),Table2[[#This Row],[Payment]])</f>
        <v>12546.601034901942</v>
      </c>
      <c r="I68" s="1">
        <f>FV($E$2,(($B$6*$B$4-Table2[[#This Row],[Month]])/12),0,-Table2[[#This Row],[Net EMI Cost]])</f>
        <v>26511.156532469216</v>
      </c>
      <c r="J68" s="1">
        <f>$H$3*(1+$H$2)^(_xlfn.FLOOR.MATH(Table2[[#This Row],[Month]]/12,1))</f>
        <v>6077.53125</v>
      </c>
      <c r="K68" s="1">
        <f>FV($E$2,(($B$6*$B$4-Table2[[#This Row],[Month]])/12),0,-Table2[[#This Row],[Rental Cost]])</f>
        <v>12841.914862161915</v>
      </c>
      <c r="M68" s="1">
        <f>Table2[[#This Row],[Rental Cost]]-Table2[[#This Row],[Net EMI Cost]]</f>
        <v>-6469.0697849019416</v>
      </c>
      <c r="N68" s="18">
        <f ca="1">EDATE(NOW(),Table2[[#This Row],[Month]])</f>
        <v>46021</v>
      </c>
    </row>
    <row r="69" spans="1:14" ht="15.75" customHeight="1" x14ac:dyDescent="0.3">
      <c r="A69" s="4">
        <v>57</v>
      </c>
      <c r="B69" s="1">
        <f t="shared" si="0"/>
        <v>12546.601034901942</v>
      </c>
      <c r="C69" s="1">
        <f t="shared" si="1"/>
        <v>8852.0688647489405</v>
      </c>
      <c r="D69" s="1">
        <f t="shared" si="2"/>
        <v>3694.5321701530011</v>
      </c>
      <c r="E69" s="1">
        <v>0</v>
      </c>
      <c r="F69" s="1">
        <f t="shared" si="3"/>
        <v>1324115.7975421881</v>
      </c>
      <c r="G69" s="1">
        <f>$E$3*Table2[[#This Row],[Interest]]</f>
        <v>2655.6206594246819</v>
      </c>
      <c r="H69" s="1">
        <f xml:space="preserve"> IF(MOD(Table2[[#This Row],[Month]],12)=0, Table2[[#This Row],[Payment]]-SUM(G58:G69),Table2[[#This Row],[Payment]])</f>
        <v>12546.601034901942</v>
      </c>
      <c r="I69" s="1">
        <f>FV($E$2,(($B$6*$B$4-Table2[[#This Row],[Month]])/12),0,-Table2[[#This Row],[Net EMI Cost]])</f>
        <v>26403.585058608354</v>
      </c>
      <c r="J69" s="1">
        <f>$H$3*(1+$H$2)^(_xlfn.FLOOR.MATH(Table2[[#This Row],[Month]]/12,1))</f>
        <v>6077.53125</v>
      </c>
      <c r="K69" s="1">
        <f>FV($E$2,(($B$6*$B$4-Table2[[#This Row],[Month]])/12),0,-Table2[[#This Row],[Rental Cost]])</f>
        <v>12789.807602818981</v>
      </c>
      <c r="M69" s="1">
        <f>Table2[[#This Row],[Rental Cost]]-Table2[[#This Row],[Net EMI Cost]]</f>
        <v>-6469.0697849019416</v>
      </c>
      <c r="N69" s="18">
        <f ca="1">EDATE(NOW(),Table2[[#This Row],[Month]])</f>
        <v>46052</v>
      </c>
    </row>
    <row r="70" spans="1:14" ht="15.75" customHeight="1" x14ac:dyDescent="0.3">
      <c r="A70" s="4">
        <v>58</v>
      </c>
      <c r="B70" s="1">
        <f t="shared" si="0"/>
        <v>12546.601034901942</v>
      </c>
      <c r="C70" s="1">
        <f t="shared" si="1"/>
        <v>8827.438650281254</v>
      </c>
      <c r="D70" s="1">
        <f t="shared" si="2"/>
        <v>3719.1623846206876</v>
      </c>
      <c r="E70" s="1">
        <v>0</v>
      </c>
      <c r="F70" s="1">
        <f t="shared" si="3"/>
        <v>1320396.6351575674</v>
      </c>
      <c r="G70" s="1">
        <f>$E$3*Table2[[#This Row],[Interest]]</f>
        <v>2648.2315950843763</v>
      </c>
      <c r="H70" s="1">
        <f xml:space="preserve"> IF(MOD(Table2[[#This Row],[Month]],12)=0, Table2[[#This Row],[Payment]]-SUM(G59:G70),Table2[[#This Row],[Payment]])</f>
        <v>12546.601034901942</v>
      </c>
      <c r="I70" s="1">
        <f>FV($E$2,(($B$6*$B$4-Table2[[#This Row],[Month]])/12),0,-Table2[[#This Row],[Net EMI Cost]])</f>
        <v>26296.450065969068</v>
      </c>
      <c r="J70" s="1">
        <f>$H$3*(1+$H$2)^(_xlfn.FLOOR.MATH(Table2[[#This Row],[Month]]/12,1))</f>
        <v>6077.53125</v>
      </c>
      <c r="K70" s="1">
        <f>FV($E$2,(($B$6*$B$4-Table2[[#This Row],[Month]])/12),0,-Table2[[#This Row],[Rental Cost]])</f>
        <v>12737.911773508516</v>
      </c>
      <c r="M70" s="1">
        <f>Table2[[#This Row],[Rental Cost]]-Table2[[#This Row],[Net EMI Cost]]</f>
        <v>-6469.0697849019416</v>
      </c>
      <c r="N70" s="18">
        <f ca="1">EDATE(NOW(),Table2[[#This Row],[Month]])</f>
        <v>46081</v>
      </c>
    </row>
    <row r="71" spans="1:14" ht="15.75" customHeight="1" x14ac:dyDescent="0.3">
      <c r="A71" s="4">
        <v>59</v>
      </c>
      <c r="B71" s="1">
        <f t="shared" si="0"/>
        <v>12546.601034901942</v>
      </c>
      <c r="C71" s="1">
        <f t="shared" si="1"/>
        <v>8802.6442343837844</v>
      </c>
      <c r="D71" s="1">
        <f t="shared" si="2"/>
        <v>3743.9568005181573</v>
      </c>
      <c r="E71" s="1">
        <v>0</v>
      </c>
      <c r="F71" s="1">
        <f t="shared" si="3"/>
        <v>1316652.6783570494</v>
      </c>
      <c r="G71" s="1">
        <f>$E$3*Table2[[#This Row],[Interest]]</f>
        <v>2640.793270315135</v>
      </c>
      <c r="H71" s="1">
        <f xml:space="preserve"> IF(MOD(Table2[[#This Row],[Month]],12)=0, Table2[[#This Row],[Payment]]-SUM(G60:G71),Table2[[#This Row],[Payment]])</f>
        <v>12546.601034901942</v>
      </c>
      <c r="I71" s="1">
        <f>FV($E$2,(($B$6*$B$4-Table2[[#This Row],[Month]])/12),0,-Table2[[#This Row],[Net EMI Cost]])</f>
        <v>26189.749783488365</v>
      </c>
      <c r="J71" s="1">
        <f>$H$3*(1+$H$2)^(_xlfn.FLOOR.MATH(Table2[[#This Row],[Month]]/12,1))</f>
        <v>6077.53125</v>
      </c>
      <c r="K71" s="1">
        <f>FV($E$2,(($B$6*$B$4-Table2[[#This Row],[Month]])/12),0,-Table2[[#This Row],[Rental Cost]])</f>
        <v>12686.226516333574</v>
      </c>
      <c r="M71" s="1">
        <f>Table2[[#This Row],[Rental Cost]]-Table2[[#This Row],[Net EMI Cost]]</f>
        <v>-6469.0697849019416</v>
      </c>
      <c r="N71" s="18">
        <f ca="1">EDATE(NOW(),Table2[[#This Row],[Month]])</f>
        <v>46111</v>
      </c>
    </row>
    <row r="72" spans="1:14" ht="15.75" customHeight="1" x14ac:dyDescent="0.3">
      <c r="A72" s="4">
        <v>60</v>
      </c>
      <c r="B72" s="1">
        <f t="shared" si="0"/>
        <v>12546.601034901942</v>
      </c>
      <c r="C72" s="1">
        <f t="shared" si="1"/>
        <v>8777.6845223803302</v>
      </c>
      <c r="D72" s="1">
        <f t="shared" si="2"/>
        <v>3768.9165125216114</v>
      </c>
      <c r="E72" s="1">
        <v>0</v>
      </c>
      <c r="F72" s="1">
        <f t="shared" si="3"/>
        <v>1312883.7618445277</v>
      </c>
      <c r="G72" s="1">
        <f>$E$3*Table2[[#This Row],[Interest]]</f>
        <v>2633.3053567140992</v>
      </c>
      <c r="H72" s="1">
        <f xml:space="preserve"> IF(MOD(Table2[[#This Row],[Month]],12)=0, Table2[[#This Row],[Payment]]-SUM(G61:G72),Table2[[#This Row],[Payment]])</f>
        <v>-19536.516850505508</v>
      </c>
      <c r="I72" s="1">
        <f>FV($E$2,(($B$6*$B$4-Table2[[#This Row],[Month]])/12),0,-Table2[[#This Row],[Net EMI Cost]])</f>
        <v>-40615.015408060928</v>
      </c>
      <c r="J72" s="1">
        <f>$H$3*(1+$H$2)^(_xlfn.FLOOR.MATH(Table2[[#This Row],[Month]]/12,1))</f>
        <v>6381.4078125000005</v>
      </c>
      <c r="K72" s="1">
        <f>FV($E$2,(($B$6*$B$4-Table2[[#This Row],[Month]])/12),0,-Table2[[#This Row],[Rental Cost]])</f>
        <v>13266.488525722105</v>
      </c>
      <c r="M72" s="1">
        <f>Table2[[#This Row],[Rental Cost]]-Table2[[#This Row],[Net EMI Cost]]</f>
        <v>25917.92466300551</v>
      </c>
      <c r="N72" s="18">
        <f ca="1">EDATE(NOW(),Table2[[#This Row],[Month]])</f>
        <v>46142</v>
      </c>
    </row>
    <row r="73" spans="1:14" ht="15.75" customHeight="1" x14ac:dyDescent="0.3">
      <c r="A73" s="4">
        <v>61</v>
      </c>
      <c r="B73" s="1">
        <f t="shared" si="0"/>
        <v>12546.601034901942</v>
      </c>
      <c r="C73" s="1">
        <f t="shared" si="1"/>
        <v>8752.5584122968521</v>
      </c>
      <c r="D73" s="1">
        <f t="shared" si="2"/>
        <v>3794.0426226050895</v>
      </c>
      <c r="E73" s="1">
        <v>0</v>
      </c>
      <c r="F73" s="1">
        <f t="shared" si="3"/>
        <v>1309089.7192219226</v>
      </c>
      <c r="G73" s="1">
        <f>$E$3*Table2[[#This Row],[Interest]]</f>
        <v>2625.7675236890555</v>
      </c>
      <c r="H73" s="1">
        <f xml:space="preserve"> IF(MOD(Table2[[#This Row],[Month]],12)=0, Table2[[#This Row],[Payment]]-SUM(G62:G73),Table2[[#This Row],[Payment]])</f>
        <v>12546.601034901942</v>
      </c>
      <c r="I73" s="1">
        <f>FV($E$2,(($B$6*$B$4-Table2[[#This Row],[Month]])/12),0,-Table2[[#This Row],[Net EMI Cost]])</f>
        <v>25977.646300652792</v>
      </c>
      <c r="J73" s="1">
        <f>$H$3*(1+$H$2)^(_xlfn.FLOOR.MATH(Table2[[#This Row],[Month]]/12,1))</f>
        <v>6381.4078125000005</v>
      </c>
      <c r="K73" s="1">
        <f>FV($E$2,(($B$6*$B$4-Table2[[#This Row],[Month]])/12),0,-Table2[[#This Row],[Rental Cost]])</f>
        <v>13212.658519402987</v>
      </c>
      <c r="M73" s="1">
        <f>Table2[[#This Row],[Rental Cost]]-Table2[[#This Row],[Net EMI Cost]]</f>
        <v>-6165.1932224019411</v>
      </c>
      <c r="N73" s="18">
        <f ca="1">EDATE(NOW(),Table2[[#This Row],[Month]])</f>
        <v>46172</v>
      </c>
    </row>
    <row r="74" spans="1:14" ht="15.75" customHeight="1" x14ac:dyDescent="0.3">
      <c r="A74" s="4">
        <v>62</v>
      </c>
      <c r="B74" s="1">
        <f t="shared" si="0"/>
        <v>12546.601034901942</v>
      </c>
      <c r="C74" s="1">
        <f t="shared" si="1"/>
        <v>8727.2647948128179</v>
      </c>
      <c r="D74" s="1">
        <f t="shared" si="2"/>
        <v>3819.3362400891237</v>
      </c>
      <c r="E74" s="1">
        <v>0</v>
      </c>
      <c r="F74" s="1">
        <f t="shared" si="3"/>
        <v>1305270.3829818335</v>
      </c>
      <c r="G74" s="1">
        <f>$E$3*Table2[[#This Row],[Interest]]</f>
        <v>2618.1794384438454</v>
      </c>
      <c r="H74" s="1">
        <f xml:space="preserve"> IF(MOD(Table2[[#This Row],[Month]],12)=0, Table2[[#This Row],[Payment]]-SUM(G63:G74),Table2[[#This Row],[Payment]])</f>
        <v>12546.601034901942</v>
      </c>
      <c r="I74" s="1">
        <f>FV($E$2,(($B$6*$B$4-Table2[[#This Row],[Month]])/12),0,-Table2[[#This Row],[Net EMI Cost]])</f>
        <v>25872.239593986684</v>
      </c>
      <c r="J74" s="1">
        <f>$H$3*(1+$H$2)^(_xlfn.FLOOR.MATH(Table2[[#This Row],[Month]]/12,1))</f>
        <v>6381.4078125000005</v>
      </c>
      <c r="K74" s="1">
        <f>FV($E$2,(($B$6*$B$4-Table2[[#This Row],[Month]])/12),0,-Table2[[#This Row],[Rental Cost]])</f>
        <v>13159.046933321797</v>
      </c>
      <c r="M74" s="1">
        <f>Table2[[#This Row],[Rental Cost]]-Table2[[#This Row],[Net EMI Cost]]</f>
        <v>-6165.1932224019411</v>
      </c>
      <c r="N74" s="18">
        <f ca="1">EDATE(NOW(),Table2[[#This Row],[Month]])</f>
        <v>46203</v>
      </c>
    </row>
    <row r="75" spans="1:14" ht="15.75" customHeight="1" x14ac:dyDescent="0.3">
      <c r="A75" s="4">
        <v>63</v>
      </c>
      <c r="B75" s="1">
        <f t="shared" si="0"/>
        <v>12546.601034901942</v>
      </c>
      <c r="C75" s="1">
        <f t="shared" si="1"/>
        <v>8701.8025532122247</v>
      </c>
      <c r="D75" s="1">
        <f t="shared" si="2"/>
        <v>3844.7984816897169</v>
      </c>
      <c r="E75" s="1">
        <v>0</v>
      </c>
      <c r="F75" s="1">
        <f t="shared" si="3"/>
        <v>1301425.5845001438</v>
      </c>
      <c r="G75" s="1">
        <f>$E$3*Table2[[#This Row],[Interest]]</f>
        <v>2610.5407659636671</v>
      </c>
      <c r="H75" s="1">
        <f xml:space="preserve"> IF(MOD(Table2[[#This Row],[Month]],12)=0, Table2[[#This Row],[Payment]]-SUM(G64:G75),Table2[[#This Row],[Payment]])</f>
        <v>12546.601034901942</v>
      </c>
      <c r="I75" s="1">
        <f>FV($E$2,(($B$6*$B$4-Table2[[#This Row],[Month]])/12),0,-Table2[[#This Row],[Net EMI Cost]])</f>
        <v>25767.260584798696</v>
      </c>
      <c r="J75" s="1">
        <f>$H$3*(1+$H$2)^(_xlfn.FLOOR.MATH(Table2[[#This Row],[Month]]/12,1))</f>
        <v>6381.4078125000005</v>
      </c>
      <c r="K75" s="1">
        <f>FV($E$2,(($B$6*$B$4-Table2[[#This Row],[Month]])/12),0,-Table2[[#This Row],[Rental Cost]])</f>
        <v>13105.652881218188</v>
      </c>
      <c r="M75" s="1">
        <f>Table2[[#This Row],[Rental Cost]]-Table2[[#This Row],[Net EMI Cost]]</f>
        <v>-6165.1932224019411</v>
      </c>
      <c r="N75" s="18">
        <f ca="1">EDATE(NOW(),Table2[[#This Row],[Month]])</f>
        <v>46233</v>
      </c>
    </row>
    <row r="76" spans="1:14" ht="15.75" customHeight="1" x14ac:dyDescent="0.3">
      <c r="A76" s="4">
        <v>64</v>
      </c>
      <c r="B76" s="1">
        <f t="shared" si="0"/>
        <v>12546.601034901942</v>
      </c>
      <c r="C76" s="1">
        <f t="shared" si="1"/>
        <v>8676.1705633342917</v>
      </c>
      <c r="D76" s="1">
        <f t="shared" si="2"/>
        <v>3870.4304715676499</v>
      </c>
      <c r="E76" s="1">
        <v>0</v>
      </c>
      <c r="F76" s="1">
        <f t="shared" si="3"/>
        <v>1297555.1540285761</v>
      </c>
      <c r="G76" s="1">
        <f>$E$3*Table2[[#This Row],[Interest]]</f>
        <v>2602.8511690002874</v>
      </c>
      <c r="H76" s="1">
        <f xml:space="preserve"> IF(MOD(Table2[[#This Row],[Month]],12)=0, Table2[[#This Row],[Payment]]-SUM(G65:G76),Table2[[#This Row],[Payment]])</f>
        <v>12546.601034901942</v>
      </c>
      <c r="I76" s="1">
        <f>FV($E$2,(($B$6*$B$4-Table2[[#This Row],[Month]])/12),0,-Table2[[#This Row],[Net EMI Cost]])</f>
        <v>25662.707537666673</v>
      </c>
      <c r="J76" s="1">
        <f>$H$3*(1+$H$2)^(_xlfn.FLOOR.MATH(Table2[[#This Row],[Month]]/12,1))</f>
        <v>6381.4078125000005</v>
      </c>
      <c r="K76" s="1">
        <f>FV($E$2,(($B$6*$B$4-Table2[[#This Row],[Month]])/12),0,-Table2[[#This Row],[Rental Cost]])</f>
        <v>13052.475480427887</v>
      </c>
      <c r="M76" s="1">
        <f>Table2[[#This Row],[Rental Cost]]-Table2[[#This Row],[Net EMI Cost]]</f>
        <v>-6165.1932224019411</v>
      </c>
      <c r="N76" s="18">
        <f ca="1">EDATE(NOW(),Table2[[#This Row],[Month]])</f>
        <v>46264</v>
      </c>
    </row>
    <row r="77" spans="1:14" ht="15.75" customHeight="1" x14ac:dyDescent="0.3">
      <c r="A77" s="4">
        <v>65</v>
      </c>
      <c r="B77" s="1">
        <f t="shared" ref="B77:B140" si="4">IF($B$7&lt;=F76,$B$7,F76+F76*$B$5/$B$6)</f>
        <v>12546.601034901942</v>
      </c>
      <c r="C77" s="1">
        <f t="shared" ref="C77:C140" si="5">IF(B77&gt;0,$B$5/$B$6*F76,0)</f>
        <v>8650.3676935238418</v>
      </c>
      <c r="D77" s="1">
        <f t="shared" si="2"/>
        <v>3896.2333413780998</v>
      </c>
      <c r="E77" s="1">
        <v>0</v>
      </c>
      <c r="F77" s="1">
        <f t="shared" ref="F77:F140" si="6">IF(ROUND(F76,5)&gt;0,F76-D77-E77,0)</f>
        <v>1293658.9206871979</v>
      </c>
      <c r="G77" s="1">
        <f>$E$3*Table2[[#This Row],[Interest]]</f>
        <v>2595.1103080571525</v>
      </c>
      <c r="H77" s="1">
        <f xml:space="preserve"> IF(MOD(Table2[[#This Row],[Month]],12)=0, Table2[[#This Row],[Payment]]-SUM(G66:G77),Table2[[#This Row],[Payment]])</f>
        <v>12546.601034901942</v>
      </c>
      <c r="I77" s="1">
        <f>FV($E$2,(($B$6*$B$4-Table2[[#This Row],[Month]])/12),0,-Table2[[#This Row],[Net EMI Cost]])</f>
        <v>25558.578724210121</v>
      </c>
      <c r="J77" s="1">
        <f>$H$3*(1+$H$2)^(_xlfn.FLOOR.MATH(Table2[[#This Row],[Month]]/12,1))</f>
        <v>6381.4078125000005</v>
      </c>
      <c r="K77" s="1">
        <f>FV($E$2,(($B$6*$B$4-Table2[[#This Row],[Month]])/12),0,-Table2[[#This Row],[Rental Cost]])</f>
        <v>12999.513851868127</v>
      </c>
      <c r="M77" s="1">
        <f>Table2[[#This Row],[Rental Cost]]-Table2[[#This Row],[Net EMI Cost]]</f>
        <v>-6165.1932224019411</v>
      </c>
      <c r="N77" s="18">
        <f ca="1">EDATE(NOW(),Table2[[#This Row],[Month]])</f>
        <v>46295</v>
      </c>
    </row>
    <row r="78" spans="1:14" ht="15.75" customHeight="1" x14ac:dyDescent="0.3">
      <c r="A78" s="4">
        <v>66</v>
      </c>
      <c r="B78" s="1">
        <f t="shared" si="4"/>
        <v>12546.601034901942</v>
      </c>
      <c r="C78" s="1">
        <f t="shared" si="5"/>
        <v>8624.3928045813209</v>
      </c>
      <c r="D78" s="1">
        <f t="shared" si="2"/>
        <v>3922.2082303206207</v>
      </c>
      <c r="E78" s="1">
        <v>0</v>
      </c>
      <c r="F78" s="1">
        <f t="shared" si="6"/>
        <v>1289736.7124568773</v>
      </c>
      <c r="G78" s="1">
        <f>$E$3*Table2[[#This Row],[Interest]]</f>
        <v>2587.3178413743963</v>
      </c>
      <c r="H78" s="1">
        <f xml:space="preserve"> IF(MOD(Table2[[#This Row],[Month]],12)=0, Table2[[#This Row],[Payment]]-SUM(G67:G78),Table2[[#This Row],[Payment]])</f>
        <v>12546.601034901942</v>
      </c>
      <c r="I78" s="1">
        <f>FV($E$2,(($B$6*$B$4-Table2[[#This Row],[Month]])/12),0,-Table2[[#This Row],[Net EMI Cost]])</f>
        <v>25454.872423061595</v>
      </c>
      <c r="J78" s="1">
        <f>$H$3*(1+$H$2)^(_xlfn.FLOOR.MATH(Table2[[#This Row],[Month]]/12,1))</f>
        <v>6381.4078125000005</v>
      </c>
      <c r="K78" s="1">
        <f>FV($E$2,(($B$6*$B$4-Table2[[#This Row],[Month]])/12),0,-Table2[[#This Row],[Rental Cost]])</f>
        <v>12946.767120023087</v>
      </c>
      <c r="M78" s="1">
        <f>Table2[[#This Row],[Rental Cost]]-Table2[[#This Row],[Net EMI Cost]]</f>
        <v>-6165.1932224019411</v>
      </c>
      <c r="N78" s="18">
        <f ca="1">EDATE(NOW(),Table2[[#This Row],[Month]])</f>
        <v>46325</v>
      </c>
    </row>
    <row r="79" spans="1:14" ht="15.75" customHeight="1" x14ac:dyDescent="0.3">
      <c r="A79" s="4">
        <v>67</v>
      </c>
      <c r="B79" s="1">
        <f t="shared" si="4"/>
        <v>12546.601034901942</v>
      </c>
      <c r="C79" s="1">
        <f t="shared" si="5"/>
        <v>8598.2447497125158</v>
      </c>
      <c r="D79" s="1">
        <f t="shared" si="2"/>
        <v>3948.3562851894258</v>
      </c>
      <c r="E79" s="1">
        <v>0</v>
      </c>
      <c r="F79" s="1">
        <f t="shared" si="6"/>
        <v>1285788.3561716878</v>
      </c>
      <c r="G79" s="1">
        <f>$E$3*Table2[[#This Row],[Interest]]</f>
        <v>2579.4734249137546</v>
      </c>
      <c r="H79" s="1">
        <f xml:space="preserve"> IF(MOD(Table2[[#This Row],[Month]],12)=0, Table2[[#This Row],[Payment]]-SUM(G68:G79),Table2[[#This Row],[Payment]])</f>
        <v>12546.601034901942</v>
      </c>
      <c r="I79" s="1">
        <f>FV($E$2,(($B$6*$B$4-Table2[[#This Row],[Month]])/12),0,-Table2[[#This Row],[Net EMI Cost]])</f>
        <v>25351.586919838257</v>
      </c>
      <c r="J79" s="1">
        <f>$H$3*(1+$H$2)^(_xlfn.FLOOR.MATH(Table2[[#This Row],[Month]]/12,1))</f>
        <v>6381.4078125000005</v>
      </c>
      <c r="K79" s="1">
        <f>FV($E$2,(($B$6*$B$4-Table2[[#This Row],[Month]])/12),0,-Table2[[#This Row],[Rental Cost]])</f>
        <v>12894.234412929434</v>
      </c>
      <c r="M79" s="1">
        <f>Table2[[#This Row],[Rental Cost]]-Table2[[#This Row],[Net EMI Cost]]</f>
        <v>-6165.1932224019411</v>
      </c>
      <c r="N79" s="18">
        <f ca="1">EDATE(NOW(),Table2[[#This Row],[Month]])</f>
        <v>46356</v>
      </c>
    </row>
    <row r="80" spans="1:14" ht="15.75" customHeight="1" x14ac:dyDescent="0.3">
      <c r="A80" s="4">
        <v>68</v>
      </c>
      <c r="B80" s="1">
        <f t="shared" si="4"/>
        <v>12546.601034901942</v>
      </c>
      <c r="C80" s="1">
        <f t="shared" si="5"/>
        <v>8571.9223744779192</v>
      </c>
      <c r="D80" s="1">
        <f t="shared" si="2"/>
        <v>3974.6786604240224</v>
      </c>
      <c r="E80" s="1">
        <v>0</v>
      </c>
      <c r="F80" s="1">
        <f t="shared" si="6"/>
        <v>1281813.6775112639</v>
      </c>
      <c r="G80" s="1">
        <f>$E$3*Table2[[#This Row],[Interest]]</f>
        <v>2571.5767123433757</v>
      </c>
      <c r="H80" s="1">
        <f xml:space="preserve"> IF(MOD(Table2[[#This Row],[Month]],12)=0, Table2[[#This Row],[Payment]]-SUM(G69:G80),Table2[[#This Row],[Payment]])</f>
        <v>12546.601034901942</v>
      </c>
      <c r="I80" s="1">
        <f>FV($E$2,(($B$6*$B$4-Table2[[#This Row],[Month]])/12),0,-Table2[[#This Row],[Net EMI Cost]])</f>
        <v>25248.720507113536</v>
      </c>
      <c r="J80" s="1">
        <f>$H$3*(1+$H$2)^(_xlfn.FLOOR.MATH(Table2[[#This Row],[Month]]/12,1))</f>
        <v>6381.4078125000005</v>
      </c>
      <c r="K80" s="1">
        <f>FV($E$2,(($B$6*$B$4-Table2[[#This Row],[Month]])/12),0,-Table2[[#This Row],[Rental Cost]])</f>
        <v>12841.914862161913</v>
      </c>
      <c r="M80" s="1">
        <f>Table2[[#This Row],[Rental Cost]]-Table2[[#This Row],[Net EMI Cost]]</f>
        <v>-6165.1932224019411</v>
      </c>
      <c r="N80" s="18">
        <f ca="1">EDATE(NOW(),Table2[[#This Row],[Month]])</f>
        <v>46386</v>
      </c>
    </row>
    <row r="81" spans="1:14" ht="15.75" customHeight="1" x14ac:dyDescent="0.3">
      <c r="A81" s="4">
        <v>69</v>
      </c>
      <c r="B81" s="1">
        <f t="shared" si="4"/>
        <v>12546.601034901942</v>
      </c>
      <c r="C81" s="1">
        <f t="shared" si="5"/>
        <v>8545.4245167417594</v>
      </c>
      <c r="D81" s="1">
        <f t="shared" si="2"/>
        <v>4001.1765181601822</v>
      </c>
      <c r="E81" s="1">
        <v>0</v>
      </c>
      <c r="F81" s="1">
        <f t="shared" si="6"/>
        <v>1277812.5009931037</v>
      </c>
      <c r="G81" s="1">
        <f>$E$3*Table2[[#This Row],[Interest]]</f>
        <v>2563.6273550225278</v>
      </c>
      <c r="H81" s="1">
        <f xml:space="preserve"> IF(MOD(Table2[[#This Row],[Month]],12)=0, Table2[[#This Row],[Payment]]-SUM(G70:G81),Table2[[#This Row],[Payment]])</f>
        <v>12546.601034901942</v>
      </c>
      <c r="I81" s="1">
        <f>FV($E$2,(($B$6*$B$4-Table2[[#This Row],[Month]])/12),0,-Table2[[#This Row],[Net EMI Cost]])</f>
        <v>25146.271484388912</v>
      </c>
      <c r="J81" s="1">
        <f>$H$3*(1+$H$2)^(_xlfn.FLOOR.MATH(Table2[[#This Row],[Month]]/12,1))</f>
        <v>6381.4078125000005</v>
      </c>
      <c r="K81" s="1">
        <f>FV($E$2,(($B$6*$B$4-Table2[[#This Row],[Month]])/12),0,-Table2[[#This Row],[Rental Cost]])</f>
        <v>12789.807602818984</v>
      </c>
      <c r="M81" s="1">
        <f>Table2[[#This Row],[Rental Cost]]-Table2[[#This Row],[Net EMI Cost]]</f>
        <v>-6165.1932224019411</v>
      </c>
      <c r="N81" s="18">
        <f ca="1">EDATE(NOW(),Table2[[#This Row],[Month]])</f>
        <v>46417</v>
      </c>
    </row>
    <row r="82" spans="1:14" ht="15.75" customHeight="1" x14ac:dyDescent="0.3">
      <c r="A82" s="4">
        <v>70</v>
      </c>
      <c r="B82" s="1">
        <f t="shared" si="4"/>
        <v>12546.601034901942</v>
      </c>
      <c r="C82" s="1">
        <f t="shared" si="5"/>
        <v>8518.7500066206921</v>
      </c>
      <c r="D82" s="1">
        <f t="shared" si="2"/>
        <v>4027.8510282812495</v>
      </c>
      <c r="E82" s="1">
        <v>0</v>
      </c>
      <c r="F82" s="1">
        <f t="shared" si="6"/>
        <v>1273784.6499648225</v>
      </c>
      <c r="G82" s="1">
        <f>$E$3*Table2[[#This Row],[Interest]]</f>
        <v>2555.6250019862077</v>
      </c>
      <c r="H82" s="1">
        <f xml:space="preserve"> IF(MOD(Table2[[#This Row],[Month]],12)=0, Table2[[#This Row],[Payment]]-SUM(G71:G82),Table2[[#This Row],[Payment]])</f>
        <v>12546.601034901942</v>
      </c>
      <c r="I82" s="1">
        <f>FV($E$2,(($B$6*$B$4-Table2[[#This Row],[Month]])/12),0,-Table2[[#This Row],[Net EMI Cost]])</f>
        <v>25044.238158065778</v>
      </c>
      <c r="J82" s="1">
        <f>$H$3*(1+$H$2)^(_xlfn.FLOOR.MATH(Table2[[#This Row],[Month]]/12,1))</f>
        <v>6381.4078125000005</v>
      </c>
      <c r="K82" s="1">
        <f>FV($E$2,(($B$6*$B$4-Table2[[#This Row],[Month]])/12),0,-Table2[[#This Row],[Rental Cost]])</f>
        <v>12737.911773508516</v>
      </c>
      <c r="M82" s="1">
        <f>Table2[[#This Row],[Rental Cost]]-Table2[[#This Row],[Net EMI Cost]]</f>
        <v>-6165.1932224019411</v>
      </c>
      <c r="N82" s="18">
        <f ca="1">EDATE(NOW(),Table2[[#This Row],[Month]])</f>
        <v>46446</v>
      </c>
    </row>
    <row r="83" spans="1:14" ht="15.75" customHeight="1" x14ac:dyDescent="0.3">
      <c r="A83" s="4">
        <v>71</v>
      </c>
      <c r="B83" s="1">
        <f t="shared" si="4"/>
        <v>12546.601034901942</v>
      </c>
      <c r="C83" s="1">
        <f t="shared" si="5"/>
        <v>8491.8976664321508</v>
      </c>
      <c r="D83" s="1">
        <f t="shared" si="2"/>
        <v>4054.7033684697908</v>
      </c>
      <c r="E83" s="1">
        <v>0</v>
      </c>
      <c r="F83" s="1">
        <f t="shared" si="6"/>
        <v>1269729.9465963526</v>
      </c>
      <c r="G83" s="1">
        <f>$E$3*Table2[[#This Row],[Interest]]</f>
        <v>2547.5692999296452</v>
      </c>
      <c r="H83" s="1">
        <f xml:space="preserve"> IF(MOD(Table2[[#This Row],[Month]],12)=0, Table2[[#This Row],[Payment]]-SUM(G72:G83),Table2[[#This Row],[Payment]])</f>
        <v>12546.601034901942</v>
      </c>
      <c r="I83" s="1">
        <f>FV($E$2,(($B$6*$B$4-Table2[[#This Row],[Month]])/12),0,-Table2[[#This Row],[Net EMI Cost]])</f>
        <v>24942.61884141749</v>
      </c>
      <c r="J83" s="1">
        <f>$H$3*(1+$H$2)^(_xlfn.FLOOR.MATH(Table2[[#This Row],[Month]]/12,1))</f>
        <v>6381.4078125000005</v>
      </c>
      <c r="K83" s="1">
        <f>FV($E$2,(($B$6*$B$4-Table2[[#This Row],[Month]])/12),0,-Table2[[#This Row],[Rental Cost]])</f>
        <v>12686.226516333574</v>
      </c>
      <c r="M83" s="1">
        <f>Table2[[#This Row],[Rental Cost]]-Table2[[#This Row],[Net EMI Cost]]</f>
        <v>-6165.1932224019411</v>
      </c>
      <c r="N83" s="18">
        <f ca="1">EDATE(NOW(),Table2[[#This Row],[Month]])</f>
        <v>46476</v>
      </c>
    </row>
    <row r="84" spans="1:14" ht="15.75" customHeight="1" x14ac:dyDescent="0.3">
      <c r="A84" s="4">
        <v>72</v>
      </c>
      <c r="B84" s="1">
        <f t="shared" si="4"/>
        <v>12546.601034901942</v>
      </c>
      <c r="C84" s="1">
        <f t="shared" si="5"/>
        <v>8464.8663106423519</v>
      </c>
      <c r="D84" s="1">
        <f t="shared" si="2"/>
        <v>4081.7347242595897</v>
      </c>
      <c r="E84" s="1">
        <v>0</v>
      </c>
      <c r="F84" s="1">
        <f t="shared" si="6"/>
        <v>1265648.2118720929</v>
      </c>
      <c r="G84" s="1">
        <f>$E$3*Table2[[#This Row],[Interest]]</f>
        <v>2539.4598931927053</v>
      </c>
      <c r="H84" s="1">
        <f xml:space="preserve"> IF(MOD(Table2[[#This Row],[Month]],12)=0, Table2[[#This Row],[Payment]]-SUM(G73:G84),Table2[[#This Row],[Payment]])</f>
        <v>-18450.497699014679</v>
      </c>
      <c r="I84" s="1">
        <f>FV($E$2,(($B$6*$B$4-Table2[[#This Row],[Month]])/12),0,-Table2[[#This Row],[Net EMI Cost]])</f>
        <v>-36530.723419663052</v>
      </c>
      <c r="J84" s="1">
        <f>$H$3*(1+$H$2)^(_xlfn.FLOOR.MATH(Table2[[#This Row],[Month]]/12,1))</f>
        <v>6700.4782031249997</v>
      </c>
      <c r="K84" s="1">
        <f>FV($E$2,(($B$6*$B$4-Table2[[#This Row],[Month]])/12),0,-Table2[[#This Row],[Rental Cost]])</f>
        <v>13266.488525722099</v>
      </c>
      <c r="M84" s="1">
        <f>Table2[[#This Row],[Rental Cost]]-Table2[[#This Row],[Net EMI Cost]]</f>
        <v>25150.975902139679</v>
      </c>
      <c r="N84" s="18">
        <f ca="1">EDATE(NOW(),Table2[[#This Row],[Month]])</f>
        <v>46507</v>
      </c>
    </row>
    <row r="85" spans="1:14" ht="15.75" customHeight="1" x14ac:dyDescent="0.3">
      <c r="A85" s="4">
        <v>73</v>
      </c>
      <c r="B85" s="1">
        <f t="shared" si="4"/>
        <v>12546.601034901942</v>
      </c>
      <c r="C85" s="1">
        <f t="shared" si="5"/>
        <v>8437.6547458139539</v>
      </c>
      <c r="D85" s="1">
        <f t="shared" si="2"/>
        <v>4108.9462890879877</v>
      </c>
      <c r="E85" s="1">
        <v>0</v>
      </c>
      <c r="F85" s="1">
        <f t="shared" si="6"/>
        <v>1261539.265583005</v>
      </c>
      <c r="G85" s="1">
        <f>$E$3*Table2[[#This Row],[Interest]]</f>
        <v>2531.2964237441861</v>
      </c>
      <c r="H85" s="1">
        <f xml:space="preserve"> IF(MOD(Table2[[#This Row],[Month]],12)=0, Table2[[#This Row],[Payment]]-SUM(G74:G85),Table2[[#This Row],[Payment]])</f>
        <v>12546.601034901942</v>
      </c>
      <c r="I85" s="1">
        <f>FV($E$2,(($B$6*$B$4-Table2[[#This Row],[Month]])/12),0,-Table2[[#This Row],[Net EMI Cost]])</f>
        <v>24740.615524431229</v>
      </c>
      <c r="J85" s="1">
        <f>$H$3*(1+$H$2)^(_xlfn.FLOOR.MATH(Table2[[#This Row],[Month]]/12,1))</f>
        <v>6700.4782031249997</v>
      </c>
      <c r="K85" s="1">
        <f>FV($E$2,(($B$6*$B$4-Table2[[#This Row],[Month]])/12),0,-Table2[[#This Row],[Rental Cost]])</f>
        <v>13212.658519402985</v>
      </c>
      <c r="M85" s="1">
        <f>Table2[[#This Row],[Rental Cost]]-Table2[[#This Row],[Net EMI Cost]]</f>
        <v>-5846.1228317769419</v>
      </c>
      <c r="N85" s="18">
        <f ca="1">EDATE(NOW(),Table2[[#This Row],[Month]])</f>
        <v>46537</v>
      </c>
    </row>
    <row r="86" spans="1:14" ht="15.75" customHeight="1" x14ac:dyDescent="0.3">
      <c r="A86" s="4">
        <v>74</v>
      </c>
      <c r="B86" s="1">
        <f t="shared" si="4"/>
        <v>12546.601034901942</v>
      </c>
      <c r="C86" s="1">
        <f t="shared" si="5"/>
        <v>8410.2617705533667</v>
      </c>
      <c r="D86" s="1">
        <f t="shared" si="2"/>
        <v>4136.3392643485749</v>
      </c>
      <c r="E86" s="1">
        <v>0</v>
      </c>
      <c r="F86" s="1">
        <f t="shared" si="6"/>
        <v>1257402.9263186564</v>
      </c>
      <c r="G86" s="1">
        <f>$E$3*Table2[[#This Row],[Interest]]</f>
        <v>2523.0785311660097</v>
      </c>
      <c r="H86" s="1">
        <f xml:space="preserve"> IF(MOD(Table2[[#This Row],[Month]],12)=0, Table2[[#This Row],[Payment]]-SUM(G75:G86),Table2[[#This Row],[Payment]])</f>
        <v>12546.601034901942</v>
      </c>
      <c r="I86" s="1">
        <f>FV($E$2,(($B$6*$B$4-Table2[[#This Row],[Month]])/12),0,-Table2[[#This Row],[Net EMI Cost]])</f>
        <v>24640.228184749227</v>
      </c>
      <c r="J86" s="1">
        <f>$H$3*(1+$H$2)^(_xlfn.FLOOR.MATH(Table2[[#This Row],[Month]]/12,1))</f>
        <v>6700.4782031249997</v>
      </c>
      <c r="K86" s="1">
        <f>FV($E$2,(($B$6*$B$4-Table2[[#This Row],[Month]])/12),0,-Table2[[#This Row],[Rental Cost]])</f>
        <v>13159.046933321795</v>
      </c>
      <c r="M86" s="1">
        <f>Table2[[#This Row],[Rental Cost]]-Table2[[#This Row],[Net EMI Cost]]</f>
        <v>-5846.1228317769419</v>
      </c>
      <c r="N86" s="18">
        <f ca="1">EDATE(NOW(),Table2[[#This Row],[Month]])</f>
        <v>46568</v>
      </c>
    </row>
    <row r="87" spans="1:14" ht="15.75" customHeight="1" x14ac:dyDescent="0.3">
      <c r="A87" s="4">
        <v>75</v>
      </c>
      <c r="B87" s="1">
        <f t="shared" si="4"/>
        <v>12546.601034901942</v>
      </c>
      <c r="C87" s="1">
        <f t="shared" si="5"/>
        <v>8382.6861754577094</v>
      </c>
      <c r="D87" s="1">
        <f t="shared" si="2"/>
        <v>4163.9148594442322</v>
      </c>
      <c r="E87" s="1">
        <v>0</v>
      </c>
      <c r="F87" s="1">
        <f t="shared" si="6"/>
        <v>1253239.0114592123</v>
      </c>
      <c r="G87" s="1">
        <f>$E$3*Table2[[#This Row],[Interest]]</f>
        <v>2514.8058526373129</v>
      </c>
      <c r="H87" s="1">
        <f xml:space="preserve"> IF(MOD(Table2[[#This Row],[Month]],12)=0, Table2[[#This Row],[Payment]]-SUM(G76:G87),Table2[[#This Row],[Payment]])</f>
        <v>12546.601034901942</v>
      </c>
      <c r="I87" s="1">
        <f>FV($E$2,(($B$6*$B$4-Table2[[#This Row],[Month]])/12),0,-Table2[[#This Row],[Net EMI Cost]])</f>
        <v>24540.248175998753</v>
      </c>
      <c r="J87" s="1">
        <f>$H$3*(1+$H$2)^(_xlfn.FLOOR.MATH(Table2[[#This Row],[Month]]/12,1))</f>
        <v>6700.4782031249997</v>
      </c>
      <c r="K87" s="1">
        <f>FV($E$2,(($B$6*$B$4-Table2[[#This Row],[Month]])/12),0,-Table2[[#This Row],[Rental Cost]])</f>
        <v>13105.652881218184</v>
      </c>
      <c r="M87" s="1">
        <f>Table2[[#This Row],[Rental Cost]]-Table2[[#This Row],[Net EMI Cost]]</f>
        <v>-5846.1228317769419</v>
      </c>
      <c r="N87" s="18">
        <f ca="1">EDATE(NOW(),Table2[[#This Row],[Month]])</f>
        <v>46598</v>
      </c>
    </row>
    <row r="88" spans="1:14" ht="15.75" customHeight="1" x14ac:dyDescent="0.3">
      <c r="A88" s="4">
        <v>76</v>
      </c>
      <c r="B88" s="1">
        <f t="shared" si="4"/>
        <v>12546.601034901942</v>
      </c>
      <c r="C88" s="1">
        <f t="shared" si="5"/>
        <v>8354.9267430614163</v>
      </c>
      <c r="D88" s="1">
        <f t="shared" si="2"/>
        <v>4191.6742918405253</v>
      </c>
      <c r="E88" s="1">
        <v>0</v>
      </c>
      <c r="F88" s="1">
        <f t="shared" si="6"/>
        <v>1249047.3371673718</v>
      </c>
      <c r="G88" s="1">
        <f>$E$3*Table2[[#This Row],[Interest]]</f>
        <v>2506.4780229184248</v>
      </c>
      <c r="H88" s="1">
        <f xml:space="preserve"> IF(MOD(Table2[[#This Row],[Month]],12)=0, Table2[[#This Row],[Payment]]-SUM(G77:G88),Table2[[#This Row],[Payment]])</f>
        <v>12546.601034901942</v>
      </c>
      <c r="I88" s="1">
        <f>FV($E$2,(($B$6*$B$4-Table2[[#This Row],[Month]])/12),0,-Table2[[#This Row],[Net EMI Cost]])</f>
        <v>24440.673845396832</v>
      </c>
      <c r="J88" s="1">
        <f>$H$3*(1+$H$2)^(_xlfn.FLOOR.MATH(Table2[[#This Row],[Month]]/12,1))</f>
        <v>6700.4782031249997</v>
      </c>
      <c r="K88" s="1">
        <f>FV($E$2,(($B$6*$B$4-Table2[[#This Row],[Month]])/12),0,-Table2[[#This Row],[Rental Cost]])</f>
        <v>13052.475480427887</v>
      </c>
      <c r="M88" s="1">
        <f>Table2[[#This Row],[Rental Cost]]-Table2[[#This Row],[Net EMI Cost]]</f>
        <v>-5846.1228317769419</v>
      </c>
      <c r="N88" s="18">
        <f ca="1">EDATE(NOW(),Table2[[#This Row],[Month]])</f>
        <v>46629</v>
      </c>
    </row>
    <row r="89" spans="1:14" ht="15.75" customHeight="1" x14ac:dyDescent="0.3">
      <c r="A89" s="4">
        <v>77</v>
      </c>
      <c r="B89" s="1">
        <f t="shared" si="4"/>
        <v>12546.601034901942</v>
      </c>
      <c r="C89" s="1">
        <f t="shared" si="5"/>
        <v>8326.9822477824782</v>
      </c>
      <c r="D89" s="1">
        <f t="shared" si="2"/>
        <v>4219.6187871194634</v>
      </c>
      <c r="E89" s="1">
        <v>0</v>
      </c>
      <c r="F89" s="1">
        <f t="shared" si="6"/>
        <v>1244827.7183802524</v>
      </c>
      <c r="G89" s="1">
        <f>$E$3*Table2[[#This Row],[Interest]]</f>
        <v>2498.0946743347436</v>
      </c>
      <c r="H89" s="1">
        <f xml:space="preserve"> IF(MOD(Table2[[#This Row],[Month]],12)=0, Table2[[#This Row],[Payment]]-SUM(G78:G89),Table2[[#This Row],[Payment]])</f>
        <v>12546.601034901942</v>
      </c>
      <c r="I89" s="1">
        <f>FV($E$2,(($B$6*$B$4-Table2[[#This Row],[Month]])/12),0,-Table2[[#This Row],[Net EMI Cost]])</f>
        <v>24341.503546866785</v>
      </c>
      <c r="J89" s="1">
        <f>$H$3*(1+$H$2)^(_xlfn.FLOOR.MATH(Table2[[#This Row],[Month]]/12,1))</f>
        <v>6700.4782031249997</v>
      </c>
      <c r="K89" s="1">
        <f>FV($E$2,(($B$6*$B$4-Table2[[#This Row],[Month]])/12),0,-Table2[[#This Row],[Rental Cost]])</f>
        <v>12999.513851868127</v>
      </c>
      <c r="M89" s="1">
        <f>Table2[[#This Row],[Rental Cost]]-Table2[[#This Row],[Net EMI Cost]]</f>
        <v>-5846.1228317769419</v>
      </c>
      <c r="N89" s="18">
        <f ca="1">EDATE(NOW(),Table2[[#This Row],[Month]])</f>
        <v>46660</v>
      </c>
    </row>
    <row r="90" spans="1:14" ht="15.75" customHeight="1" x14ac:dyDescent="0.3">
      <c r="A90" s="4">
        <v>78</v>
      </c>
      <c r="B90" s="1">
        <f t="shared" si="4"/>
        <v>12546.601034901942</v>
      </c>
      <c r="C90" s="1">
        <f t="shared" si="5"/>
        <v>8298.8514558683491</v>
      </c>
      <c r="D90" s="1">
        <f t="shared" si="2"/>
        <v>4247.7495790335925</v>
      </c>
      <c r="E90" s="1">
        <v>0</v>
      </c>
      <c r="F90" s="1">
        <f t="shared" si="6"/>
        <v>1240579.9688012188</v>
      </c>
      <c r="G90" s="1">
        <f>$E$3*Table2[[#This Row],[Interest]]</f>
        <v>2489.6554367605045</v>
      </c>
      <c r="H90" s="1">
        <f xml:space="preserve"> IF(MOD(Table2[[#This Row],[Month]],12)=0, Table2[[#This Row],[Payment]]-SUM(G79:G90),Table2[[#This Row],[Payment]])</f>
        <v>12546.601034901942</v>
      </c>
      <c r="I90" s="1">
        <f>FV($E$2,(($B$6*$B$4-Table2[[#This Row],[Month]])/12),0,-Table2[[#This Row],[Net EMI Cost]])</f>
        <v>24242.735641011041</v>
      </c>
      <c r="J90" s="1">
        <f>$H$3*(1+$H$2)^(_xlfn.FLOOR.MATH(Table2[[#This Row],[Month]]/12,1))</f>
        <v>6700.4782031249997</v>
      </c>
      <c r="K90" s="1">
        <f>FV($E$2,(($B$6*$B$4-Table2[[#This Row],[Month]])/12),0,-Table2[[#This Row],[Rental Cost]])</f>
        <v>12946.767120023083</v>
      </c>
      <c r="M90" s="1">
        <f>Table2[[#This Row],[Rental Cost]]-Table2[[#This Row],[Net EMI Cost]]</f>
        <v>-5846.1228317769419</v>
      </c>
      <c r="N90" s="18">
        <f ca="1">EDATE(NOW(),Table2[[#This Row],[Month]])</f>
        <v>46690</v>
      </c>
    </row>
    <row r="91" spans="1:14" ht="15.75" customHeight="1" x14ac:dyDescent="0.3">
      <c r="A91" s="4">
        <v>79</v>
      </c>
      <c r="B91" s="1">
        <f t="shared" si="4"/>
        <v>12546.601034901942</v>
      </c>
      <c r="C91" s="1">
        <f t="shared" si="5"/>
        <v>8270.5331253414588</v>
      </c>
      <c r="D91" s="1">
        <f t="shared" si="2"/>
        <v>4276.0679095604828</v>
      </c>
      <c r="E91" s="1">
        <v>0</v>
      </c>
      <c r="F91" s="1">
        <f t="shared" si="6"/>
        <v>1236303.9008916584</v>
      </c>
      <c r="G91" s="1">
        <f>$E$3*Table2[[#This Row],[Interest]]</f>
        <v>2481.1599376024374</v>
      </c>
      <c r="H91" s="1">
        <f xml:space="preserve"> IF(MOD(Table2[[#This Row],[Month]],12)=0, Table2[[#This Row],[Payment]]-SUM(G80:G91),Table2[[#This Row],[Payment]])</f>
        <v>12546.601034901942</v>
      </c>
      <c r="I91" s="1">
        <f>FV($E$2,(($B$6*$B$4-Table2[[#This Row],[Month]])/12),0,-Table2[[#This Row],[Net EMI Cost]])</f>
        <v>24144.368495084054</v>
      </c>
      <c r="J91" s="1">
        <f>$H$3*(1+$H$2)^(_xlfn.FLOOR.MATH(Table2[[#This Row],[Month]]/12,1))</f>
        <v>6700.4782031249997</v>
      </c>
      <c r="K91" s="1">
        <f>FV($E$2,(($B$6*$B$4-Table2[[#This Row],[Month]])/12),0,-Table2[[#This Row],[Rental Cost]])</f>
        <v>12894.234412929432</v>
      </c>
      <c r="M91" s="1">
        <f>Table2[[#This Row],[Rental Cost]]-Table2[[#This Row],[Net EMI Cost]]</f>
        <v>-5846.1228317769419</v>
      </c>
      <c r="N91" s="18">
        <f ca="1">EDATE(NOW(),Table2[[#This Row],[Month]])</f>
        <v>46721</v>
      </c>
    </row>
    <row r="92" spans="1:14" ht="15.75" customHeight="1" x14ac:dyDescent="0.3">
      <c r="A92" s="4">
        <v>80</v>
      </c>
      <c r="B92" s="1">
        <f t="shared" si="4"/>
        <v>12546.601034901942</v>
      </c>
      <c r="C92" s="1">
        <f t="shared" si="5"/>
        <v>8242.0260059443899</v>
      </c>
      <c r="D92" s="1">
        <f t="shared" si="2"/>
        <v>4304.5750289575517</v>
      </c>
      <c r="E92" s="1">
        <v>0</v>
      </c>
      <c r="F92" s="1">
        <f t="shared" si="6"/>
        <v>1231999.3258627008</v>
      </c>
      <c r="G92" s="1">
        <f>$E$3*Table2[[#This Row],[Interest]]</f>
        <v>2472.607801783317</v>
      </c>
      <c r="H92" s="1">
        <f xml:space="preserve"> IF(MOD(Table2[[#This Row],[Month]],12)=0, Table2[[#This Row],[Payment]]-SUM(G81:G92),Table2[[#This Row],[Payment]])</f>
        <v>12546.601034901942</v>
      </c>
      <c r="I92" s="1">
        <f>FV($E$2,(($B$6*$B$4-Table2[[#This Row],[Month]])/12),0,-Table2[[#This Row],[Net EMI Cost]])</f>
        <v>24046.400482965273</v>
      </c>
      <c r="J92" s="1">
        <f>$H$3*(1+$H$2)^(_xlfn.FLOOR.MATH(Table2[[#This Row],[Month]]/12,1))</f>
        <v>6700.4782031249997</v>
      </c>
      <c r="K92" s="1">
        <f>FV($E$2,(($B$6*$B$4-Table2[[#This Row],[Month]])/12),0,-Table2[[#This Row],[Rental Cost]])</f>
        <v>12841.914862161913</v>
      </c>
      <c r="M92" s="1">
        <f>Table2[[#This Row],[Rental Cost]]-Table2[[#This Row],[Net EMI Cost]]</f>
        <v>-5846.1228317769419</v>
      </c>
      <c r="N92" s="18">
        <f ca="1">EDATE(NOW(),Table2[[#This Row],[Month]])</f>
        <v>46751</v>
      </c>
    </row>
    <row r="93" spans="1:14" ht="15.75" customHeight="1" x14ac:dyDescent="0.3">
      <c r="A93" s="4">
        <v>81</v>
      </c>
      <c r="B93" s="1">
        <f t="shared" si="4"/>
        <v>12546.601034901942</v>
      </c>
      <c r="C93" s="1">
        <f t="shared" si="5"/>
        <v>8213.3288390846719</v>
      </c>
      <c r="D93" s="1">
        <f t="shared" si="2"/>
        <v>4333.2721958172697</v>
      </c>
      <c r="E93" s="1">
        <v>0</v>
      </c>
      <c r="F93" s="1">
        <f t="shared" si="6"/>
        <v>1227666.0536668836</v>
      </c>
      <c r="G93" s="1">
        <f>$E$3*Table2[[#This Row],[Interest]]</f>
        <v>2463.9986517254015</v>
      </c>
      <c r="H93" s="1">
        <f xml:space="preserve"> IF(MOD(Table2[[#This Row],[Month]],12)=0, Table2[[#This Row],[Payment]]-SUM(G82:G93),Table2[[#This Row],[Payment]])</f>
        <v>12546.601034901942</v>
      </c>
      <c r="I93" s="1">
        <f>FV($E$2,(($B$6*$B$4-Table2[[#This Row],[Month]])/12),0,-Table2[[#This Row],[Net EMI Cost]])</f>
        <v>23948.829985132292</v>
      </c>
      <c r="J93" s="1">
        <f>$H$3*(1+$H$2)^(_xlfn.FLOOR.MATH(Table2[[#This Row],[Month]]/12,1))</f>
        <v>6700.4782031249997</v>
      </c>
      <c r="K93" s="1">
        <f>FV($E$2,(($B$6*$B$4-Table2[[#This Row],[Month]])/12),0,-Table2[[#This Row],[Rental Cost]])</f>
        <v>12789.807602818981</v>
      </c>
      <c r="M93" s="1">
        <f>Table2[[#This Row],[Rental Cost]]-Table2[[#This Row],[Net EMI Cost]]</f>
        <v>-5846.1228317769419</v>
      </c>
      <c r="N93" s="18">
        <f ca="1">EDATE(NOW(),Table2[[#This Row],[Month]])</f>
        <v>46782</v>
      </c>
    </row>
    <row r="94" spans="1:14" ht="15.75" customHeight="1" x14ac:dyDescent="0.3">
      <c r="A94" s="4">
        <v>82</v>
      </c>
      <c r="B94" s="1">
        <f t="shared" si="4"/>
        <v>12546.601034901942</v>
      </c>
      <c r="C94" s="1">
        <f t="shared" si="5"/>
        <v>8184.4403577792245</v>
      </c>
      <c r="D94" s="1">
        <f t="shared" si="2"/>
        <v>4362.1606771227171</v>
      </c>
      <c r="E94" s="1">
        <v>0</v>
      </c>
      <c r="F94" s="1">
        <f t="shared" si="6"/>
        <v>1223303.892989761</v>
      </c>
      <c r="G94" s="1">
        <f>$E$3*Table2[[#This Row],[Interest]]</f>
        <v>2455.3321073337675</v>
      </c>
      <c r="H94" s="1">
        <f xml:space="preserve"> IF(MOD(Table2[[#This Row],[Month]],12)=0, Table2[[#This Row],[Payment]]-SUM(G83:G94),Table2[[#This Row],[Payment]])</f>
        <v>12546.601034901942</v>
      </c>
      <c r="I94" s="1">
        <f>FV($E$2,(($B$6*$B$4-Table2[[#This Row],[Month]])/12),0,-Table2[[#This Row],[Net EMI Cost]])</f>
        <v>23851.655388634077</v>
      </c>
      <c r="J94" s="1">
        <f>$H$3*(1+$H$2)^(_xlfn.FLOOR.MATH(Table2[[#This Row],[Month]]/12,1))</f>
        <v>6700.4782031249997</v>
      </c>
      <c r="K94" s="1">
        <f>FV($E$2,(($B$6*$B$4-Table2[[#This Row],[Month]])/12),0,-Table2[[#This Row],[Rental Cost]])</f>
        <v>12737.911773508516</v>
      </c>
      <c r="M94" s="1">
        <f>Table2[[#This Row],[Rental Cost]]-Table2[[#This Row],[Net EMI Cost]]</f>
        <v>-5846.1228317769419</v>
      </c>
      <c r="N94" s="18">
        <f ca="1">EDATE(NOW(),Table2[[#This Row],[Month]])</f>
        <v>46812</v>
      </c>
    </row>
    <row r="95" spans="1:14" ht="15.75" customHeight="1" x14ac:dyDescent="0.3">
      <c r="A95" s="4">
        <v>83</v>
      </c>
      <c r="B95" s="1">
        <f t="shared" si="4"/>
        <v>12546.601034901942</v>
      </c>
      <c r="C95" s="1">
        <f t="shared" si="5"/>
        <v>8155.3592865984074</v>
      </c>
      <c r="D95" s="1">
        <f t="shared" si="2"/>
        <v>4391.2417483035342</v>
      </c>
      <c r="E95" s="1">
        <v>0</v>
      </c>
      <c r="F95" s="1">
        <f t="shared" si="6"/>
        <v>1218912.6512414573</v>
      </c>
      <c r="G95" s="1">
        <f>$E$3*Table2[[#This Row],[Interest]]</f>
        <v>2446.6077859795223</v>
      </c>
      <c r="H95" s="1">
        <f xml:space="preserve"> IF(MOD(Table2[[#This Row],[Month]],12)=0, Table2[[#This Row],[Payment]]-SUM(G84:G95),Table2[[#This Row],[Payment]])</f>
        <v>12546.601034901942</v>
      </c>
      <c r="I95" s="1">
        <f>FV($E$2,(($B$6*$B$4-Table2[[#This Row],[Month]])/12),0,-Table2[[#This Row],[Net EMI Cost]])</f>
        <v>23754.875087064273</v>
      </c>
      <c r="J95" s="1">
        <f>$H$3*(1+$H$2)^(_xlfn.FLOOR.MATH(Table2[[#This Row],[Month]]/12,1))</f>
        <v>6700.4782031249997</v>
      </c>
      <c r="K95" s="1">
        <f>FV($E$2,(($B$6*$B$4-Table2[[#This Row],[Month]])/12),0,-Table2[[#This Row],[Rental Cost]])</f>
        <v>12686.226516333572</v>
      </c>
      <c r="M95" s="1">
        <f>Table2[[#This Row],[Rental Cost]]-Table2[[#This Row],[Net EMI Cost]]</f>
        <v>-5846.1228317769419</v>
      </c>
      <c r="N95" s="18">
        <f ca="1">EDATE(NOW(),Table2[[#This Row],[Month]])</f>
        <v>46842</v>
      </c>
    </row>
    <row r="96" spans="1:14" ht="15.75" customHeight="1" x14ac:dyDescent="0.3">
      <c r="A96" s="4">
        <v>84</v>
      </c>
      <c r="B96" s="1">
        <f t="shared" si="4"/>
        <v>12546.601034901942</v>
      </c>
      <c r="C96" s="1">
        <f t="shared" si="5"/>
        <v>8126.0843416097159</v>
      </c>
      <c r="D96" s="1">
        <f t="shared" si="2"/>
        <v>4420.5166932922257</v>
      </c>
      <c r="E96" s="1">
        <v>0</v>
      </c>
      <c r="F96" s="1">
        <f t="shared" si="6"/>
        <v>1214492.1345481651</v>
      </c>
      <c r="G96" s="1">
        <f>$E$3*Table2[[#This Row],[Interest]]</f>
        <v>2437.8253024829146</v>
      </c>
      <c r="H96" s="1">
        <f xml:space="preserve"> IF(MOD(Table2[[#This Row],[Month]],12)=0, Table2[[#This Row],[Payment]]-SUM(G85:G96),Table2[[#This Row],[Payment]])</f>
        <v>-17274.3394935666</v>
      </c>
      <c r="I96" s="1">
        <f>FV($E$2,(($B$6*$B$4-Table2[[#This Row],[Month]])/12),0,-Table2[[#This Row],[Net EMI Cost]])</f>
        <v>-32573.343450244261</v>
      </c>
      <c r="J96" s="1">
        <f>$H$3*(1+$H$2)^(_xlfn.FLOOR.MATH(Table2[[#This Row],[Month]]/12,1))</f>
        <v>7035.5021132812508</v>
      </c>
      <c r="K96" s="1">
        <f>FV($E$2,(($B$6*$B$4-Table2[[#This Row],[Month]])/12),0,-Table2[[#This Row],[Rental Cost]])</f>
        <v>13266.488525722105</v>
      </c>
      <c r="M96" s="1">
        <f>Table2[[#This Row],[Rental Cost]]-Table2[[#This Row],[Net EMI Cost]]</f>
        <v>24309.841606847851</v>
      </c>
      <c r="N96" s="18">
        <f ca="1">EDATE(NOW(),Table2[[#This Row],[Month]])</f>
        <v>46873</v>
      </c>
    </row>
    <row r="97" spans="1:14" ht="15.75" customHeight="1" x14ac:dyDescent="0.3">
      <c r="A97" s="4">
        <v>85</v>
      </c>
      <c r="B97" s="1">
        <f t="shared" si="4"/>
        <v>12546.601034901942</v>
      </c>
      <c r="C97" s="1">
        <f t="shared" si="5"/>
        <v>8096.6142303211018</v>
      </c>
      <c r="D97" s="1">
        <f t="shared" si="2"/>
        <v>4449.9868045808398</v>
      </c>
      <c r="E97" s="1">
        <v>0</v>
      </c>
      <c r="F97" s="1">
        <f t="shared" si="6"/>
        <v>1210042.1477435844</v>
      </c>
      <c r="G97" s="1">
        <f>$E$3*Table2[[#This Row],[Interest]]</f>
        <v>2428.9842690963305</v>
      </c>
      <c r="H97" s="1">
        <f xml:space="preserve"> IF(MOD(Table2[[#This Row],[Month]],12)=0, Table2[[#This Row],[Payment]]-SUM(G86:G97),Table2[[#This Row],[Payment]])</f>
        <v>12546.601034901942</v>
      </c>
      <c r="I97" s="1">
        <f>FV($E$2,(($B$6*$B$4-Table2[[#This Row],[Month]])/12),0,-Table2[[#This Row],[Net EMI Cost]])</f>
        <v>23562.49097564879</v>
      </c>
      <c r="J97" s="1">
        <f>$H$3*(1+$H$2)^(_xlfn.FLOOR.MATH(Table2[[#This Row],[Month]]/12,1))</f>
        <v>7035.5021132812508</v>
      </c>
      <c r="K97" s="1">
        <f>FV($E$2,(($B$6*$B$4-Table2[[#This Row],[Month]])/12),0,-Table2[[#This Row],[Rental Cost]])</f>
        <v>13212.658519402987</v>
      </c>
      <c r="M97" s="1">
        <f>Table2[[#This Row],[Rental Cost]]-Table2[[#This Row],[Net EMI Cost]]</f>
        <v>-5511.0989216206908</v>
      </c>
      <c r="N97" s="18">
        <f ca="1">EDATE(NOW(),Table2[[#This Row],[Month]])</f>
        <v>46903</v>
      </c>
    </row>
    <row r="98" spans="1:14" ht="15.75" customHeight="1" x14ac:dyDescent="0.3">
      <c r="A98" s="4">
        <v>86</v>
      </c>
      <c r="B98" s="1">
        <f t="shared" si="4"/>
        <v>12546.601034901942</v>
      </c>
      <c r="C98" s="1">
        <f t="shared" si="5"/>
        <v>8066.9476516238965</v>
      </c>
      <c r="D98" s="1">
        <f t="shared" si="2"/>
        <v>4479.6533832780451</v>
      </c>
      <c r="E98" s="1">
        <v>0</v>
      </c>
      <c r="F98" s="1">
        <f t="shared" si="6"/>
        <v>1205562.4943603063</v>
      </c>
      <c r="G98" s="1">
        <f>$E$3*Table2[[#This Row],[Interest]]</f>
        <v>2420.0842954871687</v>
      </c>
      <c r="H98" s="1">
        <f xml:space="preserve"> IF(MOD(Table2[[#This Row],[Month]],12)=0, Table2[[#This Row],[Payment]]-SUM(G87:G98),Table2[[#This Row],[Payment]])</f>
        <v>12546.601034901942</v>
      </c>
      <c r="I98" s="1">
        <f>FV($E$2,(($B$6*$B$4-Table2[[#This Row],[Month]])/12),0,-Table2[[#This Row],[Net EMI Cost]])</f>
        <v>23466.883985475451</v>
      </c>
      <c r="J98" s="1">
        <f>$H$3*(1+$H$2)^(_xlfn.FLOOR.MATH(Table2[[#This Row],[Month]]/12,1))</f>
        <v>7035.5021132812508</v>
      </c>
      <c r="K98" s="1">
        <f>FV($E$2,(($B$6*$B$4-Table2[[#This Row],[Month]])/12),0,-Table2[[#This Row],[Rental Cost]])</f>
        <v>13159.046933321797</v>
      </c>
      <c r="M98" s="1">
        <f>Table2[[#This Row],[Rental Cost]]-Table2[[#This Row],[Net EMI Cost]]</f>
        <v>-5511.0989216206908</v>
      </c>
      <c r="N98" s="18">
        <f ca="1">EDATE(NOW(),Table2[[#This Row],[Month]])</f>
        <v>46934</v>
      </c>
    </row>
    <row r="99" spans="1:14" ht="15.75" customHeight="1" x14ac:dyDescent="0.3">
      <c r="A99" s="4">
        <v>87</v>
      </c>
      <c r="B99" s="1">
        <f t="shared" si="4"/>
        <v>12546.601034901942</v>
      </c>
      <c r="C99" s="1">
        <f t="shared" si="5"/>
        <v>8037.0832957353759</v>
      </c>
      <c r="D99" s="1">
        <f t="shared" si="2"/>
        <v>4509.5177391665657</v>
      </c>
      <c r="E99" s="1">
        <v>0</v>
      </c>
      <c r="F99" s="1">
        <f t="shared" si="6"/>
        <v>1201052.9766211398</v>
      </c>
      <c r="G99" s="1">
        <f>$E$3*Table2[[#This Row],[Interest]]</f>
        <v>2411.1249887206127</v>
      </c>
      <c r="H99" s="1">
        <f xml:space="preserve"> IF(MOD(Table2[[#This Row],[Month]],12)=0, Table2[[#This Row],[Payment]]-SUM(G88:G99),Table2[[#This Row],[Payment]])</f>
        <v>12546.601034901942</v>
      </c>
      <c r="I99" s="1">
        <f>FV($E$2,(($B$6*$B$4-Table2[[#This Row],[Month]])/12),0,-Table2[[#This Row],[Net EMI Cost]])</f>
        <v>23371.664929522623</v>
      </c>
      <c r="J99" s="1">
        <f>$H$3*(1+$H$2)^(_xlfn.FLOOR.MATH(Table2[[#This Row],[Month]]/12,1))</f>
        <v>7035.5021132812508</v>
      </c>
      <c r="K99" s="1">
        <f>FV($E$2,(($B$6*$B$4-Table2[[#This Row],[Month]])/12),0,-Table2[[#This Row],[Rental Cost]])</f>
        <v>13105.652881218186</v>
      </c>
      <c r="M99" s="1">
        <f>Table2[[#This Row],[Rental Cost]]-Table2[[#This Row],[Net EMI Cost]]</f>
        <v>-5511.0989216206908</v>
      </c>
      <c r="N99" s="18">
        <f ca="1">EDATE(NOW(),Table2[[#This Row],[Month]])</f>
        <v>46964</v>
      </c>
    </row>
    <row r="100" spans="1:14" ht="15.75" customHeight="1" x14ac:dyDescent="0.3">
      <c r="A100" s="4">
        <v>88</v>
      </c>
      <c r="B100" s="1">
        <f t="shared" si="4"/>
        <v>12546.601034901942</v>
      </c>
      <c r="C100" s="1">
        <f t="shared" si="5"/>
        <v>8007.019844140932</v>
      </c>
      <c r="D100" s="1">
        <f t="shared" si="2"/>
        <v>4539.5811907610096</v>
      </c>
      <c r="E100" s="1">
        <v>0</v>
      </c>
      <c r="F100" s="1">
        <f t="shared" si="6"/>
        <v>1196513.3954303788</v>
      </c>
      <c r="G100" s="1">
        <f>$E$3*Table2[[#This Row],[Interest]]</f>
        <v>2402.1059532422796</v>
      </c>
      <c r="H100" s="1">
        <f xml:space="preserve"> IF(MOD(Table2[[#This Row],[Month]],12)=0, Table2[[#This Row],[Payment]]-SUM(G89:G100),Table2[[#This Row],[Payment]])</f>
        <v>12546.601034901942</v>
      </c>
      <c r="I100" s="1">
        <f>FV($E$2,(($B$6*$B$4-Table2[[#This Row],[Month]])/12),0,-Table2[[#This Row],[Net EMI Cost]])</f>
        <v>23276.832233711266</v>
      </c>
      <c r="J100" s="1">
        <f>$H$3*(1+$H$2)^(_xlfn.FLOOR.MATH(Table2[[#This Row],[Month]]/12,1))</f>
        <v>7035.5021132812508</v>
      </c>
      <c r="K100" s="1">
        <f>FV($E$2,(($B$6*$B$4-Table2[[#This Row],[Month]])/12),0,-Table2[[#This Row],[Rental Cost]])</f>
        <v>13052.475480427887</v>
      </c>
      <c r="M100" s="1">
        <f>Table2[[#This Row],[Rental Cost]]-Table2[[#This Row],[Net EMI Cost]]</f>
        <v>-5511.0989216206908</v>
      </c>
      <c r="N100" s="18">
        <f ca="1">EDATE(NOW(),Table2[[#This Row],[Month]])</f>
        <v>46995</v>
      </c>
    </row>
    <row r="101" spans="1:14" ht="15.75" customHeight="1" x14ac:dyDescent="0.3">
      <c r="A101" s="4">
        <v>89</v>
      </c>
      <c r="B101" s="1">
        <f t="shared" si="4"/>
        <v>12546.601034901942</v>
      </c>
      <c r="C101" s="1">
        <f t="shared" si="5"/>
        <v>7976.7559695358595</v>
      </c>
      <c r="D101" s="1">
        <f t="shared" si="2"/>
        <v>4569.8450653660821</v>
      </c>
      <c r="E101" s="1">
        <v>0</v>
      </c>
      <c r="F101" s="1">
        <f t="shared" si="6"/>
        <v>1191943.5503650128</v>
      </c>
      <c r="G101" s="1">
        <f>$E$3*Table2[[#This Row],[Interest]]</f>
        <v>2393.026790860758</v>
      </c>
      <c r="H101" s="1">
        <f xml:space="preserve"> IF(MOD(Table2[[#This Row],[Month]],12)=0, Table2[[#This Row],[Payment]]-SUM(G90:G101),Table2[[#This Row],[Payment]])</f>
        <v>12546.601034901942</v>
      </c>
      <c r="I101" s="1">
        <f>FV($E$2,(($B$6*$B$4-Table2[[#This Row],[Month]])/12),0,-Table2[[#This Row],[Net EMI Cost]])</f>
        <v>23182.384330349316</v>
      </c>
      <c r="J101" s="1">
        <f>$H$3*(1+$H$2)^(_xlfn.FLOOR.MATH(Table2[[#This Row],[Month]]/12,1))</f>
        <v>7035.5021132812508</v>
      </c>
      <c r="K101" s="1">
        <f>FV($E$2,(($B$6*$B$4-Table2[[#This Row],[Month]])/12),0,-Table2[[#This Row],[Rental Cost]])</f>
        <v>12999.513851868127</v>
      </c>
      <c r="M101" s="1">
        <f>Table2[[#This Row],[Rental Cost]]-Table2[[#This Row],[Net EMI Cost]]</f>
        <v>-5511.0989216206908</v>
      </c>
      <c r="N101" s="18">
        <f ca="1">EDATE(NOW(),Table2[[#This Row],[Month]])</f>
        <v>47026</v>
      </c>
    </row>
    <row r="102" spans="1:14" ht="15.75" customHeight="1" x14ac:dyDescent="0.3">
      <c r="A102" s="4">
        <v>90</v>
      </c>
      <c r="B102" s="1">
        <f t="shared" si="4"/>
        <v>12546.601034901942</v>
      </c>
      <c r="C102" s="1">
        <f t="shared" si="5"/>
        <v>7946.2903357667528</v>
      </c>
      <c r="D102" s="1">
        <f t="shared" si="2"/>
        <v>4600.3106991351888</v>
      </c>
      <c r="E102" s="1">
        <v>0</v>
      </c>
      <c r="F102" s="1">
        <f t="shared" si="6"/>
        <v>1187343.2396658775</v>
      </c>
      <c r="G102" s="1">
        <f>$E$3*Table2[[#This Row],[Interest]]</f>
        <v>2383.8871007300258</v>
      </c>
      <c r="H102" s="1">
        <f xml:space="preserve"> IF(MOD(Table2[[#This Row],[Month]],12)=0, Table2[[#This Row],[Payment]]-SUM(G91:G102),Table2[[#This Row],[Payment]])</f>
        <v>12546.601034901942</v>
      </c>
      <c r="I102" s="1">
        <f>FV($E$2,(($B$6*$B$4-Table2[[#This Row],[Month]])/12),0,-Table2[[#This Row],[Net EMI Cost]])</f>
        <v>23088.319658105753</v>
      </c>
      <c r="J102" s="1">
        <f>$H$3*(1+$H$2)^(_xlfn.FLOOR.MATH(Table2[[#This Row],[Month]]/12,1))</f>
        <v>7035.5021132812508</v>
      </c>
      <c r="K102" s="1">
        <f>FV($E$2,(($B$6*$B$4-Table2[[#This Row],[Month]])/12),0,-Table2[[#This Row],[Rental Cost]])</f>
        <v>12946.767120023085</v>
      </c>
      <c r="M102" s="1">
        <f>Table2[[#This Row],[Rental Cost]]-Table2[[#This Row],[Net EMI Cost]]</f>
        <v>-5511.0989216206908</v>
      </c>
      <c r="N102" s="18">
        <f ca="1">EDATE(NOW(),Table2[[#This Row],[Month]])</f>
        <v>47056</v>
      </c>
    </row>
    <row r="103" spans="1:14" ht="15.75" customHeight="1" x14ac:dyDescent="0.3">
      <c r="A103" s="4">
        <v>91</v>
      </c>
      <c r="B103" s="1">
        <f t="shared" si="4"/>
        <v>12546.601034901942</v>
      </c>
      <c r="C103" s="1">
        <f t="shared" si="5"/>
        <v>7915.6215977725178</v>
      </c>
      <c r="D103" s="1">
        <f t="shared" si="2"/>
        <v>4630.9794371294238</v>
      </c>
      <c r="E103" s="1">
        <v>0</v>
      </c>
      <c r="F103" s="1">
        <f t="shared" si="6"/>
        <v>1182712.2602287482</v>
      </c>
      <c r="G103" s="1">
        <f>$E$3*Table2[[#This Row],[Interest]]</f>
        <v>2374.6864793317554</v>
      </c>
      <c r="H103" s="1">
        <f xml:space="preserve"> IF(MOD(Table2[[#This Row],[Month]],12)=0, Table2[[#This Row],[Payment]]-SUM(G92:G103),Table2[[#This Row],[Payment]])</f>
        <v>12546.601034901942</v>
      </c>
      <c r="I103" s="1">
        <f>FV($E$2,(($B$6*$B$4-Table2[[#This Row],[Month]])/12),0,-Table2[[#This Row],[Net EMI Cost]])</f>
        <v>22994.636661984809</v>
      </c>
      <c r="J103" s="1">
        <f>$H$3*(1+$H$2)^(_xlfn.FLOOR.MATH(Table2[[#This Row],[Month]]/12,1))</f>
        <v>7035.5021132812508</v>
      </c>
      <c r="K103" s="1">
        <f>FV($E$2,(($B$6*$B$4-Table2[[#This Row],[Month]])/12),0,-Table2[[#This Row],[Rental Cost]])</f>
        <v>12894.234412929432</v>
      </c>
      <c r="M103" s="1">
        <f>Table2[[#This Row],[Rental Cost]]-Table2[[#This Row],[Net EMI Cost]]</f>
        <v>-5511.0989216206908</v>
      </c>
      <c r="N103" s="18">
        <f ca="1">EDATE(NOW(),Table2[[#This Row],[Month]])</f>
        <v>47087</v>
      </c>
    </row>
    <row r="104" spans="1:14" ht="15.75" customHeight="1" x14ac:dyDescent="0.3">
      <c r="A104" s="4">
        <v>92</v>
      </c>
      <c r="B104" s="1">
        <f t="shared" si="4"/>
        <v>12546.601034901942</v>
      </c>
      <c r="C104" s="1">
        <f t="shared" si="5"/>
        <v>7884.7484015249884</v>
      </c>
      <c r="D104" s="1">
        <f t="shared" si="2"/>
        <v>4661.8526333769532</v>
      </c>
      <c r="E104" s="1">
        <v>0</v>
      </c>
      <c r="F104" s="1">
        <f t="shared" si="6"/>
        <v>1178050.4075953714</v>
      </c>
      <c r="G104" s="1">
        <f>$E$3*Table2[[#This Row],[Interest]]</f>
        <v>2365.4245204574963</v>
      </c>
      <c r="H104" s="1">
        <f xml:space="preserve"> IF(MOD(Table2[[#This Row],[Month]],12)=0, Table2[[#This Row],[Payment]]-SUM(G93:G104),Table2[[#This Row],[Payment]])</f>
        <v>12546.601034901942</v>
      </c>
      <c r="I104" s="1">
        <f>FV($E$2,(($B$6*$B$4-Table2[[#This Row],[Month]])/12),0,-Table2[[#This Row],[Net EMI Cost]])</f>
        <v>22901.333793300259</v>
      </c>
      <c r="J104" s="1">
        <f>$H$3*(1+$H$2)^(_xlfn.FLOOR.MATH(Table2[[#This Row],[Month]]/12,1))</f>
        <v>7035.5021132812508</v>
      </c>
      <c r="K104" s="1">
        <f>FV($E$2,(($B$6*$B$4-Table2[[#This Row],[Month]])/12),0,-Table2[[#This Row],[Rental Cost]])</f>
        <v>12841.914862161913</v>
      </c>
      <c r="M104" s="1">
        <f>Table2[[#This Row],[Rental Cost]]-Table2[[#This Row],[Net EMI Cost]]</f>
        <v>-5511.0989216206908</v>
      </c>
      <c r="N104" s="18">
        <f ca="1">EDATE(NOW(),Table2[[#This Row],[Month]])</f>
        <v>47117</v>
      </c>
    </row>
    <row r="105" spans="1:14" ht="15.75" customHeight="1" x14ac:dyDescent="0.3">
      <c r="A105" s="4">
        <v>93</v>
      </c>
      <c r="B105" s="1">
        <f t="shared" si="4"/>
        <v>12546.601034901942</v>
      </c>
      <c r="C105" s="1">
        <f t="shared" si="5"/>
        <v>7853.6693839691425</v>
      </c>
      <c r="D105" s="1">
        <f t="shared" si="2"/>
        <v>4692.9316509327991</v>
      </c>
      <c r="E105" s="1">
        <v>0</v>
      </c>
      <c r="F105" s="1">
        <f t="shared" si="6"/>
        <v>1173357.4759444385</v>
      </c>
      <c r="G105" s="1">
        <f>$E$3*Table2[[#This Row],[Interest]]</f>
        <v>2356.1008151907427</v>
      </c>
      <c r="H105" s="1">
        <f xml:space="preserve"> IF(MOD(Table2[[#This Row],[Month]],12)=0, Table2[[#This Row],[Payment]]-SUM(G94:G105),Table2[[#This Row],[Payment]])</f>
        <v>12546.601034901942</v>
      </c>
      <c r="I105" s="1">
        <f>FV($E$2,(($B$6*$B$4-Table2[[#This Row],[Month]])/12),0,-Table2[[#This Row],[Net EMI Cost]])</f>
        <v>22808.409509649802</v>
      </c>
      <c r="J105" s="1">
        <f>$H$3*(1+$H$2)^(_xlfn.FLOOR.MATH(Table2[[#This Row],[Month]]/12,1))</f>
        <v>7035.5021132812508</v>
      </c>
      <c r="K105" s="1">
        <f>FV($E$2,(($B$6*$B$4-Table2[[#This Row],[Month]])/12),0,-Table2[[#This Row],[Rental Cost]])</f>
        <v>12789.807602818983</v>
      </c>
      <c r="M105" s="1">
        <f>Table2[[#This Row],[Rental Cost]]-Table2[[#This Row],[Net EMI Cost]]</f>
        <v>-5511.0989216206908</v>
      </c>
      <c r="N105" s="18">
        <f ca="1">EDATE(NOW(),Table2[[#This Row],[Month]])</f>
        <v>47148</v>
      </c>
    </row>
    <row r="106" spans="1:14" ht="15.75" customHeight="1" x14ac:dyDescent="0.3">
      <c r="A106" s="4">
        <v>94</v>
      </c>
      <c r="B106" s="1">
        <f t="shared" si="4"/>
        <v>12546.601034901942</v>
      </c>
      <c r="C106" s="1">
        <f t="shared" si="5"/>
        <v>7822.3831729629237</v>
      </c>
      <c r="D106" s="1">
        <f t="shared" si="2"/>
        <v>4724.2178619390179</v>
      </c>
      <c r="E106" s="1">
        <v>0</v>
      </c>
      <c r="F106" s="1">
        <f t="shared" si="6"/>
        <v>1168633.2580824995</v>
      </c>
      <c r="G106" s="1">
        <f>$E$3*Table2[[#This Row],[Interest]]</f>
        <v>2346.7149518888768</v>
      </c>
      <c r="H106" s="1">
        <f xml:space="preserve"> IF(MOD(Table2[[#This Row],[Month]],12)=0, Table2[[#This Row],[Payment]]-SUM(G95:G106),Table2[[#This Row],[Payment]])</f>
        <v>12546.601034901942</v>
      </c>
      <c r="I106" s="1">
        <f>FV($E$2,(($B$6*$B$4-Table2[[#This Row],[Month]])/12),0,-Table2[[#This Row],[Net EMI Cost]])</f>
        <v>22715.862274889594</v>
      </c>
      <c r="J106" s="1">
        <f>$H$3*(1+$H$2)^(_xlfn.FLOOR.MATH(Table2[[#This Row],[Month]]/12,1))</f>
        <v>7035.5021132812508</v>
      </c>
      <c r="K106" s="1">
        <f>FV($E$2,(($B$6*$B$4-Table2[[#This Row],[Month]])/12),0,-Table2[[#This Row],[Rental Cost]])</f>
        <v>12737.911773508516</v>
      </c>
      <c r="M106" s="1">
        <f>Table2[[#This Row],[Rental Cost]]-Table2[[#This Row],[Net EMI Cost]]</f>
        <v>-5511.0989216206908</v>
      </c>
      <c r="N106" s="18">
        <f ca="1">EDATE(NOW(),Table2[[#This Row],[Month]])</f>
        <v>47177</v>
      </c>
    </row>
    <row r="107" spans="1:14" ht="15.75" customHeight="1" x14ac:dyDescent="0.3">
      <c r="A107" s="4">
        <v>95</v>
      </c>
      <c r="B107" s="1">
        <f t="shared" si="4"/>
        <v>12546.601034901942</v>
      </c>
      <c r="C107" s="1">
        <f t="shared" si="5"/>
        <v>7790.8883872166634</v>
      </c>
      <c r="D107" s="1">
        <f t="shared" si="2"/>
        <v>4755.7126476852782</v>
      </c>
      <c r="E107" s="1">
        <v>0</v>
      </c>
      <c r="F107" s="1">
        <f t="shared" si="6"/>
        <v>1163877.5454348142</v>
      </c>
      <c r="G107" s="1">
        <f>$E$3*Table2[[#This Row],[Interest]]</f>
        <v>2337.2665161649988</v>
      </c>
      <c r="H107" s="1">
        <f xml:space="preserve"> IF(MOD(Table2[[#This Row],[Month]],12)=0, Table2[[#This Row],[Payment]]-SUM(G96:G107),Table2[[#This Row],[Payment]])</f>
        <v>12546.601034901942</v>
      </c>
      <c r="I107" s="1">
        <f>FV($E$2,(($B$6*$B$4-Table2[[#This Row],[Month]])/12),0,-Table2[[#This Row],[Net EMI Cost]])</f>
        <v>22623.690559108829</v>
      </c>
      <c r="J107" s="1">
        <f>$H$3*(1+$H$2)^(_xlfn.FLOOR.MATH(Table2[[#This Row],[Month]]/12,1))</f>
        <v>7035.5021132812508</v>
      </c>
      <c r="K107" s="1">
        <f>FV($E$2,(($B$6*$B$4-Table2[[#This Row],[Month]])/12),0,-Table2[[#This Row],[Rental Cost]])</f>
        <v>12686.226516333572</v>
      </c>
      <c r="M107" s="1">
        <f>Table2[[#This Row],[Rental Cost]]-Table2[[#This Row],[Net EMI Cost]]</f>
        <v>-5511.0989216206908</v>
      </c>
      <c r="N107" s="18">
        <f ca="1">EDATE(NOW(),Table2[[#This Row],[Month]])</f>
        <v>47207</v>
      </c>
    </row>
    <row r="108" spans="1:14" ht="15.75" customHeight="1" x14ac:dyDescent="0.3">
      <c r="A108" s="4">
        <v>96</v>
      </c>
      <c r="B108" s="1">
        <f t="shared" si="4"/>
        <v>12546.601034901942</v>
      </c>
      <c r="C108" s="1">
        <f t="shared" si="5"/>
        <v>7759.1836362320946</v>
      </c>
      <c r="D108" s="1">
        <f t="shared" si="2"/>
        <v>4787.417398669847</v>
      </c>
      <c r="E108" s="1">
        <v>0</v>
      </c>
      <c r="F108" s="1">
        <f t="shared" si="6"/>
        <v>1159090.1280361444</v>
      </c>
      <c r="G108" s="1">
        <f>$E$3*Table2[[#This Row],[Interest]]</f>
        <v>2327.7550908696285</v>
      </c>
      <c r="H108" s="1">
        <f xml:space="preserve"> IF(MOD(Table2[[#This Row],[Month]],12)=0, Table2[[#This Row],[Payment]]-SUM(G97:G108),Table2[[#This Row],[Payment]])</f>
        <v>-16000.560737138738</v>
      </c>
      <c r="I108" s="1">
        <f>FV($E$2,(($B$6*$B$4-Table2[[#This Row],[Month]])/12),0,-Table2[[#This Row],[Net EMI Cost]])</f>
        <v>-28734.708219691904</v>
      </c>
      <c r="J108" s="1">
        <f>$H$3*(1+$H$2)^(_xlfn.FLOOR.MATH(Table2[[#This Row],[Month]]/12,1))</f>
        <v>7387.2772189453126</v>
      </c>
      <c r="K108" s="1">
        <f>FV($E$2,(($B$6*$B$4-Table2[[#This Row],[Month]])/12),0,-Table2[[#This Row],[Rental Cost]])</f>
        <v>13266.488525722101</v>
      </c>
      <c r="M108" s="1">
        <f>Table2[[#This Row],[Rental Cost]]-Table2[[#This Row],[Net EMI Cost]]</f>
        <v>23387.837956084051</v>
      </c>
      <c r="N108" s="18">
        <f ca="1">EDATE(NOW(),Table2[[#This Row],[Month]])</f>
        <v>47238</v>
      </c>
    </row>
    <row r="109" spans="1:14" ht="15.75" customHeight="1" x14ac:dyDescent="0.3">
      <c r="A109" s="4">
        <v>97</v>
      </c>
      <c r="B109" s="1">
        <f t="shared" si="4"/>
        <v>12546.601034901942</v>
      </c>
      <c r="C109" s="1">
        <f t="shared" si="5"/>
        <v>7727.2675202409637</v>
      </c>
      <c r="D109" s="1">
        <f t="shared" si="2"/>
        <v>4819.3335146609779</v>
      </c>
      <c r="E109" s="1">
        <v>0</v>
      </c>
      <c r="F109" s="1">
        <f t="shared" si="6"/>
        <v>1154270.7945214834</v>
      </c>
      <c r="G109" s="1">
        <f>$E$3*Table2[[#This Row],[Interest]]</f>
        <v>2318.180256072289</v>
      </c>
      <c r="H109" s="1">
        <f xml:space="preserve"> IF(MOD(Table2[[#This Row],[Month]],12)=0, Table2[[#This Row],[Payment]]-SUM(G98:G109),Table2[[#This Row],[Payment]])</f>
        <v>12546.601034901942</v>
      </c>
      <c r="I109" s="1">
        <f>FV($E$2,(($B$6*$B$4-Table2[[#This Row],[Month]])/12),0,-Table2[[#This Row],[Net EMI Cost]])</f>
        <v>22440.467595855989</v>
      </c>
      <c r="J109" s="1">
        <f>$H$3*(1+$H$2)^(_xlfn.FLOOR.MATH(Table2[[#This Row],[Month]]/12,1))</f>
        <v>7387.2772189453126</v>
      </c>
      <c r="K109" s="1">
        <f>FV($E$2,(($B$6*$B$4-Table2[[#This Row],[Month]])/12),0,-Table2[[#This Row],[Rental Cost]])</f>
        <v>13212.658519402983</v>
      </c>
      <c r="M109" s="1">
        <f>Table2[[#This Row],[Rental Cost]]-Table2[[#This Row],[Net EMI Cost]]</f>
        <v>-5159.323815956629</v>
      </c>
      <c r="N109" s="18">
        <f ca="1">EDATE(NOW(),Table2[[#This Row],[Month]])</f>
        <v>47268</v>
      </c>
    </row>
    <row r="110" spans="1:14" ht="15.75" customHeight="1" x14ac:dyDescent="0.3">
      <c r="A110" s="4">
        <v>98</v>
      </c>
      <c r="B110" s="1">
        <f t="shared" si="4"/>
        <v>12546.601034901942</v>
      </c>
      <c r="C110" s="1">
        <f t="shared" si="5"/>
        <v>7695.1386301432231</v>
      </c>
      <c r="D110" s="1">
        <f t="shared" si="2"/>
        <v>4851.4624047587185</v>
      </c>
      <c r="E110" s="1">
        <v>0</v>
      </c>
      <c r="F110" s="1">
        <f t="shared" si="6"/>
        <v>1149419.3321167247</v>
      </c>
      <c r="G110" s="1">
        <f>$E$3*Table2[[#This Row],[Interest]]</f>
        <v>2308.5415890429667</v>
      </c>
      <c r="H110" s="1">
        <f xml:space="preserve"> IF(MOD(Table2[[#This Row],[Month]],12)=0, Table2[[#This Row],[Payment]]-SUM(G99:G110),Table2[[#This Row],[Payment]])</f>
        <v>12546.601034901942</v>
      </c>
      <c r="I110" s="1">
        <f>FV($E$2,(($B$6*$B$4-Table2[[#This Row],[Month]])/12),0,-Table2[[#This Row],[Net EMI Cost]])</f>
        <v>22349.413319500429</v>
      </c>
      <c r="J110" s="1">
        <f>$H$3*(1+$H$2)^(_xlfn.FLOOR.MATH(Table2[[#This Row],[Month]]/12,1))</f>
        <v>7387.2772189453126</v>
      </c>
      <c r="K110" s="1">
        <f>FV($E$2,(($B$6*$B$4-Table2[[#This Row],[Month]])/12),0,-Table2[[#This Row],[Rental Cost]])</f>
        <v>13159.046933321795</v>
      </c>
      <c r="M110" s="1">
        <f>Table2[[#This Row],[Rental Cost]]-Table2[[#This Row],[Net EMI Cost]]</f>
        <v>-5159.323815956629</v>
      </c>
      <c r="N110" s="18">
        <f ca="1">EDATE(NOW(),Table2[[#This Row],[Month]])</f>
        <v>47299</v>
      </c>
    </row>
    <row r="111" spans="1:14" ht="15.75" customHeight="1" x14ac:dyDescent="0.3">
      <c r="A111" s="4">
        <v>99</v>
      </c>
      <c r="B111" s="1">
        <f t="shared" si="4"/>
        <v>12546.601034901942</v>
      </c>
      <c r="C111" s="1">
        <f t="shared" si="5"/>
        <v>7662.7955474448318</v>
      </c>
      <c r="D111" s="1">
        <f t="shared" si="2"/>
        <v>4883.8054874571098</v>
      </c>
      <c r="E111" s="1">
        <v>0</v>
      </c>
      <c r="F111" s="1">
        <f t="shared" si="6"/>
        <v>1144535.5266292675</v>
      </c>
      <c r="G111" s="1">
        <f>$E$3*Table2[[#This Row],[Interest]]</f>
        <v>2298.8386642334494</v>
      </c>
      <c r="H111" s="1">
        <f xml:space="preserve"> IF(MOD(Table2[[#This Row],[Month]],12)=0, Table2[[#This Row],[Payment]]-SUM(G100:G111),Table2[[#This Row],[Payment]])</f>
        <v>12546.601034901942</v>
      </c>
      <c r="I111" s="1">
        <f>FV($E$2,(($B$6*$B$4-Table2[[#This Row],[Month]])/12),0,-Table2[[#This Row],[Net EMI Cost]])</f>
        <v>22258.728504307259</v>
      </c>
      <c r="J111" s="1">
        <f>$H$3*(1+$H$2)^(_xlfn.FLOOR.MATH(Table2[[#This Row],[Month]]/12,1))</f>
        <v>7387.2772189453126</v>
      </c>
      <c r="K111" s="1">
        <f>FV($E$2,(($B$6*$B$4-Table2[[#This Row],[Month]])/12),0,-Table2[[#This Row],[Rental Cost]])</f>
        <v>13105.652881218184</v>
      </c>
      <c r="M111" s="1">
        <f>Table2[[#This Row],[Rental Cost]]-Table2[[#This Row],[Net EMI Cost]]</f>
        <v>-5159.323815956629</v>
      </c>
      <c r="N111" s="18">
        <f ca="1">EDATE(NOW(),Table2[[#This Row],[Month]])</f>
        <v>47329</v>
      </c>
    </row>
    <row r="112" spans="1:14" ht="15.75" customHeight="1" x14ac:dyDescent="0.3">
      <c r="A112" s="4">
        <v>100</v>
      </c>
      <c r="B112" s="1">
        <f t="shared" si="4"/>
        <v>12546.601034901942</v>
      </c>
      <c r="C112" s="1">
        <f t="shared" si="5"/>
        <v>7630.2368441951176</v>
      </c>
      <c r="D112" s="1">
        <f t="shared" si="2"/>
        <v>4916.364190706824</v>
      </c>
      <c r="E112" s="1">
        <v>0</v>
      </c>
      <c r="F112" s="1">
        <f t="shared" si="6"/>
        <v>1139619.1624385607</v>
      </c>
      <c r="G112" s="1">
        <f>$E$3*Table2[[#This Row],[Interest]]</f>
        <v>2289.0710532585354</v>
      </c>
      <c r="H112" s="1">
        <f xml:space="preserve"> IF(MOD(Table2[[#This Row],[Month]],12)=0, Table2[[#This Row],[Payment]]-SUM(G101:G112),Table2[[#This Row],[Payment]])</f>
        <v>12546.601034901942</v>
      </c>
      <c r="I112" s="1">
        <f>FV($E$2,(($B$6*$B$4-Table2[[#This Row],[Month]])/12),0,-Table2[[#This Row],[Net EMI Cost]])</f>
        <v>22168.411651153587</v>
      </c>
      <c r="J112" s="1">
        <f>$H$3*(1+$H$2)^(_xlfn.FLOOR.MATH(Table2[[#This Row],[Month]]/12,1))</f>
        <v>7387.2772189453126</v>
      </c>
      <c r="K112" s="1">
        <f>FV($E$2,(($B$6*$B$4-Table2[[#This Row],[Month]])/12),0,-Table2[[#This Row],[Rental Cost]])</f>
        <v>13052.475480427885</v>
      </c>
      <c r="M112" s="1">
        <f>Table2[[#This Row],[Rental Cost]]-Table2[[#This Row],[Net EMI Cost]]</f>
        <v>-5159.323815956629</v>
      </c>
      <c r="N112" s="18">
        <f ca="1">EDATE(NOW(),Table2[[#This Row],[Month]])</f>
        <v>47360</v>
      </c>
    </row>
    <row r="113" spans="1:14" ht="15.75" customHeight="1" x14ac:dyDescent="0.3">
      <c r="A113" s="4">
        <v>101</v>
      </c>
      <c r="B113" s="1">
        <f t="shared" si="4"/>
        <v>12546.601034901942</v>
      </c>
      <c r="C113" s="1">
        <f t="shared" si="5"/>
        <v>7597.461082923739</v>
      </c>
      <c r="D113" s="1">
        <f t="shared" si="2"/>
        <v>4949.1399519782026</v>
      </c>
      <c r="E113" s="1">
        <v>0</v>
      </c>
      <c r="F113" s="1">
        <f t="shared" si="6"/>
        <v>1134670.0224865826</v>
      </c>
      <c r="G113" s="1">
        <f>$E$3*Table2[[#This Row],[Interest]]</f>
        <v>2279.2383248771216</v>
      </c>
      <c r="H113" s="1">
        <f xml:space="preserve"> IF(MOD(Table2[[#This Row],[Month]],12)=0, Table2[[#This Row],[Payment]]-SUM(G102:G113),Table2[[#This Row],[Payment]])</f>
        <v>12546.601034901942</v>
      </c>
      <c r="I113" s="1">
        <f>FV($E$2,(($B$6*$B$4-Table2[[#This Row],[Month]])/12),0,-Table2[[#This Row],[Net EMI Cost]])</f>
        <v>22078.461266999348</v>
      </c>
      <c r="J113" s="1">
        <f>$H$3*(1+$H$2)^(_xlfn.FLOOR.MATH(Table2[[#This Row],[Month]]/12,1))</f>
        <v>7387.2772189453126</v>
      </c>
      <c r="K113" s="1">
        <f>FV($E$2,(($B$6*$B$4-Table2[[#This Row],[Month]])/12),0,-Table2[[#This Row],[Rental Cost]])</f>
        <v>12999.513851868125</v>
      </c>
      <c r="M113" s="1">
        <f>Table2[[#This Row],[Rental Cost]]-Table2[[#This Row],[Net EMI Cost]]</f>
        <v>-5159.323815956629</v>
      </c>
      <c r="N113" s="18">
        <f ca="1">EDATE(NOW(),Table2[[#This Row],[Month]])</f>
        <v>47391</v>
      </c>
    </row>
    <row r="114" spans="1:14" ht="15.75" customHeight="1" x14ac:dyDescent="0.3">
      <c r="A114" s="4">
        <v>102</v>
      </c>
      <c r="B114" s="1">
        <f t="shared" si="4"/>
        <v>12546.601034901942</v>
      </c>
      <c r="C114" s="1">
        <f t="shared" si="5"/>
        <v>7564.4668165772182</v>
      </c>
      <c r="D114" s="1">
        <f t="shared" si="2"/>
        <v>4982.1342183247234</v>
      </c>
      <c r="E114" s="1">
        <v>0</v>
      </c>
      <c r="F114" s="1">
        <f t="shared" si="6"/>
        <v>1129687.888268258</v>
      </c>
      <c r="G114" s="1">
        <f>$E$3*Table2[[#This Row],[Interest]]</f>
        <v>2269.3400449731653</v>
      </c>
      <c r="H114" s="1">
        <f xml:space="preserve"> IF(MOD(Table2[[#This Row],[Month]],12)=0, Table2[[#This Row],[Payment]]-SUM(G103:G114),Table2[[#This Row],[Payment]])</f>
        <v>12546.601034901942</v>
      </c>
      <c r="I114" s="1">
        <f>FV($E$2,(($B$6*$B$4-Table2[[#This Row],[Month]])/12),0,-Table2[[#This Row],[Net EMI Cost]])</f>
        <v>21988.875864862621</v>
      </c>
      <c r="J114" s="1">
        <f>$H$3*(1+$H$2)^(_xlfn.FLOOR.MATH(Table2[[#This Row],[Month]]/12,1))</f>
        <v>7387.2772189453126</v>
      </c>
      <c r="K114" s="1">
        <f>FV($E$2,(($B$6*$B$4-Table2[[#This Row],[Month]])/12),0,-Table2[[#This Row],[Rental Cost]])</f>
        <v>12946.767120023083</v>
      </c>
      <c r="M114" s="1">
        <f>Table2[[#This Row],[Rental Cost]]-Table2[[#This Row],[Net EMI Cost]]</f>
        <v>-5159.323815956629</v>
      </c>
      <c r="N114" s="18">
        <f ca="1">EDATE(NOW(),Table2[[#This Row],[Month]])</f>
        <v>47421</v>
      </c>
    </row>
    <row r="115" spans="1:14" ht="15.75" customHeight="1" x14ac:dyDescent="0.3">
      <c r="A115" s="4">
        <v>103</v>
      </c>
      <c r="B115" s="1">
        <f t="shared" si="4"/>
        <v>12546.601034901942</v>
      </c>
      <c r="C115" s="1">
        <f t="shared" si="5"/>
        <v>7531.2525884550532</v>
      </c>
      <c r="D115" s="1">
        <f t="shared" si="2"/>
        <v>5015.3484464468884</v>
      </c>
      <c r="E115" s="1">
        <v>0</v>
      </c>
      <c r="F115" s="1">
        <f t="shared" si="6"/>
        <v>1124672.539821811</v>
      </c>
      <c r="G115" s="1">
        <f>$E$3*Table2[[#This Row],[Interest]]</f>
        <v>2259.3757765365158</v>
      </c>
      <c r="H115" s="1">
        <f xml:space="preserve"> IF(MOD(Table2[[#This Row],[Month]],12)=0, Table2[[#This Row],[Payment]]-SUM(G104:G115),Table2[[#This Row],[Payment]])</f>
        <v>12546.601034901942</v>
      </c>
      <c r="I115" s="1">
        <f>FV($E$2,(($B$6*$B$4-Table2[[#This Row],[Month]])/12),0,-Table2[[#This Row],[Net EMI Cost]])</f>
        <v>21899.653963795055</v>
      </c>
      <c r="J115" s="1">
        <f>$H$3*(1+$H$2)^(_xlfn.FLOOR.MATH(Table2[[#This Row],[Month]]/12,1))</f>
        <v>7387.2772189453126</v>
      </c>
      <c r="K115" s="1">
        <f>FV($E$2,(($B$6*$B$4-Table2[[#This Row],[Month]])/12),0,-Table2[[#This Row],[Rental Cost]])</f>
        <v>12894.234412929431</v>
      </c>
      <c r="M115" s="1">
        <f>Table2[[#This Row],[Rental Cost]]-Table2[[#This Row],[Net EMI Cost]]</f>
        <v>-5159.323815956629</v>
      </c>
      <c r="N115" s="18">
        <f ca="1">EDATE(NOW(),Table2[[#This Row],[Month]])</f>
        <v>47452</v>
      </c>
    </row>
    <row r="116" spans="1:14" ht="15.75" customHeight="1" x14ac:dyDescent="0.3">
      <c r="A116" s="4">
        <v>104</v>
      </c>
      <c r="B116" s="1">
        <f t="shared" si="4"/>
        <v>12546.601034901942</v>
      </c>
      <c r="C116" s="1">
        <f t="shared" si="5"/>
        <v>7497.816932145407</v>
      </c>
      <c r="D116" s="1">
        <f t="shared" si="2"/>
        <v>5048.7841027565346</v>
      </c>
      <c r="E116" s="1">
        <v>0</v>
      </c>
      <c r="F116" s="1">
        <f t="shared" si="6"/>
        <v>1119623.7557190545</v>
      </c>
      <c r="G116" s="1">
        <f>$E$3*Table2[[#This Row],[Interest]]</f>
        <v>2249.3450796436218</v>
      </c>
      <c r="H116" s="1">
        <f xml:space="preserve"> IF(MOD(Table2[[#This Row],[Month]],12)=0, Table2[[#This Row],[Payment]]-SUM(G105:G116),Table2[[#This Row],[Payment]])</f>
        <v>12546.601034901942</v>
      </c>
      <c r="I116" s="1">
        <f>FV($E$2,(($B$6*$B$4-Table2[[#This Row],[Month]])/12),0,-Table2[[#This Row],[Net EMI Cost]])</f>
        <v>21810.794088857387</v>
      </c>
      <c r="J116" s="1">
        <f>$H$3*(1+$H$2)^(_xlfn.FLOOR.MATH(Table2[[#This Row],[Month]]/12,1))</f>
        <v>7387.2772189453126</v>
      </c>
      <c r="K116" s="1">
        <f>FV($E$2,(($B$6*$B$4-Table2[[#This Row],[Month]])/12),0,-Table2[[#This Row],[Rental Cost]])</f>
        <v>12841.914862161912</v>
      </c>
      <c r="M116" s="1">
        <f>Table2[[#This Row],[Rental Cost]]-Table2[[#This Row],[Net EMI Cost]]</f>
        <v>-5159.323815956629</v>
      </c>
      <c r="N116" s="18">
        <f ca="1">EDATE(NOW(),Table2[[#This Row],[Month]])</f>
        <v>47482</v>
      </c>
    </row>
    <row r="117" spans="1:14" ht="15.75" customHeight="1" x14ac:dyDescent="0.3">
      <c r="A117" s="4">
        <v>105</v>
      </c>
      <c r="B117" s="1">
        <f t="shared" si="4"/>
        <v>12546.601034901942</v>
      </c>
      <c r="C117" s="1">
        <f t="shared" si="5"/>
        <v>7464.1583714603639</v>
      </c>
      <c r="D117" s="1">
        <f t="shared" si="2"/>
        <v>5082.4426634415777</v>
      </c>
      <c r="E117" s="1">
        <v>0</v>
      </c>
      <c r="F117" s="1">
        <f t="shared" si="6"/>
        <v>1114541.3130556128</v>
      </c>
      <c r="G117" s="1">
        <f>$E$3*Table2[[#This Row],[Interest]]</f>
        <v>2239.2475114381091</v>
      </c>
      <c r="H117" s="1">
        <f xml:space="preserve"> IF(MOD(Table2[[#This Row],[Month]],12)=0, Table2[[#This Row],[Payment]]-SUM(G106:G117),Table2[[#This Row],[Payment]])</f>
        <v>12546.601034901942</v>
      </c>
      <c r="I117" s="1">
        <f>FV($E$2,(($B$6*$B$4-Table2[[#This Row],[Month]])/12),0,-Table2[[#This Row],[Net EMI Cost]])</f>
        <v>21722.294771095047</v>
      </c>
      <c r="J117" s="1">
        <f>$H$3*(1+$H$2)^(_xlfn.FLOOR.MATH(Table2[[#This Row],[Month]]/12,1))</f>
        <v>7387.2772189453126</v>
      </c>
      <c r="K117" s="1">
        <f>FV($E$2,(($B$6*$B$4-Table2[[#This Row],[Month]])/12),0,-Table2[[#This Row],[Rental Cost]])</f>
        <v>12789.807602818981</v>
      </c>
      <c r="M117" s="1">
        <f>Table2[[#This Row],[Rental Cost]]-Table2[[#This Row],[Net EMI Cost]]</f>
        <v>-5159.323815956629</v>
      </c>
      <c r="N117" s="18">
        <f ca="1">EDATE(NOW(),Table2[[#This Row],[Month]])</f>
        <v>47513</v>
      </c>
    </row>
    <row r="118" spans="1:14" ht="15.75" customHeight="1" x14ac:dyDescent="0.3">
      <c r="A118" s="4">
        <v>106</v>
      </c>
      <c r="B118" s="1">
        <f t="shared" si="4"/>
        <v>12546.601034901942</v>
      </c>
      <c r="C118" s="1">
        <f t="shared" si="5"/>
        <v>7430.2754203707527</v>
      </c>
      <c r="D118" s="1">
        <f t="shared" si="2"/>
        <v>5116.3256145311889</v>
      </c>
      <c r="E118" s="1">
        <v>0</v>
      </c>
      <c r="F118" s="1">
        <f t="shared" si="6"/>
        <v>1109424.9874410816</v>
      </c>
      <c r="G118" s="1">
        <f>$E$3*Table2[[#This Row],[Interest]]</f>
        <v>2229.0826261112256</v>
      </c>
      <c r="H118" s="1">
        <f xml:space="preserve"> IF(MOD(Table2[[#This Row],[Month]],12)=0, Table2[[#This Row],[Payment]]-SUM(G107:G118),Table2[[#This Row],[Payment]])</f>
        <v>12546.601034901942</v>
      </c>
      <c r="I118" s="1">
        <f>FV($E$2,(($B$6*$B$4-Table2[[#This Row],[Month]])/12),0,-Table2[[#This Row],[Net EMI Cost]])</f>
        <v>21634.154547513899</v>
      </c>
      <c r="J118" s="1">
        <f>$H$3*(1+$H$2)^(_xlfn.FLOOR.MATH(Table2[[#This Row],[Month]]/12,1))</f>
        <v>7387.2772189453126</v>
      </c>
      <c r="K118" s="1">
        <f>FV($E$2,(($B$6*$B$4-Table2[[#This Row],[Month]])/12),0,-Table2[[#This Row],[Rental Cost]])</f>
        <v>12737.911773508515</v>
      </c>
      <c r="M118" s="1">
        <f>Table2[[#This Row],[Rental Cost]]-Table2[[#This Row],[Net EMI Cost]]</f>
        <v>-5159.323815956629</v>
      </c>
      <c r="N118" s="18">
        <f ca="1">EDATE(NOW(),Table2[[#This Row],[Month]])</f>
        <v>47542</v>
      </c>
    </row>
    <row r="119" spans="1:14" ht="15.75" customHeight="1" x14ac:dyDescent="0.3">
      <c r="A119" s="4">
        <v>107</v>
      </c>
      <c r="B119" s="1">
        <f t="shared" si="4"/>
        <v>12546.601034901942</v>
      </c>
      <c r="C119" s="1">
        <f t="shared" si="5"/>
        <v>7396.1665829405438</v>
      </c>
      <c r="D119" s="1">
        <f t="shared" si="2"/>
        <v>5150.4344519613978</v>
      </c>
      <c r="E119" s="1">
        <v>0</v>
      </c>
      <c r="F119" s="1">
        <f t="shared" si="6"/>
        <v>1104274.5529891201</v>
      </c>
      <c r="G119" s="1">
        <f>$E$3*Table2[[#This Row],[Interest]]</f>
        <v>2218.8499748821632</v>
      </c>
      <c r="H119" s="1">
        <f xml:space="preserve"> IF(MOD(Table2[[#This Row],[Month]],12)=0, Table2[[#This Row],[Payment]]-SUM(G108:G119),Table2[[#This Row],[Payment]])</f>
        <v>12546.601034901942</v>
      </c>
      <c r="I119" s="1">
        <f>FV($E$2,(($B$6*$B$4-Table2[[#This Row],[Month]])/12),0,-Table2[[#This Row],[Net EMI Cost]])</f>
        <v>21546.371961056029</v>
      </c>
      <c r="J119" s="1">
        <f>$H$3*(1+$H$2)^(_xlfn.FLOOR.MATH(Table2[[#This Row],[Month]]/12,1))</f>
        <v>7387.2772189453126</v>
      </c>
      <c r="K119" s="1">
        <f>FV($E$2,(($B$6*$B$4-Table2[[#This Row],[Month]])/12),0,-Table2[[#This Row],[Rental Cost]])</f>
        <v>12686.226516333571</v>
      </c>
      <c r="M119" s="1">
        <f>Table2[[#This Row],[Rental Cost]]-Table2[[#This Row],[Net EMI Cost]]</f>
        <v>-5159.323815956629</v>
      </c>
      <c r="N119" s="18">
        <f ca="1">EDATE(NOW(),Table2[[#This Row],[Month]])</f>
        <v>47572</v>
      </c>
    </row>
    <row r="120" spans="1:14" ht="15.75" customHeight="1" x14ac:dyDescent="0.3">
      <c r="A120" s="4">
        <v>108</v>
      </c>
      <c r="B120" s="1">
        <f t="shared" si="4"/>
        <v>12546.601034901942</v>
      </c>
      <c r="C120" s="1">
        <f t="shared" si="5"/>
        <v>7361.8303532608015</v>
      </c>
      <c r="D120" s="1">
        <f t="shared" si="2"/>
        <v>5184.7706816411401</v>
      </c>
      <c r="E120" s="1">
        <v>0</v>
      </c>
      <c r="F120" s="1">
        <f t="shared" si="6"/>
        <v>1099089.7823074791</v>
      </c>
      <c r="G120" s="1">
        <f>$E$3*Table2[[#This Row],[Interest]]</f>
        <v>2208.5491059782403</v>
      </c>
      <c r="H120" s="1">
        <f xml:space="preserve"> IF(MOD(Table2[[#This Row],[Month]],12)=0, Table2[[#This Row],[Payment]]-SUM(G109:G120),Table2[[#This Row],[Payment]])</f>
        <v>-14621.05897214546</v>
      </c>
      <c r="I120" s="1">
        <f>FV($E$2,(($B$6*$B$4-Table2[[#This Row],[Month]])/12),0,-Table2[[#This Row],[Net EMI Cost]])</f>
        <v>-25006.972617400035</v>
      </c>
      <c r="J120" s="1">
        <f>$H$3*(1+$H$2)^(_xlfn.FLOOR.MATH(Table2[[#This Row],[Month]]/12,1))</f>
        <v>7756.641079892579</v>
      </c>
      <c r="K120" s="1">
        <f>FV($E$2,(($B$6*$B$4-Table2[[#This Row],[Month]])/12),0,-Table2[[#This Row],[Rental Cost]])</f>
        <v>13266.488525722105</v>
      </c>
      <c r="M120" s="1">
        <f>Table2[[#This Row],[Rental Cost]]-Table2[[#This Row],[Net EMI Cost]]</f>
        <v>22377.700052038039</v>
      </c>
      <c r="N120" s="18">
        <f ca="1">EDATE(NOW(),Table2[[#This Row],[Month]])</f>
        <v>47603</v>
      </c>
    </row>
    <row r="121" spans="1:14" ht="15.75" customHeight="1" x14ac:dyDescent="0.3">
      <c r="A121" s="4">
        <v>109</v>
      </c>
      <c r="B121" s="1">
        <f t="shared" si="4"/>
        <v>12546.601034901942</v>
      </c>
      <c r="C121" s="1">
        <f t="shared" si="5"/>
        <v>7327.2652153831941</v>
      </c>
      <c r="D121" s="1">
        <f t="shared" si="2"/>
        <v>5219.3358195187475</v>
      </c>
      <c r="E121" s="1">
        <v>0</v>
      </c>
      <c r="F121" s="1">
        <f t="shared" si="6"/>
        <v>1093870.4464879604</v>
      </c>
      <c r="G121" s="1">
        <f>$E$3*Table2[[#This Row],[Interest]]</f>
        <v>2198.1795646149581</v>
      </c>
      <c r="H121" s="1">
        <f xml:space="preserve"> IF(MOD(Table2[[#This Row],[Month]],12)=0, Table2[[#This Row],[Payment]]-SUM(G110:G121),Table2[[#This Row],[Payment]])</f>
        <v>12546.601034901942</v>
      </c>
      <c r="I121" s="1">
        <f>FV($E$2,(($B$6*$B$4-Table2[[#This Row],[Month]])/12),0,-Table2[[#This Row],[Net EMI Cost]])</f>
        <v>21371.87390081523</v>
      </c>
      <c r="J121" s="1">
        <f>$H$3*(1+$H$2)^(_xlfn.FLOOR.MATH(Table2[[#This Row],[Month]]/12,1))</f>
        <v>7756.641079892579</v>
      </c>
      <c r="K121" s="1">
        <f>FV($E$2,(($B$6*$B$4-Table2[[#This Row],[Month]])/12),0,-Table2[[#This Row],[Rental Cost]])</f>
        <v>13212.658519402987</v>
      </c>
      <c r="M121" s="1">
        <f>Table2[[#This Row],[Rental Cost]]-Table2[[#This Row],[Net EMI Cost]]</f>
        <v>-4789.9599550093626</v>
      </c>
      <c r="N121" s="18">
        <f ca="1">EDATE(NOW(),Table2[[#This Row],[Month]])</f>
        <v>47633</v>
      </c>
    </row>
    <row r="122" spans="1:14" ht="15.75" customHeight="1" x14ac:dyDescent="0.3">
      <c r="A122" s="4">
        <v>110</v>
      </c>
      <c r="B122" s="1">
        <f t="shared" si="4"/>
        <v>12546.601034901942</v>
      </c>
      <c r="C122" s="1">
        <f t="shared" si="5"/>
        <v>7292.46964325307</v>
      </c>
      <c r="D122" s="1">
        <f t="shared" si="2"/>
        <v>5254.1313916488716</v>
      </c>
      <c r="E122" s="1">
        <v>0</v>
      </c>
      <c r="F122" s="1">
        <f t="shared" si="6"/>
        <v>1088616.3150963115</v>
      </c>
      <c r="G122" s="1">
        <f>$E$3*Table2[[#This Row],[Interest]]</f>
        <v>2187.7408929759208</v>
      </c>
      <c r="H122" s="1">
        <f xml:space="preserve"> IF(MOD(Table2[[#This Row],[Month]],12)=0, Table2[[#This Row],[Payment]]-SUM(G111:G122),Table2[[#This Row],[Payment]])</f>
        <v>12546.601034901942</v>
      </c>
      <c r="I122" s="1">
        <f>FV($E$2,(($B$6*$B$4-Table2[[#This Row],[Month]])/12),0,-Table2[[#This Row],[Net EMI Cost]])</f>
        <v>21285.155542381359</v>
      </c>
      <c r="J122" s="1">
        <f>$H$3*(1+$H$2)^(_xlfn.FLOOR.MATH(Table2[[#This Row],[Month]]/12,1))</f>
        <v>7756.641079892579</v>
      </c>
      <c r="K122" s="1">
        <f>FV($E$2,(($B$6*$B$4-Table2[[#This Row],[Month]])/12),0,-Table2[[#This Row],[Rental Cost]])</f>
        <v>13159.046933321795</v>
      </c>
      <c r="M122" s="1">
        <f>Table2[[#This Row],[Rental Cost]]-Table2[[#This Row],[Net EMI Cost]]</f>
        <v>-4789.9599550093626</v>
      </c>
      <c r="N122" s="18">
        <f ca="1">EDATE(NOW(),Table2[[#This Row],[Month]])</f>
        <v>47664</v>
      </c>
    </row>
    <row r="123" spans="1:14" ht="15.75" customHeight="1" x14ac:dyDescent="0.3">
      <c r="A123" s="4">
        <v>111</v>
      </c>
      <c r="B123" s="1">
        <f t="shared" si="4"/>
        <v>12546.601034901942</v>
      </c>
      <c r="C123" s="1">
        <f t="shared" si="5"/>
        <v>7257.4421006420771</v>
      </c>
      <c r="D123" s="1">
        <f t="shared" si="2"/>
        <v>5289.1589342598645</v>
      </c>
      <c r="E123" s="1">
        <v>0</v>
      </c>
      <c r="F123" s="1">
        <f t="shared" si="6"/>
        <v>1083327.1561620517</v>
      </c>
      <c r="G123" s="1">
        <f>$E$3*Table2[[#This Row],[Interest]]</f>
        <v>2177.2326301926232</v>
      </c>
      <c r="H123" s="1">
        <f xml:space="preserve"> IF(MOD(Table2[[#This Row],[Month]],12)=0, Table2[[#This Row],[Payment]]-SUM(G112:G123),Table2[[#This Row],[Payment]])</f>
        <v>12546.601034901942</v>
      </c>
      <c r="I123" s="1">
        <f>FV($E$2,(($B$6*$B$4-Table2[[#This Row],[Month]])/12),0,-Table2[[#This Row],[Net EMI Cost]])</f>
        <v>21198.789051721196</v>
      </c>
      <c r="J123" s="1">
        <f>$H$3*(1+$H$2)^(_xlfn.FLOOR.MATH(Table2[[#This Row],[Month]]/12,1))</f>
        <v>7756.641079892579</v>
      </c>
      <c r="K123" s="1">
        <f>FV($E$2,(($B$6*$B$4-Table2[[#This Row],[Month]])/12),0,-Table2[[#This Row],[Rental Cost]])</f>
        <v>13105.652881218184</v>
      </c>
      <c r="M123" s="1">
        <f>Table2[[#This Row],[Rental Cost]]-Table2[[#This Row],[Net EMI Cost]]</f>
        <v>-4789.9599550093626</v>
      </c>
      <c r="N123" s="18">
        <f ca="1">EDATE(NOW(),Table2[[#This Row],[Month]])</f>
        <v>47694</v>
      </c>
    </row>
    <row r="124" spans="1:14" ht="15.75" customHeight="1" x14ac:dyDescent="0.3">
      <c r="A124" s="4">
        <v>112</v>
      </c>
      <c r="B124" s="1">
        <f t="shared" si="4"/>
        <v>12546.601034901942</v>
      </c>
      <c r="C124" s="1">
        <f t="shared" si="5"/>
        <v>7222.1810410803455</v>
      </c>
      <c r="D124" s="1">
        <f t="shared" si="2"/>
        <v>5324.4199938215961</v>
      </c>
      <c r="E124" s="1">
        <v>0</v>
      </c>
      <c r="F124" s="1">
        <f t="shared" si="6"/>
        <v>1078002.7361682302</v>
      </c>
      <c r="G124" s="1">
        <f>$E$3*Table2[[#This Row],[Interest]]</f>
        <v>2166.6543123241036</v>
      </c>
      <c r="H124" s="1">
        <f xml:space="preserve"> IF(MOD(Table2[[#This Row],[Month]],12)=0, Table2[[#This Row],[Payment]]-SUM(G113:G124),Table2[[#This Row],[Payment]])</f>
        <v>12546.601034901942</v>
      </c>
      <c r="I124" s="1">
        <f>FV($E$2,(($B$6*$B$4-Table2[[#This Row],[Month]])/12),0,-Table2[[#This Row],[Net EMI Cost]])</f>
        <v>21112.773001098652</v>
      </c>
      <c r="J124" s="1">
        <f>$H$3*(1+$H$2)^(_xlfn.FLOOR.MATH(Table2[[#This Row],[Month]]/12,1))</f>
        <v>7756.641079892579</v>
      </c>
      <c r="K124" s="1">
        <f>FV($E$2,(($B$6*$B$4-Table2[[#This Row],[Month]])/12),0,-Table2[[#This Row],[Rental Cost]])</f>
        <v>13052.475480427887</v>
      </c>
      <c r="M124" s="1">
        <f>Table2[[#This Row],[Rental Cost]]-Table2[[#This Row],[Net EMI Cost]]</f>
        <v>-4789.9599550093626</v>
      </c>
      <c r="N124" s="18">
        <f ca="1">EDATE(NOW(),Table2[[#This Row],[Month]])</f>
        <v>47725</v>
      </c>
    </row>
    <row r="125" spans="1:14" ht="15.75" customHeight="1" x14ac:dyDescent="0.3">
      <c r="A125" s="4">
        <v>113</v>
      </c>
      <c r="B125" s="1">
        <f t="shared" si="4"/>
        <v>12546.601034901942</v>
      </c>
      <c r="C125" s="1">
        <f t="shared" si="5"/>
        <v>7186.6849077882016</v>
      </c>
      <c r="D125" s="1">
        <f t="shared" si="2"/>
        <v>5359.91612711374</v>
      </c>
      <c r="E125" s="1">
        <v>0</v>
      </c>
      <c r="F125" s="1">
        <f t="shared" si="6"/>
        <v>1072642.8200411166</v>
      </c>
      <c r="G125" s="1">
        <f>$E$3*Table2[[#This Row],[Interest]]</f>
        <v>2156.0054723364606</v>
      </c>
      <c r="H125" s="1">
        <f xml:space="preserve"> IF(MOD(Table2[[#This Row],[Month]],12)=0, Table2[[#This Row],[Payment]]-SUM(G114:G125),Table2[[#This Row],[Payment]])</f>
        <v>12546.601034901942</v>
      </c>
      <c r="I125" s="1">
        <f>FV($E$2,(($B$6*$B$4-Table2[[#This Row],[Month]])/12),0,-Table2[[#This Row],[Net EMI Cost]])</f>
        <v>21027.105968570806</v>
      </c>
      <c r="J125" s="1">
        <f>$H$3*(1+$H$2)^(_xlfn.FLOOR.MATH(Table2[[#This Row],[Month]]/12,1))</f>
        <v>7756.641079892579</v>
      </c>
      <c r="K125" s="1">
        <f>FV($E$2,(($B$6*$B$4-Table2[[#This Row],[Month]])/12),0,-Table2[[#This Row],[Rental Cost]])</f>
        <v>12999.513851868127</v>
      </c>
      <c r="M125" s="1">
        <f>Table2[[#This Row],[Rental Cost]]-Table2[[#This Row],[Net EMI Cost]]</f>
        <v>-4789.9599550093626</v>
      </c>
      <c r="N125" s="18">
        <f ca="1">EDATE(NOW(),Table2[[#This Row],[Month]])</f>
        <v>47756</v>
      </c>
    </row>
    <row r="126" spans="1:14" ht="15.75" customHeight="1" x14ac:dyDescent="0.3">
      <c r="A126" s="4">
        <v>114</v>
      </c>
      <c r="B126" s="1">
        <f t="shared" si="4"/>
        <v>12546.601034901942</v>
      </c>
      <c r="C126" s="1">
        <f t="shared" si="5"/>
        <v>7150.952133607444</v>
      </c>
      <c r="D126" s="1">
        <f t="shared" si="2"/>
        <v>5395.6489012944976</v>
      </c>
      <c r="E126" s="1">
        <v>0</v>
      </c>
      <c r="F126" s="1">
        <f t="shared" si="6"/>
        <v>1067247.1711398221</v>
      </c>
      <c r="G126" s="1">
        <f>$E$3*Table2[[#This Row],[Interest]]</f>
        <v>2145.2856400822329</v>
      </c>
      <c r="H126" s="1">
        <f xml:space="preserve"> IF(MOD(Table2[[#This Row],[Month]],12)=0, Table2[[#This Row],[Payment]]-SUM(G115:G126),Table2[[#This Row],[Payment]])</f>
        <v>12546.601034901942</v>
      </c>
      <c r="I126" s="1">
        <f>FV($E$2,(($B$6*$B$4-Table2[[#This Row],[Month]])/12),0,-Table2[[#This Row],[Net EMI Cost]])</f>
        <v>20941.786537964403</v>
      </c>
      <c r="J126" s="1">
        <f>$H$3*(1+$H$2)^(_xlfn.FLOOR.MATH(Table2[[#This Row],[Month]]/12,1))</f>
        <v>7756.641079892579</v>
      </c>
      <c r="K126" s="1">
        <f>FV($E$2,(($B$6*$B$4-Table2[[#This Row],[Month]])/12),0,-Table2[[#This Row],[Rental Cost]])</f>
        <v>12946.767120023085</v>
      </c>
      <c r="M126" s="1">
        <f>Table2[[#This Row],[Rental Cost]]-Table2[[#This Row],[Net EMI Cost]]</f>
        <v>-4789.9599550093626</v>
      </c>
      <c r="N126" s="18">
        <f ca="1">EDATE(NOW(),Table2[[#This Row],[Month]])</f>
        <v>47786</v>
      </c>
    </row>
    <row r="127" spans="1:14" ht="15.75" customHeight="1" x14ac:dyDescent="0.3">
      <c r="A127" s="4">
        <v>115</v>
      </c>
      <c r="B127" s="1">
        <f t="shared" si="4"/>
        <v>12546.601034901942</v>
      </c>
      <c r="C127" s="1">
        <f t="shared" si="5"/>
        <v>7114.9811409321483</v>
      </c>
      <c r="D127" s="1">
        <f t="shared" si="2"/>
        <v>5431.6198939697933</v>
      </c>
      <c r="E127" s="1">
        <v>0</v>
      </c>
      <c r="F127" s="1">
        <f t="shared" si="6"/>
        <v>1061815.5512458524</v>
      </c>
      <c r="G127" s="1">
        <f>$E$3*Table2[[#This Row],[Interest]]</f>
        <v>2134.4943422796446</v>
      </c>
      <c r="H127" s="1">
        <f xml:space="preserve"> IF(MOD(Table2[[#This Row],[Month]],12)=0, Table2[[#This Row],[Payment]]-SUM(G116:G127),Table2[[#This Row],[Payment]])</f>
        <v>12546.601034901942</v>
      </c>
      <c r="I127" s="1">
        <f>FV($E$2,(($B$6*$B$4-Table2[[#This Row],[Month]])/12),0,-Table2[[#This Row],[Net EMI Cost]])</f>
        <v>20856.81329885243</v>
      </c>
      <c r="J127" s="1">
        <f>$H$3*(1+$H$2)^(_xlfn.FLOOR.MATH(Table2[[#This Row],[Month]]/12,1))</f>
        <v>7756.641079892579</v>
      </c>
      <c r="K127" s="1">
        <f>FV($E$2,(($B$6*$B$4-Table2[[#This Row],[Month]])/12),0,-Table2[[#This Row],[Rental Cost]])</f>
        <v>12894.234412929431</v>
      </c>
      <c r="M127" s="1">
        <f>Table2[[#This Row],[Rental Cost]]-Table2[[#This Row],[Net EMI Cost]]</f>
        <v>-4789.9599550093626</v>
      </c>
      <c r="N127" s="18">
        <f ca="1">EDATE(NOW(),Table2[[#This Row],[Month]])</f>
        <v>47817</v>
      </c>
    </row>
    <row r="128" spans="1:14" ht="15.75" customHeight="1" x14ac:dyDescent="0.3">
      <c r="A128" s="4">
        <v>116</v>
      </c>
      <c r="B128" s="1">
        <f t="shared" si="4"/>
        <v>12546.601034901942</v>
      </c>
      <c r="C128" s="1">
        <f t="shared" si="5"/>
        <v>7078.7703416390159</v>
      </c>
      <c r="D128" s="1">
        <f t="shared" si="2"/>
        <v>5467.8306932629257</v>
      </c>
      <c r="E128" s="1">
        <v>0</v>
      </c>
      <c r="F128" s="1">
        <f t="shared" si="6"/>
        <v>1056347.7205525895</v>
      </c>
      <c r="G128" s="1">
        <f>$E$3*Table2[[#This Row],[Interest]]</f>
        <v>2123.6311024917045</v>
      </c>
      <c r="H128" s="1">
        <f xml:space="preserve"> IF(MOD(Table2[[#This Row],[Month]],12)=0, Table2[[#This Row],[Payment]]-SUM(G117:G128),Table2[[#This Row],[Payment]])</f>
        <v>12546.601034901942</v>
      </c>
      <c r="I128" s="1">
        <f>FV($E$2,(($B$6*$B$4-Table2[[#This Row],[Month]])/12),0,-Table2[[#This Row],[Net EMI Cost]])</f>
        <v>20772.184846530847</v>
      </c>
      <c r="J128" s="1">
        <f>$H$3*(1+$H$2)^(_xlfn.FLOOR.MATH(Table2[[#This Row],[Month]]/12,1))</f>
        <v>7756.641079892579</v>
      </c>
      <c r="K128" s="1">
        <f>FV($E$2,(($B$6*$B$4-Table2[[#This Row],[Month]])/12),0,-Table2[[#This Row],[Rental Cost]])</f>
        <v>12841.914862161913</v>
      </c>
      <c r="M128" s="1">
        <f>Table2[[#This Row],[Rental Cost]]-Table2[[#This Row],[Net EMI Cost]]</f>
        <v>-4789.9599550093626</v>
      </c>
      <c r="N128" s="18">
        <f ca="1">EDATE(NOW(),Table2[[#This Row],[Month]])</f>
        <v>47847</v>
      </c>
    </row>
    <row r="129" spans="1:14" ht="15.75" customHeight="1" x14ac:dyDescent="0.3">
      <c r="A129" s="4">
        <v>117</v>
      </c>
      <c r="B129" s="1">
        <f t="shared" si="4"/>
        <v>12546.601034901942</v>
      </c>
      <c r="C129" s="1">
        <f t="shared" si="5"/>
        <v>7042.3181370172642</v>
      </c>
      <c r="D129" s="1">
        <f t="shared" si="2"/>
        <v>5504.2828978846774</v>
      </c>
      <c r="E129" s="1">
        <v>0</v>
      </c>
      <c r="F129" s="1">
        <f t="shared" si="6"/>
        <v>1050843.4376547048</v>
      </c>
      <c r="G129" s="1">
        <f>$E$3*Table2[[#This Row],[Interest]]</f>
        <v>2112.6954411051793</v>
      </c>
      <c r="H129" s="1">
        <f xml:space="preserve"> IF(MOD(Table2[[#This Row],[Month]],12)=0, Table2[[#This Row],[Payment]]-SUM(G118:G129),Table2[[#This Row],[Payment]])</f>
        <v>12546.601034901942</v>
      </c>
      <c r="I129" s="1">
        <f>FV($E$2,(($B$6*$B$4-Table2[[#This Row],[Month]])/12),0,-Table2[[#This Row],[Net EMI Cost]])</f>
        <v>20687.899781995286</v>
      </c>
      <c r="J129" s="1">
        <f>$H$3*(1+$H$2)^(_xlfn.FLOOR.MATH(Table2[[#This Row],[Month]]/12,1))</f>
        <v>7756.641079892579</v>
      </c>
      <c r="K129" s="1">
        <f>FV($E$2,(($B$6*$B$4-Table2[[#This Row],[Month]])/12),0,-Table2[[#This Row],[Rental Cost]])</f>
        <v>12789.807602818981</v>
      </c>
      <c r="M129" s="1">
        <f>Table2[[#This Row],[Rental Cost]]-Table2[[#This Row],[Net EMI Cost]]</f>
        <v>-4789.9599550093626</v>
      </c>
      <c r="N129" s="18">
        <f ca="1">EDATE(NOW(),Table2[[#This Row],[Month]])</f>
        <v>47878</v>
      </c>
    </row>
    <row r="130" spans="1:14" ht="15.75" customHeight="1" x14ac:dyDescent="0.3">
      <c r="A130" s="4">
        <v>118</v>
      </c>
      <c r="B130" s="1">
        <f t="shared" si="4"/>
        <v>12546.601034901942</v>
      </c>
      <c r="C130" s="1">
        <f t="shared" si="5"/>
        <v>7005.6229176980323</v>
      </c>
      <c r="D130" s="1">
        <f t="shared" si="2"/>
        <v>5540.9781172039093</v>
      </c>
      <c r="E130" s="1">
        <v>0</v>
      </c>
      <c r="F130" s="1">
        <f t="shared" si="6"/>
        <v>1045302.4595375009</v>
      </c>
      <c r="G130" s="1">
        <f>$E$3*Table2[[#This Row],[Interest]]</f>
        <v>2101.6868753094095</v>
      </c>
      <c r="H130" s="1">
        <f xml:space="preserve"> IF(MOD(Table2[[#This Row],[Month]],12)=0, Table2[[#This Row],[Payment]]-SUM(G119:G130),Table2[[#This Row],[Payment]])</f>
        <v>12546.601034901942</v>
      </c>
      <c r="I130" s="1">
        <f>FV($E$2,(($B$6*$B$4-Table2[[#This Row],[Month]])/12),0,-Table2[[#This Row],[Net EMI Cost]])</f>
        <v>20603.956711917996</v>
      </c>
      <c r="J130" s="1">
        <f>$H$3*(1+$H$2)^(_xlfn.FLOOR.MATH(Table2[[#This Row],[Month]]/12,1))</f>
        <v>7756.641079892579</v>
      </c>
      <c r="K130" s="1">
        <f>FV($E$2,(($B$6*$B$4-Table2[[#This Row],[Month]])/12),0,-Table2[[#This Row],[Rental Cost]])</f>
        <v>12737.911773508515</v>
      </c>
      <c r="M130" s="1">
        <f>Table2[[#This Row],[Rental Cost]]-Table2[[#This Row],[Net EMI Cost]]</f>
        <v>-4789.9599550093626</v>
      </c>
      <c r="N130" s="18">
        <f ca="1">EDATE(NOW(),Table2[[#This Row],[Month]])</f>
        <v>47907</v>
      </c>
    </row>
    <row r="131" spans="1:14" ht="15.75" customHeight="1" x14ac:dyDescent="0.3">
      <c r="A131" s="4">
        <v>119</v>
      </c>
      <c r="B131" s="1">
        <f t="shared" si="4"/>
        <v>12546.601034901942</v>
      </c>
      <c r="C131" s="1">
        <f t="shared" si="5"/>
        <v>6968.6830635833394</v>
      </c>
      <c r="D131" s="1">
        <f t="shared" si="2"/>
        <v>5577.9179713186022</v>
      </c>
      <c r="E131" s="1">
        <v>0</v>
      </c>
      <c r="F131" s="1">
        <f t="shared" si="6"/>
        <v>1039724.5415661823</v>
      </c>
      <c r="G131" s="1">
        <f>$E$3*Table2[[#This Row],[Interest]]</f>
        <v>2090.6049190750018</v>
      </c>
      <c r="H131" s="1">
        <f xml:space="preserve"> IF(MOD(Table2[[#This Row],[Month]],12)=0, Table2[[#This Row],[Payment]]-SUM(G120:G131),Table2[[#This Row],[Payment]])</f>
        <v>12546.601034901942</v>
      </c>
      <c r="I131" s="1">
        <f>FV($E$2,(($B$6*$B$4-Table2[[#This Row],[Month]])/12),0,-Table2[[#This Row],[Net EMI Cost]])</f>
        <v>20520.354248624786</v>
      </c>
      <c r="J131" s="1">
        <f>$H$3*(1+$H$2)^(_xlfn.FLOOR.MATH(Table2[[#This Row],[Month]]/12,1))</f>
        <v>7756.641079892579</v>
      </c>
      <c r="K131" s="1">
        <f>FV($E$2,(($B$6*$B$4-Table2[[#This Row],[Month]])/12),0,-Table2[[#This Row],[Rental Cost]])</f>
        <v>12686.226516333572</v>
      </c>
      <c r="M131" s="1">
        <f>Table2[[#This Row],[Rental Cost]]-Table2[[#This Row],[Net EMI Cost]]</f>
        <v>-4789.9599550093626</v>
      </c>
      <c r="N131" s="18">
        <f ca="1">EDATE(NOW(),Table2[[#This Row],[Month]])</f>
        <v>47937</v>
      </c>
    </row>
    <row r="132" spans="1:14" ht="15.75" customHeight="1" x14ac:dyDescent="0.3">
      <c r="A132" s="4">
        <v>120</v>
      </c>
      <c r="B132" s="1">
        <f t="shared" si="4"/>
        <v>12546.601034901942</v>
      </c>
      <c r="C132" s="1">
        <f t="shared" si="5"/>
        <v>6931.4969437745485</v>
      </c>
      <c r="D132" s="1">
        <f t="shared" si="2"/>
        <v>5615.1040911273931</v>
      </c>
      <c r="E132" s="1">
        <v>0</v>
      </c>
      <c r="F132" s="1">
        <f t="shared" si="6"/>
        <v>1034109.4374750549</v>
      </c>
      <c r="G132" s="1">
        <f>$E$3*Table2[[#This Row],[Interest]]</f>
        <v>2079.4490831323646</v>
      </c>
      <c r="H132" s="1">
        <f xml:space="preserve"> IF(MOD(Table2[[#This Row],[Month]],12)=0, Table2[[#This Row],[Payment]]-SUM(G121:G132),Table2[[#This Row],[Payment]])</f>
        <v>-13127.059241017658</v>
      </c>
      <c r="I132" s="1">
        <f>FV($E$2,(($B$6*$B$4-Table2[[#This Row],[Month]])/12),0,-Table2[[#This Row],[Net EMI Cost]])</f>
        <v>-21382.596263082822</v>
      </c>
      <c r="J132" s="1">
        <f>$H$3*(1+$H$2)^(_xlfn.FLOOR.MATH(Table2[[#This Row],[Month]]/12,1))</f>
        <v>8144.473133887208</v>
      </c>
      <c r="K132" s="1">
        <f>FV($E$2,(($B$6*$B$4-Table2[[#This Row],[Month]])/12),0,-Table2[[#This Row],[Rental Cost]])</f>
        <v>13266.488525722103</v>
      </c>
      <c r="M132" s="1">
        <f>Table2[[#This Row],[Rental Cost]]-Table2[[#This Row],[Net EMI Cost]]</f>
        <v>21271.532374904866</v>
      </c>
      <c r="N132" s="18">
        <f ca="1">EDATE(NOW(),Table2[[#This Row],[Month]])</f>
        <v>47968</v>
      </c>
    </row>
    <row r="133" spans="1:14" ht="15.75" customHeight="1" x14ac:dyDescent="0.3">
      <c r="A133" s="4">
        <v>121</v>
      </c>
      <c r="B133" s="1">
        <f t="shared" si="4"/>
        <v>12546.601034901942</v>
      </c>
      <c r="C133" s="1">
        <f t="shared" si="5"/>
        <v>6894.0629165003666</v>
      </c>
      <c r="D133" s="1">
        <f t="shared" si="2"/>
        <v>5652.538118401575</v>
      </c>
      <c r="E133" s="1">
        <v>0</v>
      </c>
      <c r="F133" s="1">
        <f t="shared" si="6"/>
        <v>1028456.8993566533</v>
      </c>
      <c r="G133" s="1">
        <f>$E$3*Table2[[#This Row],[Interest]]</f>
        <v>2068.2188749501097</v>
      </c>
      <c r="H133" s="1">
        <f xml:space="preserve"> IF(MOD(Table2[[#This Row],[Month]],12)=0, Table2[[#This Row],[Payment]]-SUM(G122:G133),Table2[[#This Row],[Payment]])</f>
        <v>12546.601034901942</v>
      </c>
      <c r="I133" s="1">
        <f>FV($E$2,(($B$6*$B$4-Table2[[#This Row],[Month]])/12),0,-Table2[[#This Row],[Net EMI Cost]])</f>
        <v>20354.165619824023</v>
      </c>
      <c r="J133" s="1">
        <f>$H$3*(1+$H$2)^(_xlfn.FLOOR.MATH(Table2[[#This Row],[Month]]/12,1))</f>
        <v>8144.473133887208</v>
      </c>
      <c r="K133" s="1">
        <f>FV($E$2,(($B$6*$B$4-Table2[[#This Row],[Month]])/12),0,-Table2[[#This Row],[Rental Cost]])</f>
        <v>13212.658519402983</v>
      </c>
      <c r="M133" s="1">
        <f>Table2[[#This Row],[Rental Cost]]-Table2[[#This Row],[Net EMI Cost]]</f>
        <v>-4402.1279010147337</v>
      </c>
      <c r="N133" s="18">
        <f ca="1">EDATE(NOW(),Table2[[#This Row],[Month]])</f>
        <v>47998</v>
      </c>
    </row>
    <row r="134" spans="1:14" ht="15.75" customHeight="1" x14ac:dyDescent="0.3">
      <c r="A134" s="4">
        <v>122</v>
      </c>
      <c r="B134" s="1">
        <f t="shared" si="4"/>
        <v>12546.601034901942</v>
      </c>
      <c r="C134" s="1">
        <f t="shared" si="5"/>
        <v>6856.3793290443564</v>
      </c>
      <c r="D134" s="1">
        <f t="shared" si="2"/>
        <v>5690.2217058575852</v>
      </c>
      <c r="E134" s="1">
        <v>0</v>
      </c>
      <c r="F134" s="1">
        <f t="shared" si="6"/>
        <v>1022766.6776507958</v>
      </c>
      <c r="G134" s="1">
        <f>$E$3*Table2[[#This Row],[Interest]]</f>
        <v>2056.9137987133067</v>
      </c>
      <c r="H134" s="1">
        <f xml:space="preserve"> IF(MOD(Table2[[#This Row],[Month]],12)=0, Table2[[#This Row],[Payment]]-SUM(G123:G134),Table2[[#This Row],[Payment]])</f>
        <v>12546.601034901942</v>
      </c>
      <c r="I134" s="1">
        <f>FV($E$2,(($B$6*$B$4-Table2[[#This Row],[Month]])/12),0,-Table2[[#This Row],[Net EMI Cost]])</f>
        <v>20271.576707029864</v>
      </c>
      <c r="J134" s="1">
        <f>$H$3*(1+$H$2)^(_xlfn.FLOOR.MATH(Table2[[#This Row],[Month]]/12,1))</f>
        <v>8144.473133887208</v>
      </c>
      <c r="K134" s="1">
        <f>FV($E$2,(($B$6*$B$4-Table2[[#This Row],[Month]])/12),0,-Table2[[#This Row],[Rental Cost]])</f>
        <v>13159.046933321795</v>
      </c>
      <c r="M134" s="1">
        <f>Table2[[#This Row],[Rental Cost]]-Table2[[#This Row],[Net EMI Cost]]</f>
        <v>-4402.1279010147337</v>
      </c>
      <c r="N134" s="18">
        <f ca="1">EDATE(NOW(),Table2[[#This Row],[Month]])</f>
        <v>48029</v>
      </c>
    </row>
    <row r="135" spans="1:14" ht="15.75" customHeight="1" x14ac:dyDescent="0.3">
      <c r="A135" s="4">
        <v>123</v>
      </c>
      <c r="B135" s="1">
        <f t="shared" si="4"/>
        <v>12546.601034901942</v>
      </c>
      <c r="C135" s="1">
        <f t="shared" si="5"/>
        <v>6818.4445176719719</v>
      </c>
      <c r="D135" s="1">
        <f t="shared" si="2"/>
        <v>5728.1565172299697</v>
      </c>
      <c r="E135" s="1">
        <v>0</v>
      </c>
      <c r="F135" s="1">
        <f t="shared" si="6"/>
        <v>1017038.5211335658</v>
      </c>
      <c r="G135" s="1">
        <f>$E$3*Table2[[#This Row],[Interest]]</f>
        <v>2045.5333553015914</v>
      </c>
      <c r="H135" s="1">
        <f xml:space="preserve"> IF(MOD(Table2[[#This Row],[Month]],12)=0, Table2[[#This Row],[Payment]]-SUM(G124:G135),Table2[[#This Row],[Payment]])</f>
        <v>12546.601034901942</v>
      </c>
      <c r="I135" s="1">
        <f>FV($E$2,(($B$6*$B$4-Table2[[#This Row],[Month]])/12),0,-Table2[[#This Row],[Net EMI Cost]])</f>
        <v>20189.322906401139</v>
      </c>
      <c r="J135" s="1">
        <f>$H$3*(1+$H$2)^(_xlfn.FLOOR.MATH(Table2[[#This Row],[Month]]/12,1))</f>
        <v>8144.473133887208</v>
      </c>
      <c r="K135" s="1">
        <f>FV($E$2,(($B$6*$B$4-Table2[[#This Row],[Month]])/12),0,-Table2[[#This Row],[Rental Cost]])</f>
        <v>13105.652881218184</v>
      </c>
      <c r="M135" s="1">
        <f>Table2[[#This Row],[Rental Cost]]-Table2[[#This Row],[Net EMI Cost]]</f>
        <v>-4402.1279010147337</v>
      </c>
      <c r="N135" s="18">
        <f ca="1">EDATE(NOW(),Table2[[#This Row],[Month]])</f>
        <v>48059</v>
      </c>
    </row>
    <row r="136" spans="1:14" ht="15.75" customHeight="1" x14ac:dyDescent="0.3">
      <c r="A136" s="4">
        <v>124</v>
      </c>
      <c r="B136" s="1">
        <f t="shared" si="4"/>
        <v>12546.601034901942</v>
      </c>
      <c r="C136" s="1">
        <f t="shared" si="5"/>
        <v>6780.2568075571062</v>
      </c>
      <c r="D136" s="1">
        <f t="shared" si="2"/>
        <v>5766.3442273448354</v>
      </c>
      <c r="E136" s="1">
        <v>0</v>
      </c>
      <c r="F136" s="1">
        <f t="shared" si="6"/>
        <v>1011272.176906221</v>
      </c>
      <c r="G136" s="1">
        <f>$E$3*Table2[[#This Row],[Interest]]</f>
        <v>2034.0770422671317</v>
      </c>
      <c r="H136" s="1">
        <f xml:space="preserve"> IF(MOD(Table2[[#This Row],[Month]],12)=0, Table2[[#This Row],[Payment]]-SUM(G125:G136),Table2[[#This Row],[Payment]])</f>
        <v>12546.601034901942</v>
      </c>
      <c r="I136" s="1">
        <f>FV($E$2,(($B$6*$B$4-Table2[[#This Row],[Month]])/12),0,-Table2[[#This Row],[Net EMI Cost]])</f>
        <v>20107.402858189194</v>
      </c>
      <c r="J136" s="1">
        <f>$H$3*(1+$H$2)^(_xlfn.FLOOR.MATH(Table2[[#This Row],[Month]]/12,1))</f>
        <v>8144.473133887208</v>
      </c>
      <c r="K136" s="1">
        <f>FV($E$2,(($B$6*$B$4-Table2[[#This Row],[Month]])/12),0,-Table2[[#This Row],[Rental Cost]])</f>
        <v>13052.475480427887</v>
      </c>
      <c r="M136" s="1">
        <f>Table2[[#This Row],[Rental Cost]]-Table2[[#This Row],[Net EMI Cost]]</f>
        <v>-4402.1279010147337</v>
      </c>
      <c r="N136" s="18">
        <f ca="1">EDATE(NOW(),Table2[[#This Row],[Month]])</f>
        <v>48090</v>
      </c>
    </row>
    <row r="137" spans="1:14" ht="15.75" customHeight="1" x14ac:dyDescent="0.3">
      <c r="A137" s="4">
        <v>125</v>
      </c>
      <c r="B137" s="1">
        <f t="shared" si="4"/>
        <v>12546.601034901942</v>
      </c>
      <c r="C137" s="1">
        <f t="shared" si="5"/>
        <v>6741.8145127081398</v>
      </c>
      <c r="D137" s="1">
        <f t="shared" si="2"/>
        <v>5804.7865221938018</v>
      </c>
      <c r="E137" s="1">
        <v>0</v>
      </c>
      <c r="F137" s="1">
        <f t="shared" si="6"/>
        <v>1005467.3903840272</v>
      </c>
      <c r="G137" s="1">
        <f>$E$3*Table2[[#This Row],[Interest]]</f>
        <v>2022.5443538124418</v>
      </c>
      <c r="H137" s="1">
        <f xml:space="preserve"> IF(MOD(Table2[[#This Row],[Month]],12)=0, Table2[[#This Row],[Payment]]-SUM(G126:G137),Table2[[#This Row],[Payment]])</f>
        <v>12546.601034901942</v>
      </c>
      <c r="I137" s="1">
        <f>FV($E$2,(($B$6*$B$4-Table2[[#This Row],[Month]])/12),0,-Table2[[#This Row],[Net EMI Cost]])</f>
        <v>20025.815208162672</v>
      </c>
      <c r="J137" s="1">
        <f>$H$3*(1+$H$2)^(_xlfn.FLOOR.MATH(Table2[[#This Row],[Month]]/12,1))</f>
        <v>8144.473133887208</v>
      </c>
      <c r="K137" s="1">
        <f>FV($E$2,(($B$6*$B$4-Table2[[#This Row],[Month]])/12),0,-Table2[[#This Row],[Rental Cost]])</f>
        <v>12999.513851868127</v>
      </c>
      <c r="M137" s="1">
        <f>Table2[[#This Row],[Rental Cost]]-Table2[[#This Row],[Net EMI Cost]]</f>
        <v>-4402.1279010147337</v>
      </c>
      <c r="N137" s="18">
        <f ca="1">EDATE(NOW(),Table2[[#This Row],[Month]])</f>
        <v>48121</v>
      </c>
    </row>
    <row r="138" spans="1:14" ht="15.75" customHeight="1" x14ac:dyDescent="0.3">
      <c r="A138" s="4">
        <v>126</v>
      </c>
      <c r="B138" s="1">
        <f t="shared" si="4"/>
        <v>12546.601034901942</v>
      </c>
      <c r="C138" s="1">
        <f t="shared" si="5"/>
        <v>6703.1159358935147</v>
      </c>
      <c r="D138" s="1">
        <f t="shared" si="2"/>
        <v>5843.4850990084269</v>
      </c>
      <c r="E138" s="1">
        <v>0</v>
      </c>
      <c r="F138" s="1">
        <f t="shared" si="6"/>
        <v>999623.90528501873</v>
      </c>
      <c r="G138" s="1">
        <f>$E$3*Table2[[#This Row],[Interest]]</f>
        <v>2010.9347807680542</v>
      </c>
      <c r="H138" s="1">
        <f xml:space="preserve"> IF(MOD(Table2[[#This Row],[Month]],12)=0, Table2[[#This Row],[Payment]]-SUM(G127:G138),Table2[[#This Row],[Payment]])</f>
        <v>12546.601034901942</v>
      </c>
      <c r="I138" s="1">
        <f>FV($E$2,(($B$6*$B$4-Table2[[#This Row],[Month]])/12),0,-Table2[[#This Row],[Net EMI Cost]])</f>
        <v>19944.558607585142</v>
      </c>
      <c r="J138" s="1">
        <f>$H$3*(1+$H$2)^(_xlfn.FLOOR.MATH(Table2[[#This Row],[Month]]/12,1))</f>
        <v>8144.473133887208</v>
      </c>
      <c r="K138" s="1">
        <f>FV($E$2,(($B$6*$B$4-Table2[[#This Row],[Month]])/12),0,-Table2[[#This Row],[Rental Cost]])</f>
        <v>12946.767120023083</v>
      </c>
      <c r="M138" s="1">
        <f>Table2[[#This Row],[Rental Cost]]-Table2[[#This Row],[Net EMI Cost]]</f>
        <v>-4402.1279010147337</v>
      </c>
      <c r="N138" s="18">
        <f ca="1">EDATE(NOW(),Table2[[#This Row],[Month]])</f>
        <v>48151</v>
      </c>
    </row>
    <row r="139" spans="1:14" ht="15.75" customHeight="1" x14ac:dyDescent="0.3">
      <c r="A139" s="4">
        <v>127</v>
      </c>
      <c r="B139" s="1">
        <f t="shared" si="4"/>
        <v>12546.601034901942</v>
      </c>
      <c r="C139" s="1">
        <f t="shared" si="5"/>
        <v>6664.1593685667922</v>
      </c>
      <c r="D139" s="1">
        <f t="shared" si="2"/>
        <v>5882.4416663351494</v>
      </c>
      <c r="E139" s="1">
        <v>0</v>
      </c>
      <c r="F139" s="1">
        <f t="shared" si="6"/>
        <v>993741.46361868363</v>
      </c>
      <c r="G139" s="1">
        <f>$E$3*Table2[[#This Row],[Interest]]</f>
        <v>1999.2478105700375</v>
      </c>
      <c r="H139" s="1">
        <f xml:space="preserve"> IF(MOD(Table2[[#This Row],[Month]],12)=0, Table2[[#This Row],[Payment]]-SUM(G128:G139),Table2[[#This Row],[Payment]])</f>
        <v>12546.601034901942</v>
      </c>
      <c r="I139" s="1">
        <f>FV($E$2,(($B$6*$B$4-Table2[[#This Row],[Month]])/12),0,-Table2[[#This Row],[Net EMI Cost]])</f>
        <v>19863.63171319279</v>
      </c>
      <c r="J139" s="1">
        <f>$H$3*(1+$H$2)^(_xlfn.FLOOR.MATH(Table2[[#This Row],[Month]]/12,1))</f>
        <v>8144.473133887208</v>
      </c>
      <c r="K139" s="1">
        <f>FV($E$2,(($B$6*$B$4-Table2[[#This Row],[Month]])/12),0,-Table2[[#This Row],[Rental Cost]])</f>
        <v>12894.234412929431</v>
      </c>
      <c r="M139" s="1">
        <f>Table2[[#This Row],[Rental Cost]]-Table2[[#This Row],[Net EMI Cost]]</f>
        <v>-4402.1279010147337</v>
      </c>
      <c r="N139" s="18">
        <f ca="1">EDATE(NOW(),Table2[[#This Row],[Month]])</f>
        <v>48182</v>
      </c>
    </row>
    <row r="140" spans="1:14" ht="15.75" customHeight="1" x14ac:dyDescent="0.3">
      <c r="A140" s="4">
        <v>128</v>
      </c>
      <c r="B140" s="1">
        <f t="shared" si="4"/>
        <v>12546.601034901942</v>
      </c>
      <c r="C140" s="1">
        <f t="shared" si="5"/>
        <v>6624.9430907912247</v>
      </c>
      <c r="D140" s="1">
        <f t="shared" si="2"/>
        <v>5921.6579441107169</v>
      </c>
      <c r="E140" s="1">
        <v>0</v>
      </c>
      <c r="F140" s="1">
        <f t="shared" si="6"/>
        <v>987819.80567457294</v>
      </c>
      <c r="G140" s="1">
        <f>$E$3*Table2[[#This Row],[Interest]]</f>
        <v>1987.4829272373672</v>
      </c>
      <c r="H140" s="1">
        <f xml:space="preserve"> IF(MOD(Table2[[#This Row],[Month]],12)=0, Table2[[#This Row],[Payment]]-SUM(G129:G140),Table2[[#This Row],[Payment]])</f>
        <v>12546.601034901942</v>
      </c>
      <c r="I140" s="1">
        <f>FV($E$2,(($B$6*$B$4-Table2[[#This Row],[Month]])/12),0,-Table2[[#This Row],[Net EMI Cost]])</f>
        <v>19783.033187172234</v>
      </c>
      <c r="J140" s="1">
        <f>$H$3*(1+$H$2)^(_xlfn.FLOOR.MATH(Table2[[#This Row],[Month]]/12,1))</f>
        <v>8144.473133887208</v>
      </c>
      <c r="K140" s="1">
        <f>FV($E$2,(($B$6*$B$4-Table2[[#This Row],[Month]])/12),0,-Table2[[#This Row],[Rental Cost]])</f>
        <v>12841.914862161912</v>
      </c>
      <c r="M140" s="1">
        <f>Table2[[#This Row],[Rental Cost]]-Table2[[#This Row],[Net EMI Cost]]</f>
        <v>-4402.1279010147337</v>
      </c>
      <c r="N140" s="18">
        <f ca="1">EDATE(NOW(),Table2[[#This Row],[Month]])</f>
        <v>48212</v>
      </c>
    </row>
    <row r="141" spans="1:14" ht="15.75" customHeight="1" x14ac:dyDescent="0.3">
      <c r="A141" s="4">
        <v>129</v>
      </c>
      <c r="B141" s="1">
        <f t="shared" ref="B141:B204" si="7">IF($B$7&lt;=F140,$B$7,F140+F140*$B$5/$B$6)</f>
        <v>12546.601034901942</v>
      </c>
      <c r="C141" s="1">
        <f t="shared" ref="C141:C204" si="8">IF(B141&gt;0,$B$5/$B$6*F140,0)</f>
        <v>6585.4653711638202</v>
      </c>
      <c r="D141" s="1">
        <f t="shared" si="2"/>
        <v>5961.1356637381214</v>
      </c>
      <c r="E141" s="1">
        <v>0</v>
      </c>
      <c r="F141" s="1">
        <f t="shared" ref="F141:F204" si="9">IF(ROUND(F140,5)&gt;0,F140-D141-E141,0)</f>
        <v>981858.67001083482</v>
      </c>
      <c r="G141" s="1">
        <f>$E$3*Table2[[#This Row],[Interest]]</f>
        <v>1975.639611349146</v>
      </c>
      <c r="H141" s="1">
        <f xml:space="preserve"> IF(MOD(Table2[[#This Row],[Month]],12)=0, Table2[[#This Row],[Payment]]-SUM(G130:G141),Table2[[#This Row],[Payment]])</f>
        <v>12546.601034901942</v>
      </c>
      <c r="I141" s="1">
        <f>FV($E$2,(($B$6*$B$4-Table2[[#This Row],[Month]])/12),0,-Table2[[#This Row],[Net EMI Cost]])</f>
        <v>19702.761697138365</v>
      </c>
      <c r="J141" s="1">
        <f>$H$3*(1+$H$2)^(_xlfn.FLOOR.MATH(Table2[[#This Row],[Month]]/12,1))</f>
        <v>8144.473133887208</v>
      </c>
      <c r="K141" s="1">
        <f>FV($E$2,(($B$6*$B$4-Table2[[#This Row],[Month]])/12),0,-Table2[[#This Row],[Rental Cost]])</f>
        <v>12789.807602818979</v>
      </c>
      <c r="M141" s="1">
        <f>Table2[[#This Row],[Rental Cost]]-Table2[[#This Row],[Net EMI Cost]]</f>
        <v>-4402.1279010147337</v>
      </c>
      <c r="N141" s="18">
        <f ca="1">EDATE(NOW(),Table2[[#This Row],[Month]])</f>
        <v>48243</v>
      </c>
    </row>
    <row r="142" spans="1:14" ht="15.75" customHeight="1" x14ac:dyDescent="0.3">
      <c r="A142" s="4">
        <v>130</v>
      </c>
      <c r="B142" s="1">
        <f t="shared" si="7"/>
        <v>12546.601034901942</v>
      </c>
      <c r="C142" s="1">
        <f t="shared" si="8"/>
        <v>6545.7244667388995</v>
      </c>
      <c r="D142" s="1">
        <f t="shared" si="2"/>
        <v>6000.8765681630421</v>
      </c>
      <c r="E142" s="1">
        <v>0</v>
      </c>
      <c r="F142" s="1">
        <f t="shared" si="9"/>
        <v>975857.79344267177</v>
      </c>
      <c r="G142" s="1">
        <f>$E$3*Table2[[#This Row],[Interest]]</f>
        <v>1963.7173400216698</v>
      </c>
      <c r="H142" s="1">
        <f xml:space="preserve"> IF(MOD(Table2[[#This Row],[Month]],12)=0, Table2[[#This Row],[Payment]]-SUM(G131:G142),Table2[[#This Row],[Payment]])</f>
        <v>12546.601034901942</v>
      </c>
      <c r="I142" s="1">
        <f>FV($E$2,(($B$6*$B$4-Table2[[#This Row],[Month]])/12),0,-Table2[[#This Row],[Net EMI Cost]])</f>
        <v>19622.815916112377</v>
      </c>
      <c r="J142" s="1">
        <f>$H$3*(1+$H$2)^(_xlfn.FLOOR.MATH(Table2[[#This Row],[Month]]/12,1))</f>
        <v>8144.473133887208</v>
      </c>
      <c r="K142" s="1">
        <f>FV($E$2,(($B$6*$B$4-Table2[[#This Row],[Month]])/12),0,-Table2[[#This Row],[Rental Cost]])</f>
        <v>12737.911773508515</v>
      </c>
      <c r="M142" s="1">
        <f>Table2[[#This Row],[Rental Cost]]-Table2[[#This Row],[Net EMI Cost]]</f>
        <v>-4402.1279010147337</v>
      </c>
      <c r="N142" s="18">
        <f ca="1">EDATE(NOW(),Table2[[#This Row],[Month]])</f>
        <v>48273</v>
      </c>
    </row>
    <row r="143" spans="1:14" ht="15.75" customHeight="1" x14ac:dyDescent="0.3">
      <c r="A143" s="4">
        <v>131</v>
      </c>
      <c r="B143" s="1">
        <f t="shared" si="7"/>
        <v>12546.601034901942</v>
      </c>
      <c r="C143" s="1">
        <f t="shared" si="8"/>
        <v>6505.7186229511453</v>
      </c>
      <c r="D143" s="1">
        <f t="shared" si="2"/>
        <v>6040.8824119507963</v>
      </c>
      <c r="E143" s="1">
        <v>0</v>
      </c>
      <c r="F143" s="1">
        <f t="shared" si="9"/>
        <v>969816.91103072092</v>
      </c>
      <c r="G143" s="1">
        <f>$E$3*Table2[[#This Row],[Interest]]</f>
        <v>1951.7155868853436</v>
      </c>
      <c r="H143" s="1">
        <f xml:space="preserve"> IF(MOD(Table2[[#This Row],[Month]],12)=0, Table2[[#This Row],[Payment]]-SUM(G132:G143),Table2[[#This Row],[Payment]])</f>
        <v>12546.601034901942</v>
      </c>
      <c r="I143" s="1">
        <f>FV($E$2,(($B$6*$B$4-Table2[[#This Row],[Month]])/12),0,-Table2[[#This Row],[Net EMI Cost]])</f>
        <v>19543.194522499798</v>
      </c>
      <c r="J143" s="1">
        <f>$H$3*(1+$H$2)^(_xlfn.FLOOR.MATH(Table2[[#This Row],[Month]]/12,1))</f>
        <v>8144.473133887208</v>
      </c>
      <c r="K143" s="1">
        <f>FV($E$2,(($B$6*$B$4-Table2[[#This Row],[Month]])/12),0,-Table2[[#This Row],[Rental Cost]])</f>
        <v>12686.226516333572</v>
      </c>
      <c r="M143" s="1">
        <f>Table2[[#This Row],[Rental Cost]]-Table2[[#This Row],[Net EMI Cost]]</f>
        <v>-4402.1279010147337</v>
      </c>
      <c r="N143" s="18">
        <f ca="1">EDATE(NOW(),Table2[[#This Row],[Month]])</f>
        <v>48303</v>
      </c>
    </row>
    <row r="144" spans="1:14" ht="15.75" customHeight="1" x14ac:dyDescent="0.3">
      <c r="A144" s="4">
        <v>132</v>
      </c>
      <c r="B144" s="1">
        <f t="shared" si="7"/>
        <v>12546.601034901942</v>
      </c>
      <c r="C144" s="1">
        <f t="shared" si="8"/>
        <v>6465.4460735381399</v>
      </c>
      <c r="D144" s="1">
        <f t="shared" si="2"/>
        <v>6081.1549613638017</v>
      </c>
      <c r="E144" s="1">
        <v>0</v>
      </c>
      <c r="F144" s="1">
        <f t="shared" si="9"/>
        <v>963735.75606935716</v>
      </c>
      <c r="G144" s="1">
        <f>$E$3*Table2[[#This Row],[Interest]]</f>
        <v>1939.6338220614418</v>
      </c>
      <c r="H144" s="1">
        <f xml:space="preserve"> IF(MOD(Table2[[#This Row],[Month]],12)=0, Table2[[#This Row],[Payment]]-SUM(G133:G144),Table2[[#This Row],[Payment]])</f>
        <v>-11509.058269035701</v>
      </c>
      <c r="I144" s="1">
        <f>FV($E$2,(($B$6*$B$4-Table2[[#This Row],[Month]])/12),0,-Table2[[#This Row],[Net EMI Cost]])</f>
        <v>-17854.32683209594</v>
      </c>
      <c r="J144" s="1">
        <f>$H$3*(1+$H$2)^(_xlfn.FLOOR.MATH(Table2[[#This Row],[Month]]/12,1))</f>
        <v>8551.6967905815691</v>
      </c>
      <c r="K144" s="1">
        <f>FV($E$2,(($B$6*$B$4-Table2[[#This Row],[Month]])/12),0,-Table2[[#This Row],[Rental Cost]])</f>
        <v>13266.488525722105</v>
      </c>
      <c r="M144" s="1">
        <f>Table2[[#This Row],[Rental Cost]]-Table2[[#This Row],[Net EMI Cost]]</f>
        <v>20060.75505961727</v>
      </c>
      <c r="N144" s="18">
        <f ca="1">EDATE(NOW(),Table2[[#This Row],[Month]])</f>
        <v>48334</v>
      </c>
    </row>
    <row r="145" spans="1:14" ht="15.75" customHeight="1" x14ac:dyDescent="0.3">
      <c r="A145" s="4">
        <v>133</v>
      </c>
      <c r="B145" s="1">
        <f t="shared" si="7"/>
        <v>12546.601034901942</v>
      </c>
      <c r="C145" s="1">
        <f t="shared" si="8"/>
        <v>6424.9050404623813</v>
      </c>
      <c r="D145" s="1">
        <f t="shared" si="2"/>
        <v>6121.6959944395603</v>
      </c>
      <c r="E145" s="1">
        <v>0</v>
      </c>
      <c r="F145" s="1">
        <f t="shared" si="9"/>
        <v>957614.06007491762</v>
      </c>
      <c r="G145" s="1">
        <f>$E$3*Table2[[#This Row],[Interest]]</f>
        <v>1927.4715121387144</v>
      </c>
      <c r="H145" s="1">
        <f xml:space="preserve"> IF(MOD(Table2[[#This Row],[Month]],12)=0, Table2[[#This Row],[Payment]]-SUM(G134:G145),Table2[[#This Row],[Payment]])</f>
        <v>12546.601034901942</v>
      </c>
      <c r="I145" s="1">
        <f>FV($E$2,(($B$6*$B$4-Table2[[#This Row],[Month]])/12),0,-Table2[[#This Row],[Net EMI Cost]])</f>
        <v>19384.91963792764</v>
      </c>
      <c r="J145" s="1">
        <f>$H$3*(1+$H$2)^(_xlfn.FLOOR.MATH(Table2[[#This Row],[Month]]/12,1))</f>
        <v>8551.6967905815691</v>
      </c>
      <c r="K145" s="1">
        <f>FV($E$2,(($B$6*$B$4-Table2[[#This Row],[Month]])/12),0,-Table2[[#This Row],[Rental Cost]])</f>
        <v>13212.658519402985</v>
      </c>
      <c r="M145" s="1">
        <f>Table2[[#This Row],[Rental Cost]]-Table2[[#This Row],[Net EMI Cost]]</f>
        <v>-3994.9042443203725</v>
      </c>
      <c r="N145" s="18">
        <f ca="1">EDATE(NOW(),Table2[[#This Row],[Month]])</f>
        <v>48364</v>
      </c>
    </row>
    <row r="146" spans="1:14" ht="15.75" customHeight="1" x14ac:dyDescent="0.3">
      <c r="A146" s="4">
        <v>134</v>
      </c>
      <c r="B146" s="1">
        <f t="shared" si="7"/>
        <v>12546.601034901942</v>
      </c>
      <c r="C146" s="1">
        <f t="shared" si="8"/>
        <v>6384.0937338327849</v>
      </c>
      <c r="D146" s="1">
        <f t="shared" si="2"/>
        <v>6162.5073010691567</v>
      </c>
      <c r="E146" s="1">
        <v>0</v>
      </c>
      <c r="F146" s="1">
        <f t="shared" si="9"/>
        <v>951451.55277384841</v>
      </c>
      <c r="G146" s="1">
        <f>$E$3*Table2[[#This Row],[Interest]]</f>
        <v>1915.2281201498354</v>
      </c>
      <c r="H146" s="1">
        <f xml:space="preserve"> IF(MOD(Table2[[#This Row],[Month]],12)=0, Table2[[#This Row],[Payment]]-SUM(G135:G146),Table2[[#This Row],[Payment]])</f>
        <v>12546.601034901942</v>
      </c>
      <c r="I146" s="1">
        <f>FV($E$2,(($B$6*$B$4-Table2[[#This Row],[Month]])/12),0,-Table2[[#This Row],[Net EMI Cost]])</f>
        <v>19306.263530504631</v>
      </c>
      <c r="J146" s="1">
        <f>$H$3*(1+$H$2)^(_xlfn.FLOOR.MATH(Table2[[#This Row],[Month]]/12,1))</f>
        <v>8551.6967905815691</v>
      </c>
      <c r="K146" s="1">
        <f>FV($E$2,(($B$6*$B$4-Table2[[#This Row],[Month]])/12),0,-Table2[[#This Row],[Rental Cost]])</f>
        <v>13159.046933321795</v>
      </c>
      <c r="M146" s="1">
        <f>Table2[[#This Row],[Rental Cost]]-Table2[[#This Row],[Net EMI Cost]]</f>
        <v>-3994.9042443203725</v>
      </c>
      <c r="N146" s="18">
        <f ca="1">EDATE(NOW(),Table2[[#This Row],[Month]])</f>
        <v>48395</v>
      </c>
    </row>
    <row r="147" spans="1:14" ht="15.75" customHeight="1" x14ac:dyDescent="0.3">
      <c r="A147" s="4">
        <v>135</v>
      </c>
      <c r="B147" s="1">
        <f t="shared" si="7"/>
        <v>12546.601034901942</v>
      </c>
      <c r="C147" s="1">
        <f t="shared" si="8"/>
        <v>6343.0103518256565</v>
      </c>
      <c r="D147" s="1">
        <f t="shared" si="2"/>
        <v>6203.5906830762851</v>
      </c>
      <c r="E147" s="1">
        <v>0</v>
      </c>
      <c r="F147" s="1">
        <f t="shared" si="9"/>
        <v>945247.96209077211</v>
      </c>
      <c r="G147" s="1">
        <f>$E$3*Table2[[#This Row],[Interest]]</f>
        <v>1902.9031055476969</v>
      </c>
      <c r="H147" s="1">
        <f xml:space="preserve"> IF(MOD(Table2[[#This Row],[Month]],12)=0, Table2[[#This Row],[Payment]]-SUM(G136:G147),Table2[[#This Row],[Payment]])</f>
        <v>12546.601034901942</v>
      </c>
      <c r="I147" s="1">
        <f>FV($E$2,(($B$6*$B$4-Table2[[#This Row],[Month]])/12),0,-Table2[[#This Row],[Net EMI Cost]])</f>
        <v>19227.926577524893</v>
      </c>
      <c r="J147" s="1">
        <f>$H$3*(1+$H$2)^(_xlfn.FLOOR.MATH(Table2[[#This Row],[Month]]/12,1))</f>
        <v>8551.6967905815691</v>
      </c>
      <c r="K147" s="1">
        <f>FV($E$2,(($B$6*$B$4-Table2[[#This Row],[Month]])/12),0,-Table2[[#This Row],[Rental Cost]])</f>
        <v>13105.652881218184</v>
      </c>
      <c r="M147" s="1">
        <f>Table2[[#This Row],[Rental Cost]]-Table2[[#This Row],[Net EMI Cost]]</f>
        <v>-3994.9042443203725</v>
      </c>
      <c r="N147" s="18">
        <f ca="1">EDATE(NOW(),Table2[[#This Row],[Month]])</f>
        <v>48425</v>
      </c>
    </row>
    <row r="148" spans="1:14" ht="15.75" customHeight="1" x14ac:dyDescent="0.3">
      <c r="A148" s="4">
        <v>136</v>
      </c>
      <c r="B148" s="1">
        <f t="shared" si="7"/>
        <v>12546.601034901942</v>
      </c>
      <c r="C148" s="1">
        <f t="shared" si="8"/>
        <v>6301.6530806051478</v>
      </c>
      <c r="D148" s="1">
        <f t="shared" si="2"/>
        <v>6244.9479542967938</v>
      </c>
      <c r="E148" s="1">
        <v>0</v>
      </c>
      <c r="F148" s="1">
        <f t="shared" si="9"/>
        <v>939003.01413647528</v>
      </c>
      <c r="G148" s="1">
        <f>$E$3*Table2[[#This Row],[Interest]]</f>
        <v>1890.4959241815443</v>
      </c>
      <c r="H148" s="1">
        <f xml:space="preserve"> IF(MOD(Table2[[#This Row],[Month]],12)=0, Table2[[#This Row],[Payment]]-SUM(G137:G148),Table2[[#This Row],[Payment]])</f>
        <v>12546.601034901942</v>
      </c>
      <c r="I148" s="1">
        <f>FV($E$2,(($B$6*$B$4-Table2[[#This Row],[Month]])/12),0,-Table2[[#This Row],[Net EMI Cost]])</f>
        <v>19149.907483989708</v>
      </c>
      <c r="J148" s="1">
        <f>$H$3*(1+$H$2)^(_xlfn.FLOOR.MATH(Table2[[#This Row],[Month]]/12,1))</f>
        <v>8551.6967905815691</v>
      </c>
      <c r="K148" s="1">
        <f>FV($E$2,(($B$6*$B$4-Table2[[#This Row],[Month]])/12),0,-Table2[[#This Row],[Rental Cost]])</f>
        <v>13052.475480427887</v>
      </c>
      <c r="M148" s="1">
        <f>Table2[[#This Row],[Rental Cost]]-Table2[[#This Row],[Net EMI Cost]]</f>
        <v>-3994.9042443203725</v>
      </c>
      <c r="N148" s="18">
        <f ca="1">EDATE(NOW(),Table2[[#This Row],[Month]])</f>
        <v>48456</v>
      </c>
    </row>
    <row r="149" spans="1:14" ht="15.75" customHeight="1" x14ac:dyDescent="0.3">
      <c r="A149" s="4">
        <v>137</v>
      </c>
      <c r="B149" s="1">
        <f t="shared" si="7"/>
        <v>12546.601034901942</v>
      </c>
      <c r="C149" s="1">
        <f t="shared" si="8"/>
        <v>6260.0200942431693</v>
      </c>
      <c r="D149" s="1">
        <f t="shared" si="2"/>
        <v>6286.5809406587723</v>
      </c>
      <c r="E149" s="1">
        <v>0</v>
      </c>
      <c r="F149" s="1">
        <f t="shared" si="9"/>
        <v>932716.43319581647</v>
      </c>
      <c r="G149" s="1">
        <f>$E$3*Table2[[#This Row],[Interest]]</f>
        <v>1878.0060282729507</v>
      </c>
      <c r="H149" s="1">
        <f xml:space="preserve"> IF(MOD(Table2[[#This Row],[Month]],12)=0, Table2[[#This Row],[Payment]]-SUM(G138:G149),Table2[[#This Row],[Payment]])</f>
        <v>12546.601034901942</v>
      </c>
      <c r="I149" s="1">
        <f>FV($E$2,(($B$6*$B$4-Table2[[#This Row],[Month]])/12),0,-Table2[[#This Row],[Net EMI Cost]])</f>
        <v>19072.204960154926</v>
      </c>
      <c r="J149" s="1">
        <f>$H$3*(1+$H$2)^(_xlfn.FLOOR.MATH(Table2[[#This Row],[Month]]/12,1))</f>
        <v>8551.6967905815691</v>
      </c>
      <c r="K149" s="1">
        <f>FV($E$2,(($B$6*$B$4-Table2[[#This Row],[Month]])/12),0,-Table2[[#This Row],[Rental Cost]])</f>
        <v>12999.513851868127</v>
      </c>
      <c r="M149" s="1">
        <f>Table2[[#This Row],[Rental Cost]]-Table2[[#This Row],[Net EMI Cost]]</f>
        <v>-3994.9042443203725</v>
      </c>
      <c r="N149" s="18">
        <f ca="1">EDATE(NOW(),Table2[[#This Row],[Month]])</f>
        <v>48487</v>
      </c>
    </row>
    <row r="150" spans="1:14" ht="15.75" customHeight="1" x14ac:dyDescent="0.3">
      <c r="A150" s="4">
        <v>138</v>
      </c>
      <c r="B150" s="1">
        <f t="shared" si="7"/>
        <v>12546.601034901942</v>
      </c>
      <c r="C150" s="1">
        <f t="shared" si="8"/>
        <v>6218.1095546387769</v>
      </c>
      <c r="D150" s="1">
        <f t="shared" si="2"/>
        <v>6328.4914802631647</v>
      </c>
      <c r="E150" s="1">
        <v>0</v>
      </c>
      <c r="F150" s="1">
        <f t="shared" si="9"/>
        <v>926387.94171555329</v>
      </c>
      <c r="G150" s="1">
        <f>$E$3*Table2[[#This Row],[Interest]]</f>
        <v>1865.4328663916331</v>
      </c>
      <c r="H150" s="1">
        <f xml:space="preserve"> IF(MOD(Table2[[#This Row],[Month]],12)=0, Table2[[#This Row],[Payment]]-SUM(G139:G150),Table2[[#This Row],[Payment]])</f>
        <v>12546.601034901942</v>
      </c>
      <c r="I150" s="1">
        <f>FV($E$2,(($B$6*$B$4-Table2[[#This Row],[Month]])/12),0,-Table2[[#This Row],[Net EMI Cost]])</f>
        <v>18994.817721509658</v>
      </c>
      <c r="J150" s="1">
        <f>$H$3*(1+$H$2)^(_xlfn.FLOOR.MATH(Table2[[#This Row],[Month]]/12,1))</f>
        <v>8551.6967905815691</v>
      </c>
      <c r="K150" s="1">
        <f>FV($E$2,(($B$6*$B$4-Table2[[#This Row],[Month]])/12),0,-Table2[[#This Row],[Rental Cost]])</f>
        <v>12946.767120023083</v>
      </c>
      <c r="M150" s="1">
        <f>Table2[[#This Row],[Rental Cost]]-Table2[[#This Row],[Net EMI Cost]]</f>
        <v>-3994.9042443203725</v>
      </c>
      <c r="N150" s="18">
        <f ca="1">EDATE(NOW(),Table2[[#This Row],[Month]])</f>
        <v>48517</v>
      </c>
    </row>
    <row r="151" spans="1:14" ht="15.75" customHeight="1" x14ac:dyDescent="0.3">
      <c r="A151" s="4">
        <v>139</v>
      </c>
      <c r="B151" s="1">
        <f t="shared" si="7"/>
        <v>12546.601034901942</v>
      </c>
      <c r="C151" s="1">
        <f t="shared" si="8"/>
        <v>6175.9196114370225</v>
      </c>
      <c r="D151" s="1">
        <f t="shared" si="2"/>
        <v>6370.6814234649191</v>
      </c>
      <c r="E151" s="1">
        <v>0</v>
      </c>
      <c r="F151" s="1">
        <f t="shared" si="9"/>
        <v>920017.26029208838</v>
      </c>
      <c r="G151" s="1">
        <f>$E$3*Table2[[#This Row],[Interest]]</f>
        <v>1852.7758834311066</v>
      </c>
      <c r="H151" s="1">
        <f xml:space="preserve"> IF(MOD(Table2[[#This Row],[Month]],12)=0, Table2[[#This Row],[Payment]]-SUM(G140:G151),Table2[[#This Row],[Payment]])</f>
        <v>12546.601034901942</v>
      </c>
      <c r="I151" s="1">
        <f>FV($E$2,(($B$6*$B$4-Table2[[#This Row],[Month]])/12),0,-Table2[[#This Row],[Net EMI Cost]])</f>
        <v>18917.744488755037</v>
      </c>
      <c r="J151" s="1">
        <f>$H$3*(1+$H$2)^(_xlfn.FLOOR.MATH(Table2[[#This Row],[Month]]/12,1))</f>
        <v>8551.6967905815691</v>
      </c>
      <c r="K151" s="1">
        <f>FV($E$2,(($B$6*$B$4-Table2[[#This Row],[Month]])/12),0,-Table2[[#This Row],[Rental Cost]])</f>
        <v>12894.234412929431</v>
      </c>
      <c r="M151" s="1">
        <f>Table2[[#This Row],[Rental Cost]]-Table2[[#This Row],[Net EMI Cost]]</f>
        <v>-3994.9042443203725</v>
      </c>
      <c r="N151" s="18">
        <f ca="1">EDATE(NOW(),Table2[[#This Row],[Month]])</f>
        <v>48548</v>
      </c>
    </row>
    <row r="152" spans="1:14" ht="15.75" customHeight="1" x14ac:dyDescent="0.3">
      <c r="A152" s="4">
        <v>140</v>
      </c>
      <c r="B152" s="1">
        <f t="shared" si="7"/>
        <v>12546.601034901942</v>
      </c>
      <c r="C152" s="1">
        <f t="shared" si="8"/>
        <v>6133.4484019472566</v>
      </c>
      <c r="D152" s="1">
        <f t="shared" si="2"/>
        <v>6413.152632954685</v>
      </c>
      <c r="E152" s="1">
        <v>0</v>
      </c>
      <c r="F152" s="1">
        <f t="shared" si="9"/>
        <v>913604.10765913373</v>
      </c>
      <c r="G152" s="1">
        <f>$E$3*Table2[[#This Row],[Interest]]</f>
        <v>1840.034520584177</v>
      </c>
      <c r="H152" s="1">
        <f xml:space="preserve"> IF(MOD(Table2[[#This Row],[Month]],12)=0, Table2[[#This Row],[Payment]]-SUM(G141:G152),Table2[[#This Row],[Payment]])</f>
        <v>12546.601034901942</v>
      </c>
      <c r="I152" s="1">
        <f>FV($E$2,(($B$6*$B$4-Table2[[#This Row],[Month]])/12),0,-Table2[[#This Row],[Net EMI Cost]])</f>
        <v>18840.983987783078</v>
      </c>
      <c r="J152" s="1">
        <f>$H$3*(1+$H$2)^(_xlfn.FLOOR.MATH(Table2[[#This Row],[Month]]/12,1))</f>
        <v>8551.6967905815691</v>
      </c>
      <c r="K152" s="1">
        <f>FV($E$2,(($B$6*$B$4-Table2[[#This Row],[Month]])/12),0,-Table2[[#This Row],[Rental Cost]])</f>
        <v>12841.914862161912</v>
      </c>
      <c r="M152" s="1">
        <f>Table2[[#This Row],[Rental Cost]]-Table2[[#This Row],[Net EMI Cost]]</f>
        <v>-3994.9042443203725</v>
      </c>
      <c r="N152" s="18">
        <f ca="1">EDATE(NOW(),Table2[[#This Row],[Month]])</f>
        <v>48578</v>
      </c>
    </row>
    <row r="153" spans="1:14" ht="15.75" customHeight="1" x14ac:dyDescent="0.3">
      <c r="A153" s="4">
        <v>141</v>
      </c>
      <c r="B153" s="1">
        <f t="shared" si="7"/>
        <v>12546.601034901942</v>
      </c>
      <c r="C153" s="1">
        <f t="shared" si="8"/>
        <v>6090.694051060892</v>
      </c>
      <c r="D153" s="1">
        <f t="shared" si="2"/>
        <v>6455.9069838410496</v>
      </c>
      <c r="E153" s="1">
        <v>0</v>
      </c>
      <c r="F153" s="1">
        <f t="shared" si="9"/>
        <v>907148.20067529264</v>
      </c>
      <c r="G153" s="1">
        <f>$E$3*Table2[[#This Row],[Interest]]</f>
        <v>1827.2082153182675</v>
      </c>
      <c r="H153" s="1">
        <f xml:space="preserve"> IF(MOD(Table2[[#This Row],[Month]],12)=0, Table2[[#This Row],[Payment]]-SUM(G142:G153),Table2[[#This Row],[Payment]])</f>
        <v>12546.601034901942</v>
      </c>
      <c r="I153" s="1">
        <f>FV($E$2,(($B$6*$B$4-Table2[[#This Row],[Month]])/12),0,-Table2[[#This Row],[Net EMI Cost]])</f>
        <v>18764.534949655586</v>
      </c>
      <c r="J153" s="1">
        <f>$H$3*(1+$H$2)^(_xlfn.FLOOR.MATH(Table2[[#This Row],[Month]]/12,1))</f>
        <v>8551.6967905815691</v>
      </c>
      <c r="K153" s="1">
        <f>FV($E$2,(($B$6*$B$4-Table2[[#This Row],[Month]])/12),0,-Table2[[#This Row],[Rental Cost]])</f>
        <v>12789.807602818981</v>
      </c>
      <c r="M153" s="1">
        <f>Table2[[#This Row],[Rental Cost]]-Table2[[#This Row],[Net EMI Cost]]</f>
        <v>-3994.9042443203725</v>
      </c>
      <c r="N153" s="18">
        <f ca="1">EDATE(NOW(),Table2[[#This Row],[Month]])</f>
        <v>48609</v>
      </c>
    </row>
    <row r="154" spans="1:14" ht="15.75" customHeight="1" x14ac:dyDescent="0.3">
      <c r="A154" s="4">
        <v>142</v>
      </c>
      <c r="B154" s="1">
        <f t="shared" si="7"/>
        <v>12546.601034901942</v>
      </c>
      <c r="C154" s="1">
        <f t="shared" si="8"/>
        <v>6047.6546711686178</v>
      </c>
      <c r="D154" s="1">
        <f t="shared" si="2"/>
        <v>6498.9463637333238</v>
      </c>
      <c r="E154" s="1">
        <v>0</v>
      </c>
      <c r="F154" s="1">
        <f t="shared" si="9"/>
        <v>900649.25431155937</v>
      </c>
      <c r="G154" s="1">
        <f>$E$3*Table2[[#This Row],[Interest]]</f>
        <v>1814.2964013505853</v>
      </c>
      <c r="H154" s="1">
        <f xml:space="preserve"> IF(MOD(Table2[[#This Row],[Month]],12)=0, Table2[[#This Row],[Payment]]-SUM(G143:G154),Table2[[#This Row],[Payment]])</f>
        <v>12546.601034901942</v>
      </c>
      <c r="I154" s="1">
        <f>FV($E$2,(($B$6*$B$4-Table2[[#This Row],[Month]])/12),0,-Table2[[#This Row],[Net EMI Cost]])</f>
        <v>18688.396110583217</v>
      </c>
      <c r="J154" s="1">
        <f>$H$3*(1+$H$2)^(_xlfn.FLOOR.MATH(Table2[[#This Row],[Month]]/12,1))</f>
        <v>8551.6967905815691</v>
      </c>
      <c r="K154" s="1">
        <f>FV($E$2,(($B$6*$B$4-Table2[[#This Row],[Month]])/12),0,-Table2[[#This Row],[Rental Cost]])</f>
        <v>12737.911773508516</v>
      </c>
      <c r="M154" s="1">
        <f>Table2[[#This Row],[Rental Cost]]-Table2[[#This Row],[Net EMI Cost]]</f>
        <v>-3994.9042443203725</v>
      </c>
      <c r="N154" s="18">
        <f ca="1">EDATE(NOW(),Table2[[#This Row],[Month]])</f>
        <v>48638</v>
      </c>
    </row>
    <row r="155" spans="1:14" ht="15.75" customHeight="1" x14ac:dyDescent="0.3">
      <c r="A155" s="4">
        <v>143</v>
      </c>
      <c r="B155" s="1">
        <f t="shared" si="7"/>
        <v>12546.601034901942</v>
      </c>
      <c r="C155" s="1">
        <f t="shared" si="8"/>
        <v>6004.3283620770626</v>
      </c>
      <c r="D155" s="1">
        <f t="shared" si="2"/>
        <v>6542.272672824879</v>
      </c>
      <c r="E155" s="1">
        <v>0</v>
      </c>
      <c r="F155" s="1">
        <f t="shared" si="9"/>
        <v>894106.98163873446</v>
      </c>
      <c r="G155" s="1">
        <f>$E$3*Table2[[#This Row],[Interest]]</f>
        <v>1801.2985086231188</v>
      </c>
      <c r="H155" s="1">
        <f xml:space="preserve"> IF(MOD(Table2[[#This Row],[Month]],12)=0, Table2[[#This Row],[Payment]]-SUM(G144:G155),Table2[[#This Row],[Payment]])</f>
        <v>12546.601034901942</v>
      </c>
      <c r="I155" s="1">
        <f>FV($E$2,(($B$6*$B$4-Table2[[#This Row],[Month]])/12),0,-Table2[[#This Row],[Net EMI Cost]])</f>
        <v>18612.56621190457</v>
      </c>
      <c r="J155" s="1">
        <f>$H$3*(1+$H$2)^(_xlfn.FLOOR.MATH(Table2[[#This Row],[Month]]/12,1))</f>
        <v>8551.6967905815691</v>
      </c>
      <c r="K155" s="1">
        <f>FV($E$2,(($B$6*$B$4-Table2[[#This Row],[Month]])/12),0,-Table2[[#This Row],[Rental Cost]])</f>
        <v>12686.226516333572</v>
      </c>
      <c r="M155" s="1">
        <f>Table2[[#This Row],[Rental Cost]]-Table2[[#This Row],[Net EMI Cost]]</f>
        <v>-3994.9042443203725</v>
      </c>
      <c r="N155" s="18">
        <f ca="1">EDATE(NOW(),Table2[[#This Row],[Month]])</f>
        <v>48668</v>
      </c>
    </row>
    <row r="156" spans="1:14" ht="15.75" customHeight="1" x14ac:dyDescent="0.3">
      <c r="A156" s="4">
        <v>144</v>
      </c>
      <c r="B156" s="1">
        <f t="shared" si="7"/>
        <v>12546.601034901942</v>
      </c>
      <c r="C156" s="1">
        <f t="shared" si="8"/>
        <v>5960.7132109248969</v>
      </c>
      <c r="D156" s="1">
        <f t="shared" si="2"/>
        <v>6585.8878239770447</v>
      </c>
      <c r="E156" s="1">
        <v>0</v>
      </c>
      <c r="F156" s="1">
        <f t="shared" si="9"/>
        <v>887521.09381475742</v>
      </c>
      <c r="G156" s="1">
        <f>$E$3*Table2[[#This Row],[Interest]]</f>
        <v>1788.213963277469</v>
      </c>
      <c r="H156" s="1">
        <f xml:space="preserve"> IF(MOD(Table2[[#This Row],[Month]],12)=0, Table2[[#This Row],[Payment]]-SUM(G145:G156),Table2[[#This Row],[Payment]])</f>
        <v>-9756.7640143651588</v>
      </c>
      <c r="I156" s="1">
        <f>FV($E$2,(($B$6*$B$4-Table2[[#This Row],[Month]])/12),0,-Table2[[#This Row],[Net EMI Cost]])</f>
        <v>-14415.184106789031</v>
      </c>
      <c r="J156" s="1">
        <f>$H$3*(1+$H$2)^(_xlfn.FLOOR.MATH(Table2[[#This Row],[Month]]/12,1))</f>
        <v>8979.2816301106468</v>
      </c>
      <c r="K156" s="1">
        <f>FV($E$2,(($B$6*$B$4-Table2[[#This Row],[Month]])/12),0,-Table2[[#This Row],[Rental Cost]])</f>
        <v>13266.488525722103</v>
      </c>
      <c r="M156" s="1">
        <f>Table2[[#This Row],[Rental Cost]]-Table2[[#This Row],[Net EMI Cost]]</f>
        <v>18736.045644475806</v>
      </c>
      <c r="N156" s="18">
        <f ca="1">EDATE(NOW(),Table2[[#This Row],[Month]])</f>
        <v>48699</v>
      </c>
    </row>
    <row r="157" spans="1:14" ht="15.75" customHeight="1" x14ac:dyDescent="0.3">
      <c r="A157" s="4">
        <v>145</v>
      </c>
      <c r="B157" s="1">
        <f t="shared" si="7"/>
        <v>12546.601034901942</v>
      </c>
      <c r="C157" s="1">
        <f t="shared" si="8"/>
        <v>5916.8072920983832</v>
      </c>
      <c r="D157" s="1">
        <f t="shared" si="2"/>
        <v>6629.7937428035584</v>
      </c>
      <c r="E157" s="1">
        <v>0</v>
      </c>
      <c r="F157" s="1">
        <f t="shared" si="9"/>
        <v>880891.30007195391</v>
      </c>
      <c r="G157" s="1">
        <f>$E$3*Table2[[#This Row],[Interest]]</f>
        <v>1775.042187629515</v>
      </c>
      <c r="H157" s="1">
        <f xml:space="preserve"> IF(MOD(Table2[[#This Row],[Month]],12)=0, Table2[[#This Row],[Payment]]-SUM(G146:G157),Table2[[#This Row],[Payment]])</f>
        <v>12546.601034901942</v>
      </c>
      <c r="I157" s="1">
        <f>FV($E$2,(($B$6*$B$4-Table2[[#This Row],[Month]])/12),0,-Table2[[#This Row],[Net EMI Cost]])</f>
        <v>18461.828226597754</v>
      </c>
      <c r="J157" s="1">
        <f>$H$3*(1+$H$2)^(_xlfn.FLOOR.MATH(Table2[[#This Row],[Month]]/12,1))</f>
        <v>8979.2816301106468</v>
      </c>
      <c r="K157" s="1">
        <f>FV($E$2,(($B$6*$B$4-Table2[[#This Row],[Month]])/12),0,-Table2[[#This Row],[Rental Cost]])</f>
        <v>13212.658519402983</v>
      </c>
      <c r="M157" s="1">
        <f>Table2[[#This Row],[Rental Cost]]-Table2[[#This Row],[Net EMI Cost]]</f>
        <v>-3567.3194047912948</v>
      </c>
      <c r="N157" s="18">
        <f ca="1">EDATE(NOW(),Table2[[#This Row],[Month]])</f>
        <v>48729</v>
      </c>
    </row>
    <row r="158" spans="1:14" ht="15.75" customHeight="1" x14ac:dyDescent="0.3">
      <c r="A158" s="4">
        <v>146</v>
      </c>
      <c r="B158" s="1">
        <f t="shared" si="7"/>
        <v>12546.601034901942</v>
      </c>
      <c r="C158" s="1">
        <f t="shared" si="8"/>
        <v>5872.6086671463599</v>
      </c>
      <c r="D158" s="1">
        <f t="shared" si="2"/>
        <v>6673.9923677555817</v>
      </c>
      <c r="E158" s="1">
        <v>0</v>
      </c>
      <c r="F158" s="1">
        <f t="shared" si="9"/>
        <v>874217.30770419829</v>
      </c>
      <c r="G158" s="1">
        <f>$E$3*Table2[[#This Row],[Interest]]</f>
        <v>1761.782600143908</v>
      </c>
      <c r="H158" s="1">
        <f xml:space="preserve"> IF(MOD(Table2[[#This Row],[Month]],12)=0, Table2[[#This Row],[Payment]]-SUM(G147:G158),Table2[[#This Row],[Payment]])</f>
        <v>12546.601034901942</v>
      </c>
      <c r="I158" s="1">
        <f>FV($E$2,(($B$6*$B$4-Table2[[#This Row],[Month]])/12),0,-Table2[[#This Row],[Net EMI Cost]])</f>
        <v>18386.917648099647</v>
      </c>
      <c r="J158" s="1">
        <f>$H$3*(1+$H$2)^(_xlfn.FLOOR.MATH(Table2[[#This Row],[Month]]/12,1))</f>
        <v>8979.2816301106468</v>
      </c>
      <c r="K158" s="1">
        <f>FV($E$2,(($B$6*$B$4-Table2[[#This Row],[Month]])/12),0,-Table2[[#This Row],[Rental Cost]])</f>
        <v>13159.046933321793</v>
      </c>
      <c r="M158" s="1">
        <f>Table2[[#This Row],[Rental Cost]]-Table2[[#This Row],[Net EMI Cost]]</f>
        <v>-3567.3194047912948</v>
      </c>
      <c r="N158" s="18">
        <f ca="1">EDATE(NOW(),Table2[[#This Row],[Month]])</f>
        <v>48760</v>
      </c>
    </row>
    <row r="159" spans="1:14" ht="15.75" customHeight="1" x14ac:dyDescent="0.3">
      <c r="A159" s="4">
        <v>147</v>
      </c>
      <c r="B159" s="1">
        <f t="shared" si="7"/>
        <v>12546.601034901942</v>
      </c>
      <c r="C159" s="1">
        <f t="shared" si="8"/>
        <v>5828.1153846946554</v>
      </c>
      <c r="D159" s="1">
        <f t="shared" si="2"/>
        <v>6718.4856502072862</v>
      </c>
      <c r="E159" s="1">
        <v>0</v>
      </c>
      <c r="F159" s="1">
        <f t="shared" si="9"/>
        <v>867498.82205399103</v>
      </c>
      <c r="G159" s="1">
        <f>$E$3*Table2[[#This Row],[Interest]]</f>
        <v>1748.4346154083967</v>
      </c>
      <c r="H159" s="1">
        <f xml:space="preserve"> IF(MOD(Table2[[#This Row],[Month]],12)=0, Table2[[#This Row],[Payment]]-SUM(G148:G159),Table2[[#This Row],[Payment]])</f>
        <v>12546.601034901942</v>
      </c>
      <c r="I159" s="1">
        <f>FV($E$2,(($B$6*$B$4-Table2[[#This Row],[Month]])/12),0,-Table2[[#This Row],[Net EMI Cost]])</f>
        <v>18312.311026214185</v>
      </c>
      <c r="J159" s="1">
        <f>$H$3*(1+$H$2)^(_xlfn.FLOOR.MATH(Table2[[#This Row],[Month]]/12,1))</f>
        <v>8979.2816301106468</v>
      </c>
      <c r="K159" s="1">
        <f>FV($E$2,(($B$6*$B$4-Table2[[#This Row],[Month]])/12),0,-Table2[[#This Row],[Rental Cost]])</f>
        <v>13105.652881218184</v>
      </c>
      <c r="M159" s="1">
        <f>Table2[[#This Row],[Rental Cost]]-Table2[[#This Row],[Net EMI Cost]]</f>
        <v>-3567.3194047912948</v>
      </c>
      <c r="N159" s="18">
        <f ca="1">EDATE(NOW(),Table2[[#This Row],[Month]])</f>
        <v>48790</v>
      </c>
    </row>
    <row r="160" spans="1:14" ht="15.75" customHeight="1" x14ac:dyDescent="0.3">
      <c r="A160" s="4">
        <v>148</v>
      </c>
      <c r="B160" s="1">
        <f t="shared" si="7"/>
        <v>12546.601034901942</v>
      </c>
      <c r="C160" s="1">
        <f t="shared" si="8"/>
        <v>5783.3254803599402</v>
      </c>
      <c r="D160" s="1">
        <f t="shared" si="2"/>
        <v>6763.2755545420014</v>
      </c>
      <c r="E160" s="1">
        <v>0</v>
      </c>
      <c r="F160" s="1">
        <f t="shared" si="9"/>
        <v>860735.54649944906</v>
      </c>
      <c r="G160" s="1">
        <f>$E$3*Table2[[#This Row],[Interest]]</f>
        <v>1734.9976441079821</v>
      </c>
      <c r="H160" s="1">
        <f xml:space="preserve"> IF(MOD(Table2[[#This Row],[Month]],12)=0, Table2[[#This Row],[Payment]]-SUM(G149:G160),Table2[[#This Row],[Payment]])</f>
        <v>12546.601034901942</v>
      </c>
      <c r="I160" s="1">
        <f>FV($E$2,(($B$6*$B$4-Table2[[#This Row],[Month]])/12),0,-Table2[[#This Row],[Net EMI Cost]])</f>
        <v>18238.007127609242</v>
      </c>
      <c r="J160" s="1">
        <f>$H$3*(1+$H$2)^(_xlfn.FLOOR.MATH(Table2[[#This Row],[Month]]/12,1))</f>
        <v>8979.2816301106468</v>
      </c>
      <c r="K160" s="1">
        <f>FV($E$2,(($B$6*$B$4-Table2[[#This Row],[Month]])/12),0,-Table2[[#This Row],[Rental Cost]])</f>
        <v>13052.475480427885</v>
      </c>
      <c r="M160" s="1">
        <f>Table2[[#This Row],[Rental Cost]]-Table2[[#This Row],[Net EMI Cost]]</f>
        <v>-3567.3194047912948</v>
      </c>
      <c r="N160" s="18">
        <f ca="1">EDATE(NOW(),Table2[[#This Row],[Month]])</f>
        <v>48821</v>
      </c>
    </row>
    <row r="161" spans="1:14" ht="15.75" customHeight="1" x14ac:dyDescent="0.3">
      <c r="A161" s="4">
        <v>149</v>
      </c>
      <c r="B161" s="1">
        <f t="shared" si="7"/>
        <v>12546.601034901942</v>
      </c>
      <c r="C161" s="1">
        <f t="shared" si="8"/>
        <v>5738.2369766629945</v>
      </c>
      <c r="D161" s="1">
        <f t="shared" si="2"/>
        <v>6808.3640582389471</v>
      </c>
      <c r="E161" s="1">
        <v>0</v>
      </c>
      <c r="F161" s="1">
        <f t="shared" si="9"/>
        <v>853927.18244121014</v>
      </c>
      <c r="G161" s="1">
        <f>$E$3*Table2[[#This Row],[Interest]]</f>
        <v>1721.4710929988983</v>
      </c>
      <c r="H161" s="1">
        <f xml:space="preserve"> IF(MOD(Table2[[#This Row],[Month]],12)=0, Table2[[#This Row],[Payment]]-SUM(G150:G161),Table2[[#This Row],[Payment]])</f>
        <v>12546.601034901942</v>
      </c>
      <c r="I161" s="1">
        <f>FV($E$2,(($B$6*$B$4-Table2[[#This Row],[Month]])/12),0,-Table2[[#This Row],[Net EMI Cost]])</f>
        <v>18164.00472395707</v>
      </c>
      <c r="J161" s="1">
        <f>$H$3*(1+$H$2)^(_xlfn.FLOOR.MATH(Table2[[#This Row],[Month]]/12,1))</f>
        <v>8979.2816301106468</v>
      </c>
      <c r="K161" s="1">
        <f>FV($E$2,(($B$6*$B$4-Table2[[#This Row],[Month]])/12),0,-Table2[[#This Row],[Rental Cost]])</f>
        <v>12999.513851868125</v>
      </c>
      <c r="M161" s="1">
        <f>Table2[[#This Row],[Rental Cost]]-Table2[[#This Row],[Net EMI Cost]]</f>
        <v>-3567.3194047912948</v>
      </c>
      <c r="N161" s="18">
        <f ca="1">EDATE(NOW(),Table2[[#This Row],[Month]])</f>
        <v>48852</v>
      </c>
    </row>
    <row r="162" spans="1:14" ht="15.75" customHeight="1" x14ac:dyDescent="0.3">
      <c r="A162" s="4">
        <v>150</v>
      </c>
      <c r="B162" s="1">
        <f t="shared" si="7"/>
        <v>12546.601034901942</v>
      </c>
      <c r="C162" s="1">
        <f t="shared" si="8"/>
        <v>5692.8478829414016</v>
      </c>
      <c r="D162" s="1">
        <f t="shared" si="2"/>
        <v>6853.75315196054</v>
      </c>
      <c r="E162" s="1">
        <v>0</v>
      </c>
      <c r="F162" s="1">
        <f t="shared" si="9"/>
        <v>847073.42928924959</v>
      </c>
      <c r="G162" s="1">
        <f>$E$3*Table2[[#This Row],[Interest]]</f>
        <v>1707.8543648824204</v>
      </c>
      <c r="H162" s="1">
        <f xml:space="preserve"> IF(MOD(Table2[[#This Row],[Month]],12)=0, Table2[[#This Row],[Payment]]-SUM(G151:G162),Table2[[#This Row],[Payment]])</f>
        <v>12546.601034901942</v>
      </c>
      <c r="I162" s="1">
        <f>FV($E$2,(($B$6*$B$4-Table2[[#This Row],[Month]])/12),0,-Table2[[#This Row],[Net EMI Cost]])</f>
        <v>18090.302591913958</v>
      </c>
      <c r="J162" s="1">
        <f>$H$3*(1+$H$2)^(_xlfn.FLOOR.MATH(Table2[[#This Row],[Month]]/12,1))</f>
        <v>8979.2816301106468</v>
      </c>
      <c r="K162" s="1">
        <f>FV($E$2,(($B$6*$B$4-Table2[[#This Row],[Month]])/12),0,-Table2[[#This Row],[Rental Cost]])</f>
        <v>12946.767120023082</v>
      </c>
      <c r="M162" s="1">
        <f>Table2[[#This Row],[Rental Cost]]-Table2[[#This Row],[Net EMI Cost]]</f>
        <v>-3567.3194047912948</v>
      </c>
      <c r="N162" s="18">
        <f ca="1">EDATE(NOW(),Table2[[#This Row],[Month]])</f>
        <v>48882</v>
      </c>
    </row>
    <row r="163" spans="1:14" ht="15.75" customHeight="1" x14ac:dyDescent="0.3">
      <c r="A163" s="4">
        <v>151</v>
      </c>
      <c r="B163" s="1">
        <f t="shared" si="7"/>
        <v>12546.601034901942</v>
      </c>
      <c r="C163" s="1">
        <f t="shared" si="8"/>
        <v>5647.1561952616639</v>
      </c>
      <c r="D163" s="1">
        <f t="shared" si="2"/>
        <v>6899.4448396402777</v>
      </c>
      <c r="E163" s="1">
        <v>0</v>
      </c>
      <c r="F163" s="1">
        <f t="shared" si="9"/>
        <v>840173.9844496093</v>
      </c>
      <c r="G163" s="1">
        <f>$E$3*Table2[[#This Row],[Interest]]</f>
        <v>1694.1468585784992</v>
      </c>
      <c r="H163" s="1">
        <f xml:space="preserve"> IF(MOD(Table2[[#This Row],[Month]],12)=0, Table2[[#This Row],[Payment]]-SUM(G152:G163),Table2[[#This Row],[Payment]])</f>
        <v>12546.601034901942</v>
      </c>
      <c r="I163" s="1">
        <f>FV($E$2,(($B$6*$B$4-Table2[[#This Row],[Month]])/12),0,-Table2[[#This Row],[Net EMI Cost]])</f>
        <v>18016.899513100037</v>
      </c>
      <c r="J163" s="1">
        <f>$H$3*(1+$H$2)^(_xlfn.FLOOR.MATH(Table2[[#This Row],[Month]]/12,1))</f>
        <v>8979.2816301106468</v>
      </c>
      <c r="K163" s="1">
        <f>FV($E$2,(($B$6*$B$4-Table2[[#This Row],[Month]])/12),0,-Table2[[#This Row],[Rental Cost]])</f>
        <v>12894.234412929431</v>
      </c>
      <c r="M163" s="1">
        <f>Table2[[#This Row],[Rental Cost]]-Table2[[#This Row],[Net EMI Cost]]</f>
        <v>-3567.3194047912948</v>
      </c>
      <c r="N163" s="18">
        <f ca="1">EDATE(NOW(),Table2[[#This Row],[Month]])</f>
        <v>48913</v>
      </c>
    </row>
    <row r="164" spans="1:14" ht="15.75" customHeight="1" x14ac:dyDescent="0.3">
      <c r="A164" s="4">
        <v>152</v>
      </c>
      <c r="B164" s="1">
        <f t="shared" si="7"/>
        <v>12546.601034901942</v>
      </c>
      <c r="C164" s="1">
        <f t="shared" si="8"/>
        <v>5601.1598963307288</v>
      </c>
      <c r="D164" s="1">
        <f t="shared" si="2"/>
        <v>6945.4411385712128</v>
      </c>
      <c r="E164" s="1">
        <v>0</v>
      </c>
      <c r="F164" s="1">
        <f t="shared" si="9"/>
        <v>833228.54331103805</v>
      </c>
      <c r="G164" s="1">
        <f>$E$3*Table2[[#This Row],[Interest]]</f>
        <v>1680.3479688992186</v>
      </c>
      <c r="H164" s="1">
        <f xml:space="preserve"> IF(MOD(Table2[[#This Row],[Month]],12)=0, Table2[[#This Row],[Payment]]-SUM(G153:G164),Table2[[#This Row],[Payment]])</f>
        <v>12546.601034901942</v>
      </c>
      <c r="I164" s="1">
        <f>FV($E$2,(($B$6*$B$4-Table2[[#This Row],[Month]])/12),0,-Table2[[#This Row],[Net EMI Cost]])</f>
        <v>17943.794274079119</v>
      </c>
      <c r="J164" s="1">
        <f>$H$3*(1+$H$2)^(_xlfn.FLOOR.MATH(Table2[[#This Row],[Month]]/12,1))</f>
        <v>8979.2816301106468</v>
      </c>
      <c r="K164" s="1">
        <f>FV($E$2,(($B$6*$B$4-Table2[[#This Row],[Month]])/12),0,-Table2[[#This Row],[Rental Cost]])</f>
        <v>12841.914862161908</v>
      </c>
      <c r="M164" s="1">
        <f>Table2[[#This Row],[Rental Cost]]-Table2[[#This Row],[Net EMI Cost]]</f>
        <v>-3567.3194047912948</v>
      </c>
      <c r="N164" s="18">
        <f ca="1">EDATE(NOW(),Table2[[#This Row],[Month]])</f>
        <v>48943</v>
      </c>
    </row>
    <row r="165" spans="1:14" ht="15.75" customHeight="1" x14ac:dyDescent="0.3">
      <c r="A165" s="4">
        <v>153</v>
      </c>
      <c r="B165" s="1">
        <f t="shared" si="7"/>
        <v>12546.601034901942</v>
      </c>
      <c r="C165" s="1">
        <f t="shared" si="8"/>
        <v>5554.8569554069209</v>
      </c>
      <c r="D165" s="1">
        <f t="shared" si="2"/>
        <v>6991.7440794950207</v>
      </c>
      <c r="E165" s="1">
        <v>0</v>
      </c>
      <c r="F165" s="1">
        <f t="shared" si="9"/>
        <v>826236.79923154309</v>
      </c>
      <c r="G165" s="1">
        <f>$E$3*Table2[[#This Row],[Interest]]</f>
        <v>1666.4570866220763</v>
      </c>
      <c r="H165" s="1">
        <f xml:space="preserve"> IF(MOD(Table2[[#This Row],[Month]],12)=0, Table2[[#This Row],[Payment]]-SUM(G154:G165),Table2[[#This Row],[Payment]])</f>
        <v>12546.601034901942</v>
      </c>
      <c r="I165" s="1">
        <f>FV($E$2,(($B$6*$B$4-Table2[[#This Row],[Month]])/12),0,-Table2[[#This Row],[Net EMI Cost]])</f>
        <v>17870.985666338653</v>
      </c>
      <c r="J165" s="1">
        <f>$H$3*(1+$H$2)^(_xlfn.FLOOR.MATH(Table2[[#This Row],[Month]]/12,1))</f>
        <v>8979.2816301106468</v>
      </c>
      <c r="K165" s="1">
        <f>FV($E$2,(($B$6*$B$4-Table2[[#This Row],[Month]])/12),0,-Table2[[#This Row],[Rental Cost]])</f>
        <v>12789.807602818979</v>
      </c>
      <c r="M165" s="1">
        <f>Table2[[#This Row],[Rental Cost]]-Table2[[#This Row],[Net EMI Cost]]</f>
        <v>-3567.3194047912948</v>
      </c>
      <c r="N165" s="18">
        <f ca="1">EDATE(NOW(),Table2[[#This Row],[Month]])</f>
        <v>48974</v>
      </c>
    </row>
    <row r="166" spans="1:14" ht="15.75" customHeight="1" x14ac:dyDescent="0.3">
      <c r="A166" s="4">
        <v>154</v>
      </c>
      <c r="B166" s="1">
        <f t="shared" si="7"/>
        <v>12546.601034901942</v>
      </c>
      <c r="C166" s="1">
        <f t="shared" si="8"/>
        <v>5508.2453282102879</v>
      </c>
      <c r="D166" s="1">
        <f t="shared" si="2"/>
        <v>7038.3557066916537</v>
      </c>
      <c r="E166" s="1">
        <v>0</v>
      </c>
      <c r="F166" s="1">
        <f t="shared" si="9"/>
        <v>819198.44352485146</v>
      </c>
      <c r="G166" s="1">
        <f>$E$3*Table2[[#This Row],[Interest]]</f>
        <v>1652.4735984630863</v>
      </c>
      <c r="H166" s="1">
        <f xml:space="preserve"> IF(MOD(Table2[[#This Row],[Month]],12)=0, Table2[[#This Row],[Payment]]-SUM(G155:G166),Table2[[#This Row],[Payment]])</f>
        <v>12546.601034901942</v>
      </c>
      <c r="I166" s="1">
        <f>FV($E$2,(($B$6*$B$4-Table2[[#This Row],[Month]])/12),0,-Table2[[#This Row],[Net EMI Cost]])</f>
        <v>17798.472486269729</v>
      </c>
      <c r="J166" s="1">
        <f>$H$3*(1+$H$2)^(_xlfn.FLOOR.MATH(Table2[[#This Row],[Month]]/12,1))</f>
        <v>8979.2816301106468</v>
      </c>
      <c r="K166" s="1">
        <f>FV($E$2,(($B$6*$B$4-Table2[[#This Row],[Month]])/12),0,-Table2[[#This Row],[Rental Cost]])</f>
        <v>12737.911773508516</v>
      </c>
      <c r="M166" s="1">
        <f>Table2[[#This Row],[Rental Cost]]-Table2[[#This Row],[Net EMI Cost]]</f>
        <v>-3567.3194047912948</v>
      </c>
      <c r="N166" s="18">
        <f ca="1">EDATE(NOW(),Table2[[#This Row],[Month]])</f>
        <v>49003</v>
      </c>
    </row>
    <row r="167" spans="1:14" ht="15.75" customHeight="1" x14ac:dyDescent="0.3">
      <c r="A167" s="4">
        <v>155</v>
      </c>
      <c r="B167" s="1">
        <f t="shared" si="7"/>
        <v>12546.601034901942</v>
      </c>
      <c r="C167" s="1">
        <f t="shared" si="8"/>
        <v>5461.3229568323432</v>
      </c>
      <c r="D167" s="1">
        <f t="shared" si="2"/>
        <v>7085.2780780695985</v>
      </c>
      <c r="E167" s="1">
        <v>0</v>
      </c>
      <c r="F167" s="1">
        <f t="shared" si="9"/>
        <v>812113.1654467819</v>
      </c>
      <c r="G167" s="1">
        <f>$E$3*Table2[[#This Row],[Interest]]</f>
        <v>1638.3968870497029</v>
      </c>
      <c r="H167" s="1">
        <f xml:space="preserve"> IF(MOD(Table2[[#This Row],[Month]],12)=0, Table2[[#This Row],[Payment]]-SUM(G156:G167),Table2[[#This Row],[Payment]])</f>
        <v>12546.601034901942</v>
      </c>
      <c r="I167" s="1">
        <f>FV($E$2,(($B$6*$B$4-Table2[[#This Row],[Month]])/12),0,-Table2[[#This Row],[Net EMI Cost]])</f>
        <v>17726.253535147207</v>
      </c>
      <c r="J167" s="1">
        <f>$H$3*(1+$H$2)^(_xlfn.FLOOR.MATH(Table2[[#This Row],[Month]]/12,1))</f>
        <v>8979.2816301106468</v>
      </c>
      <c r="K167" s="1">
        <f>FV($E$2,(($B$6*$B$4-Table2[[#This Row],[Month]])/12),0,-Table2[[#This Row],[Rental Cost]])</f>
        <v>12686.226516333569</v>
      </c>
      <c r="M167" s="1">
        <f>Table2[[#This Row],[Rental Cost]]-Table2[[#This Row],[Net EMI Cost]]</f>
        <v>-3567.3194047912948</v>
      </c>
      <c r="N167" s="18">
        <f ca="1">EDATE(NOW(),Table2[[#This Row],[Month]])</f>
        <v>49033</v>
      </c>
    </row>
    <row r="168" spans="1:14" ht="15.75" customHeight="1" x14ac:dyDescent="0.3">
      <c r="A168" s="4">
        <v>156</v>
      </c>
      <c r="B168" s="1">
        <f t="shared" si="7"/>
        <v>12546.601034901942</v>
      </c>
      <c r="C168" s="1">
        <f t="shared" si="8"/>
        <v>5414.0877696452135</v>
      </c>
      <c r="D168" s="1">
        <f t="shared" si="2"/>
        <v>7132.5132652567281</v>
      </c>
      <c r="E168" s="1">
        <v>0</v>
      </c>
      <c r="F168" s="1">
        <f t="shared" si="9"/>
        <v>804980.65218152513</v>
      </c>
      <c r="G168" s="1">
        <f>$E$3*Table2[[#This Row],[Interest]]</f>
        <v>1624.226330893564</v>
      </c>
      <c r="H168" s="1">
        <f xml:space="preserve"> IF(MOD(Table2[[#This Row],[Month]],12)=0, Table2[[#This Row],[Payment]]-SUM(G157:G168),Table2[[#This Row],[Payment]])</f>
        <v>-7859.0302007753271</v>
      </c>
      <c r="I168" s="1">
        <f>FV($E$2,(($B$6*$B$4-Table2[[#This Row],[Month]])/12),0,-Table2[[#This Row],[Net EMI Cost]])</f>
        <v>-11058.444717179198</v>
      </c>
      <c r="J168" s="1">
        <f>$H$3*(1+$H$2)^(_xlfn.FLOOR.MATH(Table2[[#This Row],[Month]]/12,1))</f>
        <v>9428.2457116161804</v>
      </c>
      <c r="K168" s="1">
        <f>FV($E$2,(($B$6*$B$4-Table2[[#This Row],[Month]])/12),0,-Table2[[#This Row],[Rental Cost]])</f>
        <v>13266.488525722107</v>
      </c>
      <c r="M168" s="1">
        <f>Table2[[#This Row],[Rental Cost]]-Table2[[#This Row],[Net EMI Cost]]</f>
        <v>17287.275912391509</v>
      </c>
      <c r="N168" s="18">
        <f ca="1">EDATE(NOW(),Table2[[#This Row],[Month]])</f>
        <v>49064</v>
      </c>
    </row>
    <row r="169" spans="1:14" ht="15.75" customHeight="1" x14ac:dyDescent="0.3">
      <c r="A169" s="4">
        <v>157</v>
      </c>
      <c r="B169" s="1">
        <f t="shared" si="7"/>
        <v>12546.601034901942</v>
      </c>
      <c r="C169" s="1">
        <f t="shared" si="8"/>
        <v>5366.5376812101676</v>
      </c>
      <c r="D169" s="1">
        <f t="shared" si="2"/>
        <v>7180.063353691774</v>
      </c>
      <c r="E169" s="1">
        <v>0</v>
      </c>
      <c r="F169" s="1">
        <f t="shared" si="9"/>
        <v>797800.5888278333</v>
      </c>
      <c r="G169" s="1">
        <f>$E$3*Table2[[#This Row],[Interest]]</f>
        <v>1609.9613043630502</v>
      </c>
      <c r="H169" s="1">
        <f xml:space="preserve"> IF(MOD(Table2[[#This Row],[Month]],12)=0, Table2[[#This Row],[Payment]]-SUM(G158:G169),Table2[[#This Row],[Payment]])</f>
        <v>12546.601034901942</v>
      </c>
      <c r="I169" s="1">
        <f>FV($E$2,(($B$6*$B$4-Table2[[#This Row],[Month]])/12),0,-Table2[[#This Row],[Net EMI Cost]])</f>
        <v>17582.693549140717</v>
      </c>
      <c r="J169" s="1">
        <f>$H$3*(1+$H$2)^(_xlfn.FLOOR.MATH(Table2[[#This Row],[Month]]/12,1))</f>
        <v>9428.2457116161804</v>
      </c>
      <c r="K169" s="1">
        <f>FV($E$2,(($B$6*$B$4-Table2[[#This Row],[Month]])/12),0,-Table2[[#This Row],[Rental Cost]])</f>
        <v>13212.658519402985</v>
      </c>
      <c r="M169" s="1">
        <f>Table2[[#This Row],[Rental Cost]]-Table2[[#This Row],[Net EMI Cost]]</f>
        <v>-3118.3553232857612</v>
      </c>
      <c r="N169" s="18">
        <f ca="1">EDATE(NOW(),Table2[[#This Row],[Month]])</f>
        <v>49094</v>
      </c>
    </row>
    <row r="170" spans="1:14" ht="15.75" customHeight="1" x14ac:dyDescent="0.3">
      <c r="A170" s="4">
        <v>158</v>
      </c>
      <c r="B170" s="1">
        <f t="shared" si="7"/>
        <v>12546.601034901942</v>
      </c>
      <c r="C170" s="1">
        <f t="shared" si="8"/>
        <v>5318.6705921855555</v>
      </c>
      <c r="D170" s="1">
        <f t="shared" si="2"/>
        <v>7227.9304427163861</v>
      </c>
      <c r="E170" s="1">
        <v>0</v>
      </c>
      <c r="F170" s="1">
        <f t="shared" si="9"/>
        <v>790572.65838511696</v>
      </c>
      <c r="G170" s="1">
        <f>$E$3*Table2[[#This Row],[Interest]]</f>
        <v>1595.6011776556666</v>
      </c>
      <c r="H170" s="1">
        <f xml:space="preserve"> IF(MOD(Table2[[#This Row],[Month]],12)=0, Table2[[#This Row],[Payment]]-SUM(G159:G170),Table2[[#This Row],[Payment]])</f>
        <v>12546.601034901942</v>
      </c>
      <c r="I170" s="1">
        <f>FV($E$2,(($B$6*$B$4-Table2[[#This Row],[Month]])/12),0,-Table2[[#This Row],[Net EMI Cost]])</f>
        <v>17511.350141047282</v>
      </c>
      <c r="J170" s="1">
        <f>$H$3*(1+$H$2)^(_xlfn.FLOOR.MATH(Table2[[#This Row],[Month]]/12,1))</f>
        <v>9428.2457116161804</v>
      </c>
      <c r="K170" s="1">
        <f>FV($E$2,(($B$6*$B$4-Table2[[#This Row],[Month]])/12),0,-Table2[[#This Row],[Rental Cost]])</f>
        <v>13159.046933321793</v>
      </c>
      <c r="M170" s="1">
        <f>Table2[[#This Row],[Rental Cost]]-Table2[[#This Row],[Net EMI Cost]]</f>
        <v>-3118.3553232857612</v>
      </c>
      <c r="N170" s="18">
        <f ca="1">EDATE(NOW(),Table2[[#This Row],[Month]])</f>
        <v>49125</v>
      </c>
    </row>
    <row r="171" spans="1:14" ht="15.75" customHeight="1" x14ac:dyDescent="0.3">
      <c r="A171" s="4">
        <v>159</v>
      </c>
      <c r="B171" s="1">
        <f t="shared" si="7"/>
        <v>12546.601034901942</v>
      </c>
      <c r="C171" s="1">
        <f t="shared" si="8"/>
        <v>5270.4843892341132</v>
      </c>
      <c r="D171" s="1">
        <f t="shared" si="2"/>
        <v>7276.1166456678284</v>
      </c>
      <c r="E171" s="1">
        <v>0</v>
      </c>
      <c r="F171" s="1">
        <f t="shared" si="9"/>
        <v>783296.54173944914</v>
      </c>
      <c r="G171" s="1">
        <f>$E$3*Table2[[#This Row],[Interest]]</f>
        <v>1581.1453167702339</v>
      </c>
      <c r="H171" s="1">
        <f xml:space="preserve"> IF(MOD(Table2[[#This Row],[Month]],12)=0, Table2[[#This Row],[Payment]]-SUM(G160:G171),Table2[[#This Row],[Payment]])</f>
        <v>12546.601034901942</v>
      </c>
      <c r="I171" s="1">
        <f>FV($E$2,(($B$6*$B$4-Table2[[#This Row],[Month]])/12),0,-Table2[[#This Row],[Net EMI Cost]])</f>
        <v>17440.296215442078</v>
      </c>
      <c r="J171" s="1">
        <f>$H$3*(1+$H$2)^(_xlfn.FLOOR.MATH(Table2[[#This Row],[Month]]/12,1))</f>
        <v>9428.2457116161804</v>
      </c>
      <c r="K171" s="1">
        <f>FV($E$2,(($B$6*$B$4-Table2[[#This Row],[Month]])/12),0,-Table2[[#This Row],[Rental Cost]])</f>
        <v>13105.652881218184</v>
      </c>
      <c r="M171" s="1">
        <f>Table2[[#This Row],[Rental Cost]]-Table2[[#This Row],[Net EMI Cost]]</f>
        <v>-3118.3553232857612</v>
      </c>
      <c r="N171" s="18">
        <f ca="1">EDATE(NOW(),Table2[[#This Row],[Month]])</f>
        <v>49155</v>
      </c>
    </row>
    <row r="172" spans="1:14" ht="15.75" customHeight="1" x14ac:dyDescent="0.3">
      <c r="A172" s="4">
        <v>160</v>
      </c>
      <c r="B172" s="1">
        <f t="shared" si="7"/>
        <v>12546.601034901942</v>
      </c>
      <c r="C172" s="1">
        <f t="shared" si="8"/>
        <v>5221.9769449296609</v>
      </c>
      <c r="D172" s="1">
        <f t="shared" si="2"/>
        <v>7324.6240899722807</v>
      </c>
      <c r="E172" s="1">
        <v>0</v>
      </c>
      <c r="F172" s="1">
        <f t="shared" si="9"/>
        <v>775971.91764947691</v>
      </c>
      <c r="G172" s="1">
        <f>$E$3*Table2[[#This Row],[Interest]]</f>
        <v>1566.5930834788983</v>
      </c>
      <c r="H172" s="1">
        <f xml:space="preserve"> IF(MOD(Table2[[#This Row],[Month]],12)=0, Table2[[#This Row],[Payment]]-SUM(G161:G172),Table2[[#This Row],[Payment]])</f>
        <v>12546.601034901942</v>
      </c>
      <c r="I172" s="1">
        <f>FV($E$2,(($B$6*$B$4-Table2[[#This Row],[Month]])/12),0,-Table2[[#This Row],[Net EMI Cost]])</f>
        <v>17369.530597723089</v>
      </c>
      <c r="J172" s="1">
        <f>$H$3*(1+$H$2)^(_xlfn.FLOOR.MATH(Table2[[#This Row],[Month]]/12,1))</f>
        <v>9428.2457116161804</v>
      </c>
      <c r="K172" s="1">
        <f>FV($E$2,(($B$6*$B$4-Table2[[#This Row],[Month]])/12),0,-Table2[[#This Row],[Rental Cost]])</f>
        <v>13052.475480427887</v>
      </c>
      <c r="M172" s="1">
        <f>Table2[[#This Row],[Rental Cost]]-Table2[[#This Row],[Net EMI Cost]]</f>
        <v>-3118.3553232857612</v>
      </c>
      <c r="N172" s="18">
        <f ca="1">EDATE(NOW(),Table2[[#This Row],[Month]])</f>
        <v>49186</v>
      </c>
    </row>
    <row r="173" spans="1:14" ht="15.75" customHeight="1" x14ac:dyDescent="0.3">
      <c r="A173" s="4">
        <v>161</v>
      </c>
      <c r="B173" s="1">
        <f t="shared" si="7"/>
        <v>12546.601034901942</v>
      </c>
      <c r="C173" s="1">
        <f t="shared" si="8"/>
        <v>5173.1461176631801</v>
      </c>
      <c r="D173" s="1">
        <f t="shared" si="2"/>
        <v>7373.4549172387615</v>
      </c>
      <c r="E173" s="1">
        <v>0</v>
      </c>
      <c r="F173" s="1">
        <f t="shared" si="9"/>
        <v>768598.46273223811</v>
      </c>
      <c r="G173" s="1">
        <f>$E$3*Table2[[#This Row],[Interest]]</f>
        <v>1551.9438352989539</v>
      </c>
      <c r="H173" s="1">
        <f xml:space="preserve"> IF(MOD(Table2[[#This Row],[Month]],12)=0, Table2[[#This Row],[Payment]]-SUM(G162:G173),Table2[[#This Row],[Payment]])</f>
        <v>12546.601034901942</v>
      </c>
      <c r="I173" s="1">
        <f>FV($E$2,(($B$6*$B$4-Table2[[#This Row],[Month]])/12),0,-Table2[[#This Row],[Net EMI Cost]])</f>
        <v>17299.052118054355</v>
      </c>
      <c r="J173" s="1">
        <f>$H$3*(1+$H$2)^(_xlfn.FLOOR.MATH(Table2[[#This Row],[Month]]/12,1))</f>
        <v>9428.2457116161804</v>
      </c>
      <c r="K173" s="1">
        <f>FV($E$2,(($B$6*$B$4-Table2[[#This Row],[Month]])/12),0,-Table2[[#This Row],[Rental Cost]])</f>
        <v>12999.513851868127</v>
      </c>
      <c r="M173" s="1">
        <f>Table2[[#This Row],[Rental Cost]]-Table2[[#This Row],[Net EMI Cost]]</f>
        <v>-3118.3553232857612</v>
      </c>
      <c r="N173" s="18">
        <f ca="1">EDATE(NOW(),Table2[[#This Row],[Month]])</f>
        <v>49217</v>
      </c>
    </row>
    <row r="174" spans="1:14" ht="15.75" customHeight="1" x14ac:dyDescent="0.3">
      <c r="A174" s="4">
        <v>162</v>
      </c>
      <c r="B174" s="1">
        <f t="shared" si="7"/>
        <v>12546.601034901942</v>
      </c>
      <c r="C174" s="1">
        <f t="shared" si="8"/>
        <v>5123.9897515482544</v>
      </c>
      <c r="D174" s="1">
        <f t="shared" si="2"/>
        <v>7422.6112833536872</v>
      </c>
      <c r="E174" s="1">
        <v>0</v>
      </c>
      <c r="F174" s="1">
        <f t="shared" si="9"/>
        <v>761175.85144888447</v>
      </c>
      <c r="G174" s="1">
        <f>$E$3*Table2[[#This Row],[Interest]]</f>
        <v>1537.1969254644762</v>
      </c>
      <c r="H174" s="1">
        <f xml:space="preserve"> IF(MOD(Table2[[#This Row],[Month]],12)=0, Table2[[#This Row],[Payment]]-SUM(G163:G174),Table2[[#This Row],[Payment]])</f>
        <v>12546.601034901942</v>
      </c>
      <c r="I174" s="1">
        <f>FV($E$2,(($B$6*$B$4-Table2[[#This Row],[Month]])/12),0,-Table2[[#This Row],[Net EMI Cost]])</f>
        <v>17228.859611346626</v>
      </c>
      <c r="J174" s="1">
        <f>$H$3*(1+$H$2)^(_xlfn.FLOOR.MATH(Table2[[#This Row],[Month]]/12,1))</f>
        <v>9428.2457116161804</v>
      </c>
      <c r="K174" s="1">
        <f>FV($E$2,(($B$6*$B$4-Table2[[#This Row],[Month]])/12),0,-Table2[[#This Row],[Rental Cost]])</f>
        <v>12946.767120023083</v>
      </c>
      <c r="M174" s="1">
        <f>Table2[[#This Row],[Rental Cost]]-Table2[[#This Row],[Net EMI Cost]]</f>
        <v>-3118.3553232857612</v>
      </c>
      <c r="N174" s="18">
        <f ca="1">EDATE(NOW(),Table2[[#This Row],[Month]])</f>
        <v>49247</v>
      </c>
    </row>
    <row r="175" spans="1:14" ht="15.75" customHeight="1" x14ac:dyDescent="0.3">
      <c r="A175" s="4">
        <v>163</v>
      </c>
      <c r="B175" s="1">
        <f t="shared" si="7"/>
        <v>12546.601034901942</v>
      </c>
      <c r="C175" s="1">
        <f t="shared" si="8"/>
        <v>5074.5056763258972</v>
      </c>
      <c r="D175" s="1">
        <f t="shared" si="2"/>
        <v>7472.0953585760444</v>
      </c>
      <c r="E175" s="1">
        <v>0</v>
      </c>
      <c r="F175" s="1">
        <f t="shared" si="9"/>
        <v>753703.75609030842</v>
      </c>
      <c r="G175" s="1">
        <f>$E$3*Table2[[#This Row],[Interest]]</f>
        <v>1522.3517028977692</v>
      </c>
      <c r="H175" s="1">
        <f xml:space="preserve"> IF(MOD(Table2[[#This Row],[Month]],12)=0, Table2[[#This Row],[Payment]]-SUM(G164:G175),Table2[[#This Row],[Payment]])</f>
        <v>12546.601034901942</v>
      </c>
      <c r="I175" s="1">
        <f>FV($E$2,(($B$6*$B$4-Table2[[#This Row],[Month]])/12),0,-Table2[[#This Row],[Net EMI Cost]])</f>
        <v>17158.95191723813</v>
      </c>
      <c r="J175" s="1">
        <f>$H$3*(1+$H$2)^(_xlfn.FLOOR.MATH(Table2[[#This Row],[Month]]/12,1))</f>
        <v>9428.2457116161804</v>
      </c>
      <c r="K175" s="1">
        <f>FV($E$2,(($B$6*$B$4-Table2[[#This Row],[Month]])/12),0,-Table2[[#This Row],[Rental Cost]])</f>
        <v>12894.234412929431</v>
      </c>
      <c r="M175" s="1">
        <f>Table2[[#This Row],[Rental Cost]]-Table2[[#This Row],[Net EMI Cost]]</f>
        <v>-3118.3553232857612</v>
      </c>
      <c r="N175" s="18">
        <f ca="1">EDATE(NOW(),Table2[[#This Row],[Month]])</f>
        <v>49278</v>
      </c>
    </row>
    <row r="176" spans="1:14" ht="15.75" customHeight="1" x14ac:dyDescent="0.3">
      <c r="A176" s="4">
        <v>164</v>
      </c>
      <c r="B176" s="1">
        <f t="shared" si="7"/>
        <v>12546.601034901942</v>
      </c>
      <c r="C176" s="1">
        <f t="shared" si="8"/>
        <v>5024.6917072687229</v>
      </c>
      <c r="D176" s="1">
        <f t="shared" si="2"/>
        <v>7521.9093276332187</v>
      </c>
      <c r="E176" s="1">
        <v>0</v>
      </c>
      <c r="F176" s="1">
        <f t="shared" si="9"/>
        <v>746181.84676267521</v>
      </c>
      <c r="G176" s="1">
        <f>$E$3*Table2[[#This Row],[Interest]]</f>
        <v>1507.4075121806168</v>
      </c>
      <c r="H176" s="1">
        <f xml:space="preserve"> IF(MOD(Table2[[#This Row],[Month]],12)=0, Table2[[#This Row],[Payment]]-SUM(G165:G176),Table2[[#This Row],[Payment]])</f>
        <v>12546.601034901942</v>
      </c>
      <c r="I176" s="1">
        <f>FV($E$2,(($B$6*$B$4-Table2[[#This Row],[Month]])/12),0,-Table2[[#This Row],[Net EMI Cost]])</f>
        <v>17089.327880075351</v>
      </c>
      <c r="J176" s="1">
        <f>$H$3*(1+$H$2)^(_xlfn.FLOOR.MATH(Table2[[#This Row],[Month]]/12,1))</f>
        <v>9428.2457116161804</v>
      </c>
      <c r="K176" s="1">
        <f>FV($E$2,(($B$6*$B$4-Table2[[#This Row],[Month]])/12),0,-Table2[[#This Row],[Rental Cost]])</f>
        <v>12841.91486216191</v>
      </c>
      <c r="M176" s="1">
        <f>Table2[[#This Row],[Rental Cost]]-Table2[[#This Row],[Net EMI Cost]]</f>
        <v>-3118.3553232857612</v>
      </c>
      <c r="N176" s="18">
        <f ca="1">EDATE(NOW(),Table2[[#This Row],[Month]])</f>
        <v>49308</v>
      </c>
    </row>
    <row r="177" spans="1:14" ht="15.75" customHeight="1" x14ac:dyDescent="0.3">
      <c r="A177" s="4">
        <v>165</v>
      </c>
      <c r="B177" s="1">
        <f t="shared" si="7"/>
        <v>12546.601034901942</v>
      </c>
      <c r="C177" s="1">
        <f t="shared" si="8"/>
        <v>4974.5456450845013</v>
      </c>
      <c r="D177" s="1">
        <f t="shared" si="2"/>
        <v>7572.0553898174403</v>
      </c>
      <c r="E177" s="1">
        <v>0</v>
      </c>
      <c r="F177" s="1">
        <f t="shared" si="9"/>
        <v>738609.79137285776</v>
      </c>
      <c r="G177" s="1">
        <f>$E$3*Table2[[#This Row],[Interest]]</f>
        <v>1492.3636935253503</v>
      </c>
      <c r="H177" s="1">
        <f xml:space="preserve"> IF(MOD(Table2[[#This Row],[Month]],12)=0, Table2[[#This Row],[Payment]]-SUM(G166:G177),Table2[[#This Row],[Payment]])</f>
        <v>12546.601034901942</v>
      </c>
      <c r="I177" s="1">
        <f>FV($E$2,(($B$6*$B$4-Table2[[#This Row],[Month]])/12),0,-Table2[[#This Row],[Net EMI Cost]])</f>
        <v>17019.986348893952</v>
      </c>
      <c r="J177" s="1">
        <f>$H$3*(1+$H$2)^(_xlfn.FLOOR.MATH(Table2[[#This Row],[Month]]/12,1))</f>
        <v>9428.2457116161804</v>
      </c>
      <c r="K177" s="1">
        <f>FV($E$2,(($B$6*$B$4-Table2[[#This Row],[Month]])/12),0,-Table2[[#This Row],[Rental Cost]])</f>
        <v>12789.807602818981</v>
      </c>
      <c r="M177" s="1">
        <f>Table2[[#This Row],[Rental Cost]]-Table2[[#This Row],[Net EMI Cost]]</f>
        <v>-3118.3553232857612</v>
      </c>
      <c r="N177" s="18">
        <f ca="1">EDATE(NOW(),Table2[[#This Row],[Month]])</f>
        <v>49339</v>
      </c>
    </row>
    <row r="178" spans="1:14" ht="15.75" customHeight="1" x14ac:dyDescent="0.3">
      <c r="A178" s="4">
        <v>166</v>
      </c>
      <c r="B178" s="1">
        <f t="shared" si="7"/>
        <v>12546.601034901942</v>
      </c>
      <c r="C178" s="1">
        <f t="shared" si="8"/>
        <v>4924.0652758190517</v>
      </c>
      <c r="D178" s="1">
        <f t="shared" si="2"/>
        <v>7622.5357590828899</v>
      </c>
      <c r="E178" s="1">
        <v>0</v>
      </c>
      <c r="F178" s="1">
        <f t="shared" si="9"/>
        <v>730987.25561377488</v>
      </c>
      <c r="G178" s="1">
        <f>$E$3*Table2[[#This Row],[Interest]]</f>
        <v>1477.2195827457156</v>
      </c>
      <c r="H178" s="1">
        <f xml:space="preserve"> IF(MOD(Table2[[#This Row],[Month]],12)=0, Table2[[#This Row],[Payment]]-SUM(G167:G178),Table2[[#This Row],[Payment]])</f>
        <v>12546.601034901942</v>
      </c>
      <c r="I178" s="1">
        <f>FV($E$2,(($B$6*$B$4-Table2[[#This Row],[Month]])/12),0,-Table2[[#This Row],[Net EMI Cost]])</f>
        <v>16950.926177399742</v>
      </c>
      <c r="J178" s="1">
        <f>$H$3*(1+$H$2)^(_xlfn.FLOOR.MATH(Table2[[#This Row],[Month]]/12,1))</f>
        <v>9428.2457116161804</v>
      </c>
      <c r="K178" s="1">
        <f>FV($E$2,(($B$6*$B$4-Table2[[#This Row],[Month]])/12),0,-Table2[[#This Row],[Rental Cost]])</f>
        <v>12737.911773508515</v>
      </c>
      <c r="M178" s="1">
        <f>Table2[[#This Row],[Rental Cost]]-Table2[[#This Row],[Net EMI Cost]]</f>
        <v>-3118.3553232857612</v>
      </c>
      <c r="N178" s="18">
        <f ca="1">EDATE(NOW(),Table2[[#This Row],[Month]])</f>
        <v>49368</v>
      </c>
    </row>
    <row r="179" spans="1:14" ht="15.75" customHeight="1" x14ac:dyDescent="0.3">
      <c r="A179" s="4">
        <v>167</v>
      </c>
      <c r="B179" s="1">
        <f t="shared" si="7"/>
        <v>12546.601034901942</v>
      </c>
      <c r="C179" s="1">
        <f t="shared" si="8"/>
        <v>4873.2483707584997</v>
      </c>
      <c r="D179" s="1">
        <f t="shared" si="2"/>
        <v>7673.3526641434419</v>
      </c>
      <c r="E179" s="1">
        <v>0</v>
      </c>
      <c r="F179" s="1">
        <f t="shared" si="9"/>
        <v>723313.90294963145</v>
      </c>
      <c r="G179" s="1">
        <f>$E$3*Table2[[#This Row],[Interest]]</f>
        <v>1461.9745112275498</v>
      </c>
      <c r="H179" s="1">
        <f xml:space="preserve"> IF(MOD(Table2[[#This Row],[Month]],12)=0, Table2[[#This Row],[Payment]]-SUM(G168:G179),Table2[[#This Row],[Payment]])</f>
        <v>12546.601034901942</v>
      </c>
      <c r="I179" s="1">
        <f>FV($E$2,(($B$6*$B$4-Table2[[#This Row],[Month]])/12),0,-Table2[[#This Row],[Net EMI Cost]])</f>
        <v>16882.14622394972</v>
      </c>
      <c r="J179" s="1">
        <f>$H$3*(1+$H$2)^(_xlfn.FLOOR.MATH(Table2[[#This Row],[Month]]/12,1))</f>
        <v>9428.2457116161804</v>
      </c>
      <c r="K179" s="1">
        <f>FV($E$2,(($B$6*$B$4-Table2[[#This Row],[Month]])/12),0,-Table2[[#This Row],[Rental Cost]])</f>
        <v>12686.226516333571</v>
      </c>
      <c r="M179" s="1">
        <f>Table2[[#This Row],[Rental Cost]]-Table2[[#This Row],[Net EMI Cost]]</f>
        <v>-3118.3553232857612</v>
      </c>
      <c r="N179" s="18">
        <f ca="1">EDATE(NOW(),Table2[[#This Row],[Month]])</f>
        <v>49398</v>
      </c>
    </row>
    <row r="180" spans="1:14" ht="15.75" customHeight="1" x14ac:dyDescent="0.3">
      <c r="A180" s="4">
        <v>168</v>
      </c>
      <c r="B180" s="1">
        <f t="shared" si="7"/>
        <v>12546.601034901942</v>
      </c>
      <c r="C180" s="1">
        <f t="shared" si="8"/>
        <v>4822.0926863308769</v>
      </c>
      <c r="D180" s="1">
        <f t="shared" si="2"/>
        <v>7724.5083485710647</v>
      </c>
      <c r="E180" s="1">
        <v>0</v>
      </c>
      <c r="F180" s="1">
        <f t="shared" si="9"/>
        <v>715589.39460106043</v>
      </c>
      <c r="G180" s="1">
        <f>$E$3*Table2[[#This Row],[Interest]]</f>
        <v>1446.627805899263</v>
      </c>
      <c r="H180" s="1">
        <f xml:space="preserve"> IF(MOD(Table2[[#This Row],[Month]],12)=0, Table2[[#This Row],[Payment]]-SUM(G169:G180),Table2[[#This Row],[Payment]])</f>
        <v>-5803.7854166056059</v>
      </c>
      <c r="I180" s="1">
        <f>FV($E$2,(($B$6*$B$4-Table2[[#This Row],[Month]])/12),0,-Table2[[#This Row],[Net EMI Cost]])</f>
        <v>-7777.6275359161218</v>
      </c>
      <c r="J180" s="1">
        <f>$H$3*(1+$H$2)^(_xlfn.FLOOR.MATH(Table2[[#This Row],[Month]]/12,1))</f>
        <v>9899.6579971969859</v>
      </c>
      <c r="K180" s="1">
        <f>FV($E$2,(($B$6*$B$4-Table2[[#This Row],[Month]])/12),0,-Table2[[#This Row],[Rental Cost]])</f>
        <v>13266.488525722099</v>
      </c>
      <c r="M180" s="1">
        <f>Table2[[#This Row],[Rental Cost]]-Table2[[#This Row],[Net EMI Cost]]</f>
        <v>15703.443413802592</v>
      </c>
      <c r="N180" s="18">
        <f ca="1">EDATE(NOW(),Table2[[#This Row],[Month]])</f>
        <v>49429</v>
      </c>
    </row>
    <row r="181" spans="1:14" ht="15.75" customHeight="1" x14ac:dyDescent="0.3">
      <c r="A181" s="4">
        <v>169</v>
      </c>
      <c r="B181" s="1">
        <f t="shared" si="7"/>
        <v>12546.601034901942</v>
      </c>
      <c r="C181" s="1">
        <f t="shared" si="8"/>
        <v>4770.5959640070696</v>
      </c>
      <c r="D181" s="1">
        <f t="shared" si="2"/>
        <v>7776.005070894872</v>
      </c>
      <c r="E181" s="1">
        <v>0</v>
      </c>
      <c r="F181" s="1">
        <f t="shared" si="9"/>
        <v>707813.38953016559</v>
      </c>
      <c r="G181" s="1">
        <f>$E$3*Table2[[#This Row],[Interest]]</f>
        <v>1431.1787892021209</v>
      </c>
      <c r="H181" s="1">
        <f xml:space="preserve"> IF(MOD(Table2[[#This Row],[Month]],12)=0, Table2[[#This Row],[Payment]]-SUM(G170:G181),Table2[[#This Row],[Payment]])</f>
        <v>12546.601034901942</v>
      </c>
      <c r="I181" s="1">
        <f>FV($E$2,(($B$6*$B$4-Table2[[#This Row],[Month]])/12),0,-Table2[[#This Row],[Net EMI Cost]])</f>
        <v>16745.422427753063</v>
      </c>
      <c r="J181" s="1">
        <f>$H$3*(1+$H$2)^(_xlfn.FLOOR.MATH(Table2[[#This Row],[Month]]/12,1))</f>
        <v>9899.6579971969859</v>
      </c>
      <c r="K181" s="1">
        <f>FV($E$2,(($B$6*$B$4-Table2[[#This Row],[Month]])/12),0,-Table2[[#This Row],[Rental Cost]])</f>
        <v>13212.658519402979</v>
      </c>
      <c r="M181" s="1">
        <f>Table2[[#This Row],[Rental Cost]]-Table2[[#This Row],[Net EMI Cost]]</f>
        <v>-2646.9430377049557</v>
      </c>
      <c r="N181" s="18">
        <f ca="1">EDATE(NOW(),Table2[[#This Row],[Month]])</f>
        <v>49459</v>
      </c>
    </row>
    <row r="182" spans="1:14" ht="15.75" customHeight="1" x14ac:dyDescent="0.3">
      <c r="A182" s="4">
        <v>170</v>
      </c>
      <c r="B182" s="1">
        <f t="shared" si="7"/>
        <v>12546.601034901942</v>
      </c>
      <c r="C182" s="1">
        <f t="shared" si="8"/>
        <v>4718.7559302011041</v>
      </c>
      <c r="D182" s="1">
        <f t="shared" si="2"/>
        <v>7827.8451047008375</v>
      </c>
      <c r="E182" s="1">
        <v>0</v>
      </c>
      <c r="F182" s="1">
        <f t="shared" si="9"/>
        <v>699985.5444254647</v>
      </c>
      <c r="G182" s="1">
        <f>$E$3*Table2[[#This Row],[Interest]]</f>
        <v>1415.6267790603313</v>
      </c>
      <c r="H182" s="1">
        <f xml:space="preserve"> IF(MOD(Table2[[#This Row],[Month]],12)=0, Table2[[#This Row],[Payment]]-SUM(G171:G182),Table2[[#This Row],[Payment]])</f>
        <v>12546.601034901942</v>
      </c>
      <c r="I182" s="1">
        <f>FV($E$2,(($B$6*$B$4-Table2[[#This Row],[Month]])/12),0,-Table2[[#This Row],[Net EMI Cost]])</f>
        <v>16677.476324806936</v>
      </c>
      <c r="J182" s="1">
        <f>$H$3*(1+$H$2)^(_xlfn.FLOOR.MATH(Table2[[#This Row],[Month]]/12,1))</f>
        <v>9899.6579971969859</v>
      </c>
      <c r="K182" s="1">
        <f>FV($E$2,(($B$6*$B$4-Table2[[#This Row],[Month]])/12),0,-Table2[[#This Row],[Rental Cost]])</f>
        <v>13159.04693332179</v>
      </c>
      <c r="M182" s="1">
        <f>Table2[[#This Row],[Rental Cost]]-Table2[[#This Row],[Net EMI Cost]]</f>
        <v>-2646.9430377049557</v>
      </c>
      <c r="N182" s="18">
        <f ca="1">EDATE(NOW(),Table2[[#This Row],[Month]])</f>
        <v>49490</v>
      </c>
    </row>
    <row r="183" spans="1:14" ht="15.75" customHeight="1" x14ac:dyDescent="0.3">
      <c r="A183" s="4">
        <v>171</v>
      </c>
      <c r="B183" s="1">
        <f t="shared" si="7"/>
        <v>12546.601034901942</v>
      </c>
      <c r="C183" s="1">
        <f t="shared" si="8"/>
        <v>4666.5702961697652</v>
      </c>
      <c r="D183" s="1">
        <f t="shared" si="2"/>
        <v>7880.0307387321764</v>
      </c>
      <c r="E183" s="1">
        <v>0</v>
      </c>
      <c r="F183" s="1">
        <f t="shared" si="9"/>
        <v>692105.51368673251</v>
      </c>
      <c r="G183" s="1">
        <f>$E$3*Table2[[#This Row],[Interest]]</f>
        <v>1399.9710888509296</v>
      </c>
      <c r="H183" s="1">
        <f xml:space="preserve"> IF(MOD(Table2[[#This Row],[Month]],12)=0, Table2[[#This Row],[Payment]]-SUM(G172:G183),Table2[[#This Row],[Payment]])</f>
        <v>12546.601034901942</v>
      </c>
      <c r="I183" s="1">
        <f>FV($E$2,(($B$6*$B$4-Table2[[#This Row],[Month]])/12),0,-Table2[[#This Row],[Net EMI Cost]])</f>
        <v>16609.805919468647</v>
      </c>
      <c r="J183" s="1">
        <f>$H$3*(1+$H$2)^(_xlfn.FLOOR.MATH(Table2[[#This Row],[Month]]/12,1))</f>
        <v>9899.6579971969859</v>
      </c>
      <c r="K183" s="1">
        <f>FV($E$2,(($B$6*$B$4-Table2[[#This Row],[Month]])/12),0,-Table2[[#This Row],[Rental Cost]])</f>
        <v>13105.652881218179</v>
      </c>
      <c r="M183" s="1">
        <f>Table2[[#This Row],[Rental Cost]]-Table2[[#This Row],[Net EMI Cost]]</f>
        <v>-2646.9430377049557</v>
      </c>
      <c r="N183" s="18">
        <f ca="1">EDATE(NOW(),Table2[[#This Row],[Month]])</f>
        <v>49520</v>
      </c>
    </row>
    <row r="184" spans="1:14" ht="15.75" customHeight="1" x14ac:dyDescent="0.3">
      <c r="A184" s="4">
        <v>172</v>
      </c>
      <c r="B184" s="1">
        <f t="shared" si="7"/>
        <v>12546.601034901942</v>
      </c>
      <c r="C184" s="1">
        <f t="shared" si="8"/>
        <v>4614.03675791155</v>
      </c>
      <c r="D184" s="1">
        <f t="shared" si="2"/>
        <v>7932.5642769903916</v>
      </c>
      <c r="E184" s="1">
        <v>0</v>
      </c>
      <c r="F184" s="1">
        <f t="shared" si="9"/>
        <v>684172.94940974214</v>
      </c>
      <c r="G184" s="1">
        <f>$E$3*Table2[[#This Row],[Interest]]</f>
        <v>1384.211027373465</v>
      </c>
      <c r="H184" s="1">
        <f xml:space="preserve"> IF(MOD(Table2[[#This Row],[Month]],12)=0, Table2[[#This Row],[Payment]]-SUM(G173:G184),Table2[[#This Row],[Payment]])</f>
        <v>12546.601034901942</v>
      </c>
      <c r="I184" s="1">
        <f>FV($E$2,(($B$6*$B$4-Table2[[#This Row],[Month]])/12),0,-Table2[[#This Row],[Net EMI Cost]])</f>
        <v>16542.410093069608</v>
      </c>
      <c r="J184" s="1">
        <f>$H$3*(1+$H$2)^(_xlfn.FLOOR.MATH(Table2[[#This Row],[Month]]/12,1))</f>
        <v>9899.6579971969859</v>
      </c>
      <c r="K184" s="1">
        <f>FV($E$2,(($B$6*$B$4-Table2[[#This Row],[Month]])/12),0,-Table2[[#This Row],[Rental Cost]])</f>
        <v>13052.475480427882</v>
      </c>
      <c r="M184" s="1">
        <f>Table2[[#This Row],[Rental Cost]]-Table2[[#This Row],[Net EMI Cost]]</f>
        <v>-2646.9430377049557</v>
      </c>
      <c r="N184" s="18">
        <f ca="1">EDATE(NOW(),Table2[[#This Row],[Month]])</f>
        <v>49551</v>
      </c>
    </row>
    <row r="185" spans="1:14" ht="15.75" customHeight="1" x14ac:dyDescent="0.3">
      <c r="A185" s="4">
        <v>173</v>
      </c>
      <c r="B185" s="1">
        <f t="shared" si="7"/>
        <v>12546.601034901942</v>
      </c>
      <c r="C185" s="1">
        <f t="shared" si="8"/>
        <v>4561.1529960649477</v>
      </c>
      <c r="D185" s="1">
        <f t="shared" si="2"/>
        <v>7985.4480388369939</v>
      </c>
      <c r="E185" s="1">
        <v>0</v>
      </c>
      <c r="F185" s="1">
        <f t="shared" si="9"/>
        <v>676187.5013709052</v>
      </c>
      <c r="G185" s="1">
        <f>$E$3*Table2[[#This Row],[Interest]]</f>
        <v>1368.3458988194843</v>
      </c>
      <c r="H185" s="1">
        <f xml:space="preserve"> IF(MOD(Table2[[#This Row],[Month]],12)=0, Table2[[#This Row],[Payment]]-SUM(G174:G185),Table2[[#This Row],[Payment]])</f>
        <v>12546.601034901942</v>
      </c>
      <c r="I185" s="1">
        <f>FV($E$2,(($B$6*$B$4-Table2[[#This Row],[Month]])/12),0,-Table2[[#This Row],[Net EMI Cost]])</f>
        <v>16475.287731480334</v>
      </c>
      <c r="J185" s="1">
        <f>$H$3*(1+$H$2)^(_xlfn.FLOOR.MATH(Table2[[#This Row],[Month]]/12,1))</f>
        <v>9899.6579971969859</v>
      </c>
      <c r="K185" s="1">
        <f>FV($E$2,(($B$6*$B$4-Table2[[#This Row],[Month]])/12),0,-Table2[[#This Row],[Rental Cost]])</f>
        <v>12999.51385186812</v>
      </c>
      <c r="M185" s="1">
        <f>Table2[[#This Row],[Rental Cost]]-Table2[[#This Row],[Net EMI Cost]]</f>
        <v>-2646.9430377049557</v>
      </c>
      <c r="N185" s="18">
        <f ca="1">EDATE(NOW(),Table2[[#This Row],[Month]])</f>
        <v>49582</v>
      </c>
    </row>
    <row r="186" spans="1:14" ht="15.75" customHeight="1" x14ac:dyDescent="0.3">
      <c r="A186" s="4">
        <v>174</v>
      </c>
      <c r="B186" s="1">
        <f t="shared" si="7"/>
        <v>12546.601034901942</v>
      </c>
      <c r="C186" s="1">
        <f t="shared" si="8"/>
        <v>4507.9166758060346</v>
      </c>
      <c r="D186" s="1">
        <f t="shared" si="2"/>
        <v>8038.684359095907</v>
      </c>
      <c r="E186" s="1">
        <v>0</v>
      </c>
      <c r="F186" s="1">
        <f t="shared" si="9"/>
        <v>668148.81701180933</v>
      </c>
      <c r="G186" s="1">
        <f>$E$3*Table2[[#This Row],[Interest]]</f>
        <v>1352.3750027418102</v>
      </c>
      <c r="H186" s="1">
        <f xml:space="preserve"> IF(MOD(Table2[[#This Row],[Month]],12)=0, Table2[[#This Row],[Payment]]-SUM(G175:G186),Table2[[#This Row],[Payment]])</f>
        <v>12546.601034901942</v>
      </c>
      <c r="I186" s="1">
        <f>FV($E$2,(($B$6*$B$4-Table2[[#This Row],[Month]])/12),0,-Table2[[#This Row],[Net EMI Cost]])</f>
        <v>16408.437725092026</v>
      </c>
      <c r="J186" s="1">
        <f>$H$3*(1+$H$2)^(_xlfn.FLOOR.MATH(Table2[[#This Row],[Month]]/12,1))</f>
        <v>9899.6579971969859</v>
      </c>
      <c r="K186" s="1">
        <f>FV($E$2,(($B$6*$B$4-Table2[[#This Row],[Month]])/12),0,-Table2[[#This Row],[Rental Cost]])</f>
        <v>12946.767120023078</v>
      </c>
      <c r="M186" s="1">
        <f>Table2[[#This Row],[Rental Cost]]-Table2[[#This Row],[Net EMI Cost]]</f>
        <v>-2646.9430377049557</v>
      </c>
      <c r="N186" s="18">
        <f ca="1">EDATE(NOW(),Table2[[#This Row],[Month]])</f>
        <v>49612</v>
      </c>
    </row>
    <row r="187" spans="1:14" ht="15.75" customHeight="1" x14ac:dyDescent="0.3">
      <c r="A187" s="4">
        <v>175</v>
      </c>
      <c r="B187" s="1">
        <f t="shared" si="7"/>
        <v>12546.601034901942</v>
      </c>
      <c r="C187" s="1">
        <f t="shared" si="8"/>
        <v>4454.3254467453962</v>
      </c>
      <c r="D187" s="1">
        <f t="shared" si="2"/>
        <v>8092.2755881565454</v>
      </c>
      <c r="E187" s="1">
        <v>0</v>
      </c>
      <c r="F187" s="1">
        <f t="shared" si="9"/>
        <v>660056.54142365279</v>
      </c>
      <c r="G187" s="1">
        <f>$E$3*Table2[[#This Row],[Interest]]</f>
        <v>1336.2976340236189</v>
      </c>
      <c r="H187" s="1">
        <f xml:space="preserve"> IF(MOD(Table2[[#This Row],[Month]],12)=0, Table2[[#This Row],[Payment]]-SUM(G176:G187),Table2[[#This Row],[Payment]])</f>
        <v>12546.601034901942</v>
      </c>
      <c r="I187" s="1">
        <f>FV($E$2,(($B$6*$B$4-Table2[[#This Row],[Month]])/12),0,-Table2[[#This Row],[Net EMI Cost]])</f>
        <v>16341.858968798218</v>
      </c>
      <c r="J187" s="1">
        <f>$H$3*(1+$H$2)^(_xlfn.FLOOR.MATH(Table2[[#This Row],[Month]]/12,1))</f>
        <v>9899.6579971969859</v>
      </c>
      <c r="K187" s="1">
        <f>FV($E$2,(($B$6*$B$4-Table2[[#This Row],[Month]])/12),0,-Table2[[#This Row],[Rental Cost]])</f>
        <v>12894.234412929427</v>
      </c>
      <c r="M187" s="1">
        <f>Table2[[#This Row],[Rental Cost]]-Table2[[#This Row],[Net EMI Cost]]</f>
        <v>-2646.9430377049557</v>
      </c>
      <c r="N187" s="18">
        <f ca="1">EDATE(NOW(),Table2[[#This Row],[Month]])</f>
        <v>49643</v>
      </c>
    </row>
    <row r="188" spans="1:14" ht="15.75" customHeight="1" x14ac:dyDescent="0.3">
      <c r="A188" s="4">
        <v>176</v>
      </c>
      <c r="B188" s="1">
        <f t="shared" si="7"/>
        <v>12546.601034901942</v>
      </c>
      <c r="C188" s="1">
        <f t="shared" si="8"/>
        <v>4400.3769428243522</v>
      </c>
      <c r="D188" s="1">
        <f t="shared" si="2"/>
        <v>8146.2240920775894</v>
      </c>
      <c r="E188" s="1">
        <v>0</v>
      </c>
      <c r="F188" s="1">
        <f t="shared" si="9"/>
        <v>651910.31733157521</v>
      </c>
      <c r="G188" s="1">
        <f>$E$3*Table2[[#This Row],[Interest]]</f>
        <v>1320.1130828473056</v>
      </c>
      <c r="H188" s="1">
        <f xml:space="preserve"> IF(MOD(Table2[[#This Row],[Month]],12)=0, Table2[[#This Row],[Payment]]-SUM(G177:G188),Table2[[#This Row],[Payment]])</f>
        <v>12546.601034901942</v>
      </c>
      <c r="I188" s="1">
        <f>FV($E$2,(($B$6*$B$4-Table2[[#This Row],[Month]])/12),0,-Table2[[#This Row],[Net EMI Cost]])</f>
        <v>16275.550361976522</v>
      </c>
      <c r="J188" s="1">
        <f>$H$3*(1+$H$2)^(_xlfn.FLOOR.MATH(Table2[[#This Row],[Month]]/12,1))</f>
        <v>9899.6579971969859</v>
      </c>
      <c r="K188" s="1">
        <f>FV($E$2,(($B$6*$B$4-Table2[[#This Row],[Month]])/12),0,-Table2[[#This Row],[Rental Cost]])</f>
        <v>12841.914862161904</v>
      </c>
      <c r="M188" s="1">
        <f>Table2[[#This Row],[Rental Cost]]-Table2[[#This Row],[Net EMI Cost]]</f>
        <v>-2646.9430377049557</v>
      </c>
      <c r="N188" s="18">
        <f ca="1">EDATE(NOW(),Table2[[#This Row],[Month]])</f>
        <v>49673</v>
      </c>
    </row>
    <row r="189" spans="1:14" ht="15.75" customHeight="1" x14ac:dyDescent="0.3">
      <c r="A189" s="4">
        <v>177</v>
      </c>
      <c r="B189" s="1">
        <f t="shared" si="7"/>
        <v>12546.601034901942</v>
      </c>
      <c r="C189" s="1">
        <f t="shared" si="8"/>
        <v>4346.0687822105019</v>
      </c>
      <c r="D189" s="1">
        <f t="shared" si="2"/>
        <v>8200.5322526914388</v>
      </c>
      <c r="E189" s="1">
        <v>0</v>
      </c>
      <c r="F189" s="1">
        <f t="shared" si="9"/>
        <v>643709.78507888375</v>
      </c>
      <c r="G189" s="1">
        <f>$E$3*Table2[[#This Row],[Interest]]</f>
        <v>1303.8206346631505</v>
      </c>
      <c r="H189" s="1">
        <f xml:space="preserve"> IF(MOD(Table2[[#This Row],[Month]],12)=0, Table2[[#This Row],[Payment]]-SUM(G178:G189),Table2[[#This Row],[Payment]])</f>
        <v>12546.601034901942</v>
      </c>
      <c r="I189" s="1">
        <f>FV($E$2,(($B$6*$B$4-Table2[[#This Row],[Month]])/12),0,-Table2[[#This Row],[Net EMI Cost]])</f>
        <v>16209.51080847043</v>
      </c>
      <c r="J189" s="1">
        <f>$H$3*(1+$H$2)^(_xlfn.FLOOR.MATH(Table2[[#This Row],[Month]]/12,1))</f>
        <v>9899.6579971969859</v>
      </c>
      <c r="K189" s="1">
        <f>FV($E$2,(($B$6*$B$4-Table2[[#This Row],[Month]])/12),0,-Table2[[#This Row],[Rental Cost]])</f>
        <v>12789.807602818975</v>
      </c>
      <c r="M189" s="1">
        <f>Table2[[#This Row],[Rental Cost]]-Table2[[#This Row],[Net EMI Cost]]</f>
        <v>-2646.9430377049557</v>
      </c>
      <c r="N189" s="18">
        <f ca="1">EDATE(NOW(),Table2[[#This Row],[Month]])</f>
        <v>49704</v>
      </c>
    </row>
    <row r="190" spans="1:14" ht="15.75" customHeight="1" x14ac:dyDescent="0.3">
      <c r="A190" s="4">
        <v>178</v>
      </c>
      <c r="B190" s="1">
        <f t="shared" si="7"/>
        <v>12546.601034901942</v>
      </c>
      <c r="C190" s="1">
        <f t="shared" si="8"/>
        <v>4291.3985671925584</v>
      </c>
      <c r="D190" s="1">
        <f t="shared" si="2"/>
        <v>8255.2024677093832</v>
      </c>
      <c r="E190" s="1">
        <v>0</v>
      </c>
      <c r="F190" s="1">
        <f t="shared" si="9"/>
        <v>635454.58261117432</v>
      </c>
      <c r="G190" s="1">
        <f>$E$3*Table2[[#This Row],[Interest]]</f>
        <v>1287.4195701577676</v>
      </c>
      <c r="H190" s="1">
        <f xml:space="preserve"> IF(MOD(Table2[[#This Row],[Month]],12)=0, Table2[[#This Row],[Payment]]-SUM(G179:G190),Table2[[#This Row],[Payment]])</f>
        <v>12546.601034901942</v>
      </c>
      <c r="I190" s="1">
        <f>FV($E$2,(($B$6*$B$4-Table2[[#This Row],[Month]])/12),0,-Table2[[#This Row],[Net EMI Cost]])</f>
        <v>16143.739216571183</v>
      </c>
      <c r="J190" s="1">
        <f>$H$3*(1+$H$2)^(_xlfn.FLOOR.MATH(Table2[[#This Row],[Month]]/12,1))</f>
        <v>9899.6579971969859</v>
      </c>
      <c r="K190" s="1">
        <f>FV($E$2,(($B$6*$B$4-Table2[[#This Row],[Month]])/12),0,-Table2[[#This Row],[Rental Cost]])</f>
        <v>12737.911773508511</v>
      </c>
      <c r="M190" s="1">
        <f>Table2[[#This Row],[Rental Cost]]-Table2[[#This Row],[Net EMI Cost]]</f>
        <v>-2646.9430377049557</v>
      </c>
      <c r="N190" s="18">
        <f ca="1">EDATE(NOW(),Table2[[#This Row],[Month]])</f>
        <v>49734</v>
      </c>
    </row>
    <row r="191" spans="1:14" ht="15.75" customHeight="1" x14ac:dyDescent="0.3">
      <c r="A191" s="4">
        <v>179</v>
      </c>
      <c r="B191" s="1">
        <f t="shared" si="7"/>
        <v>12546.601034901942</v>
      </c>
      <c r="C191" s="1">
        <f t="shared" si="8"/>
        <v>4236.3638840744961</v>
      </c>
      <c r="D191" s="1">
        <f t="shared" si="2"/>
        <v>8310.2371508274446</v>
      </c>
      <c r="E191" s="1">
        <v>0</v>
      </c>
      <c r="F191" s="1">
        <f t="shared" si="9"/>
        <v>627144.3454603469</v>
      </c>
      <c r="G191" s="1">
        <f>$E$3*Table2[[#This Row],[Interest]]</f>
        <v>1270.9091652223487</v>
      </c>
      <c r="H191" s="1">
        <f xml:space="preserve"> IF(MOD(Table2[[#This Row],[Month]],12)=0, Table2[[#This Row],[Payment]]-SUM(G180:G191),Table2[[#This Row],[Payment]])</f>
        <v>12546.601034901942</v>
      </c>
      <c r="I191" s="1">
        <f>FV($E$2,(($B$6*$B$4-Table2[[#This Row],[Month]])/12),0,-Table2[[#This Row],[Net EMI Cost]])</f>
        <v>16078.234498999731</v>
      </c>
      <c r="J191" s="1">
        <f>$H$3*(1+$H$2)^(_xlfn.FLOOR.MATH(Table2[[#This Row],[Month]]/12,1))</f>
        <v>9899.6579971969859</v>
      </c>
      <c r="K191" s="1">
        <f>FV($E$2,(($B$6*$B$4-Table2[[#This Row],[Month]])/12),0,-Table2[[#This Row],[Rental Cost]])</f>
        <v>12686.226516333565</v>
      </c>
      <c r="M191" s="1">
        <f>Table2[[#This Row],[Rental Cost]]-Table2[[#This Row],[Net EMI Cost]]</f>
        <v>-2646.9430377049557</v>
      </c>
      <c r="N191" s="18">
        <f ca="1">EDATE(NOW(),Table2[[#This Row],[Month]])</f>
        <v>49764</v>
      </c>
    </row>
    <row r="192" spans="1:14" ht="15.75" customHeight="1" x14ac:dyDescent="0.3">
      <c r="A192" s="4">
        <v>180</v>
      </c>
      <c r="B192" s="1">
        <f t="shared" si="7"/>
        <v>12546.601034901942</v>
      </c>
      <c r="C192" s="1">
        <f t="shared" si="8"/>
        <v>4180.96230306898</v>
      </c>
      <c r="D192" s="1">
        <f t="shared" si="2"/>
        <v>8365.6387318329616</v>
      </c>
      <c r="E192" s="1">
        <v>0</v>
      </c>
      <c r="F192" s="1">
        <f t="shared" si="9"/>
        <v>618778.70672851393</v>
      </c>
      <c r="G192" s="1">
        <f>$E$3*Table2[[#This Row],[Interest]]</f>
        <v>1254.2886909206939</v>
      </c>
      <c r="H192" s="1">
        <f xml:space="preserve"> IF(MOD(Table2[[#This Row],[Month]],12)=0, Table2[[#This Row],[Payment]]-SUM(G181:G192),Table2[[#This Row],[Payment]])</f>
        <v>-3577.9563289810849</v>
      </c>
      <c r="I192" s="1">
        <f>FV($E$2,(($B$6*$B$4-Table2[[#This Row],[Month]])/12),0,-Table2[[#This Row],[Net EMI Cost]])</f>
        <v>-4566.4796941087434</v>
      </c>
      <c r="J192" s="1">
        <f>$H$3*(1+$H$2)^(_xlfn.FLOOR.MATH(Table2[[#This Row],[Month]]/12,1))</f>
        <v>10394.640897056839</v>
      </c>
      <c r="K192" s="1">
        <f>FV($E$2,(($B$6*$B$4-Table2[[#This Row],[Month]])/12),0,-Table2[[#This Row],[Rental Cost]])</f>
        <v>13266.488525722105</v>
      </c>
      <c r="M192" s="1">
        <f>Table2[[#This Row],[Rental Cost]]-Table2[[#This Row],[Net EMI Cost]]</f>
        <v>13972.597226037924</v>
      </c>
      <c r="N192" s="18">
        <f ca="1">EDATE(NOW(),Table2[[#This Row],[Month]])</f>
        <v>49795</v>
      </c>
    </row>
    <row r="193" spans="1:14" ht="15.75" customHeight="1" x14ac:dyDescent="0.3">
      <c r="A193" s="4">
        <v>181</v>
      </c>
      <c r="B193" s="1">
        <f t="shared" si="7"/>
        <v>12546.601034901942</v>
      </c>
      <c r="C193" s="1">
        <f t="shared" si="8"/>
        <v>4125.191378190093</v>
      </c>
      <c r="D193" s="1">
        <f t="shared" si="2"/>
        <v>8421.4096567118486</v>
      </c>
      <c r="E193" s="1">
        <v>0</v>
      </c>
      <c r="F193" s="1">
        <f t="shared" si="9"/>
        <v>610357.29707180208</v>
      </c>
      <c r="G193" s="1">
        <f>$E$3*Table2[[#This Row],[Interest]]</f>
        <v>1237.5574134570279</v>
      </c>
      <c r="H193" s="1">
        <f xml:space="preserve"> IF(MOD(Table2[[#This Row],[Month]],12)=0, Table2[[#This Row],[Payment]]-SUM(G182:G193),Table2[[#This Row],[Payment]])</f>
        <v>12546.601034901942</v>
      </c>
      <c r="I193" s="1">
        <f>FV($E$2,(($B$6*$B$4-Table2[[#This Row],[Month]])/12),0,-Table2[[#This Row],[Net EMI Cost]])</f>
        <v>15948.021359764822</v>
      </c>
      <c r="J193" s="1">
        <f>$H$3*(1+$H$2)^(_xlfn.FLOOR.MATH(Table2[[#This Row],[Month]]/12,1))</f>
        <v>10394.640897056839</v>
      </c>
      <c r="K193" s="1">
        <f>FV($E$2,(($B$6*$B$4-Table2[[#This Row],[Month]])/12),0,-Table2[[#This Row],[Rental Cost]])</f>
        <v>13212.658519402985</v>
      </c>
      <c r="M193" s="1">
        <f>Table2[[#This Row],[Rental Cost]]-Table2[[#This Row],[Net EMI Cost]]</f>
        <v>-2151.9601378451025</v>
      </c>
      <c r="N193" s="18">
        <f ca="1">EDATE(NOW(),Table2[[#This Row],[Month]])</f>
        <v>49825</v>
      </c>
    </row>
    <row r="194" spans="1:14" ht="15.75" customHeight="1" x14ac:dyDescent="0.3">
      <c r="A194" s="4">
        <v>182</v>
      </c>
      <c r="B194" s="1">
        <f t="shared" si="7"/>
        <v>12546.601034901942</v>
      </c>
      <c r="C194" s="1">
        <f t="shared" si="8"/>
        <v>4069.0486471453473</v>
      </c>
      <c r="D194" s="1">
        <f t="shared" si="2"/>
        <v>8477.5523877565938</v>
      </c>
      <c r="E194" s="1">
        <v>0</v>
      </c>
      <c r="F194" s="1">
        <f t="shared" si="9"/>
        <v>601879.74468404544</v>
      </c>
      <c r="G194" s="1">
        <f>$E$3*Table2[[#This Row],[Interest]]</f>
        <v>1220.7145941436042</v>
      </c>
      <c r="H194" s="1">
        <f xml:space="preserve"> IF(MOD(Table2[[#This Row],[Month]],12)=0, Table2[[#This Row],[Payment]]-SUM(G183:G194),Table2[[#This Row],[Payment]])</f>
        <v>12546.601034901942</v>
      </c>
      <c r="I194" s="1">
        <f>FV($E$2,(($B$6*$B$4-Table2[[#This Row],[Month]])/12),0,-Table2[[#This Row],[Net EMI Cost]])</f>
        <v>15883.310785530415</v>
      </c>
      <c r="J194" s="1">
        <f>$H$3*(1+$H$2)^(_xlfn.FLOOR.MATH(Table2[[#This Row],[Month]]/12,1))</f>
        <v>10394.640897056839</v>
      </c>
      <c r="K194" s="1">
        <f>FV($E$2,(($B$6*$B$4-Table2[[#This Row],[Month]])/12),0,-Table2[[#This Row],[Rental Cost]])</f>
        <v>13159.046933321793</v>
      </c>
      <c r="M194" s="1">
        <f>Table2[[#This Row],[Rental Cost]]-Table2[[#This Row],[Net EMI Cost]]</f>
        <v>-2151.9601378451025</v>
      </c>
      <c r="N194" s="18">
        <f ca="1">EDATE(NOW(),Table2[[#This Row],[Month]])</f>
        <v>49856</v>
      </c>
    </row>
    <row r="195" spans="1:14" ht="15.75" customHeight="1" x14ac:dyDescent="0.3">
      <c r="A195" s="4">
        <v>183</v>
      </c>
      <c r="B195" s="1">
        <f t="shared" si="7"/>
        <v>12546.601034901942</v>
      </c>
      <c r="C195" s="1">
        <f t="shared" si="8"/>
        <v>4012.5316312269697</v>
      </c>
      <c r="D195" s="1">
        <f t="shared" si="2"/>
        <v>8534.0694036749719</v>
      </c>
      <c r="E195" s="1">
        <v>0</v>
      </c>
      <c r="F195" s="1">
        <f t="shared" si="9"/>
        <v>593345.67528037052</v>
      </c>
      <c r="G195" s="1">
        <f>$E$3*Table2[[#This Row],[Interest]]</f>
        <v>1203.759489368091</v>
      </c>
      <c r="H195" s="1">
        <f xml:space="preserve"> IF(MOD(Table2[[#This Row],[Month]],12)=0, Table2[[#This Row],[Payment]]-SUM(G184:G195),Table2[[#This Row],[Payment]])</f>
        <v>12546.601034901942</v>
      </c>
      <c r="I195" s="1">
        <f>FV($E$2,(($B$6*$B$4-Table2[[#This Row],[Month]])/12),0,-Table2[[#This Row],[Net EMI Cost]])</f>
        <v>15818.86278044633</v>
      </c>
      <c r="J195" s="1">
        <f>$H$3*(1+$H$2)^(_xlfn.FLOOR.MATH(Table2[[#This Row],[Month]]/12,1))</f>
        <v>10394.640897056839</v>
      </c>
      <c r="K195" s="1">
        <f>FV($E$2,(($B$6*$B$4-Table2[[#This Row],[Month]])/12),0,-Table2[[#This Row],[Rental Cost]])</f>
        <v>13105.652881218184</v>
      </c>
      <c r="M195" s="1">
        <f>Table2[[#This Row],[Rental Cost]]-Table2[[#This Row],[Net EMI Cost]]</f>
        <v>-2151.9601378451025</v>
      </c>
      <c r="N195" s="18">
        <f ca="1">EDATE(NOW(),Table2[[#This Row],[Month]])</f>
        <v>49886</v>
      </c>
    </row>
    <row r="196" spans="1:14" ht="15.75" customHeight="1" x14ac:dyDescent="0.3">
      <c r="A196" s="4">
        <v>184</v>
      </c>
      <c r="B196" s="1">
        <f t="shared" si="7"/>
        <v>12546.601034901942</v>
      </c>
      <c r="C196" s="1">
        <f t="shared" si="8"/>
        <v>3955.6378352024703</v>
      </c>
      <c r="D196" s="1">
        <f t="shared" si="2"/>
        <v>8590.9631996994722</v>
      </c>
      <c r="E196" s="1">
        <v>0</v>
      </c>
      <c r="F196" s="1">
        <f t="shared" si="9"/>
        <v>584754.71208067099</v>
      </c>
      <c r="G196" s="1">
        <f>$E$3*Table2[[#This Row],[Interest]]</f>
        <v>1186.6913505607411</v>
      </c>
      <c r="H196" s="1">
        <f xml:space="preserve"> IF(MOD(Table2[[#This Row],[Month]],12)=0, Table2[[#This Row],[Payment]]-SUM(G185:G196),Table2[[#This Row],[Payment]])</f>
        <v>12546.601034901942</v>
      </c>
      <c r="I196" s="1">
        <f>FV($E$2,(($B$6*$B$4-Table2[[#This Row],[Month]])/12),0,-Table2[[#This Row],[Net EMI Cost]])</f>
        <v>15754.676279113914</v>
      </c>
      <c r="J196" s="1">
        <f>$H$3*(1+$H$2)^(_xlfn.FLOOR.MATH(Table2[[#This Row],[Month]]/12,1))</f>
        <v>10394.640897056839</v>
      </c>
      <c r="K196" s="1">
        <f>FV($E$2,(($B$6*$B$4-Table2[[#This Row],[Month]])/12),0,-Table2[[#This Row],[Rental Cost]])</f>
        <v>13052.475480427887</v>
      </c>
      <c r="M196" s="1">
        <f>Table2[[#This Row],[Rental Cost]]-Table2[[#This Row],[Net EMI Cost]]</f>
        <v>-2151.9601378451025</v>
      </c>
      <c r="N196" s="18">
        <f ca="1">EDATE(NOW(),Table2[[#This Row],[Month]])</f>
        <v>49917</v>
      </c>
    </row>
    <row r="197" spans="1:14" ht="15.75" customHeight="1" x14ac:dyDescent="0.3">
      <c r="A197" s="4">
        <v>185</v>
      </c>
      <c r="B197" s="1">
        <f t="shared" si="7"/>
        <v>12546.601034901942</v>
      </c>
      <c r="C197" s="1">
        <f t="shared" si="8"/>
        <v>3898.3647472044736</v>
      </c>
      <c r="D197" s="1">
        <f t="shared" si="2"/>
        <v>8648.2362876974676</v>
      </c>
      <c r="E197" s="1">
        <v>0</v>
      </c>
      <c r="F197" s="1">
        <f t="shared" si="9"/>
        <v>576106.47579297354</v>
      </c>
      <c r="G197" s="1">
        <f>$E$3*Table2[[#This Row],[Interest]]</f>
        <v>1169.5094241613419</v>
      </c>
      <c r="H197" s="1">
        <f xml:space="preserve"> IF(MOD(Table2[[#This Row],[Month]],12)=0, Table2[[#This Row],[Payment]]-SUM(G186:G197),Table2[[#This Row],[Payment]])</f>
        <v>12546.601034901942</v>
      </c>
      <c r="I197" s="1">
        <f>FV($E$2,(($B$6*$B$4-Table2[[#This Row],[Month]])/12),0,-Table2[[#This Row],[Net EMI Cost]])</f>
        <v>15690.750220457461</v>
      </c>
      <c r="J197" s="1">
        <f>$H$3*(1+$H$2)^(_xlfn.FLOOR.MATH(Table2[[#This Row],[Month]]/12,1))</f>
        <v>10394.640897056839</v>
      </c>
      <c r="K197" s="1">
        <f>FV($E$2,(($B$6*$B$4-Table2[[#This Row],[Month]])/12),0,-Table2[[#This Row],[Rental Cost]])</f>
        <v>12999.513851868123</v>
      </c>
      <c r="M197" s="1">
        <f>Table2[[#This Row],[Rental Cost]]-Table2[[#This Row],[Net EMI Cost]]</f>
        <v>-2151.9601378451025</v>
      </c>
      <c r="N197" s="18">
        <f ca="1">EDATE(NOW(),Table2[[#This Row],[Month]])</f>
        <v>49948</v>
      </c>
    </row>
    <row r="198" spans="1:14" ht="15.75" customHeight="1" x14ac:dyDescent="0.3">
      <c r="A198" s="4">
        <v>186</v>
      </c>
      <c r="B198" s="1">
        <f t="shared" si="7"/>
        <v>12546.601034901942</v>
      </c>
      <c r="C198" s="1">
        <f t="shared" si="8"/>
        <v>3840.709838619824</v>
      </c>
      <c r="D198" s="1">
        <f t="shared" si="2"/>
        <v>8705.8911962821185</v>
      </c>
      <c r="E198" s="1">
        <v>0</v>
      </c>
      <c r="F198" s="1">
        <f t="shared" si="9"/>
        <v>567400.58459669142</v>
      </c>
      <c r="G198" s="1">
        <f>$E$3*Table2[[#This Row],[Interest]]</f>
        <v>1152.2129515859472</v>
      </c>
      <c r="H198" s="1">
        <f xml:space="preserve"> IF(MOD(Table2[[#This Row],[Month]],12)=0, Table2[[#This Row],[Payment]]-SUM(G187:G198),Table2[[#This Row],[Payment]])</f>
        <v>12546.601034901942</v>
      </c>
      <c r="I198" s="1">
        <f>FV($E$2,(($B$6*$B$4-Table2[[#This Row],[Month]])/12),0,-Table2[[#This Row],[Net EMI Cost]])</f>
        <v>15627.083547706688</v>
      </c>
      <c r="J198" s="1">
        <f>$H$3*(1+$H$2)^(_xlfn.FLOOR.MATH(Table2[[#This Row],[Month]]/12,1))</f>
        <v>10394.640897056839</v>
      </c>
      <c r="K198" s="1">
        <f>FV($E$2,(($B$6*$B$4-Table2[[#This Row],[Month]])/12),0,-Table2[[#This Row],[Rental Cost]])</f>
        <v>12946.767120023082</v>
      </c>
      <c r="M198" s="1">
        <f>Table2[[#This Row],[Rental Cost]]-Table2[[#This Row],[Net EMI Cost]]</f>
        <v>-2151.9601378451025</v>
      </c>
      <c r="N198" s="18">
        <f ca="1">EDATE(NOW(),Table2[[#This Row],[Month]])</f>
        <v>49978</v>
      </c>
    </row>
    <row r="199" spans="1:14" ht="15.75" customHeight="1" x14ac:dyDescent="0.3">
      <c r="A199" s="4">
        <v>187</v>
      </c>
      <c r="B199" s="1">
        <f t="shared" si="7"/>
        <v>12546.601034901942</v>
      </c>
      <c r="C199" s="1">
        <f t="shared" si="8"/>
        <v>3782.6705639779429</v>
      </c>
      <c r="D199" s="1">
        <f t="shared" si="2"/>
        <v>8763.9304709239987</v>
      </c>
      <c r="E199" s="1">
        <v>0</v>
      </c>
      <c r="F199" s="1">
        <f t="shared" si="9"/>
        <v>558636.65412576741</v>
      </c>
      <c r="G199" s="1">
        <f>$E$3*Table2[[#This Row],[Interest]]</f>
        <v>1134.8011691933827</v>
      </c>
      <c r="H199" s="1">
        <f xml:space="preserve"> IF(MOD(Table2[[#This Row],[Month]],12)=0, Table2[[#This Row],[Payment]]-SUM(G188:G199),Table2[[#This Row],[Payment]])</f>
        <v>12546.601034901942</v>
      </c>
      <c r="I199" s="1">
        <f>FV($E$2,(($B$6*$B$4-Table2[[#This Row],[Month]])/12),0,-Table2[[#This Row],[Net EMI Cost]])</f>
        <v>15563.675208379253</v>
      </c>
      <c r="J199" s="1">
        <f>$H$3*(1+$H$2)^(_xlfn.FLOOR.MATH(Table2[[#This Row],[Month]]/12,1))</f>
        <v>10394.640897056839</v>
      </c>
      <c r="K199" s="1">
        <f>FV($E$2,(($B$6*$B$4-Table2[[#This Row],[Month]])/12),0,-Table2[[#This Row],[Rental Cost]])</f>
        <v>12894.234412929429</v>
      </c>
      <c r="M199" s="1">
        <f>Table2[[#This Row],[Rental Cost]]-Table2[[#This Row],[Net EMI Cost]]</f>
        <v>-2151.9601378451025</v>
      </c>
      <c r="N199" s="18">
        <f ca="1">EDATE(NOW(),Table2[[#This Row],[Month]])</f>
        <v>50009</v>
      </c>
    </row>
    <row r="200" spans="1:14" ht="15.75" customHeight="1" x14ac:dyDescent="0.3">
      <c r="A200" s="4">
        <v>188</v>
      </c>
      <c r="B200" s="1">
        <f t="shared" si="7"/>
        <v>12546.601034901942</v>
      </c>
      <c r="C200" s="1">
        <f t="shared" si="8"/>
        <v>3724.2443608384497</v>
      </c>
      <c r="D200" s="1">
        <f t="shared" si="2"/>
        <v>8822.3566740634924</v>
      </c>
      <c r="E200" s="1">
        <v>0</v>
      </c>
      <c r="F200" s="1">
        <f t="shared" si="9"/>
        <v>549814.29745170393</v>
      </c>
      <c r="G200" s="1">
        <f>$E$3*Table2[[#This Row],[Interest]]</f>
        <v>1117.2733082515349</v>
      </c>
      <c r="H200" s="1">
        <f xml:space="preserve"> IF(MOD(Table2[[#This Row],[Month]],12)=0, Table2[[#This Row],[Payment]]-SUM(G189:G200),Table2[[#This Row],[Payment]])</f>
        <v>12546.601034901942</v>
      </c>
      <c r="I200" s="1">
        <f>FV($E$2,(($B$6*$B$4-Table2[[#This Row],[Month]])/12),0,-Table2[[#This Row],[Net EMI Cost]])</f>
        <v>15500.524154263354</v>
      </c>
      <c r="J200" s="1">
        <f>$H$3*(1+$H$2)^(_xlfn.FLOOR.MATH(Table2[[#This Row],[Month]]/12,1))</f>
        <v>10394.640897056839</v>
      </c>
      <c r="K200" s="1">
        <f>FV($E$2,(($B$6*$B$4-Table2[[#This Row],[Month]])/12),0,-Table2[[#This Row],[Rental Cost]])</f>
        <v>12841.91486216191</v>
      </c>
      <c r="M200" s="1">
        <f>Table2[[#This Row],[Rental Cost]]-Table2[[#This Row],[Net EMI Cost]]</f>
        <v>-2151.9601378451025</v>
      </c>
      <c r="N200" s="18">
        <f ca="1">EDATE(NOW(),Table2[[#This Row],[Month]])</f>
        <v>50039</v>
      </c>
    </row>
    <row r="201" spans="1:14" ht="15.75" customHeight="1" x14ac:dyDescent="0.3">
      <c r="A201" s="4">
        <v>189</v>
      </c>
      <c r="B201" s="1">
        <f t="shared" si="7"/>
        <v>12546.601034901942</v>
      </c>
      <c r="C201" s="1">
        <f t="shared" si="8"/>
        <v>3665.4286496780264</v>
      </c>
      <c r="D201" s="1">
        <f t="shared" si="2"/>
        <v>8881.1723852239156</v>
      </c>
      <c r="E201" s="1">
        <v>0</v>
      </c>
      <c r="F201" s="1">
        <f t="shared" si="9"/>
        <v>540933.12506648002</v>
      </c>
      <c r="G201" s="1">
        <f>$E$3*Table2[[#This Row],[Interest]]</f>
        <v>1099.6285949034079</v>
      </c>
      <c r="H201" s="1">
        <f xml:space="preserve"> IF(MOD(Table2[[#This Row],[Month]],12)=0, Table2[[#This Row],[Payment]]-SUM(G190:G201),Table2[[#This Row],[Payment]])</f>
        <v>12546.601034901942</v>
      </c>
      <c r="I201" s="1">
        <f>FV($E$2,(($B$6*$B$4-Table2[[#This Row],[Month]])/12),0,-Table2[[#This Row],[Net EMI Cost]])</f>
        <v>15437.629341400409</v>
      </c>
      <c r="J201" s="1">
        <f>$H$3*(1+$H$2)^(_xlfn.FLOOR.MATH(Table2[[#This Row],[Month]]/12,1))</f>
        <v>10394.640897056839</v>
      </c>
      <c r="K201" s="1">
        <f>FV($E$2,(($B$6*$B$4-Table2[[#This Row],[Month]])/12),0,-Table2[[#This Row],[Rental Cost]])</f>
        <v>12789.807602818979</v>
      </c>
      <c r="M201" s="1">
        <f>Table2[[#This Row],[Rental Cost]]-Table2[[#This Row],[Net EMI Cost]]</f>
        <v>-2151.9601378451025</v>
      </c>
      <c r="N201" s="18">
        <f ca="1">EDATE(NOW(),Table2[[#This Row],[Month]])</f>
        <v>50070</v>
      </c>
    </row>
    <row r="202" spans="1:14" ht="15.75" customHeight="1" x14ac:dyDescent="0.3">
      <c r="A202" s="4">
        <v>190</v>
      </c>
      <c r="B202" s="1">
        <f t="shared" si="7"/>
        <v>12546.601034901942</v>
      </c>
      <c r="C202" s="1">
        <f t="shared" si="8"/>
        <v>3606.2208337765337</v>
      </c>
      <c r="D202" s="1">
        <f t="shared" si="2"/>
        <v>8940.3802011254083</v>
      </c>
      <c r="E202" s="1">
        <v>0</v>
      </c>
      <c r="F202" s="1">
        <f t="shared" si="9"/>
        <v>531992.74486535462</v>
      </c>
      <c r="G202" s="1">
        <f>$E$3*Table2[[#This Row],[Interest]]</f>
        <v>1081.86625013296</v>
      </c>
      <c r="H202" s="1">
        <f xml:space="preserve"> IF(MOD(Table2[[#This Row],[Month]],12)=0, Table2[[#This Row],[Payment]]-SUM(G191:G202),Table2[[#This Row],[Payment]])</f>
        <v>12546.601034901942</v>
      </c>
      <c r="I202" s="1">
        <f>FV($E$2,(($B$6*$B$4-Table2[[#This Row],[Month]])/12),0,-Table2[[#This Row],[Net EMI Cost]])</f>
        <v>15374.989730067791</v>
      </c>
      <c r="J202" s="1">
        <f>$H$3*(1+$H$2)^(_xlfn.FLOOR.MATH(Table2[[#This Row],[Month]]/12,1))</f>
        <v>10394.640897056839</v>
      </c>
      <c r="K202" s="1">
        <f>FV($E$2,(($B$6*$B$4-Table2[[#This Row],[Month]])/12),0,-Table2[[#This Row],[Rental Cost]])</f>
        <v>12737.911773508515</v>
      </c>
      <c r="M202" s="1">
        <f>Table2[[#This Row],[Rental Cost]]-Table2[[#This Row],[Net EMI Cost]]</f>
        <v>-2151.9601378451025</v>
      </c>
      <c r="N202" s="18">
        <f ca="1">EDATE(NOW(),Table2[[#This Row],[Month]])</f>
        <v>50099</v>
      </c>
    </row>
    <row r="203" spans="1:14" ht="15.75" customHeight="1" x14ac:dyDescent="0.3">
      <c r="A203" s="4">
        <v>191</v>
      </c>
      <c r="B203" s="1">
        <f t="shared" si="7"/>
        <v>12546.601034901942</v>
      </c>
      <c r="C203" s="1">
        <f t="shared" si="8"/>
        <v>3546.6182991023643</v>
      </c>
      <c r="D203" s="1">
        <f t="shared" si="2"/>
        <v>8999.9827357995782</v>
      </c>
      <c r="E203" s="1">
        <v>0</v>
      </c>
      <c r="F203" s="1">
        <f t="shared" si="9"/>
        <v>522992.76212955505</v>
      </c>
      <c r="G203" s="1">
        <f>$E$3*Table2[[#This Row],[Interest]]</f>
        <v>1063.9854897307093</v>
      </c>
      <c r="H203" s="1">
        <f xml:space="preserve"> IF(MOD(Table2[[#This Row],[Month]],12)=0, Table2[[#This Row],[Payment]]-SUM(G192:G203),Table2[[#This Row],[Payment]])</f>
        <v>12546.601034901942</v>
      </c>
      <c r="I203" s="1">
        <f>FV($E$2,(($B$6*$B$4-Table2[[#This Row],[Month]])/12),0,-Table2[[#This Row],[Net EMI Cost]])</f>
        <v>15312.60428476165</v>
      </c>
      <c r="J203" s="1">
        <f>$H$3*(1+$H$2)^(_xlfn.FLOOR.MATH(Table2[[#This Row],[Month]]/12,1))</f>
        <v>10394.640897056839</v>
      </c>
      <c r="K203" s="1">
        <f>FV($E$2,(($B$6*$B$4-Table2[[#This Row],[Month]])/12),0,-Table2[[#This Row],[Rental Cost]])</f>
        <v>12686.226516333571</v>
      </c>
      <c r="M203" s="1">
        <f>Table2[[#This Row],[Rental Cost]]-Table2[[#This Row],[Net EMI Cost]]</f>
        <v>-2151.9601378451025</v>
      </c>
      <c r="N203" s="18">
        <f ca="1">EDATE(NOW(),Table2[[#This Row],[Month]])</f>
        <v>50129</v>
      </c>
    </row>
    <row r="204" spans="1:14" ht="15.75" customHeight="1" x14ac:dyDescent="0.3">
      <c r="A204" s="4">
        <v>192</v>
      </c>
      <c r="B204" s="1">
        <f t="shared" si="7"/>
        <v>12546.601034901942</v>
      </c>
      <c r="C204" s="1">
        <f t="shared" si="8"/>
        <v>3486.6184141970339</v>
      </c>
      <c r="D204" s="1">
        <f t="shared" si="2"/>
        <v>9059.9826207049082</v>
      </c>
      <c r="E204" s="1">
        <v>0</v>
      </c>
      <c r="F204" s="1">
        <f t="shared" si="9"/>
        <v>513932.77950885013</v>
      </c>
      <c r="G204" s="1">
        <f>$E$3*Table2[[#This Row],[Interest]]</f>
        <v>1045.9855242591102</v>
      </c>
      <c r="H204" s="1">
        <f xml:space="preserve"> IF(MOD(Table2[[#This Row],[Month]],12)=0, Table2[[#This Row],[Payment]]-SUM(G193:G204),Table2[[#This Row],[Payment]])</f>
        <v>-1167.3845248459147</v>
      </c>
      <c r="I204" s="1">
        <f>FV($E$2,(($B$6*$B$4-Table2[[#This Row],[Month]])/12),0,-Table2[[#This Row],[Net EMI Cost]])</f>
        <v>-1418.9631861034895</v>
      </c>
      <c r="J204" s="1">
        <f>$H$3*(1+$H$2)^(_xlfn.FLOOR.MATH(Table2[[#This Row],[Month]]/12,1))</f>
        <v>10914.37294190968</v>
      </c>
      <c r="K204" s="1">
        <f>FV($E$2,(($B$6*$B$4-Table2[[#This Row],[Month]])/12),0,-Table2[[#This Row],[Rental Cost]])</f>
        <v>13266.488525722103</v>
      </c>
      <c r="M204" s="1">
        <f>Table2[[#This Row],[Rental Cost]]-Table2[[#This Row],[Net EMI Cost]]</f>
        <v>12081.757466755595</v>
      </c>
      <c r="N204" s="18">
        <f ca="1">EDATE(NOW(),Table2[[#This Row],[Month]])</f>
        <v>50160</v>
      </c>
    </row>
    <row r="205" spans="1:14" ht="15.75" customHeight="1" x14ac:dyDescent="0.3">
      <c r="A205" s="4">
        <v>193</v>
      </c>
      <c r="B205" s="1">
        <f t="shared" ref="B205:B268" si="10">IF($B$7&lt;=F204,$B$7,F204+F204*$B$5/$B$6)</f>
        <v>12546.601034901942</v>
      </c>
      <c r="C205" s="1">
        <f t="shared" ref="C205:C268" si="11">IF(B205&gt;0,$B$5/$B$6*F204,0)</f>
        <v>3426.2185300590013</v>
      </c>
      <c r="D205" s="1">
        <f t="shared" si="2"/>
        <v>9120.3825048429408</v>
      </c>
      <c r="E205" s="1">
        <v>0</v>
      </c>
      <c r="F205" s="1">
        <f t="shared" ref="F205:F268" si="12">IF(ROUND(F204,5)&gt;0,F204-D205-E205,0)</f>
        <v>504812.39700400719</v>
      </c>
      <c r="G205" s="1">
        <f>$E$3*Table2[[#This Row],[Interest]]</f>
        <v>1027.8655590177004</v>
      </c>
      <c r="H205" s="1">
        <f xml:space="preserve"> IF(MOD(Table2[[#This Row],[Month]],12)=0, Table2[[#This Row],[Payment]]-SUM(G194:G205),Table2[[#This Row],[Payment]])</f>
        <v>12546.601034901942</v>
      </c>
      <c r="I205" s="1">
        <f>FV($E$2,(($B$6*$B$4-Table2[[#This Row],[Month]])/12),0,-Table2[[#This Row],[Net EMI Cost]])</f>
        <v>15188.59177120459</v>
      </c>
      <c r="J205" s="1">
        <f>$H$3*(1+$H$2)^(_xlfn.FLOOR.MATH(Table2[[#This Row],[Month]]/12,1))</f>
        <v>10914.37294190968</v>
      </c>
      <c r="K205" s="1">
        <f>FV($E$2,(($B$6*$B$4-Table2[[#This Row],[Month]])/12),0,-Table2[[#This Row],[Rental Cost]])</f>
        <v>13212.658519402981</v>
      </c>
      <c r="M205" s="1">
        <f>Table2[[#This Row],[Rental Cost]]-Table2[[#This Row],[Net EMI Cost]]</f>
        <v>-1632.2280929922617</v>
      </c>
      <c r="N205" s="18">
        <f ca="1">EDATE(NOW(),Table2[[#This Row],[Month]])</f>
        <v>50190</v>
      </c>
    </row>
    <row r="206" spans="1:14" ht="15.75" customHeight="1" x14ac:dyDescent="0.3">
      <c r="A206" s="4">
        <v>194</v>
      </c>
      <c r="B206" s="1">
        <f t="shared" si="10"/>
        <v>12546.601034901942</v>
      </c>
      <c r="C206" s="1">
        <f t="shared" si="11"/>
        <v>3365.4159800267148</v>
      </c>
      <c r="D206" s="1">
        <f t="shared" si="2"/>
        <v>9181.1850548752263</v>
      </c>
      <c r="E206" s="1">
        <v>0</v>
      </c>
      <c r="F206" s="1">
        <f t="shared" si="12"/>
        <v>495631.21194913198</v>
      </c>
      <c r="G206" s="1">
        <f>$E$3*Table2[[#This Row],[Interest]]</f>
        <v>1009.6247940080144</v>
      </c>
      <c r="H206" s="1">
        <f xml:space="preserve"> IF(MOD(Table2[[#This Row],[Month]],12)=0, Table2[[#This Row],[Payment]]-SUM(G195:G206),Table2[[#This Row],[Payment]])</f>
        <v>12546.601034901942</v>
      </c>
      <c r="I206" s="1">
        <f>FV($E$2,(($B$6*$B$4-Table2[[#This Row],[Month]])/12),0,-Table2[[#This Row],[Net EMI Cost]])</f>
        <v>15126.962652886108</v>
      </c>
      <c r="J206" s="1">
        <f>$H$3*(1+$H$2)^(_xlfn.FLOOR.MATH(Table2[[#This Row],[Month]]/12,1))</f>
        <v>10914.37294190968</v>
      </c>
      <c r="K206" s="1">
        <f>FV($E$2,(($B$6*$B$4-Table2[[#This Row],[Month]])/12),0,-Table2[[#This Row],[Rental Cost]])</f>
        <v>13159.046933321792</v>
      </c>
      <c r="M206" s="1">
        <f>Table2[[#This Row],[Rental Cost]]-Table2[[#This Row],[Net EMI Cost]]</f>
        <v>-1632.2280929922617</v>
      </c>
      <c r="N206" s="18">
        <f ca="1">EDATE(NOW(),Table2[[#This Row],[Month]])</f>
        <v>50221</v>
      </c>
    </row>
    <row r="207" spans="1:14" ht="15.75" customHeight="1" x14ac:dyDescent="0.3">
      <c r="A207" s="4">
        <v>195</v>
      </c>
      <c r="B207" s="1">
        <f t="shared" si="10"/>
        <v>12546.601034901942</v>
      </c>
      <c r="C207" s="1">
        <f t="shared" si="11"/>
        <v>3304.2080796608802</v>
      </c>
      <c r="D207" s="1">
        <f t="shared" si="2"/>
        <v>9242.3929552410609</v>
      </c>
      <c r="E207" s="1">
        <v>0</v>
      </c>
      <c r="F207" s="1">
        <f t="shared" si="12"/>
        <v>486388.81899389089</v>
      </c>
      <c r="G207" s="1">
        <f>$E$3*Table2[[#This Row],[Interest]]</f>
        <v>991.26242389826405</v>
      </c>
      <c r="H207" s="1">
        <f xml:space="preserve"> IF(MOD(Table2[[#This Row],[Month]],12)=0, Table2[[#This Row],[Payment]]-SUM(G196:G207),Table2[[#This Row],[Payment]])</f>
        <v>12546.601034901942</v>
      </c>
      <c r="I207" s="1">
        <f>FV($E$2,(($B$6*$B$4-Table2[[#This Row],[Month]])/12),0,-Table2[[#This Row],[Net EMI Cost]])</f>
        <v>15065.583600425076</v>
      </c>
      <c r="J207" s="1">
        <f>$H$3*(1+$H$2)^(_xlfn.FLOOR.MATH(Table2[[#This Row],[Month]]/12,1))</f>
        <v>10914.37294190968</v>
      </c>
      <c r="K207" s="1">
        <f>FV($E$2,(($B$6*$B$4-Table2[[#This Row],[Month]])/12),0,-Table2[[#This Row],[Rental Cost]])</f>
        <v>13105.652881218182</v>
      </c>
      <c r="M207" s="1">
        <f>Table2[[#This Row],[Rental Cost]]-Table2[[#This Row],[Net EMI Cost]]</f>
        <v>-1632.2280929922617</v>
      </c>
      <c r="N207" s="18">
        <f ca="1">EDATE(NOW(),Table2[[#This Row],[Month]])</f>
        <v>50251</v>
      </c>
    </row>
    <row r="208" spans="1:14" ht="15.75" customHeight="1" x14ac:dyDescent="0.3">
      <c r="A208" s="4">
        <v>196</v>
      </c>
      <c r="B208" s="1">
        <f t="shared" si="10"/>
        <v>12546.601034901942</v>
      </c>
      <c r="C208" s="1">
        <f t="shared" si="11"/>
        <v>3242.5921266259393</v>
      </c>
      <c r="D208" s="1">
        <f t="shared" si="2"/>
        <v>9304.0089082760023</v>
      </c>
      <c r="E208" s="1">
        <v>0</v>
      </c>
      <c r="F208" s="1">
        <f t="shared" si="12"/>
        <v>477084.81008561491</v>
      </c>
      <c r="G208" s="1">
        <f>$E$3*Table2[[#This Row],[Interest]]</f>
        <v>972.77763798778176</v>
      </c>
      <c r="H208" s="1">
        <f xml:space="preserve"> IF(MOD(Table2[[#This Row],[Month]],12)=0, Table2[[#This Row],[Payment]]-SUM(G197:G208),Table2[[#This Row],[Payment]])</f>
        <v>12546.601034901942</v>
      </c>
      <c r="I208" s="1">
        <f>FV($E$2,(($B$6*$B$4-Table2[[#This Row],[Month]])/12),0,-Table2[[#This Row],[Net EMI Cost]])</f>
        <v>15004.453599156104</v>
      </c>
      <c r="J208" s="1">
        <f>$H$3*(1+$H$2)^(_xlfn.FLOOR.MATH(Table2[[#This Row],[Month]]/12,1))</f>
        <v>10914.37294190968</v>
      </c>
      <c r="K208" s="1">
        <f>FV($E$2,(($B$6*$B$4-Table2[[#This Row],[Month]])/12),0,-Table2[[#This Row],[Rental Cost]])</f>
        <v>13052.475480427884</v>
      </c>
      <c r="M208" s="1">
        <f>Table2[[#This Row],[Rental Cost]]-Table2[[#This Row],[Net EMI Cost]]</f>
        <v>-1632.2280929922617</v>
      </c>
      <c r="N208" s="18">
        <f ca="1">EDATE(NOW(),Table2[[#This Row],[Month]])</f>
        <v>50282</v>
      </c>
    </row>
    <row r="209" spans="1:14" ht="15.75" customHeight="1" x14ac:dyDescent="0.3">
      <c r="A209" s="4">
        <v>197</v>
      </c>
      <c r="B209" s="1">
        <f t="shared" si="10"/>
        <v>12546.601034901942</v>
      </c>
      <c r="C209" s="1">
        <f t="shared" si="11"/>
        <v>3180.5654005707661</v>
      </c>
      <c r="D209" s="1">
        <f t="shared" si="2"/>
        <v>9366.035634331176</v>
      </c>
      <c r="E209" s="1">
        <v>0</v>
      </c>
      <c r="F209" s="1">
        <f t="shared" si="12"/>
        <v>467718.77445128374</v>
      </c>
      <c r="G209" s="1">
        <f>$E$3*Table2[[#This Row],[Interest]]</f>
        <v>954.16962017122978</v>
      </c>
      <c r="H209" s="1">
        <f xml:space="preserve"> IF(MOD(Table2[[#This Row],[Month]],12)=0, Table2[[#This Row],[Payment]]-SUM(G198:G209),Table2[[#This Row],[Payment]])</f>
        <v>12546.601034901942</v>
      </c>
      <c r="I209" s="1">
        <f>FV($E$2,(($B$6*$B$4-Table2[[#This Row],[Month]])/12),0,-Table2[[#This Row],[Net EMI Cost]])</f>
        <v>14943.571638530915</v>
      </c>
      <c r="J209" s="1">
        <f>$H$3*(1+$H$2)^(_xlfn.FLOOR.MATH(Table2[[#This Row],[Month]]/12,1))</f>
        <v>10914.37294190968</v>
      </c>
      <c r="K209" s="1">
        <f>FV($E$2,(($B$6*$B$4-Table2[[#This Row],[Month]])/12),0,-Table2[[#This Row],[Rental Cost]])</f>
        <v>12999.513851868123</v>
      </c>
      <c r="M209" s="1">
        <f>Table2[[#This Row],[Rental Cost]]-Table2[[#This Row],[Net EMI Cost]]</f>
        <v>-1632.2280929922617</v>
      </c>
      <c r="N209" s="18">
        <f ca="1">EDATE(NOW(),Table2[[#This Row],[Month]])</f>
        <v>50313</v>
      </c>
    </row>
    <row r="210" spans="1:14" ht="15.75" customHeight="1" x14ac:dyDescent="0.3">
      <c r="A210" s="4">
        <v>198</v>
      </c>
      <c r="B210" s="1">
        <f t="shared" si="10"/>
        <v>12546.601034901942</v>
      </c>
      <c r="C210" s="1">
        <f t="shared" si="11"/>
        <v>3118.1251630085585</v>
      </c>
      <c r="D210" s="1">
        <f t="shared" si="2"/>
        <v>9428.4758718933826</v>
      </c>
      <c r="E210" s="1">
        <v>0</v>
      </c>
      <c r="F210" s="1">
        <f t="shared" si="12"/>
        <v>458290.29857939034</v>
      </c>
      <c r="G210" s="1">
        <f>$E$3*Table2[[#This Row],[Interest]]</f>
        <v>935.43754890256753</v>
      </c>
      <c r="H210" s="1">
        <f xml:space="preserve"> IF(MOD(Table2[[#This Row],[Month]],12)=0, Table2[[#This Row],[Payment]]-SUM(G199:G210),Table2[[#This Row],[Payment]])</f>
        <v>12546.601034901942</v>
      </c>
      <c r="I210" s="1">
        <f>FV($E$2,(($B$6*$B$4-Table2[[#This Row],[Month]])/12),0,-Table2[[#This Row],[Net EMI Cost]])</f>
        <v>14882.936712101609</v>
      </c>
      <c r="J210" s="1">
        <f>$H$3*(1+$H$2)^(_xlfn.FLOOR.MATH(Table2[[#This Row],[Month]]/12,1))</f>
        <v>10914.37294190968</v>
      </c>
      <c r="K210" s="1">
        <f>FV($E$2,(($B$6*$B$4-Table2[[#This Row],[Month]])/12),0,-Table2[[#This Row],[Rental Cost]])</f>
        <v>12946.767120023082</v>
      </c>
      <c r="M210" s="1">
        <f>Table2[[#This Row],[Rental Cost]]-Table2[[#This Row],[Net EMI Cost]]</f>
        <v>-1632.2280929922617</v>
      </c>
      <c r="N210" s="18">
        <f ca="1">EDATE(NOW(),Table2[[#This Row],[Month]])</f>
        <v>50343</v>
      </c>
    </row>
    <row r="211" spans="1:14" ht="15.75" customHeight="1" x14ac:dyDescent="0.3">
      <c r="A211" s="4">
        <v>199</v>
      </c>
      <c r="B211" s="1">
        <f t="shared" si="10"/>
        <v>12546.601034901942</v>
      </c>
      <c r="C211" s="1">
        <f t="shared" si="11"/>
        <v>3055.2686571959357</v>
      </c>
      <c r="D211" s="1">
        <f t="shared" si="2"/>
        <v>9491.3323777060068</v>
      </c>
      <c r="E211" s="1">
        <v>0</v>
      </c>
      <c r="F211" s="1">
        <f t="shared" si="12"/>
        <v>448798.96620168432</v>
      </c>
      <c r="G211" s="1">
        <f>$E$3*Table2[[#This Row],[Interest]]</f>
        <v>916.58059715878073</v>
      </c>
      <c r="H211" s="1">
        <f xml:space="preserve"> IF(MOD(Table2[[#This Row],[Month]],12)=0, Table2[[#This Row],[Payment]]-SUM(G200:G211),Table2[[#This Row],[Payment]])</f>
        <v>12546.601034901942</v>
      </c>
      <c r="I211" s="1">
        <f>FV($E$2,(($B$6*$B$4-Table2[[#This Row],[Month]])/12),0,-Table2[[#This Row],[Net EMI Cost]])</f>
        <v>14822.547817504052</v>
      </c>
      <c r="J211" s="1">
        <f>$H$3*(1+$H$2)^(_xlfn.FLOOR.MATH(Table2[[#This Row],[Month]]/12,1))</f>
        <v>10914.37294190968</v>
      </c>
      <c r="K211" s="1">
        <f>FV($E$2,(($B$6*$B$4-Table2[[#This Row],[Month]])/12),0,-Table2[[#This Row],[Rental Cost]])</f>
        <v>12894.234412929429</v>
      </c>
      <c r="M211" s="1">
        <f>Table2[[#This Row],[Rental Cost]]-Table2[[#This Row],[Net EMI Cost]]</f>
        <v>-1632.2280929922617</v>
      </c>
      <c r="N211" s="18">
        <f ca="1">EDATE(NOW(),Table2[[#This Row],[Month]])</f>
        <v>50374</v>
      </c>
    </row>
    <row r="212" spans="1:14" ht="15.75" customHeight="1" x14ac:dyDescent="0.3">
      <c r="A212" s="4">
        <v>200</v>
      </c>
      <c r="B212" s="1">
        <f t="shared" si="10"/>
        <v>12546.601034901942</v>
      </c>
      <c r="C212" s="1">
        <f t="shared" si="11"/>
        <v>2991.9931080112292</v>
      </c>
      <c r="D212" s="1">
        <f t="shared" si="2"/>
        <v>9554.6079268907124</v>
      </c>
      <c r="E212" s="1">
        <v>0</v>
      </c>
      <c r="F212" s="1">
        <f t="shared" si="12"/>
        <v>439244.3582747936</v>
      </c>
      <c r="G212" s="1">
        <f>$E$3*Table2[[#This Row],[Interest]]</f>
        <v>897.59793240336876</v>
      </c>
      <c r="H212" s="1">
        <f xml:space="preserve"> IF(MOD(Table2[[#This Row],[Month]],12)=0, Table2[[#This Row],[Payment]]-SUM(G201:G212),Table2[[#This Row],[Payment]])</f>
        <v>12546.601034901942</v>
      </c>
      <c r="I212" s="1">
        <f>FV($E$2,(($B$6*$B$4-Table2[[#This Row],[Month]])/12),0,-Table2[[#This Row],[Net EMI Cost]])</f>
        <v>14762.403956441289</v>
      </c>
      <c r="J212" s="1">
        <f>$H$3*(1+$H$2)^(_xlfn.FLOOR.MATH(Table2[[#This Row],[Month]]/12,1))</f>
        <v>10914.37294190968</v>
      </c>
      <c r="K212" s="1">
        <f>FV($E$2,(($B$6*$B$4-Table2[[#This Row],[Month]])/12),0,-Table2[[#This Row],[Rental Cost]])</f>
        <v>12841.914862161908</v>
      </c>
      <c r="M212" s="1">
        <f>Table2[[#This Row],[Rental Cost]]-Table2[[#This Row],[Net EMI Cost]]</f>
        <v>-1632.2280929922617</v>
      </c>
      <c r="N212" s="18">
        <f ca="1">EDATE(NOW(),Table2[[#This Row],[Month]])</f>
        <v>50404</v>
      </c>
    </row>
    <row r="213" spans="1:14" ht="15.75" customHeight="1" x14ac:dyDescent="0.3">
      <c r="A213" s="4">
        <v>201</v>
      </c>
      <c r="B213" s="1">
        <f t="shared" si="10"/>
        <v>12546.601034901942</v>
      </c>
      <c r="C213" s="1">
        <f t="shared" si="11"/>
        <v>2928.2957218319575</v>
      </c>
      <c r="D213" s="1">
        <f t="shared" si="2"/>
        <v>9618.3053130699845</v>
      </c>
      <c r="E213" s="1">
        <v>0</v>
      </c>
      <c r="F213" s="1">
        <f t="shared" si="12"/>
        <v>429626.05296172365</v>
      </c>
      <c r="G213" s="1">
        <f>$E$3*Table2[[#This Row],[Interest]]</f>
        <v>878.48871654958725</v>
      </c>
      <c r="H213" s="1">
        <f xml:space="preserve"> IF(MOD(Table2[[#This Row],[Month]],12)=0, Table2[[#This Row],[Payment]]-SUM(G202:G213),Table2[[#This Row],[Payment]])</f>
        <v>12546.601034901942</v>
      </c>
      <c r="I213" s="1">
        <f>FV($E$2,(($B$6*$B$4-Table2[[#This Row],[Month]])/12),0,-Table2[[#This Row],[Net EMI Cost]])</f>
        <v>14702.504134667055</v>
      </c>
      <c r="J213" s="1">
        <f>$H$3*(1+$H$2)^(_xlfn.FLOOR.MATH(Table2[[#This Row],[Month]]/12,1))</f>
        <v>10914.37294190968</v>
      </c>
      <c r="K213" s="1">
        <f>FV($E$2,(($B$6*$B$4-Table2[[#This Row],[Month]])/12),0,-Table2[[#This Row],[Rental Cost]])</f>
        <v>12789.807602818977</v>
      </c>
      <c r="M213" s="1">
        <f>Table2[[#This Row],[Rental Cost]]-Table2[[#This Row],[Net EMI Cost]]</f>
        <v>-1632.2280929922617</v>
      </c>
      <c r="N213" s="18">
        <f ca="1">EDATE(NOW(),Table2[[#This Row],[Month]])</f>
        <v>50435</v>
      </c>
    </row>
    <row r="214" spans="1:14" ht="15.75" customHeight="1" x14ac:dyDescent="0.3">
      <c r="A214" s="4">
        <v>202</v>
      </c>
      <c r="B214" s="1">
        <f t="shared" si="10"/>
        <v>12546.601034901942</v>
      </c>
      <c r="C214" s="1">
        <f t="shared" si="11"/>
        <v>2864.173686411491</v>
      </c>
      <c r="D214" s="1">
        <f t="shared" si="2"/>
        <v>9682.4273484904515</v>
      </c>
      <c r="E214" s="1">
        <v>0</v>
      </c>
      <c r="F214" s="1">
        <f t="shared" si="12"/>
        <v>419943.62561323319</v>
      </c>
      <c r="G214" s="1">
        <f>$E$3*Table2[[#This Row],[Interest]]</f>
        <v>859.25210592344729</v>
      </c>
      <c r="H214" s="1">
        <f xml:space="preserve"> IF(MOD(Table2[[#This Row],[Month]],12)=0, Table2[[#This Row],[Payment]]-SUM(G203:G214),Table2[[#This Row],[Payment]])</f>
        <v>12546.601034901942</v>
      </c>
      <c r="I214" s="1">
        <f>FV($E$2,(($B$6*$B$4-Table2[[#This Row],[Month]])/12),0,-Table2[[#This Row],[Net EMI Cost]])</f>
        <v>14642.847361969323</v>
      </c>
      <c r="J214" s="1">
        <f>$H$3*(1+$H$2)^(_xlfn.FLOOR.MATH(Table2[[#This Row],[Month]]/12,1))</f>
        <v>10914.37294190968</v>
      </c>
      <c r="K214" s="1">
        <f>FV($E$2,(($B$6*$B$4-Table2[[#This Row],[Month]])/12),0,-Table2[[#This Row],[Rental Cost]])</f>
        <v>12737.911773508511</v>
      </c>
      <c r="M214" s="1">
        <f>Table2[[#This Row],[Rental Cost]]-Table2[[#This Row],[Net EMI Cost]]</f>
        <v>-1632.2280929922617</v>
      </c>
      <c r="N214" s="18">
        <f ca="1">EDATE(NOW(),Table2[[#This Row],[Month]])</f>
        <v>50464</v>
      </c>
    </row>
    <row r="215" spans="1:14" ht="15.75" customHeight="1" x14ac:dyDescent="0.3">
      <c r="A215" s="4">
        <v>203</v>
      </c>
      <c r="B215" s="1">
        <f t="shared" si="10"/>
        <v>12546.601034901942</v>
      </c>
      <c r="C215" s="1">
        <f t="shared" si="11"/>
        <v>2799.6241707548879</v>
      </c>
      <c r="D215" s="1">
        <f t="shared" si="2"/>
        <v>9746.9768641470546</v>
      </c>
      <c r="E215" s="1">
        <v>0</v>
      </c>
      <c r="F215" s="1">
        <f t="shared" si="12"/>
        <v>410196.64874908613</v>
      </c>
      <c r="G215" s="1">
        <f>$E$3*Table2[[#This Row],[Interest]]</f>
        <v>839.88725122646633</v>
      </c>
      <c r="H215" s="1">
        <f xml:space="preserve"> IF(MOD(Table2[[#This Row],[Month]],12)=0, Table2[[#This Row],[Payment]]-SUM(G204:G215),Table2[[#This Row],[Payment]])</f>
        <v>12546.601034901942</v>
      </c>
      <c r="I215" s="1">
        <f>FV($E$2,(($B$6*$B$4-Table2[[#This Row],[Month]])/12),0,-Table2[[#This Row],[Net EMI Cost]])</f>
        <v>14583.43265215395</v>
      </c>
      <c r="J215" s="1">
        <f>$H$3*(1+$H$2)^(_xlfn.FLOOR.MATH(Table2[[#This Row],[Month]]/12,1))</f>
        <v>10914.37294190968</v>
      </c>
      <c r="K215" s="1">
        <f>FV($E$2,(($B$6*$B$4-Table2[[#This Row],[Month]])/12),0,-Table2[[#This Row],[Rental Cost]])</f>
        <v>12686.226516333567</v>
      </c>
      <c r="M215" s="1">
        <f>Table2[[#This Row],[Rental Cost]]-Table2[[#This Row],[Net EMI Cost]]</f>
        <v>-1632.2280929922617</v>
      </c>
      <c r="N215" s="18">
        <f ca="1">EDATE(NOW(),Table2[[#This Row],[Month]])</f>
        <v>50494</v>
      </c>
    </row>
    <row r="216" spans="1:14" ht="15.75" customHeight="1" x14ac:dyDescent="0.3">
      <c r="A216" s="4">
        <v>204</v>
      </c>
      <c r="B216" s="1">
        <f t="shared" si="10"/>
        <v>12546.601034901942</v>
      </c>
      <c r="C216" s="1">
        <f t="shared" si="11"/>
        <v>2734.6443249939075</v>
      </c>
      <c r="D216" s="1">
        <f t="shared" si="2"/>
        <v>9811.9567099080341</v>
      </c>
      <c r="E216" s="1">
        <v>0</v>
      </c>
      <c r="F216" s="1">
        <f t="shared" si="12"/>
        <v>400384.6920391781</v>
      </c>
      <c r="G216" s="1">
        <f>$E$3*Table2[[#This Row],[Interest]]</f>
        <v>820.39329749817227</v>
      </c>
      <c r="H216" s="1">
        <f xml:space="preserve"> IF(MOD(Table2[[#This Row],[Month]],12)=0, Table2[[#This Row],[Payment]]-SUM(G205:G216),Table2[[#This Row],[Payment]])</f>
        <v>1443.2635501565601</v>
      </c>
      <c r="I216" s="1">
        <f>FV($E$2,(($B$6*$B$4-Table2[[#This Row],[Month]])/12),0,-Table2[[#This Row],[Net EMI Cost]])</f>
        <v>1670.757967249988</v>
      </c>
      <c r="J216" s="1">
        <f>$H$3*(1+$H$2)^(_xlfn.FLOOR.MATH(Table2[[#This Row],[Month]]/12,1))</f>
        <v>11460.091589005166</v>
      </c>
      <c r="K216" s="1">
        <f>FV($E$2,(($B$6*$B$4-Table2[[#This Row],[Month]])/12),0,-Table2[[#This Row],[Rental Cost]])</f>
        <v>13266.488525722107</v>
      </c>
      <c r="M216" s="1">
        <f>Table2[[#This Row],[Rental Cost]]-Table2[[#This Row],[Net EMI Cost]]</f>
        <v>10016.828038848606</v>
      </c>
      <c r="N216" s="18">
        <f ca="1">EDATE(NOW(),Table2[[#This Row],[Month]])</f>
        <v>50525</v>
      </c>
    </row>
    <row r="217" spans="1:14" ht="15.75" customHeight="1" x14ac:dyDescent="0.3">
      <c r="A217" s="4">
        <v>205</v>
      </c>
      <c r="B217" s="1">
        <f t="shared" si="10"/>
        <v>12546.601034901942</v>
      </c>
      <c r="C217" s="1">
        <f t="shared" si="11"/>
        <v>2669.2312802611873</v>
      </c>
      <c r="D217" s="1">
        <f t="shared" si="2"/>
        <v>9877.3697546407548</v>
      </c>
      <c r="E217" s="1">
        <v>0</v>
      </c>
      <c r="F217" s="1">
        <f t="shared" si="12"/>
        <v>390507.32228453737</v>
      </c>
      <c r="G217" s="1">
        <f>$E$3*Table2[[#This Row],[Interest]]</f>
        <v>800.76938407835621</v>
      </c>
      <c r="H217" s="1">
        <f xml:space="preserve"> IF(MOD(Table2[[#This Row],[Month]],12)=0, Table2[[#This Row],[Payment]]-SUM(G206:G217),Table2[[#This Row],[Payment]])</f>
        <v>12546.601034901942</v>
      </c>
      <c r="I217" s="1">
        <f>FV($E$2,(($B$6*$B$4-Table2[[#This Row],[Month]])/12),0,-Table2[[#This Row],[Net EMI Cost]])</f>
        <v>14465.325496385323</v>
      </c>
      <c r="J217" s="1">
        <f>$H$3*(1+$H$2)^(_xlfn.FLOOR.MATH(Table2[[#This Row],[Month]]/12,1))</f>
        <v>11460.091589005166</v>
      </c>
      <c r="K217" s="1">
        <f>FV($E$2,(($B$6*$B$4-Table2[[#This Row],[Month]])/12),0,-Table2[[#This Row],[Rental Cost]])</f>
        <v>13212.658519402983</v>
      </c>
      <c r="M217" s="1">
        <f>Table2[[#This Row],[Rental Cost]]-Table2[[#This Row],[Net EMI Cost]]</f>
        <v>-1086.509445896776</v>
      </c>
      <c r="N217" s="18">
        <f ca="1">EDATE(NOW(),Table2[[#This Row],[Month]])</f>
        <v>50555</v>
      </c>
    </row>
    <row r="218" spans="1:14" ht="15.75" customHeight="1" x14ac:dyDescent="0.3">
      <c r="A218" s="4">
        <v>206</v>
      </c>
      <c r="B218" s="1">
        <f t="shared" si="10"/>
        <v>12546.601034901942</v>
      </c>
      <c r="C218" s="1">
        <f t="shared" si="11"/>
        <v>2603.3821485635826</v>
      </c>
      <c r="D218" s="1">
        <f t="shared" si="2"/>
        <v>9943.2188863383599</v>
      </c>
      <c r="E218" s="1">
        <v>0</v>
      </c>
      <c r="F218" s="1">
        <f t="shared" si="12"/>
        <v>380564.10339819902</v>
      </c>
      <c r="G218" s="1">
        <f>$E$3*Table2[[#This Row],[Interest]]</f>
        <v>781.01464456907479</v>
      </c>
      <c r="H218" s="1">
        <f xml:space="preserve"> IF(MOD(Table2[[#This Row],[Month]],12)=0, Table2[[#This Row],[Payment]]-SUM(G207:G218),Table2[[#This Row],[Payment]])</f>
        <v>12546.601034901942</v>
      </c>
      <c r="I218" s="1">
        <f>FV($E$2,(($B$6*$B$4-Table2[[#This Row],[Month]])/12),0,-Table2[[#This Row],[Net EMI Cost]])</f>
        <v>14406.63109798677</v>
      </c>
      <c r="J218" s="1">
        <f>$H$3*(1+$H$2)^(_xlfn.FLOOR.MATH(Table2[[#This Row],[Month]]/12,1))</f>
        <v>11460.091589005166</v>
      </c>
      <c r="K218" s="1">
        <f>FV($E$2,(($B$6*$B$4-Table2[[#This Row],[Month]])/12),0,-Table2[[#This Row],[Rental Cost]])</f>
        <v>13159.046933321793</v>
      </c>
      <c r="M218" s="1">
        <f>Table2[[#This Row],[Rental Cost]]-Table2[[#This Row],[Net EMI Cost]]</f>
        <v>-1086.509445896776</v>
      </c>
      <c r="N218" s="18">
        <f ca="1">EDATE(NOW(),Table2[[#This Row],[Month]])</f>
        <v>50586</v>
      </c>
    </row>
    <row r="219" spans="1:14" ht="15.75" customHeight="1" x14ac:dyDescent="0.3">
      <c r="A219" s="4">
        <v>207</v>
      </c>
      <c r="B219" s="1">
        <f t="shared" si="10"/>
        <v>12546.601034901942</v>
      </c>
      <c r="C219" s="1">
        <f t="shared" si="11"/>
        <v>2537.0940226546604</v>
      </c>
      <c r="D219" s="1">
        <f t="shared" si="2"/>
        <v>10009.507012247281</v>
      </c>
      <c r="E219" s="1">
        <v>0</v>
      </c>
      <c r="F219" s="1">
        <f t="shared" si="12"/>
        <v>370554.59638595174</v>
      </c>
      <c r="G219" s="1">
        <f>$E$3*Table2[[#This Row],[Interest]]</f>
        <v>761.1282067963981</v>
      </c>
      <c r="H219" s="1">
        <f xml:space="preserve"> IF(MOD(Table2[[#This Row],[Month]],12)=0, Table2[[#This Row],[Payment]]-SUM(G208:G219),Table2[[#This Row],[Payment]])</f>
        <v>12546.601034901942</v>
      </c>
      <c r="I219" s="1">
        <f>FV($E$2,(($B$6*$B$4-Table2[[#This Row],[Month]])/12),0,-Table2[[#This Row],[Net EMI Cost]])</f>
        <v>14348.17485754769</v>
      </c>
      <c r="J219" s="1">
        <f>$H$3*(1+$H$2)^(_xlfn.FLOOR.MATH(Table2[[#This Row],[Month]]/12,1))</f>
        <v>11460.091589005166</v>
      </c>
      <c r="K219" s="1">
        <f>FV($E$2,(($B$6*$B$4-Table2[[#This Row],[Month]])/12),0,-Table2[[#This Row],[Rental Cost]])</f>
        <v>13105.652881218182</v>
      </c>
      <c r="M219" s="1">
        <f>Table2[[#This Row],[Rental Cost]]-Table2[[#This Row],[Net EMI Cost]]</f>
        <v>-1086.509445896776</v>
      </c>
      <c r="N219" s="18">
        <f ca="1">EDATE(NOW(),Table2[[#This Row],[Month]])</f>
        <v>50616</v>
      </c>
    </row>
    <row r="220" spans="1:14" ht="15.75" customHeight="1" x14ac:dyDescent="0.3">
      <c r="A220" s="4">
        <v>208</v>
      </c>
      <c r="B220" s="1">
        <f t="shared" si="10"/>
        <v>12546.601034901942</v>
      </c>
      <c r="C220" s="1">
        <f t="shared" si="11"/>
        <v>2470.3639759063449</v>
      </c>
      <c r="D220" s="1">
        <f t="shared" si="2"/>
        <v>10076.237058995597</v>
      </c>
      <c r="E220" s="1">
        <v>0</v>
      </c>
      <c r="F220" s="1">
        <f t="shared" si="12"/>
        <v>360478.35932695615</v>
      </c>
      <c r="G220" s="1">
        <f>$E$3*Table2[[#This Row],[Interest]]</f>
        <v>741.10919277190339</v>
      </c>
      <c r="H220" s="1">
        <f xml:space="preserve"> IF(MOD(Table2[[#This Row],[Month]],12)=0, Table2[[#This Row],[Payment]]-SUM(G209:G220),Table2[[#This Row],[Payment]])</f>
        <v>12546.601034901942</v>
      </c>
      <c r="I220" s="1">
        <f>FV($E$2,(($B$6*$B$4-Table2[[#This Row],[Month]])/12),0,-Table2[[#This Row],[Net EMI Cost]])</f>
        <v>14289.955808720099</v>
      </c>
      <c r="J220" s="1">
        <f>$H$3*(1+$H$2)^(_xlfn.FLOOR.MATH(Table2[[#This Row],[Month]]/12,1))</f>
        <v>11460.091589005166</v>
      </c>
      <c r="K220" s="1">
        <f>FV($E$2,(($B$6*$B$4-Table2[[#This Row],[Month]])/12),0,-Table2[[#This Row],[Rental Cost]])</f>
        <v>13052.475480427885</v>
      </c>
      <c r="M220" s="1">
        <f>Table2[[#This Row],[Rental Cost]]-Table2[[#This Row],[Net EMI Cost]]</f>
        <v>-1086.509445896776</v>
      </c>
      <c r="N220" s="18">
        <f ca="1">EDATE(NOW(),Table2[[#This Row],[Month]])</f>
        <v>50647</v>
      </c>
    </row>
    <row r="221" spans="1:14" ht="15.75" customHeight="1" x14ac:dyDescent="0.3">
      <c r="A221" s="4">
        <v>209</v>
      </c>
      <c r="B221" s="1">
        <f t="shared" si="10"/>
        <v>12546.601034901942</v>
      </c>
      <c r="C221" s="1">
        <f t="shared" si="11"/>
        <v>2403.1890621797079</v>
      </c>
      <c r="D221" s="1">
        <f t="shared" si="2"/>
        <v>10143.411972722233</v>
      </c>
      <c r="E221" s="1">
        <v>0</v>
      </c>
      <c r="F221" s="1">
        <f t="shared" si="12"/>
        <v>350334.94735423394</v>
      </c>
      <c r="G221" s="1">
        <f>$E$3*Table2[[#This Row],[Interest]]</f>
        <v>720.95671865391239</v>
      </c>
      <c r="H221" s="1">
        <f xml:space="preserve"> IF(MOD(Table2[[#This Row],[Month]],12)=0, Table2[[#This Row],[Payment]]-SUM(G210:G221),Table2[[#This Row],[Payment]])</f>
        <v>12546.601034901942</v>
      </c>
      <c r="I221" s="1">
        <f>FV($E$2,(($B$6*$B$4-Table2[[#This Row],[Month]])/12),0,-Table2[[#This Row],[Net EMI Cost]])</f>
        <v>14231.972989077061</v>
      </c>
      <c r="J221" s="1">
        <f>$H$3*(1+$H$2)^(_xlfn.FLOOR.MATH(Table2[[#This Row],[Month]]/12,1))</f>
        <v>11460.091589005166</v>
      </c>
      <c r="K221" s="1">
        <f>FV($E$2,(($B$6*$B$4-Table2[[#This Row],[Month]])/12),0,-Table2[[#This Row],[Rental Cost]])</f>
        <v>12999.513851868125</v>
      </c>
      <c r="M221" s="1">
        <f>Table2[[#This Row],[Rental Cost]]-Table2[[#This Row],[Net EMI Cost]]</f>
        <v>-1086.509445896776</v>
      </c>
      <c r="N221" s="18">
        <f ca="1">EDATE(NOW(),Table2[[#This Row],[Month]])</f>
        <v>50678</v>
      </c>
    </row>
    <row r="222" spans="1:14" ht="15.75" customHeight="1" x14ac:dyDescent="0.3">
      <c r="A222" s="4">
        <v>210</v>
      </c>
      <c r="B222" s="1">
        <f t="shared" si="10"/>
        <v>12546.601034901942</v>
      </c>
      <c r="C222" s="1">
        <f t="shared" si="11"/>
        <v>2335.5663156948931</v>
      </c>
      <c r="D222" s="1">
        <f t="shared" si="2"/>
        <v>10211.034719207048</v>
      </c>
      <c r="E222" s="1">
        <v>0</v>
      </c>
      <c r="F222" s="1">
        <f t="shared" si="12"/>
        <v>340123.91263502691</v>
      </c>
      <c r="G222" s="1">
        <f>$E$3*Table2[[#This Row],[Interest]]</f>
        <v>700.66989470846795</v>
      </c>
      <c r="H222" s="1">
        <f xml:space="preserve"> IF(MOD(Table2[[#This Row],[Month]],12)=0, Table2[[#This Row],[Payment]]-SUM(G211:G222),Table2[[#This Row],[Payment]])</f>
        <v>12546.601034901942</v>
      </c>
      <c r="I222" s="1">
        <f>FV($E$2,(($B$6*$B$4-Table2[[#This Row],[Month]])/12),0,-Table2[[#This Row],[Net EMI Cost]])</f>
        <v>14174.22544009677</v>
      </c>
      <c r="J222" s="1">
        <f>$H$3*(1+$H$2)^(_xlfn.FLOOR.MATH(Table2[[#This Row],[Month]]/12,1))</f>
        <v>11460.091589005166</v>
      </c>
      <c r="K222" s="1">
        <f>FV($E$2,(($B$6*$B$4-Table2[[#This Row],[Month]])/12),0,-Table2[[#This Row],[Rental Cost]])</f>
        <v>12946.767120023083</v>
      </c>
      <c r="M222" s="1">
        <f>Table2[[#This Row],[Rental Cost]]-Table2[[#This Row],[Net EMI Cost]]</f>
        <v>-1086.509445896776</v>
      </c>
      <c r="N222" s="18">
        <f ca="1">EDATE(NOW(),Table2[[#This Row],[Month]])</f>
        <v>50708</v>
      </c>
    </row>
    <row r="223" spans="1:14" ht="15.75" customHeight="1" x14ac:dyDescent="0.3">
      <c r="A223" s="4">
        <v>211</v>
      </c>
      <c r="B223" s="1">
        <f t="shared" si="10"/>
        <v>12546.601034901942</v>
      </c>
      <c r="C223" s="1">
        <f t="shared" si="11"/>
        <v>2267.4927509001795</v>
      </c>
      <c r="D223" s="1">
        <f t="shared" si="2"/>
        <v>10279.108284001763</v>
      </c>
      <c r="E223" s="1">
        <v>0</v>
      </c>
      <c r="F223" s="1">
        <f t="shared" si="12"/>
        <v>329844.80435102514</v>
      </c>
      <c r="G223" s="1">
        <f>$E$3*Table2[[#This Row],[Interest]]</f>
        <v>680.2478252700538</v>
      </c>
      <c r="H223" s="1">
        <f xml:space="preserve"> IF(MOD(Table2[[#This Row],[Month]],12)=0, Table2[[#This Row],[Payment]]-SUM(G212:G223),Table2[[#This Row],[Payment]])</f>
        <v>12546.601034901942</v>
      </c>
      <c r="I223" s="1">
        <f>FV($E$2,(($B$6*$B$4-Table2[[#This Row],[Month]])/12),0,-Table2[[#This Row],[Net EMI Cost]])</f>
        <v>14116.712207146715</v>
      </c>
      <c r="J223" s="1">
        <f>$H$3*(1+$H$2)^(_xlfn.FLOOR.MATH(Table2[[#This Row],[Month]]/12,1))</f>
        <v>11460.091589005166</v>
      </c>
      <c r="K223" s="1">
        <f>FV($E$2,(($B$6*$B$4-Table2[[#This Row],[Month]])/12),0,-Table2[[#This Row],[Rental Cost]])</f>
        <v>12894.234412929431</v>
      </c>
      <c r="M223" s="1">
        <f>Table2[[#This Row],[Rental Cost]]-Table2[[#This Row],[Net EMI Cost]]</f>
        <v>-1086.509445896776</v>
      </c>
      <c r="N223" s="18">
        <f ca="1">EDATE(NOW(),Table2[[#This Row],[Month]])</f>
        <v>50739</v>
      </c>
    </row>
    <row r="224" spans="1:14" ht="15.75" customHeight="1" x14ac:dyDescent="0.3">
      <c r="A224" s="4">
        <v>212</v>
      </c>
      <c r="B224" s="1">
        <f t="shared" si="10"/>
        <v>12546.601034901942</v>
      </c>
      <c r="C224" s="1">
        <f t="shared" si="11"/>
        <v>2198.9653623401678</v>
      </c>
      <c r="D224" s="1">
        <f t="shared" si="2"/>
        <v>10347.635672561773</v>
      </c>
      <c r="E224" s="1">
        <v>0</v>
      </c>
      <c r="F224" s="1">
        <f t="shared" si="12"/>
        <v>319497.16867846338</v>
      </c>
      <c r="G224" s="1">
        <f>$E$3*Table2[[#This Row],[Interest]]</f>
        <v>659.68960870205035</v>
      </c>
      <c r="H224" s="1">
        <f xml:space="preserve"> IF(MOD(Table2[[#This Row],[Month]],12)=0, Table2[[#This Row],[Payment]]-SUM(G213:G224),Table2[[#This Row],[Payment]])</f>
        <v>12546.601034901942</v>
      </c>
      <c r="I224" s="1">
        <f>FV($E$2,(($B$6*$B$4-Table2[[#This Row],[Month]])/12),0,-Table2[[#This Row],[Net EMI Cost]])</f>
        <v>14059.432339467896</v>
      </c>
      <c r="J224" s="1">
        <f>$H$3*(1+$H$2)^(_xlfn.FLOOR.MATH(Table2[[#This Row],[Month]]/12,1))</f>
        <v>11460.091589005166</v>
      </c>
      <c r="K224" s="1">
        <f>FV($E$2,(($B$6*$B$4-Table2[[#This Row],[Month]])/12),0,-Table2[[#This Row],[Rental Cost]])</f>
        <v>12841.91486216191</v>
      </c>
      <c r="M224" s="1">
        <f>Table2[[#This Row],[Rental Cost]]-Table2[[#This Row],[Net EMI Cost]]</f>
        <v>-1086.509445896776</v>
      </c>
      <c r="N224" s="18">
        <f ca="1">EDATE(NOW(),Table2[[#This Row],[Month]])</f>
        <v>50769</v>
      </c>
    </row>
    <row r="225" spans="1:14" ht="15.75" customHeight="1" x14ac:dyDescent="0.3">
      <c r="A225" s="4">
        <v>213</v>
      </c>
      <c r="B225" s="1">
        <f t="shared" si="10"/>
        <v>12546.601034901942</v>
      </c>
      <c r="C225" s="1">
        <f t="shared" si="11"/>
        <v>2129.9811245230894</v>
      </c>
      <c r="D225" s="1">
        <f t="shared" si="2"/>
        <v>10416.619910378853</v>
      </c>
      <c r="E225" s="1">
        <v>0</v>
      </c>
      <c r="F225" s="1">
        <f t="shared" si="12"/>
        <v>309080.5487680845</v>
      </c>
      <c r="G225" s="1">
        <f>$E$3*Table2[[#This Row],[Interest]]</f>
        <v>638.99433735692685</v>
      </c>
      <c r="H225" s="1">
        <f xml:space="preserve"> IF(MOD(Table2[[#This Row],[Month]],12)=0, Table2[[#This Row],[Payment]]-SUM(G214:G225),Table2[[#This Row],[Payment]])</f>
        <v>12546.601034901942</v>
      </c>
      <c r="I225" s="1">
        <f>FV($E$2,(($B$6*$B$4-Table2[[#This Row],[Month]])/12),0,-Table2[[#This Row],[Net EMI Cost]])</f>
        <v>14002.384890159101</v>
      </c>
      <c r="J225" s="1">
        <f>$H$3*(1+$H$2)^(_xlfn.FLOOR.MATH(Table2[[#This Row],[Month]]/12,1))</f>
        <v>11460.091589005166</v>
      </c>
      <c r="K225" s="1">
        <f>FV($E$2,(($B$6*$B$4-Table2[[#This Row],[Month]])/12),0,-Table2[[#This Row],[Rental Cost]])</f>
        <v>12789.807602818979</v>
      </c>
      <c r="M225" s="1">
        <f>Table2[[#This Row],[Rental Cost]]-Table2[[#This Row],[Net EMI Cost]]</f>
        <v>-1086.509445896776</v>
      </c>
      <c r="N225" s="18">
        <f ca="1">EDATE(NOW(),Table2[[#This Row],[Month]])</f>
        <v>50800</v>
      </c>
    </row>
    <row r="226" spans="1:14" ht="15.75" customHeight="1" x14ac:dyDescent="0.3">
      <c r="A226" s="4">
        <v>214</v>
      </c>
      <c r="B226" s="1">
        <f t="shared" si="10"/>
        <v>12546.601034901942</v>
      </c>
      <c r="C226" s="1">
        <f t="shared" si="11"/>
        <v>2060.5369917872299</v>
      </c>
      <c r="D226" s="1">
        <f t="shared" si="2"/>
        <v>10486.064043114711</v>
      </c>
      <c r="E226" s="1">
        <v>0</v>
      </c>
      <c r="F226" s="1">
        <f t="shared" si="12"/>
        <v>298594.48472496978</v>
      </c>
      <c r="G226" s="1">
        <f>$E$3*Table2[[#This Row],[Interest]]</f>
        <v>618.161097536169</v>
      </c>
      <c r="H226" s="1">
        <f xml:space="preserve"> IF(MOD(Table2[[#This Row],[Month]],12)=0, Table2[[#This Row],[Payment]]-SUM(G215:G226),Table2[[#This Row],[Payment]])</f>
        <v>12546.601034901942</v>
      </c>
      <c r="I226" s="1">
        <f>FV($E$2,(($B$6*$B$4-Table2[[#This Row],[Month]])/12),0,-Table2[[#This Row],[Net EMI Cost]])</f>
        <v>13945.568916161261</v>
      </c>
      <c r="J226" s="1">
        <f>$H$3*(1+$H$2)^(_xlfn.FLOOR.MATH(Table2[[#This Row],[Month]]/12,1))</f>
        <v>11460.091589005166</v>
      </c>
      <c r="K226" s="1">
        <f>FV($E$2,(($B$6*$B$4-Table2[[#This Row],[Month]])/12),0,-Table2[[#This Row],[Rental Cost]])</f>
        <v>12737.911773508515</v>
      </c>
      <c r="M226" s="1">
        <f>Table2[[#This Row],[Rental Cost]]-Table2[[#This Row],[Net EMI Cost]]</f>
        <v>-1086.509445896776</v>
      </c>
      <c r="N226" s="18">
        <f ca="1">EDATE(NOW(),Table2[[#This Row],[Month]])</f>
        <v>50829</v>
      </c>
    </row>
    <row r="227" spans="1:14" ht="15.75" customHeight="1" x14ac:dyDescent="0.3">
      <c r="A227" s="4">
        <v>215</v>
      </c>
      <c r="B227" s="1">
        <f t="shared" si="10"/>
        <v>12546.601034901942</v>
      </c>
      <c r="C227" s="1">
        <f t="shared" si="11"/>
        <v>1990.6298981664654</v>
      </c>
      <c r="D227" s="1">
        <f t="shared" si="2"/>
        <v>10555.971136735476</v>
      </c>
      <c r="E227" s="1">
        <v>0</v>
      </c>
      <c r="F227" s="1">
        <f t="shared" si="12"/>
        <v>288038.51358823432</v>
      </c>
      <c r="G227" s="1">
        <f>$E$3*Table2[[#This Row],[Interest]]</f>
        <v>597.18896944993958</v>
      </c>
      <c r="H227" s="1">
        <f xml:space="preserve"> IF(MOD(Table2[[#This Row],[Month]],12)=0, Table2[[#This Row],[Payment]]-SUM(G216:G227),Table2[[#This Row],[Payment]])</f>
        <v>12546.601034901942</v>
      </c>
      <c r="I227" s="1">
        <f>FV($E$2,(($B$6*$B$4-Table2[[#This Row],[Month]])/12),0,-Table2[[#This Row],[Net EMI Cost]])</f>
        <v>13888.983478241858</v>
      </c>
      <c r="J227" s="1">
        <f>$H$3*(1+$H$2)^(_xlfn.FLOOR.MATH(Table2[[#This Row],[Month]]/12,1))</f>
        <v>11460.091589005166</v>
      </c>
      <c r="K227" s="1">
        <f>FV($E$2,(($B$6*$B$4-Table2[[#This Row],[Month]])/12),0,-Table2[[#This Row],[Rental Cost]])</f>
        <v>12686.226516333571</v>
      </c>
      <c r="M227" s="1">
        <f>Table2[[#This Row],[Rental Cost]]-Table2[[#This Row],[Net EMI Cost]]</f>
        <v>-1086.509445896776</v>
      </c>
      <c r="N227" s="18">
        <f ca="1">EDATE(NOW(),Table2[[#This Row],[Month]])</f>
        <v>50859</v>
      </c>
    </row>
    <row r="228" spans="1:14" ht="15.75" customHeight="1" x14ac:dyDescent="0.3">
      <c r="A228" s="4">
        <v>216</v>
      </c>
      <c r="B228" s="1">
        <f t="shared" si="10"/>
        <v>12546.601034901942</v>
      </c>
      <c r="C228" s="1">
        <f t="shared" si="11"/>
        <v>1920.2567572548955</v>
      </c>
      <c r="D228" s="1">
        <f t="shared" si="2"/>
        <v>10626.344277647046</v>
      </c>
      <c r="E228" s="1">
        <v>0</v>
      </c>
      <c r="F228" s="1">
        <f t="shared" si="12"/>
        <v>277412.16931058728</v>
      </c>
      <c r="G228" s="1">
        <f>$E$3*Table2[[#This Row],[Interest]]</f>
        <v>576.07702717646862</v>
      </c>
      <c r="H228" s="1">
        <f xml:space="preserve"> IF(MOD(Table2[[#This Row],[Month]],12)=0, Table2[[#This Row],[Payment]]-SUM(G217:G228),Table2[[#This Row],[Payment]])</f>
        <v>4270.5941278322207</v>
      </c>
      <c r="I228" s="1">
        <f>FV($E$2,(($B$6*$B$4-Table2[[#This Row],[Month]])/12),0,-Table2[[#This Row],[Net EMI Cost]])</f>
        <v>4708.3300259350235</v>
      </c>
      <c r="J228" s="1">
        <f>$H$3*(1+$H$2)^(_xlfn.FLOOR.MATH(Table2[[#This Row],[Month]]/12,1))</f>
        <v>12033.096168455424</v>
      </c>
      <c r="K228" s="1">
        <f>FV($E$2,(($B$6*$B$4-Table2[[#This Row],[Month]])/12),0,-Table2[[#This Row],[Rental Cost]])</f>
        <v>13266.488525722105</v>
      </c>
      <c r="M228" s="1">
        <f>Table2[[#This Row],[Rental Cost]]-Table2[[#This Row],[Net EMI Cost]]</f>
        <v>7762.5020406232034</v>
      </c>
      <c r="N228" s="18">
        <f ca="1">EDATE(NOW(),Table2[[#This Row],[Month]])</f>
        <v>50890</v>
      </c>
    </row>
    <row r="229" spans="1:14" ht="15.75" customHeight="1" x14ac:dyDescent="0.3">
      <c r="A229" s="4">
        <v>217</v>
      </c>
      <c r="B229" s="1">
        <f t="shared" si="10"/>
        <v>12546.601034901942</v>
      </c>
      <c r="C229" s="1">
        <f t="shared" si="11"/>
        <v>1849.414462070582</v>
      </c>
      <c r="D229" s="1">
        <f t="shared" si="2"/>
        <v>10697.186572831361</v>
      </c>
      <c r="E229" s="1">
        <v>0</v>
      </c>
      <c r="F229" s="1">
        <f t="shared" si="12"/>
        <v>266714.98273775593</v>
      </c>
      <c r="G229" s="1">
        <f>$E$3*Table2[[#This Row],[Interest]]</f>
        <v>554.82433862117455</v>
      </c>
      <c r="H229" s="1">
        <f xml:space="preserve"> IF(MOD(Table2[[#This Row],[Month]],12)=0, Table2[[#This Row],[Payment]]-SUM(G218:G229),Table2[[#This Row],[Payment]])</f>
        <v>12546.601034901942</v>
      </c>
      <c r="I229" s="1">
        <f>FV($E$2,(($B$6*$B$4-Table2[[#This Row],[Month]])/12),0,-Table2[[#This Row],[Net EMI Cost]])</f>
        <v>13776.500472747928</v>
      </c>
      <c r="J229" s="1">
        <f>$H$3*(1+$H$2)^(_xlfn.FLOOR.MATH(Table2[[#This Row],[Month]]/12,1))</f>
        <v>12033.096168455424</v>
      </c>
      <c r="K229" s="1">
        <f>FV($E$2,(($B$6*$B$4-Table2[[#This Row],[Month]])/12),0,-Table2[[#This Row],[Rental Cost]])</f>
        <v>13212.658519402983</v>
      </c>
      <c r="M229" s="1">
        <f>Table2[[#This Row],[Rental Cost]]-Table2[[#This Row],[Net EMI Cost]]</f>
        <v>-513.50486644651755</v>
      </c>
      <c r="N229" s="18">
        <f ca="1">EDATE(NOW(),Table2[[#This Row],[Month]])</f>
        <v>50920</v>
      </c>
    </row>
    <row r="230" spans="1:14" ht="15.75" customHeight="1" x14ac:dyDescent="0.3">
      <c r="A230" s="4">
        <v>218</v>
      </c>
      <c r="B230" s="1">
        <f t="shared" si="10"/>
        <v>12546.601034901942</v>
      </c>
      <c r="C230" s="1">
        <f t="shared" si="11"/>
        <v>1778.0998849183729</v>
      </c>
      <c r="D230" s="1">
        <f t="shared" si="2"/>
        <v>10768.501149983569</v>
      </c>
      <c r="E230" s="1">
        <v>0</v>
      </c>
      <c r="F230" s="1">
        <f t="shared" si="12"/>
        <v>255946.48158777234</v>
      </c>
      <c r="G230" s="1">
        <f>$E$3*Table2[[#This Row],[Interest]]</f>
        <v>533.42996547551184</v>
      </c>
      <c r="H230" s="1">
        <f xml:space="preserve"> IF(MOD(Table2[[#This Row],[Month]],12)=0, Table2[[#This Row],[Payment]]-SUM(G219:G230),Table2[[#This Row],[Payment]])</f>
        <v>12546.601034901942</v>
      </c>
      <c r="I230" s="1">
        <f>FV($E$2,(($B$6*$B$4-Table2[[#This Row],[Month]])/12),0,-Table2[[#This Row],[Net EMI Cost]])</f>
        <v>13720.601045701686</v>
      </c>
      <c r="J230" s="1">
        <f>$H$3*(1+$H$2)^(_xlfn.FLOOR.MATH(Table2[[#This Row],[Month]]/12,1))</f>
        <v>12033.096168455424</v>
      </c>
      <c r="K230" s="1">
        <f>FV($E$2,(($B$6*$B$4-Table2[[#This Row],[Month]])/12),0,-Table2[[#This Row],[Rental Cost]])</f>
        <v>13159.046933321793</v>
      </c>
      <c r="M230" s="1">
        <f>Table2[[#This Row],[Rental Cost]]-Table2[[#This Row],[Net EMI Cost]]</f>
        <v>-513.50486644651755</v>
      </c>
      <c r="N230" s="18">
        <f ca="1">EDATE(NOW(),Table2[[#This Row],[Month]])</f>
        <v>50951</v>
      </c>
    </row>
    <row r="231" spans="1:14" ht="15.75" customHeight="1" x14ac:dyDescent="0.3">
      <c r="A231" s="4">
        <v>219</v>
      </c>
      <c r="B231" s="1">
        <f t="shared" si="10"/>
        <v>12546.601034901942</v>
      </c>
      <c r="C231" s="1">
        <f t="shared" si="11"/>
        <v>1706.3098772518158</v>
      </c>
      <c r="D231" s="1">
        <f t="shared" si="2"/>
        <v>10840.291157650126</v>
      </c>
      <c r="E231" s="1">
        <v>0</v>
      </c>
      <c r="F231" s="1">
        <f t="shared" si="12"/>
        <v>245106.19043012222</v>
      </c>
      <c r="G231" s="1">
        <f>$E$3*Table2[[#This Row],[Interest]]</f>
        <v>511.89296317554471</v>
      </c>
      <c r="H231" s="1">
        <f xml:space="preserve"> IF(MOD(Table2[[#This Row],[Month]],12)=0, Table2[[#This Row],[Payment]]-SUM(G220:G231),Table2[[#This Row],[Payment]])</f>
        <v>12546.601034901942</v>
      </c>
      <c r="I231" s="1">
        <f>FV($E$2,(($B$6*$B$4-Table2[[#This Row],[Month]])/12),0,-Table2[[#This Row],[Net EMI Cost]])</f>
        <v>13664.928435759703</v>
      </c>
      <c r="J231" s="1">
        <f>$H$3*(1+$H$2)^(_xlfn.FLOOR.MATH(Table2[[#This Row],[Month]]/12,1))</f>
        <v>12033.096168455424</v>
      </c>
      <c r="K231" s="1">
        <f>FV($E$2,(($B$6*$B$4-Table2[[#This Row],[Month]])/12),0,-Table2[[#This Row],[Rental Cost]])</f>
        <v>13105.652881218182</v>
      </c>
      <c r="M231" s="1">
        <f>Table2[[#This Row],[Rental Cost]]-Table2[[#This Row],[Net EMI Cost]]</f>
        <v>-513.50486644651755</v>
      </c>
      <c r="N231" s="18">
        <f ca="1">EDATE(NOW(),Table2[[#This Row],[Month]])</f>
        <v>50981</v>
      </c>
    </row>
    <row r="232" spans="1:14" ht="15.75" customHeight="1" x14ac:dyDescent="0.3">
      <c r="A232" s="4">
        <v>220</v>
      </c>
      <c r="B232" s="1">
        <f t="shared" si="10"/>
        <v>12546.601034901942</v>
      </c>
      <c r="C232" s="1">
        <f t="shared" si="11"/>
        <v>1634.0412695341483</v>
      </c>
      <c r="D232" s="1">
        <f t="shared" si="2"/>
        <v>10912.559765367794</v>
      </c>
      <c r="E232" s="1">
        <v>0</v>
      </c>
      <c r="F232" s="1">
        <f t="shared" si="12"/>
        <v>234193.63066475443</v>
      </c>
      <c r="G232" s="1">
        <f>$E$3*Table2[[#This Row],[Interest]]</f>
        <v>490.21238086024448</v>
      </c>
      <c r="H232" s="1">
        <f xml:space="preserve"> IF(MOD(Table2[[#This Row],[Month]],12)=0, Table2[[#This Row],[Payment]]-SUM(G221:G232),Table2[[#This Row],[Payment]])</f>
        <v>12546.601034901942</v>
      </c>
      <c r="I232" s="1">
        <f>FV($E$2,(($B$6*$B$4-Table2[[#This Row],[Month]])/12),0,-Table2[[#This Row],[Net EMI Cost]])</f>
        <v>13609.481722590572</v>
      </c>
      <c r="J232" s="1">
        <f>$H$3*(1+$H$2)^(_xlfn.FLOOR.MATH(Table2[[#This Row],[Month]]/12,1))</f>
        <v>12033.096168455424</v>
      </c>
      <c r="K232" s="1">
        <f>FV($E$2,(($B$6*$B$4-Table2[[#This Row],[Month]])/12),0,-Table2[[#This Row],[Rental Cost]])</f>
        <v>13052.475480427885</v>
      </c>
      <c r="M232" s="1">
        <f>Table2[[#This Row],[Rental Cost]]-Table2[[#This Row],[Net EMI Cost]]</f>
        <v>-513.50486644651755</v>
      </c>
      <c r="N232" s="18">
        <f ca="1">EDATE(NOW(),Table2[[#This Row],[Month]])</f>
        <v>51012</v>
      </c>
    </row>
    <row r="233" spans="1:14" ht="15.75" customHeight="1" x14ac:dyDescent="0.3">
      <c r="A233" s="4">
        <v>221</v>
      </c>
      <c r="B233" s="1">
        <f t="shared" si="10"/>
        <v>12546.601034901942</v>
      </c>
      <c r="C233" s="1">
        <f t="shared" si="11"/>
        <v>1561.2908710983629</v>
      </c>
      <c r="D233" s="1">
        <f t="shared" si="2"/>
        <v>10985.310163803579</v>
      </c>
      <c r="E233" s="1">
        <v>0</v>
      </c>
      <c r="F233" s="1">
        <f t="shared" si="12"/>
        <v>223208.32050095085</v>
      </c>
      <c r="G233" s="1">
        <f>$E$3*Table2[[#This Row],[Interest]]</f>
        <v>468.38726132950887</v>
      </c>
      <c r="H233" s="1">
        <f xml:space="preserve"> IF(MOD(Table2[[#This Row],[Month]],12)=0, Table2[[#This Row],[Payment]]-SUM(G222:G233),Table2[[#This Row],[Payment]])</f>
        <v>12546.601034901942</v>
      </c>
      <c r="I233" s="1">
        <f>FV($E$2,(($B$6*$B$4-Table2[[#This Row],[Month]])/12),0,-Table2[[#This Row],[Net EMI Cost]])</f>
        <v>13554.2599895972</v>
      </c>
      <c r="J233" s="1">
        <f>$H$3*(1+$H$2)^(_xlfn.FLOOR.MATH(Table2[[#This Row],[Month]]/12,1))</f>
        <v>12033.096168455424</v>
      </c>
      <c r="K233" s="1">
        <f>FV($E$2,(($B$6*$B$4-Table2[[#This Row],[Month]])/12),0,-Table2[[#This Row],[Rental Cost]])</f>
        <v>12999.513851868123</v>
      </c>
      <c r="M233" s="1">
        <f>Table2[[#This Row],[Rental Cost]]-Table2[[#This Row],[Net EMI Cost]]</f>
        <v>-513.50486644651755</v>
      </c>
      <c r="N233" s="18">
        <f ca="1">EDATE(NOW(),Table2[[#This Row],[Month]])</f>
        <v>51043</v>
      </c>
    </row>
    <row r="234" spans="1:14" ht="15.75" customHeight="1" x14ac:dyDescent="0.3">
      <c r="A234" s="4">
        <v>222</v>
      </c>
      <c r="B234" s="1">
        <f t="shared" si="10"/>
        <v>12546.601034901942</v>
      </c>
      <c r="C234" s="1">
        <f t="shared" si="11"/>
        <v>1488.0554700063392</v>
      </c>
      <c r="D234" s="1">
        <f t="shared" si="2"/>
        <v>11058.545564895603</v>
      </c>
      <c r="E234" s="1">
        <v>0</v>
      </c>
      <c r="F234" s="1">
        <f t="shared" si="12"/>
        <v>212149.77493605524</v>
      </c>
      <c r="G234" s="1">
        <f>$E$3*Table2[[#This Row],[Interest]]</f>
        <v>446.41664100190172</v>
      </c>
      <c r="H234" s="1">
        <f xml:space="preserve"> IF(MOD(Table2[[#This Row],[Month]],12)=0, Table2[[#This Row],[Payment]]-SUM(G223:G234),Table2[[#This Row],[Payment]])</f>
        <v>12546.601034901942</v>
      </c>
      <c r="I234" s="1">
        <f>FV($E$2,(($B$6*$B$4-Table2[[#This Row],[Month]])/12),0,-Table2[[#This Row],[Net EMI Cost]])</f>
        <v>13499.262323901685</v>
      </c>
      <c r="J234" s="1">
        <f>$H$3*(1+$H$2)^(_xlfn.FLOOR.MATH(Table2[[#This Row],[Month]]/12,1))</f>
        <v>12033.096168455424</v>
      </c>
      <c r="K234" s="1">
        <f>FV($E$2,(($B$6*$B$4-Table2[[#This Row],[Month]])/12),0,-Table2[[#This Row],[Rental Cost]])</f>
        <v>12946.767120023082</v>
      </c>
      <c r="M234" s="1">
        <f>Table2[[#This Row],[Rental Cost]]-Table2[[#This Row],[Net EMI Cost]]</f>
        <v>-513.50486644651755</v>
      </c>
      <c r="N234" s="18">
        <f ca="1">EDATE(NOW(),Table2[[#This Row],[Month]])</f>
        <v>51073</v>
      </c>
    </row>
    <row r="235" spans="1:14" ht="15.75" customHeight="1" x14ac:dyDescent="0.3">
      <c r="A235" s="4">
        <v>223</v>
      </c>
      <c r="B235" s="1">
        <f t="shared" si="10"/>
        <v>12546.601034901942</v>
      </c>
      <c r="C235" s="1">
        <f t="shared" si="11"/>
        <v>1414.3318329070351</v>
      </c>
      <c r="D235" s="1">
        <f t="shared" si="2"/>
        <v>11132.269201994906</v>
      </c>
      <c r="E235" s="1">
        <v>0</v>
      </c>
      <c r="F235" s="1">
        <f t="shared" si="12"/>
        <v>201017.50573406034</v>
      </c>
      <c r="G235" s="1">
        <f>$E$3*Table2[[#This Row],[Interest]]</f>
        <v>424.2995498721105</v>
      </c>
      <c r="H235" s="1">
        <f xml:space="preserve"> IF(MOD(Table2[[#This Row],[Month]],12)=0, Table2[[#This Row],[Payment]]-SUM(G224:G235),Table2[[#This Row],[Payment]])</f>
        <v>12546.601034901942</v>
      </c>
      <c r="I235" s="1">
        <f>FV($E$2,(($B$6*$B$4-Table2[[#This Row],[Month]])/12),0,-Table2[[#This Row],[Net EMI Cost]])</f>
        <v>13444.487816330204</v>
      </c>
      <c r="J235" s="1">
        <f>$H$3*(1+$H$2)^(_xlfn.FLOOR.MATH(Table2[[#This Row],[Month]]/12,1))</f>
        <v>12033.096168455424</v>
      </c>
      <c r="K235" s="1">
        <f>FV($E$2,(($B$6*$B$4-Table2[[#This Row],[Month]])/12),0,-Table2[[#This Row],[Rental Cost]])</f>
        <v>12894.234412929429</v>
      </c>
      <c r="M235" s="1">
        <f>Table2[[#This Row],[Rental Cost]]-Table2[[#This Row],[Net EMI Cost]]</f>
        <v>-513.50486644651755</v>
      </c>
      <c r="N235" s="18">
        <f ca="1">EDATE(NOW(),Table2[[#This Row],[Month]])</f>
        <v>51104</v>
      </c>
    </row>
    <row r="236" spans="1:14" ht="15.75" customHeight="1" x14ac:dyDescent="0.3">
      <c r="A236" s="4">
        <v>224</v>
      </c>
      <c r="B236" s="1">
        <f t="shared" si="10"/>
        <v>12546.601034901942</v>
      </c>
      <c r="C236" s="1">
        <f t="shared" si="11"/>
        <v>1340.1167048937357</v>
      </c>
      <c r="D236" s="1">
        <f t="shared" si="2"/>
        <v>11206.484330008207</v>
      </c>
      <c r="E236" s="1">
        <v>0</v>
      </c>
      <c r="F236" s="1">
        <f t="shared" si="12"/>
        <v>189811.02140405212</v>
      </c>
      <c r="G236" s="1">
        <f>$E$3*Table2[[#This Row],[Interest]]</f>
        <v>402.03501146812067</v>
      </c>
      <c r="H236" s="1">
        <f xml:space="preserve"> IF(MOD(Table2[[#This Row],[Month]],12)=0, Table2[[#This Row],[Payment]]-SUM(G225:G236),Table2[[#This Row],[Payment]])</f>
        <v>12546.601034901942</v>
      </c>
      <c r="I236" s="1">
        <f>FV($E$2,(($B$6*$B$4-Table2[[#This Row],[Month]])/12),0,-Table2[[#This Row],[Net EMI Cost]])</f>
        <v>13389.935561397993</v>
      </c>
      <c r="J236" s="1">
        <f>$H$3*(1+$H$2)^(_xlfn.FLOOR.MATH(Table2[[#This Row],[Month]]/12,1))</f>
        <v>12033.096168455424</v>
      </c>
      <c r="K236" s="1">
        <f>FV($E$2,(($B$6*$B$4-Table2[[#This Row],[Month]])/12),0,-Table2[[#This Row],[Rental Cost]])</f>
        <v>12841.914862161908</v>
      </c>
      <c r="M236" s="1">
        <f>Table2[[#This Row],[Rental Cost]]-Table2[[#This Row],[Net EMI Cost]]</f>
        <v>-513.50486644651755</v>
      </c>
      <c r="N236" s="18">
        <f ca="1">EDATE(NOW(),Table2[[#This Row],[Month]])</f>
        <v>51134</v>
      </c>
    </row>
    <row r="237" spans="1:14" ht="15.75" customHeight="1" x14ac:dyDescent="0.3">
      <c r="A237" s="4">
        <v>225</v>
      </c>
      <c r="B237" s="1">
        <f t="shared" si="10"/>
        <v>12546.601034901942</v>
      </c>
      <c r="C237" s="1">
        <f t="shared" si="11"/>
        <v>1265.4068093603476</v>
      </c>
      <c r="D237" s="1">
        <f t="shared" si="2"/>
        <v>11281.194225541594</v>
      </c>
      <c r="E237" s="1">
        <v>0</v>
      </c>
      <c r="F237" s="1">
        <f t="shared" si="12"/>
        <v>178529.82717851052</v>
      </c>
      <c r="G237" s="1">
        <f>$E$3*Table2[[#This Row],[Interest]]</f>
        <v>379.62204280810425</v>
      </c>
      <c r="H237" s="1">
        <f xml:space="preserve"> IF(MOD(Table2[[#This Row],[Month]],12)=0, Table2[[#This Row],[Payment]]-SUM(G226:G237),Table2[[#This Row],[Payment]])</f>
        <v>12546.601034901942</v>
      </c>
      <c r="I237" s="1">
        <f>FV($E$2,(($B$6*$B$4-Table2[[#This Row],[Month]])/12),0,-Table2[[#This Row],[Net EMI Cost]])</f>
        <v>13335.60465729438</v>
      </c>
      <c r="J237" s="1">
        <f>$H$3*(1+$H$2)^(_xlfn.FLOOR.MATH(Table2[[#This Row],[Month]]/12,1))</f>
        <v>12033.096168455424</v>
      </c>
      <c r="K237" s="1">
        <f>FV($E$2,(($B$6*$B$4-Table2[[#This Row],[Month]])/12),0,-Table2[[#This Row],[Rental Cost]])</f>
        <v>12789.807602818979</v>
      </c>
      <c r="M237" s="1">
        <f>Table2[[#This Row],[Rental Cost]]-Table2[[#This Row],[Net EMI Cost]]</f>
        <v>-513.50486644651755</v>
      </c>
      <c r="N237" s="18">
        <f ca="1">EDATE(NOW(),Table2[[#This Row],[Month]])</f>
        <v>51165</v>
      </c>
    </row>
    <row r="238" spans="1:14" ht="15.75" customHeight="1" x14ac:dyDescent="0.3">
      <c r="A238" s="4">
        <v>226</v>
      </c>
      <c r="B238" s="1">
        <f t="shared" si="10"/>
        <v>12546.601034901942</v>
      </c>
      <c r="C238" s="1">
        <f t="shared" si="11"/>
        <v>1190.1988478567368</v>
      </c>
      <c r="D238" s="1">
        <f t="shared" si="2"/>
        <v>11356.402187045205</v>
      </c>
      <c r="E238" s="1">
        <v>0</v>
      </c>
      <c r="F238" s="1">
        <f t="shared" si="12"/>
        <v>167173.42499146532</v>
      </c>
      <c r="G238" s="1">
        <f>$E$3*Table2[[#This Row],[Interest]]</f>
        <v>357.05965435702103</v>
      </c>
      <c r="H238" s="1">
        <f xml:space="preserve"> IF(MOD(Table2[[#This Row],[Month]],12)=0, Table2[[#This Row],[Payment]]-SUM(G227:G238),Table2[[#This Row],[Payment]])</f>
        <v>12546.601034901942</v>
      </c>
      <c r="I238" s="1">
        <f>FV($E$2,(($B$6*$B$4-Table2[[#This Row],[Month]])/12),0,-Table2[[#This Row],[Net EMI Cost]])</f>
        <v>13281.494205867866</v>
      </c>
      <c r="J238" s="1">
        <f>$H$3*(1+$H$2)^(_xlfn.FLOOR.MATH(Table2[[#This Row],[Month]]/12,1))</f>
        <v>12033.096168455424</v>
      </c>
      <c r="K238" s="1">
        <f>FV($E$2,(($B$6*$B$4-Table2[[#This Row],[Month]])/12),0,-Table2[[#This Row],[Rental Cost]])</f>
        <v>12737.911773508513</v>
      </c>
      <c r="M238" s="1">
        <f>Table2[[#This Row],[Rental Cost]]-Table2[[#This Row],[Net EMI Cost]]</f>
        <v>-513.50486644651755</v>
      </c>
      <c r="N238" s="18">
        <f ca="1">EDATE(NOW(),Table2[[#This Row],[Month]])</f>
        <v>51195</v>
      </c>
    </row>
    <row r="239" spans="1:14" ht="15.75" customHeight="1" x14ac:dyDescent="0.3">
      <c r="A239" s="4">
        <v>227</v>
      </c>
      <c r="B239" s="1">
        <f t="shared" si="10"/>
        <v>12546.601034901942</v>
      </c>
      <c r="C239" s="1">
        <f t="shared" si="11"/>
        <v>1114.4894999431021</v>
      </c>
      <c r="D239" s="1">
        <f t="shared" si="2"/>
        <v>11432.11153495884</v>
      </c>
      <c r="E239" s="1">
        <v>0</v>
      </c>
      <c r="F239" s="1">
        <f t="shared" si="12"/>
        <v>155741.31345650647</v>
      </c>
      <c r="G239" s="1">
        <f>$E$3*Table2[[#This Row],[Interest]]</f>
        <v>334.34684998293062</v>
      </c>
      <c r="H239" s="1">
        <f xml:space="preserve"> IF(MOD(Table2[[#This Row],[Month]],12)=0, Table2[[#This Row],[Payment]]-SUM(G228:G239),Table2[[#This Row],[Payment]])</f>
        <v>12546.601034901942</v>
      </c>
      <c r="I239" s="1">
        <f>FV($E$2,(($B$6*$B$4-Table2[[#This Row],[Month]])/12),0,-Table2[[#This Row],[Net EMI Cost]])</f>
        <v>13227.603312611292</v>
      </c>
      <c r="J239" s="1">
        <f>$H$3*(1+$H$2)^(_xlfn.FLOOR.MATH(Table2[[#This Row],[Month]]/12,1))</f>
        <v>12033.096168455424</v>
      </c>
      <c r="K239" s="1">
        <f>FV($E$2,(($B$6*$B$4-Table2[[#This Row],[Month]])/12),0,-Table2[[#This Row],[Rental Cost]])</f>
        <v>12686.226516333569</v>
      </c>
      <c r="M239" s="1">
        <f>Table2[[#This Row],[Rental Cost]]-Table2[[#This Row],[Net EMI Cost]]</f>
        <v>-513.50486644651755</v>
      </c>
      <c r="N239" s="18">
        <f ca="1">EDATE(NOW(),Table2[[#This Row],[Month]])</f>
        <v>51225</v>
      </c>
    </row>
    <row r="240" spans="1:14" ht="15.75" customHeight="1" x14ac:dyDescent="0.3">
      <c r="A240" s="4">
        <v>228</v>
      </c>
      <c r="B240" s="1">
        <f t="shared" si="10"/>
        <v>12546.601034901942</v>
      </c>
      <c r="C240" s="1">
        <f t="shared" si="11"/>
        <v>1038.2754230433766</v>
      </c>
      <c r="D240" s="1">
        <f t="shared" si="2"/>
        <v>11508.325611858565</v>
      </c>
      <c r="E240" s="1">
        <v>0</v>
      </c>
      <c r="F240" s="1">
        <f t="shared" si="12"/>
        <v>144232.9878446479</v>
      </c>
      <c r="G240" s="1">
        <f>$E$3*Table2[[#This Row],[Interest]]</f>
        <v>311.48262691301295</v>
      </c>
      <c r="H240" s="1">
        <f xml:space="preserve"> IF(MOD(Table2[[#This Row],[Month]],12)=0, Table2[[#This Row],[Payment]]-SUM(G229:G240),Table2[[#This Row],[Payment]])</f>
        <v>7332.5917490367556</v>
      </c>
      <c r="I240" s="1">
        <f>FV($E$2,(($B$6*$B$4-Table2[[#This Row],[Month]])/12),0,-Table2[[#This Row],[Net EMI Cost]])</f>
        <v>7699.2213364885938</v>
      </c>
      <c r="J240" s="1">
        <f>$H$3*(1+$H$2)^(_xlfn.FLOOR.MATH(Table2[[#This Row],[Month]]/12,1))</f>
        <v>12634.750976878195</v>
      </c>
      <c r="K240" s="1">
        <f>FV($E$2,(($B$6*$B$4-Table2[[#This Row],[Month]])/12),0,-Table2[[#This Row],[Rental Cost]])</f>
        <v>13266.488525722105</v>
      </c>
      <c r="M240" s="1">
        <f>Table2[[#This Row],[Rental Cost]]-Table2[[#This Row],[Net EMI Cost]]</f>
        <v>5302.1592278414391</v>
      </c>
      <c r="N240" s="18">
        <f ca="1">EDATE(NOW(),Table2[[#This Row],[Month]])</f>
        <v>51256</v>
      </c>
    </row>
    <row r="241" spans="1:14" ht="15.75" customHeight="1" x14ac:dyDescent="0.3">
      <c r="A241" s="4">
        <v>229</v>
      </c>
      <c r="B241" s="1">
        <f t="shared" si="10"/>
        <v>12546.601034901942</v>
      </c>
      <c r="C241" s="1">
        <f t="shared" si="11"/>
        <v>961.55325229765276</v>
      </c>
      <c r="D241" s="1">
        <f t="shared" si="2"/>
        <v>11585.047782604288</v>
      </c>
      <c r="E241" s="1">
        <v>0</v>
      </c>
      <c r="F241" s="1">
        <f t="shared" si="12"/>
        <v>132647.94006204361</v>
      </c>
      <c r="G241" s="1">
        <f>$E$3*Table2[[#This Row],[Interest]]</f>
        <v>288.46597568929582</v>
      </c>
      <c r="H241" s="1">
        <f xml:space="preserve"> IF(MOD(Table2[[#This Row],[Month]],12)=0, Table2[[#This Row],[Payment]]-SUM(G230:G241),Table2[[#This Row],[Payment]])</f>
        <v>12546.601034901942</v>
      </c>
      <c r="I241" s="1">
        <f>FV($E$2,(($B$6*$B$4-Table2[[#This Row],[Month]])/12),0,-Table2[[#This Row],[Net EMI Cost]])</f>
        <v>13120.476640712312</v>
      </c>
      <c r="J241" s="1">
        <f>$H$3*(1+$H$2)^(_xlfn.FLOOR.MATH(Table2[[#This Row],[Month]]/12,1))</f>
        <v>12634.750976878195</v>
      </c>
      <c r="K241" s="1">
        <f>FV($E$2,(($B$6*$B$4-Table2[[#This Row],[Month]])/12),0,-Table2[[#This Row],[Rental Cost]])</f>
        <v>13212.658519402983</v>
      </c>
      <c r="M241" s="1">
        <f>Table2[[#This Row],[Rental Cost]]-Table2[[#This Row],[Net EMI Cost]]</f>
        <v>88.149941976253103</v>
      </c>
      <c r="N241" s="18">
        <f ca="1">EDATE(NOW(),Table2[[#This Row],[Month]])</f>
        <v>51286</v>
      </c>
    </row>
    <row r="242" spans="1:14" ht="15.75" customHeight="1" x14ac:dyDescent="0.3">
      <c r="A242" s="4">
        <v>230</v>
      </c>
      <c r="B242" s="1">
        <f t="shared" si="10"/>
        <v>12546.601034901942</v>
      </c>
      <c r="C242" s="1">
        <f t="shared" si="11"/>
        <v>884.31960041362413</v>
      </c>
      <c r="D242" s="1">
        <f t="shared" si="2"/>
        <v>11662.281434488317</v>
      </c>
      <c r="E242" s="1">
        <v>0</v>
      </c>
      <c r="F242" s="1">
        <f t="shared" si="12"/>
        <v>120985.65862755528</v>
      </c>
      <c r="G242" s="1">
        <f>$E$3*Table2[[#This Row],[Interest]]</f>
        <v>265.2958801240872</v>
      </c>
      <c r="H242" s="1">
        <f xml:space="preserve"> IF(MOD(Table2[[#This Row],[Month]],12)=0, Table2[[#This Row],[Payment]]-SUM(G231:G242),Table2[[#This Row],[Payment]])</f>
        <v>12546.601034901942</v>
      </c>
      <c r="I242" s="1">
        <f>FV($E$2,(($B$6*$B$4-Table2[[#This Row],[Month]])/12),0,-Table2[[#This Row],[Net EMI Cost]])</f>
        <v>13067.239091144462</v>
      </c>
      <c r="J242" s="1">
        <f>$H$3*(1+$H$2)^(_xlfn.FLOOR.MATH(Table2[[#This Row],[Month]]/12,1))</f>
        <v>12634.750976878195</v>
      </c>
      <c r="K242" s="1">
        <f>FV($E$2,(($B$6*$B$4-Table2[[#This Row],[Month]])/12),0,-Table2[[#This Row],[Rental Cost]])</f>
        <v>13159.046933321792</v>
      </c>
      <c r="M242" s="1">
        <f>Table2[[#This Row],[Rental Cost]]-Table2[[#This Row],[Net EMI Cost]]</f>
        <v>88.149941976253103</v>
      </c>
      <c r="N242" s="18">
        <f ca="1">EDATE(NOW(),Table2[[#This Row],[Month]])</f>
        <v>51317</v>
      </c>
    </row>
    <row r="243" spans="1:14" ht="15.75" customHeight="1" x14ac:dyDescent="0.3">
      <c r="A243" s="4">
        <v>231</v>
      </c>
      <c r="B243" s="1">
        <f t="shared" si="10"/>
        <v>12546.601034901942</v>
      </c>
      <c r="C243" s="1">
        <f t="shared" si="11"/>
        <v>806.57105751703523</v>
      </c>
      <c r="D243" s="1">
        <f t="shared" si="2"/>
        <v>11740.029977384906</v>
      </c>
      <c r="E243" s="1">
        <v>0</v>
      </c>
      <c r="F243" s="1">
        <f t="shared" si="12"/>
        <v>109245.62865017037</v>
      </c>
      <c r="G243" s="1">
        <f>$E$3*Table2[[#This Row],[Interest]]</f>
        <v>241.97131725511056</v>
      </c>
      <c r="H243" s="1">
        <f xml:space="preserve"> IF(MOD(Table2[[#This Row],[Month]],12)=0, Table2[[#This Row],[Payment]]-SUM(G232:G243),Table2[[#This Row],[Payment]])</f>
        <v>12546.601034901942</v>
      </c>
      <c r="I243" s="1">
        <f>FV($E$2,(($B$6*$B$4-Table2[[#This Row],[Month]])/12),0,-Table2[[#This Row],[Net EMI Cost]])</f>
        <v>13014.217557866383</v>
      </c>
      <c r="J243" s="1">
        <f>$H$3*(1+$H$2)^(_xlfn.FLOOR.MATH(Table2[[#This Row],[Month]]/12,1))</f>
        <v>12634.750976878195</v>
      </c>
      <c r="K243" s="1">
        <f>FV($E$2,(($B$6*$B$4-Table2[[#This Row],[Month]])/12),0,-Table2[[#This Row],[Rental Cost]])</f>
        <v>13105.65288121818</v>
      </c>
      <c r="M243" s="1">
        <f>Table2[[#This Row],[Rental Cost]]-Table2[[#This Row],[Net EMI Cost]]</f>
        <v>88.149941976253103</v>
      </c>
      <c r="N243" s="18">
        <f ca="1">EDATE(NOW(),Table2[[#This Row],[Month]])</f>
        <v>51347</v>
      </c>
    </row>
    <row r="244" spans="1:14" ht="15.75" customHeight="1" x14ac:dyDescent="0.3">
      <c r="A244" s="4">
        <v>232</v>
      </c>
      <c r="B244" s="1">
        <f t="shared" si="10"/>
        <v>12546.601034901942</v>
      </c>
      <c r="C244" s="1">
        <f t="shared" si="11"/>
        <v>728.30419100113591</v>
      </c>
      <c r="D244" s="1">
        <f t="shared" si="2"/>
        <v>11818.296843900805</v>
      </c>
      <c r="E244" s="1">
        <v>0</v>
      </c>
      <c r="F244" s="1">
        <f t="shared" si="12"/>
        <v>97427.331806269562</v>
      </c>
      <c r="G244" s="1">
        <f>$E$3*Table2[[#This Row],[Interest]]</f>
        <v>218.49125730034078</v>
      </c>
      <c r="H244" s="1">
        <f xml:space="preserve"> IF(MOD(Table2[[#This Row],[Month]],12)=0, Table2[[#This Row],[Payment]]-SUM(G233:G244),Table2[[#This Row],[Payment]])</f>
        <v>12546.601034901942</v>
      </c>
      <c r="I244" s="1">
        <f>FV($E$2,(($B$6*$B$4-Table2[[#This Row],[Month]])/12),0,-Table2[[#This Row],[Net EMI Cost]])</f>
        <v>12961.411164371972</v>
      </c>
      <c r="J244" s="1">
        <f>$H$3*(1+$H$2)^(_xlfn.FLOOR.MATH(Table2[[#This Row],[Month]]/12,1))</f>
        <v>12634.750976878195</v>
      </c>
      <c r="K244" s="1">
        <f>FV($E$2,(($B$6*$B$4-Table2[[#This Row],[Month]])/12),0,-Table2[[#This Row],[Rental Cost]])</f>
        <v>13052.475480427884</v>
      </c>
      <c r="M244" s="1">
        <f>Table2[[#This Row],[Rental Cost]]-Table2[[#This Row],[Net EMI Cost]]</f>
        <v>88.149941976253103</v>
      </c>
      <c r="N244" s="18">
        <f ca="1">EDATE(NOW(),Table2[[#This Row],[Month]])</f>
        <v>51378</v>
      </c>
    </row>
    <row r="245" spans="1:14" ht="15.75" customHeight="1" x14ac:dyDescent="0.3">
      <c r="A245" s="4">
        <v>233</v>
      </c>
      <c r="B245" s="1">
        <f t="shared" si="10"/>
        <v>12546.601034901942</v>
      </c>
      <c r="C245" s="1">
        <f t="shared" si="11"/>
        <v>649.5155453751305</v>
      </c>
      <c r="D245" s="1">
        <f t="shared" si="2"/>
        <v>11897.085489526811</v>
      </c>
      <c r="E245" s="1">
        <v>0</v>
      </c>
      <c r="F245" s="1">
        <f t="shared" si="12"/>
        <v>85530.246316742749</v>
      </c>
      <c r="G245" s="1">
        <f>$E$3*Table2[[#This Row],[Interest]]</f>
        <v>194.85466361253916</v>
      </c>
      <c r="H245" s="1">
        <f xml:space="preserve"> IF(MOD(Table2[[#This Row],[Month]],12)=0, Table2[[#This Row],[Payment]]-SUM(G234:G245),Table2[[#This Row],[Payment]])</f>
        <v>12546.601034901942</v>
      </c>
      <c r="I245" s="1">
        <f>FV($E$2,(($B$6*$B$4-Table2[[#This Row],[Month]])/12),0,-Table2[[#This Row],[Net EMI Cost]])</f>
        <v>12908.819037711619</v>
      </c>
      <c r="J245" s="1">
        <f>$H$3*(1+$H$2)^(_xlfn.FLOOR.MATH(Table2[[#This Row],[Month]]/12,1))</f>
        <v>12634.750976878195</v>
      </c>
      <c r="K245" s="1">
        <f>FV($E$2,(($B$6*$B$4-Table2[[#This Row],[Month]])/12),0,-Table2[[#This Row],[Rental Cost]])</f>
        <v>12999.513851868123</v>
      </c>
      <c r="M245" s="1">
        <f>Table2[[#This Row],[Rental Cost]]-Table2[[#This Row],[Net EMI Cost]]</f>
        <v>88.149941976253103</v>
      </c>
      <c r="N245" s="18">
        <f ca="1">EDATE(NOW(),Table2[[#This Row],[Month]])</f>
        <v>51409</v>
      </c>
    </row>
    <row r="246" spans="1:14" ht="15.75" customHeight="1" x14ac:dyDescent="0.3">
      <c r="A246" s="4">
        <v>234</v>
      </c>
      <c r="B246" s="1">
        <f t="shared" si="10"/>
        <v>12546.601034901942</v>
      </c>
      <c r="C246" s="1">
        <f t="shared" si="11"/>
        <v>570.20164211161841</v>
      </c>
      <c r="D246" s="1">
        <f t="shared" si="2"/>
        <v>11976.399392790323</v>
      </c>
      <c r="E246" s="1">
        <v>0</v>
      </c>
      <c r="F246" s="1">
        <f t="shared" si="12"/>
        <v>73553.846923952427</v>
      </c>
      <c r="G246" s="1">
        <f>$E$3*Table2[[#This Row],[Interest]]</f>
        <v>171.06049263348552</v>
      </c>
      <c r="H246" s="1">
        <f xml:space="preserve"> IF(MOD(Table2[[#This Row],[Month]],12)=0, Table2[[#This Row],[Payment]]-SUM(G235:G246),Table2[[#This Row],[Payment]])</f>
        <v>12546.601034901942</v>
      </c>
      <c r="I246" s="1">
        <f>FV($E$2,(($B$6*$B$4-Table2[[#This Row],[Month]])/12),0,-Table2[[#This Row],[Net EMI Cost]])</f>
        <v>12856.440308477795</v>
      </c>
      <c r="J246" s="1">
        <f>$H$3*(1+$H$2)^(_xlfn.FLOOR.MATH(Table2[[#This Row],[Month]]/12,1))</f>
        <v>12634.750976878195</v>
      </c>
      <c r="K246" s="1">
        <f>FV($E$2,(($B$6*$B$4-Table2[[#This Row],[Month]])/12),0,-Table2[[#This Row],[Rental Cost]])</f>
        <v>12946.767120023082</v>
      </c>
      <c r="M246" s="1">
        <f>Table2[[#This Row],[Rental Cost]]-Table2[[#This Row],[Net EMI Cost]]</f>
        <v>88.149941976253103</v>
      </c>
      <c r="N246" s="18">
        <f ca="1">EDATE(NOW(),Table2[[#This Row],[Month]])</f>
        <v>51439</v>
      </c>
    </row>
    <row r="247" spans="1:14" ht="15.75" customHeight="1" x14ac:dyDescent="0.3">
      <c r="A247" s="4">
        <v>235</v>
      </c>
      <c r="B247" s="1">
        <f t="shared" si="10"/>
        <v>12546.601034901942</v>
      </c>
      <c r="C247" s="1">
        <f t="shared" si="11"/>
        <v>490.35897949301619</v>
      </c>
      <c r="D247" s="1">
        <f t="shared" si="2"/>
        <v>12056.242055408926</v>
      </c>
      <c r="E247" s="1">
        <v>0</v>
      </c>
      <c r="F247" s="1">
        <f t="shared" si="12"/>
        <v>61497.604868543502</v>
      </c>
      <c r="G247" s="1">
        <f>$E$3*Table2[[#This Row],[Interest]]</f>
        <v>147.10769384790484</v>
      </c>
      <c r="H247" s="1">
        <f xml:space="preserve"> IF(MOD(Table2[[#This Row],[Month]],12)=0, Table2[[#This Row],[Payment]]-SUM(G236:G247),Table2[[#This Row],[Payment]])</f>
        <v>12546.601034901942</v>
      </c>
      <c r="I247" s="1">
        <f>FV($E$2,(($B$6*$B$4-Table2[[#This Row],[Month]])/12),0,-Table2[[#This Row],[Net EMI Cost]])</f>
        <v>12804.27411079067</v>
      </c>
      <c r="J247" s="1">
        <f>$H$3*(1+$H$2)^(_xlfn.FLOOR.MATH(Table2[[#This Row],[Month]]/12,1))</f>
        <v>12634.750976878195</v>
      </c>
      <c r="K247" s="1">
        <f>FV($E$2,(($B$6*$B$4-Table2[[#This Row],[Month]])/12),0,-Table2[[#This Row],[Rental Cost]])</f>
        <v>12894.234412929427</v>
      </c>
      <c r="M247" s="1">
        <f>Table2[[#This Row],[Rental Cost]]-Table2[[#This Row],[Net EMI Cost]]</f>
        <v>88.149941976253103</v>
      </c>
      <c r="N247" s="18">
        <f ca="1">EDATE(NOW(),Table2[[#This Row],[Month]])</f>
        <v>51470</v>
      </c>
    </row>
    <row r="248" spans="1:14" ht="15.75" customHeight="1" x14ac:dyDescent="0.3">
      <c r="A248" s="4">
        <v>236</v>
      </c>
      <c r="B248" s="1">
        <f t="shared" si="10"/>
        <v>12546.601034901942</v>
      </c>
      <c r="C248" s="1">
        <f t="shared" si="11"/>
        <v>409.9840324569567</v>
      </c>
      <c r="D248" s="1">
        <f t="shared" si="2"/>
        <v>12136.617002444986</v>
      </c>
      <c r="E248" s="1">
        <v>0</v>
      </c>
      <c r="F248" s="1">
        <f t="shared" si="12"/>
        <v>49360.987866098512</v>
      </c>
      <c r="G248" s="1">
        <f>$E$3*Table2[[#This Row],[Interest]]</f>
        <v>122.99520973708701</v>
      </c>
      <c r="H248" s="1">
        <f xml:space="preserve"> IF(MOD(Table2[[#This Row],[Month]],12)=0, Table2[[#This Row],[Payment]]-SUM(G237:G248),Table2[[#This Row],[Payment]])</f>
        <v>12546.601034901942</v>
      </c>
      <c r="I248" s="1">
        <f>FV($E$2,(($B$6*$B$4-Table2[[#This Row],[Month]])/12),0,-Table2[[#This Row],[Net EMI Cost]])</f>
        <v>12752.319582283804</v>
      </c>
      <c r="J248" s="1">
        <f>$H$3*(1+$H$2)^(_xlfn.FLOOR.MATH(Table2[[#This Row],[Month]]/12,1))</f>
        <v>12634.750976878195</v>
      </c>
      <c r="K248" s="1">
        <f>FV($E$2,(($B$6*$B$4-Table2[[#This Row],[Month]])/12),0,-Table2[[#This Row],[Rental Cost]])</f>
        <v>12841.914862161908</v>
      </c>
      <c r="M248" s="1">
        <f>Table2[[#This Row],[Rental Cost]]-Table2[[#This Row],[Net EMI Cost]]</f>
        <v>88.149941976253103</v>
      </c>
      <c r="N248" s="18">
        <f ca="1">EDATE(NOW(),Table2[[#This Row],[Month]])</f>
        <v>51500</v>
      </c>
    </row>
    <row r="249" spans="1:14" ht="15.75" customHeight="1" x14ac:dyDescent="0.3">
      <c r="A249" s="4">
        <v>237</v>
      </c>
      <c r="B249" s="1">
        <f t="shared" si="10"/>
        <v>12546.601034901942</v>
      </c>
      <c r="C249" s="1">
        <f t="shared" si="11"/>
        <v>329.07325244065674</v>
      </c>
      <c r="D249" s="1">
        <f t="shared" si="2"/>
        <v>12217.527782461284</v>
      </c>
      <c r="E249" s="1">
        <v>0</v>
      </c>
      <c r="F249" s="1">
        <f t="shared" si="12"/>
        <v>37143.460083637226</v>
      </c>
      <c r="G249" s="1">
        <f>$E$3*Table2[[#This Row],[Interest]]</f>
        <v>98.721975732197023</v>
      </c>
      <c r="H249" s="1">
        <f xml:space="preserve"> IF(MOD(Table2[[#This Row],[Month]],12)=0, Table2[[#This Row],[Payment]]-SUM(G238:G249),Table2[[#This Row],[Payment]])</f>
        <v>12546.601034901942</v>
      </c>
      <c r="I249" s="1">
        <f>FV($E$2,(($B$6*$B$4-Table2[[#This Row],[Month]])/12),0,-Table2[[#This Row],[Net EMI Cost]])</f>
        <v>12700.575864089886</v>
      </c>
      <c r="J249" s="1">
        <f>$H$3*(1+$H$2)^(_xlfn.FLOOR.MATH(Table2[[#This Row],[Month]]/12,1))</f>
        <v>12634.750976878195</v>
      </c>
      <c r="K249" s="1">
        <f>FV($E$2,(($B$6*$B$4-Table2[[#This Row],[Month]])/12),0,-Table2[[#This Row],[Rental Cost]])</f>
        <v>12789.807602818977</v>
      </c>
      <c r="M249" s="1">
        <f>Table2[[#This Row],[Rental Cost]]-Table2[[#This Row],[Net EMI Cost]]</f>
        <v>88.149941976253103</v>
      </c>
      <c r="N249" s="18">
        <f ca="1">EDATE(NOW(),Table2[[#This Row],[Month]])</f>
        <v>51531</v>
      </c>
    </row>
    <row r="250" spans="1:14" ht="15.75" customHeight="1" x14ac:dyDescent="0.3">
      <c r="A250" s="4">
        <v>238</v>
      </c>
      <c r="B250" s="1">
        <f t="shared" si="10"/>
        <v>12546.601034901942</v>
      </c>
      <c r="C250" s="1">
        <f t="shared" si="11"/>
        <v>247.62306722424819</v>
      </c>
      <c r="D250" s="1">
        <f t="shared" si="2"/>
        <v>12298.977967677693</v>
      </c>
      <c r="E250" s="1">
        <v>0</v>
      </c>
      <c r="F250" s="1">
        <f t="shared" si="12"/>
        <v>24844.482115959534</v>
      </c>
      <c r="G250" s="1">
        <f>$E$3*Table2[[#This Row],[Interest]]</f>
        <v>74.286920167274459</v>
      </c>
      <c r="H250" s="1">
        <f xml:space="preserve"> IF(MOD(Table2[[#This Row],[Month]],12)=0, Table2[[#This Row],[Payment]]-SUM(G239:G250),Table2[[#This Row],[Payment]])</f>
        <v>12546.601034901942</v>
      </c>
      <c r="I250" s="1">
        <f>FV($E$2,(($B$6*$B$4-Table2[[#This Row],[Month]])/12),0,-Table2[[#This Row],[Net EMI Cost]])</f>
        <v>12649.042100826538</v>
      </c>
      <c r="J250" s="1">
        <f>$H$3*(1+$H$2)^(_xlfn.FLOOR.MATH(Table2[[#This Row],[Month]]/12,1))</f>
        <v>12634.750976878195</v>
      </c>
      <c r="K250" s="1">
        <f>FV($E$2,(($B$6*$B$4-Table2[[#This Row],[Month]])/12),0,-Table2[[#This Row],[Rental Cost]])</f>
        <v>12737.911773508511</v>
      </c>
      <c r="M250" s="1">
        <f>Table2[[#This Row],[Rental Cost]]-Table2[[#This Row],[Net EMI Cost]]</f>
        <v>88.149941976253103</v>
      </c>
      <c r="N250" s="18">
        <f ca="1">EDATE(NOW(),Table2[[#This Row],[Month]])</f>
        <v>51560</v>
      </c>
    </row>
    <row r="251" spans="1:14" ht="15.75" customHeight="1" x14ac:dyDescent="0.3">
      <c r="A251" s="4">
        <v>239</v>
      </c>
      <c r="B251" s="1">
        <f t="shared" si="10"/>
        <v>12546.601034901942</v>
      </c>
      <c r="C251" s="1">
        <f t="shared" si="11"/>
        <v>165.62988077306358</v>
      </c>
      <c r="D251" s="1">
        <f t="shared" si="2"/>
        <v>12380.971154128878</v>
      </c>
      <c r="E251" s="1">
        <v>0</v>
      </c>
      <c r="F251" s="1">
        <f t="shared" si="12"/>
        <v>12463.510961830656</v>
      </c>
      <c r="G251" s="1">
        <f>$E$3*Table2[[#This Row],[Interest]]</f>
        <v>49.688964231919073</v>
      </c>
      <c r="H251" s="1">
        <f xml:space="preserve"> IF(MOD(Table2[[#This Row],[Month]],12)=0, Table2[[#This Row],[Payment]]-SUM(G240:G251),Table2[[#This Row],[Payment]])</f>
        <v>12546.601034901942</v>
      </c>
      <c r="I251" s="1">
        <f>FV($E$2,(($B$6*$B$4-Table2[[#This Row],[Month]])/12),0,-Table2[[#This Row],[Net EMI Cost]])</f>
        <v>12597.717440582182</v>
      </c>
      <c r="J251" s="1">
        <f>$H$3*(1+$H$2)^(_xlfn.FLOOR.MATH(Table2[[#This Row],[Month]]/12,1))</f>
        <v>12634.750976878195</v>
      </c>
      <c r="K251" s="1">
        <f>FV($E$2,(($B$6*$B$4-Table2[[#This Row],[Month]])/12),0,-Table2[[#This Row],[Rental Cost]])</f>
        <v>12686.226516333569</v>
      </c>
      <c r="M251" s="1">
        <f>Table2[[#This Row],[Rental Cost]]-Table2[[#This Row],[Net EMI Cost]]</f>
        <v>88.149941976253103</v>
      </c>
      <c r="N251" s="18">
        <f ca="1">EDATE(NOW(),Table2[[#This Row],[Month]])</f>
        <v>51590</v>
      </c>
    </row>
    <row r="252" spans="1:14" ht="15.75" customHeight="1" x14ac:dyDescent="0.3">
      <c r="A252" s="4">
        <v>240</v>
      </c>
      <c r="B252" s="1">
        <f t="shared" si="10"/>
        <v>12546.601034909527</v>
      </c>
      <c r="C252" s="1">
        <f t="shared" si="11"/>
        <v>83.090073078871043</v>
      </c>
      <c r="D252" s="1">
        <f t="shared" si="2"/>
        <v>12463.510961830656</v>
      </c>
      <c r="E252" s="1">
        <v>0</v>
      </c>
      <c r="F252" s="1">
        <f t="shared" si="12"/>
        <v>0</v>
      </c>
      <c r="G252" s="1">
        <f>$E$3*Table2[[#This Row],[Interest]]</f>
        <v>24.927021923661311</v>
      </c>
      <c r="H252" s="1">
        <f xml:space="preserve"> IF(MOD(Table2[[#This Row],[Month]],12)=0, Table2[[#This Row],[Payment]]-SUM(G241:G252),Table2[[#This Row],[Payment]])</f>
        <v>10648.733662654624</v>
      </c>
      <c r="I252" s="1">
        <f>FV($E$2,(($B$6*$B$4-Table2[[#This Row],[Month]])/12),0,-Table2[[#This Row],[Net EMI Cost]])</f>
        <v>10648.733662654624</v>
      </c>
      <c r="J252" s="1">
        <f>$H$3*(1+$H$2)^(_xlfn.FLOOR.MATH(Table2[[#This Row],[Month]]/12,1))</f>
        <v>13266.488525722105</v>
      </c>
      <c r="K252" s="1">
        <f>FV($E$2,(($B$6*$B$4-Table2[[#This Row],[Month]])/12),0,-Table2[[#This Row],[Rental Cost]])</f>
        <v>13266.488525722105</v>
      </c>
      <c r="M252" s="1">
        <f>Table2[[#This Row],[Rental Cost]]-Table2[[#This Row],[Net EMI Cost]]</f>
        <v>2617.754863067481</v>
      </c>
      <c r="N252" s="18">
        <f ca="1">EDATE(NOW(),Table2[[#This Row],[Month]])</f>
        <v>51621</v>
      </c>
    </row>
    <row r="253" spans="1:14" ht="15.75" customHeight="1" x14ac:dyDescent="0.3">
      <c r="A253" s="4">
        <v>241</v>
      </c>
      <c r="B253" s="1">
        <f t="shared" si="10"/>
        <v>0</v>
      </c>
      <c r="C253" s="1">
        <f t="shared" si="11"/>
        <v>0</v>
      </c>
      <c r="D253" s="1">
        <f t="shared" si="2"/>
        <v>0</v>
      </c>
      <c r="E253" s="1">
        <f t="shared" ref="E253:E269" si="13">IF(F252-D253&gt;=$E$3,$E$3,F252-D253)</f>
        <v>0</v>
      </c>
      <c r="F253" s="1">
        <f t="shared" si="12"/>
        <v>0</v>
      </c>
      <c r="M253" s="14">
        <f>K3</f>
        <v>16818749.873314023</v>
      </c>
      <c r="N253" s="18">
        <f ca="1">EDATE(NOW(),241)</f>
        <v>51651</v>
      </c>
    </row>
    <row r="254" spans="1:14" ht="15.75" customHeight="1" x14ac:dyDescent="0.3">
      <c r="A254" s="4">
        <v>242</v>
      </c>
      <c r="B254" s="1">
        <f t="shared" si="10"/>
        <v>0</v>
      </c>
      <c r="C254" s="1">
        <f t="shared" si="11"/>
        <v>0</v>
      </c>
      <c r="D254" s="1">
        <f t="shared" si="2"/>
        <v>0</v>
      </c>
      <c r="E254" s="1">
        <f t="shared" si="13"/>
        <v>0</v>
      </c>
      <c r="F254" s="1">
        <f t="shared" si="12"/>
        <v>0</v>
      </c>
    </row>
    <row r="255" spans="1:14" ht="15.75" customHeight="1" x14ac:dyDescent="0.3">
      <c r="A255" s="4">
        <v>243</v>
      </c>
      <c r="B255" s="1">
        <f t="shared" si="10"/>
        <v>0</v>
      </c>
      <c r="C255" s="1">
        <f t="shared" si="11"/>
        <v>0</v>
      </c>
      <c r="D255" s="1">
        <f t="shared" si="2"/>
        <v>0</v>
      </c>
      <c r="E255" s="1">
        <f t="shared" si="13"/>
        <v>0</v>
      </c>
      <c r="F255" s="1">
        <f t="shared" si="12"/>
        <v>0</v>
      </c>
    </row>
    <row r="256" spans="1:14" ht="15.75" customHeight="1" x14ac:dyDescent="0.3">
      <c r="A256" s="4">
        <v>244</v>
      </c>
      <c r="B256" s="1">
        <f t="shared" si="10"/>
        <v>0</v>
      </c>
      <c r="C256" s="1">
        <f t="shared" si="11"/>
        <v>0</v>
      </c>
      <c r="D256" s="1">
        <f t="shared" si="2"/>
        <v>0</v>
      </c>
      <c r="E256" s="1">
        <f t="shared" si="13"/>
        <v>0</v>
      </c>
      <c r="F256" s="1">
        <f t="shared" si="12"/>
        <v>0</v>
      </c>
    </row>
    <row r="257" spans="1:6" ht="15.75" customHeight="1" x14ac:dyDescent="0.3">
      <c r="A257" s="4">
        <v>245</v>
      </c>
      <c r="B257" s="1">
        <f t="shared" si="10"/>
        <v>0</v>
      </c>
      <c r="C257" s="1">
        <f t="shared" si="11"/>
        <v>0</v>
      </c>
      <c r="D257" s="1">
        <f t="shared" si="2"/>
        <v>0</v>
      </c>
      <c r="E257" s="1">
        <f t="shared" si="13"/>
        <v>0</v>
      </c>
      <c r="F257" s="1">
        <f t="shared" si="12"/>
        <v>0</v>
      </c>
    </row>
    <row r="258" spans="1:6" ht="15.75" customHeight="1" x14ac:dyDescent="0.3">
      <c r="A258" s="4">
        <v>246</v>
      </c>
      <c r="B258" s="1">
        <f t="shared" si="10"/>
        <v>0</v>
      </c>
      <c r="C258" s="1">
        <f t="shared" si="11"/>
        <v>0</v>
      </c>
      <c r="D258" s="1">
        <f t="shared" si="2"/>
        <v>0</v>
      </c>
      <c r="E258" s="1">
        <f t="shared" si="13"/>
        <v>0</v>
      </c>
      <c r="F258" s="1">
        <f t="shared" si="12"/>
        <v>0</v>
      </c>
    </row>
    <row r="259" spans="1:6" ht="15.75" customHeight="1" x14ac:dyDescent="0.3">
      <c r="A259" s="4">
        <v>247</v>
      </c>
      <c r="B259" s="1">
        <f t="shared" si="10"/>
        <v>0</v>
      </c>
      <c r="C259" s="1">
        <f t="shared" si="11"/>
        <v>0</v>
      </c>
      <c r="D259" s="1">
        <f t="shared" si="2"/>
        <v>0</v>
      </c>
      <c r="E259" s="1">
        <f t="shared" si="13"/>
        <v>0</v>
      </c>
      <c r="F259" s="1">
        <f t="shared" si="12"/>
        <v>0</v>
      </c>
    </row>
    <row r="260" spans="1:6" ht="15.75" customHeight="1" x14ac:dyDescent="0.3">
      <c r="A260" s="4">
        <v>248</v>
      </c>
      <c r="B260" s="1">
        <f t="shared" si="10"/>
        <v>0</v>
      </c>
      <c r="C260" s="1">
        <f t="shared" si="11"/>
        <v>0</v>
      </c>
      <c r="D260" s="1">
        <f t="shared" si="2"/>
        <v>0</v>
      </c>
      <c r="E260" s="1">
        <f t="shared" si="13"/>
        <v>0</v>
      </c>
      <c r="F260" s="1">
        <f t="shared" si="12"/>
        <v>0</v>
      </c>
    </row>
    <row r="261" spans="1:6" ht="15.75" customHeight="1" x14ac:dyDescent="0.3">
      <c r="A261" s="4">
        <v>249</v>
      </c>
      <c r="B261" s="1">
        <f t="shared" si="10"/>
        <v>0</v>
      </c>
      <c r="C261" s="1">
        <f t="shared" si="11"/>
        <v>0</v>
      </c>
      <c r="D261" s="1">
        <f t="shared" si="2"/>
        <v>0</v>
      </c>
      <c r="E261" s="1">
        <f t="shared" si="13"/>
        <v>0</v>
      </c>
      <c r="F261" s="1">
        <f t="shared" si="12"/>
        <v>0</v>
      </c>
    </row>
    <row r="262" spans="1:6" ht="15.75" customHeight="1" x14ac:dyDescent="0.3">
      <c r="A262" s="4">
        <v>250</v>
      </c>
      <c r="B262" s="1">
        <f t="shared" si="10"/>
        <v>0</v>
      </c>
      <c r="C262" s="1">
        <f t="shared" si="11"/>
        <v>0</v>
      </c>
      <c r="D262" s="1">
        <f t="shared" si="2"/>
        <v>0</v>
      </c>
      <c r="E262" s="1">
        <f t="shared" si="13"/>
        <v>0</v>
      </c>
      <c r="F262" s="1">
        <f t="shared" si="12"/>
        <v>0</v>
      </c>
    </row>
    <row r="263" spans="1:6" ht="15.75" customHeight="1" x14ac:dyDescent="0.3">
      <c r="A263" s="4">
        <v>251</v>
      </c>
      <c r="B263" s="1">
        <f t="shared" si="10"/>
        <v>0</v>
      </c>
      <c r="C263" s="1">
        <f t="shared" si="11"/>
        <v>0</v>
      </c>
      <c r="D263" s="1">
        <f t="shared" si="2"/>
        <v>0</v>
      </c>
      <c r="E263" s="1">
        <f t="shared" si="13"/>
        <v>0</v>
      </c>
      <c r="F263" s="1">
        <f t="shared" si="12"/>
        <v>0</v>
      </c>
    </row>
    <row r="264" spans="1:6" ht="15.75" customHeight="1" x14ac:dyDescent="0.3">
      <c r="A264" s="4">
        <v>252</v>
      </c>
      <c r="B264" s="1">
        <f t="shared" si="10"/>
        <v>0</v>
      </c>
      <c r="C264" s="1">
        <f t="shared" si="11"/>
        <v>0</v>
      </c>
      <c r="D264" s="1">
        <f t="shared" si="2"/>
        <v>0</v>
      </c>
      <c r="E264" s="1">
        <f t="shared" si="13"/>
        <v>0</v>
      </c>
      <c r="F264" s="1">
        <f t="shared" si="12"/>
        <v>0</v>
      </c>
    </row>
    <row r="265" spans="1:6" ht="15.75" customHeight="1" x14ac:dyDescent="0.3">
      <c r="A265" s="4">
        <v>253</v>
      </c>
      <c r="B265" s="1">
        <f t="shared" si="10"/>
        <v>0</v>
      </c>
      <c r="C265" s="1">
        <f t="shared" si="11"/>
        <v>0</v>
      </c>
      <c r="D265" s="1">
        <f t="shared" si="2"/>
        <v>0</v>
      </c>
      <c r="E265" s="1">
        <f t="shared" si="13"/>
        <v>0</v>
      </c>
      <c r="F265" s="1">
        <f t="shared" si="12"/>
        <v>0</v>
      </c>
    </row>
    <row r="266" spans="1:6" ht="15.75" customHeight="1" x14ac:dyDescent="0.3">
      <c r="A266" s="4">
        <v>254</v>
      </c>
      <c r="B266" s="1">
        <f t="shared" si="10"/>
        <v>0</v>
      </c>
      <c r="C266" s="1">
        <f t="shared" si="11"/>
        <v>0</v>
      </c>
      <c r="D266" s="1">
        <f t="shared" si="2"/>
        <v>0</v>
      </c>
      <c r="E266" s="1">
        <f t="shared" si="13"/>
        <v>0</v>
      </c>
      <c r="F266" s="1">
        <f t="shared" si="12"/>
        <v>0</v>
      </c>
    </row>
    <row r="267" spans="1:6" ht="15.75" customHeight="1" x14ac:dyDescent="0.3">
      <c r="A267" s="4">
        <v>255</v>
      </c>
      <c r="B267" s="1">
        <f t="shared" si="10"/>
        <v>0</v>
      </c>
      <c r="C267" s="1">
        <f t="shared" si="11"/>
        <v>0</v>
      </c>
      <c r="D267" s="1">
        <f t="shared" si="2"/>
        <v>0</v>
      </c>
      <c r="E267" s="1">
        <f t="shared" si="13"/>
        <v>0</v>
      </c>
      <c r="F267" s="1">
        <f t="shared" si="12"/>
        <v>0</v>
      </c>
    </row>
    <row r="268" spans="1:6" ht="15.75" customHeight="1" x14ac:dyDescent="0.3">
      <c r="A268" s="4">
        <v>256</v>
      </c>
      <c r="B268" s="1">
        <f t="shared" si="10"/>
        <v>0</v>
      </c>
      <c r="C268" s="1">
        <f t="shared" si="11"/>
        <v>0</v>
      </c>
      <c r="D268" s="1">
        <f t="shared" ref="D268:D372" si="14">IF(B268&gt;0,MIN(B268-C268,F267),0)</f>
        <v>0</v>
      </c>
      <c r="E268" s="1">
        <f t="shared" si="13"/>
        <v>0</v>
      </c>
      <c r="F268" s="1">
        <f t="shared" si="12"/>
        <v>0</v>
      </c>
    </row>
    <row r="269" spans="1:6" ht="15.75" customHeight="1" x14ac:dyDescent="0.3">
      <c r="A269" s="4">
        <v>257</v>
      </c>
      <c r="B269" s="1">
        <f t="shared" ref="B269:B332" si="15">IF($B$7&lt;=F268,$B$7,F268+F268*$B$5/$B$6)</f>
        <v>0</v>
      </c>
      <c r="C269" s="1">
        <f t="shared" ref="C269:C332" si="16">IF(B269&gt;0,$B$5/$B$6*F268,0)</f>
        <v>0</v>
      </c>
      <c r="D269" s="1">
        <f t="shared" si="14"/>
        <v>0</v>
      </c>
      <c r="E269" s="1">
        <f t="shared" si="13"/>
        <v>0</v>
      </c>
      <c r="F269" s="1">
        <f t="shared" ref="F269:F332" si="17">IF(ROUND(F268,5)&gt;0,F268-D269-E269,0)</f>
        <v>0</v>
      </c>
    </row>
    <row r="270" spans="1:6" ht="15.75" customHeight="1" x14ac:dyDescent="0.3">
      <c r="A270" s="4">
        <v>258</v>
      </c>
      <c r="B270" s="1">
        <f t="shared" si="15"/>
        <v>0</v>
      </c>
      <c r="C270" s="1">
        <f t="shared" si="16"/>
        <v>0</v>
      </c>
      <c r="D270" s="1">
        <f t="shared" si="14"/>
        <v>0</v>
      </c>
      <c r="E270" s="1">
        <f t="shared" ref="E270:E333" si="18">IF(F269-D270&gt;=$E$3,$E$3,F269-D270)</f>
        <v>0</v>
      </c>
      <c r="F270" s="1">
        <f t="shared" si="17"/>
        <v>0</v>
      </c>
    </row>
    <row r="271" spans="1:6" ht="15.75" customHeight="1" x14ac:dyDescent="0.3">
      <c r="A271" s="4">
        <v>259</v>
      </c>
      <c r="B271" s="1">
        <f t="shared" si="15"/>
        <v>0</v>
      </c>
      <c r="C271" s="1">
        <f t="shared" si="16"/>
        <v>0</v>
      </c>
      <c r="D271" s="1">
        <f t="shared" si="14"/>
        <v>0</v>
      </c>
      <c r="E271" s="1">
        <f t="shared" si="18"/>
        <v>0</v>
      </c>
      <c r="F271" s="1">
        <f t="shared" si="17"/>
        <v>0</v>
      </c>
    </row>
    <row r="272" spans="1:6" ht="15.75" customHeight="1" x14ac:dyDescent="0.3">
      <c r="A272" s="4">
        <v>260</v>
      </c>
      <c r="B272" s="1">
        <f t="shared" si="15"/>
        <v>0</v>
      </c>
      <c r="C272" s="1">
        <f t="shared" si="16"/>
        <v>0</v>
      </c>
      <c r="D272" s="1">
        <f t="shared" si="14"/>
        <v>0</v>
      </c>
      <c r="E272" s="1">
        <f t="shared" si="18"/>
        <v>0</v>
      </c>
      <c r="F272" s="1">
        <f t="shared" si="17"/>
        <v>0</v>
      </c>
    </row>
    <row r="273" spans="1:6" ht="15.75" customHeight="1" x14ac:dyDescent="0.3">
      <c r="A273" s="4">
        <v>261</v>
      </c>
      <c r="B273" s="1">
        <f t="shared" si="15"/>
        <v>0</v>
      </c>
      <c r="C273" s="1">
        <f t="shared" si="16"/>
        <v>0</v>
      </c>
      <c r="D273" s="1">
        <f t="shared" si="14"/>
        <v>0</v>
      </c>
      <c r="E273" s="1">
        <f t="shared" si="18"/>
        <v>0</v>
      </c>
      <c r="F273" s="1">
        <f t="shared" si="17"/>
        <v>0</v>
      </c>
    </row>
    <row r="274" spans="1:6" ht="15.75" customHeight="1" x14ac:dyDescent="0.3">
      <c r="A274" s="4">
        <v>262</v>
      </c>
      <c r="B274" s="1">
        <f t="shared" si="15"/>
        <v>0</v>
      </c>
      <c r="C274" s="1">
        <f t="shared" si="16"/>
        <v>0</v>
      </c>
      <c r="D274" s="1">
        <f t="shared" si="14"/>
        <v>0</v>
      </c>
      <c r="E274" s="1">
        <f t="shared" si="18"/>
        <v>0</v>
      </c>
      <c r="F274" s="1">
        <f t="shared" si="17"/>
        <v>0</v>
      </c>
    </row>
    <row r="275" spans="1:6" ht="15.75" customHeight="1" x14ac:dyDescent="0.3">
      <c r="A275" s="4">
        <v>263</v>
      </c>
      <c r="B275" s="1">
        <f t="shared" si="15"/>
        <v>0</v>
      </c>
      <c r="C275" s="1">
        <f t="shared" si="16"/>
        <v>0</v>
      </c>
      <c r="D275" s="1">
        <f t="shared" si="14"/>
        <v>0</v>
      </c>
      <c r="E275" s="1">
        <f t="shared" si="18"/>
        <v>0</v>
      </c>
      <c r="F275" s="1">
        <f t="shared" si="17"/>
        <v>0</v>
      </c>
    </row>
    <row r="276" spans="1:6" ht="15.75" customHeight="1" x14ac:dyDescent="0.3">
      <c r="A276" s="4">
        <v>264</v>
      </c>
      <c r="B276" s="1">
        <f t="shared" si="15"/>
        <v>0</v>
      </c>
      <c r="C276" s="1">
        <f t="shared" si="16"/>
        <v>0</v>
      </c>
      <c r="D276" s="1">
        <f t="shared" si="14"/>
        <v>0</v>
      </c>
      <c r="E276" s="1">
        <f t="shared" si="18"/>
        <v>0</v>
      </c>
      <c r="F276" s="1">
        <f t="shared" si="17"/>
        <v>0</v>
      </c>
    </row>
    <row r="277" spans="1:6" ht="15.75" customHeight="1" x14ac:dyDescent="0.3">
      <c r="A277" s="4">
        <v>265</v>
      </c>
      <c r="B277" s="1">
        <f t="shared" si="15"/>
        <v>0</v>
      </c>
      <c r="C277" s="1">
        <f t="shared" si="16"/>
        <v>0</v>
      </c>
      <c r="D277" s="1">
        <f t="shared" si="14"/>
        <v>0</v>
      </c>
      <c r="E277" s="1">
        <f t="shared" si="18"/>
        <v>0</v>
      </c>
      <c r="F277" s="1">
        <f t="shared" si="17"/>
        <v>0</v>
      </c>
    </row>
    <row r="278" spans="1:6" ht="15.75" customHeight="1" x14ac:dyDescent="0.3">
      <c r="A278" s="4">
        <v>266</v>
      </c>
      <c r="B278" s="1">
        <f t="shared" si="15"/>
        <v>0</v>
      </c>
      <c r="C278" s="1">
        <f t="shared" si="16"/>
        <v>0</v>
      </c>
      <c r="D278" s="1">
        <f t="shared" si="14"/>
        <v>0</v>
      </c>
      <c r="E278" s="1">
        <f t="shared" si="18"/>
        <v>0</v>
      </c>
      <c r="F278" s="1">
        <f t="shared" si="17"/>
        <v>0</v>
      </c>
    </row>
    <row r="279" spans="1:6" ht="15.75" customHeight="1" x14ac:dyDescent="0.3">
      <c r="A279" s="4">
        <v>267</v>
      </c>
      <c r="B279" s="1">
        <f t="shared" si="15"/>
        <v>0</v>
      </c>
      <c r="C279" s="1">
        <f t="shared" si="16"/>
        <v>0</v>
      </c>
      <c r="D279" s="1">
        <f t="shared" si="14"/>
        <v>0</v>
      </c>
      <c r="E279" s="1">
        <f t="shared" si="18"/>
        <v>0</v>
      </c>
      <c r="F279" s="1">
        <f t="shared" si="17"/>
        <v>0</v>
      </c>
    </row>
    <row r="280" spans="1:6" ht="15.75" customHeight="1" x14ac:dyDescent="0.3">
      <c r="A280" s="4">
        <v>268</v>
      </c>
      <c r="B280" s="1">
        <f t="shared" si="15"/>
        <v>0</v>
      </c>
      <c r="C280" s="1">
        <f t="shared" si="16"/>
        <v>0</v>
      </c>
      <c r="D280" s="1">
        <f t="shared" si="14"/>
        <v>0</v>
      </c>
      <c r="E280" s="1">
        <f t="shared" si="18"/>
        <v>0</v>
      </c>
      <c r="F280" s="1">
        <f t="shared" si="17"/>
        <v>0</v>
      </c>
    </row>
    <row r="281" spans="1:6" ht="15.75" customHeight="1" x14ac:dyDescent="0.3">
      <c r="A281" s="4">
        <v>269</v>
      </c>
      <c r="B281" s="1">
        <f t="shared" si="15"/>
        <v>0</v>
      </c>
      <c r="C281" s="1">
        <f t="shared" si="16"/>
        <v>0</v>
      </c>
      <c r="D281" s="1">
        <f t="shared" si="14"/>
        <v>0</v>
      </c>
      <c r="E281" s="1">
        <f t="shared" si="18"/>
        <v>0</v>
      </c>
      <c r="F281" s="1">
        <f t="shared" si="17"/>
        <v>0</v>
      </c>
    </row>
    <row r="282" spans="1:6" ht="15.75" customHeight="1" x14ac:dyDescent="0.3">
      <c r="A282" s="4">
        <v>270</v>
      </c>
      <c r="B282" s="1">
        <f t="shared" si="15"/>
        <v>0</v>
      </c>
      <c r="C282" s="1">
        <f t="shared" si="16"/>
        <v>0</v>
      </c>
      <c r="D282" s="1">
        <f t="shared" si="14"/>
        <v>0</v>
      </c>
      <c r="E282" s="1">
        <f t="shared" si="18"/>
        <v>0</v>
      </c>
      <c r="F282" s="1">
        <f t="shared" si="17"/>
        <v>0</v>
      </c>
    </row>
    <row r="283" spans="1:6" ht="15.75" customHeight="1" x14ac:dyDescent="0.3">
      <c r="A283" s="4">
        <v>271</v>
      </c>
      <c r="B283" s="1">
        <f t="shared" si="15"/>
        <v>0</v>
      </c>
      <c r="C283" s="1">
        <f t="shared" si="16"/>
        <v>0</v>
      </c>
      <c r="D283" s="1">
        <f t="shared" si="14"/>
        <v>0</v>
      </c>
      <c r="E283" s="1">
        <f t="shared" si="18"/>
        <v>0</v>
      </c>
      <c r="F283" s="1">
        <f t="shared" si="17"/>
        <v>0</v>
      </c>
    </row>
    <row r="284" spans="1:6" ht="15.75" customHeight="1" x14ac:dyDescent="0.3">
      <c r="A284" s="4">
        <v>272</v>
      </c>
      <c r="B284" s="1">
        <f t="shared" si="15"/>
        <v>0</v>
      </c>
      <c r="C284" s="1">
        <f t="shared" si="16"/>
        <v>0</v>
      </c>
      <c r="D284" s="1">
        <f t="shared" si="14"/>
        <v>0</v>
      </c>
      <c r="E284" s="1">
        <f t="shared" si="18"/>
        <v>0</v>
      </c>
      <c r="F284" s="1">
        <f t="shared" si="17"/>
        <v>0</v>
      </c>
    </row>
    <row r="285" spans="1:6" ht="15.75" customHeight="1" x14ac:dyDescent="0.3">
      <c r="A285" s="4">
        <v>273</v>
      </c>
      <c r="B285" s="1">
        <f t="shared" si="15"/>
        <v>0</v>
      </c>
      <c r="C285" s="1">
        <f t="shared" si="16"/>
        <v>0</v>
      </c>
      <c r="D285" s="1">
        <f t="shared" si="14"/>
        <v>0</v>
      </c>
      <c r="E285" s="1">
        <f t="shared" si="18"/>
        <v>0</v>
      </c>
      <c r="F285" s="1">
        <f t="shared" si="17"/>
        <v>0</v>
      </c>
    </row>
    <row r="286" spans="1:6" ht="15.75" customHeight="1" x14ac:dyDescent="0.3">
      <c r="A286" s="4">
        <v>274</v>
      </c>
      <c r="B286" s="1">
        <f t="shared" si="15"/>
        <v>0</v>
      </c>
      <c r="C286" s="1">
        <f t="shared" si="16"/>
        <v>0</v>
      </c>
      <c r="D286" s="1">
        <f t="shared" si="14"/>
        <v>0</v>
      </c>
      <c r="E286" s="1">
        <f t="shared" si="18"/>
        <v>0</v>
      </c>
      <c r="F286" s="1">
        <f t="shared" si="17"/>
        <v>0</v>
      </c>
    </row>
    <row r="287" spans="1:6" ht="15.75" customHeight="1" x14ac:dyDescent="0.3">
      <c r="A287" s="4">
        <v>275</v>
      </c>
      <c r="B287" s="1">
        <f t="shared" si="15"/>
        <v>0</v>
      </c>
      <c r="C287" s="1">
        <f t="shared" si="16"/>
        <v>0</v>
      </c>
      <c r="D287" s="1">
        <f t="shared" si="14"/>
        <v>0</v>
      </c>
      <c r="E287" s="1">
        <f t="shared" si="18"/>
        <v>0</v>
      </c>
      <c r="F287" s="1">
        <f t="shared" si="17"/>
        <v>0</v>
      </c>
    </row>
    <row r="288" spans="1:6" ht="15.75" customHeight="1" x14ac:dyDescent="0.3">
      <c r="A288" s="4">
        <v>276</v>
      </c>
      <c r="B288" s="1">
        <f t="shared" si="15"/>
        <v>0</v>
      </c>
      <c r="C288" s="1">
        <f t="shared" si="16"/>
        <v>0</v>
      </c>
      <c r="D288" s="1">
        <f t="shared" si="14"/>
        <v>0</v>
      </c>
      <c r="E288" s="1">
        <f t="shared" si="18"/>
        <v>0</v>
      </c>
      <c r="F288" s="1">
        <f t="shared" si="17"/>
        <v>0</v>
      </c>
    </row>
    <row r="289" spans="1:6" ht="15.75" customHeight="1" x14ac:dyDescent="0.3">
      <c r="A289" s="4">
        <v>277</v>
      </c>
      <c r="B289" s="1">
        <f t="shared" si="15"/>
        <v>0</v>
      </c>
      <c r="C289" s="1">
        <f t="shared" si="16"/>
        <v>0</v>
      </c>
      <c r="D289" s="1">
        <f t="shared" si="14"/>
        <v>0</v>
      </c>
      <c r="E289" s="1">
        <f t="shared" si="18"/>
        <v>0</v>
      </c>
      <c r="F289" s="1">
        <f t="shared" si="17"/>
        <v>0</v>
      </c>
    </row>
    <row r="290" spans="1:6" ht="15.75" customHeight="1" x14ac:dyDescent="0.3">
      <c r="A290" s="4">
        <v>278</v>
      </c>
      <c r="B290" s="1">
        <f t="shared" si="15"/>
        <v>0</v>
      </c>
      <c r="C290" s="1">
        <f t="shared" si="16"/>
        <v>0</v>
      </c>
      <c r="D290" s="1">
        <f t="shared" si="14"/>
        <v>0</v>
      </c>
      <c r="E290" s="1">
        <f t="shared" si="18"/>
        <v>0</v>
      </c>
      <c r="F290" s="1">
        <f t="shared" si="17"/>
        <v>0</v>
      </c>
    </row>
    <row r="291" spans="1:6" ht="15.75" customHeight="1" x14ac:dyDescent="0.3">
      <c r="A291" s="4">
        <v>279</v>
      </c>
      <c r="B291" s="1">
        <f t="shared" si="15"/>
        <v>0</v>
      </c>
      <c r="C291" s="1">
        <f t="shared" si="16"/>
        <v>0</v>
      </c>
      <c r="D291" s="1">
        <f t="shared" si="14"/>
        <v>0</v>
      </c>
      <c r="E291" s="1">
        <f t="shared" si="18"/>
        <v>0</v>
      </c>
      <c r="F291" s="1">
        <f t="shared" si="17"/>
        <v>0</v>
      </c>
    </row>
    <row r="292" spans="1:6" ht="15.75" customHeight="1" x14ac:dyDescent="0.3">
      <c r="A292" s="4">
        <v>280</v>
      </c>
      <c r="B292" s="1">
        <f t="shared" si="15"/>
        <v>0</v>
      </c>
      <c r="C292" s="1">
        <f t="shared" si="16"/>
        <v>0</v>
      </c>
      <c r="D292" s="1">
        <f t="shared" si="14"/>
        <v>0</v>
      </c>
      <c r="E292" s="1">
        <f t="shared" si="18"/>
        <v>0</v>
      </c>
      <c r="F292" s="1">
        <f t="shared" si="17"/>
        <v>0</v>
      </c>
    </row>
    <row r="293" spans="1:6" ht="15.75" customHeight="1" x14ac:dyDescent="0.3">
      <c r="A293" s="4">
        <v>281</v>
      </c>
      <c r="B293" s="1">
        <f t="shared" si="15"/>
        <v>0</v>
      </c>
      <c r="C293" s="1">
        <f t="shared" si="16"/>
        <v>0</v>
      </c>
      <c r="D293" s="1">
        <f t="shared" si="14"/>
        <v>0</v>
      </c>
      <c r="E293" s="1">
        <f t="shared" si="18"/>
        <v>0</v>
      </c>
      <c r="F293" s="1">
        <f t="shared" si="17"/>
        <v>0</v>
      </c>
    </row>
    <row r="294" spans="1:6" ht="15.75" customHeight="1" x14ac:dyDescent="0.3">
      <c r="A294" s="4">
        <v>282</v>
      </c>
      <c r="B294" s="1">
        <f t="shared" si="15"/>
        <v>0</v>
      </c>
      <c r="C294" s="1">
        <f t="shared" si="16"/>
        <v>0</v>
      </c>
      <c r="D294" s="1">
        <f t="shared" si="14"/>
        <v>0</v>
      </c>
      <c r="E294" s="1">
        <f t="shared" si="18"/>
        <v>0</v>
      </c>
      <c r="F294" s="1">
        <f t="shared" si="17"/>
        <v>0</v>
      </c>
    </row>
    <row r="295" spans="1:6" ht="15.75" customHeight="1" x14ac:dyDescent="0.3">
      <c r="A295" s="4">
        <v>283</v>
      </c>
      <c r="B295" s="1">
        <f t="shared" si="15"/>
        <v>0</v>
      </c>
      <c r="C295" s="1">
        <f t="shared" si="16"/>
        <v>0</v>
      </c>
      <c r="D295" s="1">
        <f t="shared" si="14"/>
        <v>0</v>
      </c>
      <c r="E295" s="1">
        <f t="shared" si="18"/>
        <v>0</v>
      </c>
      <c r="F295" s="1">
        <f t="shared" si="17"/>
        <v>0</v>
      </c>
    </row>
    <row r="296" spans="1:6" ht="15.75" customHeight="1" x14ac:dyDescent="0.3">
      <c r="A296" s="4">
        <v>284</v>
      </c>
      <c r="B296" s="1">
        <f t="shared" si="15"/>
        <v>0</v>
      </c>
      <c r="C296" s="1">
        <f t="shared" si="16"/>
        <v>0</v>
      </c>
      <c r="D296" s="1">
        <f t="shared" si="14"/>
        <v>0</v>
      </c>
      <c r="E296" s="1">
        <f t="shared" si="18"/>
        <v>0</v>
      </c>
      <c r="F296" s="1">
        <f t="shared" si="17"/>
        <v>0</v>
      </c>
    </row>
    <row r="297" spans="1:6" ht="15.75" customHeight="1" x14ac:dyDescent="0.3">
      <c r="A297" s="4">
        <v>285</v>
      </c>
      <c r="B297" s="1">
        <f t="shared" si="15"/>
        <v>0</v>
      </c>
      <c r="C297" s="1">
        <f t="shared" si="16"/>
        <v>0</v>
      </c>
      <c r="D297" s="1">
        <f t="shared" si="14"/>
        <v>0</v>
      </c>
      <c r="E297" s="1">
        <f t="shared" si="18"/>
        <v>0</v>
      </c>
      <c r="F297" s="1">
        <f t="shared" si="17"/>
        <v>0</v>
      </c>
    </row>
    <row r="298" spans="1:6" ht="15.75" customHeight="1" x14ac:dyDescent="0.3">
      <c r="A298" s="4">
        <v>286</v>
      </c>
      <c r="B298" s="1">
        <f t="shared" si="15"/>
        <v>0</v>
      </c>
      <c r="C298" s="1">
        <f t="shared" si="16"/>
        <v>0</v>
      </c>
      <c r="D298" s="1">
        <f t="shared" si="14"/>
        <v>0</v>
      </c>
      <c r="E298" s="1">
        <f t="shared" si="18"/>
        <v>0</v>
      </c>
      <c r="F298" s="1">
        <f t="shared" si="17"/>
        <v>0</v>
      </c>
    </row>
    <row r="299" spans="1:6" ht="15.75" customHeight="1" x14ac:dyDescent="0.3">
      <c r="A299" s="4">
        <v>287</v>
      </c>
      <c r="B299" s="1">
        <f t="shared" si="15"/>
        <v>0</v>
      </c>
      <c r="C299" s="1">
        <f t="shared" si="16"/>
        <v>0</v>
      </c>
      <c r="D299" s="1">
        <f t="shared" si="14"/>
        <v>0</v>
      </c>
      <c r="E299" s="1">
        <f t="shared" si="18"/>
        <v>0</v>
      </c>
      <c r="F299" s="1">
        <f t="shared" si="17"/>
        <v>0</v>
      </c>
    </row>
    <row r="300" spans="1:6" ht="15.75" customHeight="1" x14ac:dyDescent="0.3">
      <c r="A300" s="4">
        <v>288</v>
      </c>
      <c r="B300" s="1">
        <f t="shared" si="15"/>
        <v>0</v>
      </c>
      <c r="C300" s="1">
        <f t="shared" si="16"/>
        <v>0</v>
      </c>
      <c r="D300" s="1">
        <f t="shared" si="14"/>
        <v>0</v>
      </c>
      <c r="E300" s="1">
        <f t="shared" si="18"/>
        <v>0</v>
      </c>
      <c r="F300" s="1">
        <f t="shared" si="17"/>
        <v>0</v>
      </c>
    </row>
    <row r="301" spans="1:6" ht="15.75" customHeight="1" x14ac:dyDescent="0.3">
      <c r="A301" s="4">
        <v>289</v>
      </c>
      <c r="B301" s="1">
        <f t="shared" si="15"/>
        <v>0</v>
      </c>
      <c r="C301" s="1">
        <f t="shared" si="16"/>
        <v>0</v>
      </c>
      <c r="D301" s="1">
        <f t="shared" si="14"/>
        <v>0</v>
      </c>
      <c r="E301" s="1">
        <f t="shared" si="18"/>
        <v>0</v>
      </c>
      <c r="F301" s="1">
        <f t="shared" si="17"/>
        <v>0</v>
      </c>
    </row>
    <row r="302" spans="1:6" ht="15.75" customHeight="1" x14ac:dyDescent="0.3">
      <c r="A302" s="4">
        <v>290</v>
      </c>
      <c r="B302" s="1">
        <f t="shared" si="15"/>
        <v>0</v>
      </c>
      <c r="C302" s="1">
        <f t="shared" si="16"/>
        <v>0</v>
      </c>
      <c r="D302" s="1">
        <f t="shared" si="14"/>
        <v>0</v>
      </c>
      <c r="E302" s="1">
        <f t="shared" si="18"/>
        <v>0</v>
      </c>
      <c r="F302" s="1">
        <f t="shared" si="17"/>
        <v>0</v>
      </c>
    </row>
    <row r="303" spans="1:6" ht="15.75" customHeight="1" x14ac:dyDescent="0.3">
      <c r="A303" s="4">
        <v>291</v>
      </c>
      <c r="B303" s="1">
        <f t="shared" si="15"/>
        <v>0</v>
      </c>
      <c r="C303" s="1">
        <f t="shared" si="16"/>
        <v>0</v>
      </c>
      <c r="D303" s="1">
        <f t="shared" si="14"/>
        <v>0</v>
      </c>
      <c r="E303" s="1">
        <f t="shared" si="18"/>
        <v>0</v>
      </c>
      <c r="F303" s="1">
        <f t="shared" si="17"/>
        <v>0</v>
      </c>
    </row>
    <row r="304" spans="1:6" ht="15.75" customHeight="1" x14ac:dyDescent="0.3">
      <c r="A304" s="4">
        <v>292</v>
      </c>
      <c r="B304" s="1">
        <f t="shared" si="15"/>
        <v>0</v>
      </c>
      <c r="C304" s="1">
        <f t="shared" si="16"/>
        <v>0</v>
      </c>
      <c r="D304" s="1">
        <f t="shared" si="14"/>
        <v>0</v>
      </c>
      <c r="E304" s="1">
        <f t="shared" si="18"/>
        <v>0</v>
      </c>
      <c r="F304" s="1">
        <f t="shared" si="17"/>
        <v>0</v>
      </c>
    </row>
    <row r="305" spans="1:6" ht="15.75" customHeight="1" x14ac:dyDescent="0.3">
      <c r="A305" s="4">
        <v>293</v>
      </c>
      <c r="B305" s="1">
        <f t="shared" si="15"/>
        <v>0</v>
      </c>
      <c r="C305" s="1">
        <f t="shared" si="16"/>
        <v>0</v>
      </c>
      <c r="D305" s="1">
        <f t="shared" si="14"/>
        <v>0</v>
      </c>
      <c r="E305" s="1">
        <f t="shared" si="18"/>
        <v>0</v>
      </c>
      <c r="F305" s="1">
        <f t="shared" si="17"/>
        <v>0</v>
      </c>
    </row>
    <row r="306" spans="1:6" ht="15.75" customHeight="1" x14ac:dyDescent="0.3">
      <c r="A306" s="4">
        <v>294</v>
      </c>
      <c r="B306" s="1">
        <f t="shared" si="15"/>
        <v>0</v>
      </c>
      <c r="C306" s="1">
        <f t="shared" si="16"/>
        <v>0</v>
      </c>
      <c r="D306" s="1">
        <f t="shared" si="14"/>
        <v>0</v>
      </c>
      <c r="E306" s="1">
        <f t="shared" si="18"/>
        <v>0</v>
      </c>
      <c r="F306" s="1">
        <f t="shared" si="17"/>
        <v>0</v>
      </c>
    </row>
    <row r="307" spans="1:6" ht="15.75" customHeight="1" x14ac:dyDescent="0.3">
      <c r="A307" s="4">
        <v>295</v>
      </c>
      <c r="B307" s="1">
        <f t="shared" si="15"/>
        <v>0</v>
      </c>
      <c r="C307" s="1">
        <f t="shared" si="16"/>
        <v>0</v>
      </c>
      <c r="D307" s="1">
        <f t="shared" si="14"/>
        <v>0</v>
      </c>
      <c r="E307" s="1">
        <f t="shared" si="18"/>
        <v>0</v>
      </c>
      <c r="F307" s="1">
        <f t="shared" si="17"/>
        <v>0</v>
      </c>
    </row>
    <row r="308" spans="1:6" ht="15.75" customHeight="1" x14ac:dyDescent="0.3">
      <c r="A308" s="4">
        <v>296</v>
      </c>
      <c r="B308" s="1">
        <f t="shared" si="15"/>
        <v>0</v>
      </c>
      <c r="C308" s="1">
        <f t="shared" si="16"/>
        <v>0</v>
      </c>
      <c r="D308" s="1">
        <f t="shared" si="14"/>
        <v>0</v>
      </c>
      <c r="E308" s="1">
        <f t="shared" si="18"/>
        <v>0</v>
      </c>
      <c r="F308" s="1">
        <f t="shared" si="17"/>
        <v>0</v>
      </c>
    </row>
    <row r="309" spans="1:6" ht="15.75" customHeight="1" x14ac:dyDescent="0.3">
      <c r="A309" s="4">
        <v>297</v>
      </c>
      <c r="B309" s="1">
        <f t="shared" si="15"/>
        <v>0</v>
      </c>
      <c r="C309" s="1">
        <f t="shared" si="16"/>
        <v>0</v>
      </c>
      <c r="D309" s="1">
        <f t="shared" si="14"/>
        <v>0</v>
      </c>
      <c r="E309" s="1">
        <f t="shared" si="18"/>
        <v>0</v>
      </c>
      <c r="F309" s="1">
        <f t="shared" si="17"/>
        <v>0</v>
      </c>
    </row>
    <row r="310" spans="1:6" ht="15.75" customHeight="1" x14ac:dyDescent="0.3">
      <c r="A310" s="4">
        <v>298</v>
      </c>
      <c r="B310" s="1">
        <f t="shared" si="15"/>
        <v>0</v>
      </c>
      <c r="C310" s="1">
        <f t="shared" si="16"/>
        <v>0</v>
      </c>
      <c r="D310" s="1">
        <f t="shared" si="14"/>
        <v>0</v>
      </c>
      <c r="E310" s="1">
        <f t="shared" si="18"/>
        <v>0</v>
      </c>
      <c r="F310" s="1">
        <f t="shared" si="17"/>
        <v>0</v>
      </c>
    </row>
    <row r="311" spans="1:6" ht="15.75" customHeight="1" x14ac:dyDescent="0.3">
      <c r="A311" s="4">
        <v>299</v>
      </c>
      <c r="B311" s="1">
        <f t="shared" si="15"/>
        <v>0</v>
      </c>
      <c r="C311" s="1">
        <f t="shared" si="16"/>
        <v>0</v>
      </c>
      <c r="D311" s="1">
        <f t="shared" si="14"/>
        <v>0</v>
      </c>
      <c r="E311" s="1">
        <f t="shared" si="18"/>
        <v>0</v>
      </c>
      <c r="F311" s="1">
        <f t="shared" si="17"/>
        <v>0</v>
      </c>
    </row>
    <row r="312" spans="1:6" ht="15.75" customHeight="1" x14ac:dyDescent="0.3">
      <c r="A312" s="4">
        <v>300</v>
      </c>
      <c r="B312" s="1">
        <f t="shared" si="15"/>
        <v>0</v>
      </c>
      <c r="C312" s="1">
        <f t="shared" si="16"/>
        <v>0</v>
      </c>
      <c r="D312" s="1">
        <f t="shared" si="14"/>
        <v>0</v>
      </c>
      <c r="E312" s="1">
        <f t="shared" si="18"/>
        <v>0</v>
      </c>
      <c r="F312" s="1">
        <f t="shared" si="17"/>
        <v>0</v>
      </c>
    </row>
    <row r="313" spans="1:6" ht="15.75" customHeight="1" x14ac:dyDescent="0.3">
      <c r="A313" s="4">
        <v>301</v>
      </c>
      <c r="B313" s="1">
        <f t="shared" si="15"/>
        <v>0</v>
      </c>
      <c r="C313" s="1">
        <f t="shared" si="16"/>
        <v>0</v>
      </c>
      <c r="D313" s="1">
        <f t="shared" si="14"/>
        <v>0</v>
      </c>
      <c r="E313" s="1">
        <f t="shared" si="18"/>
        <v>0</v>
      </c>
      <c r="F313" s="1">
        <f t="shared" si="17"/>
        <v>0</v>
      </c>
    </row>
    <row r="314" spans="1:6" ht="15.75" customHeight="1" x14ac:dyDescent="0.3">
      <c r="A314" s="4">
        <v>302</v>
      </c>
      <c r="B314" s="1">
        <f t="shared" si="15"/>
        <v>0</v>
      </c>
      <c r="C314" s="1">
        <f t="shared" si="16"/>
        <v>0</v>
      </c>
      <c r="D314" s="1">
        <f t="shared" si="14"/>
        <v>0</v>
      </c>
      <c r="E314" s="1">
        <f t="shared" si="18"/>
        <v>0</v>
      </c>
      <c r="F314" s="1">
        <f t="shared" si="17"/>
        <v>0</v>
      </c>
    </row>
    <row r="315" spans="1:6" ht="15.75" customHeight="1" x14ac:dyDescent="0.3">
      <c r="A315" s="4">
        <v>303</v>
      </c>
      <c r="B315" s="1">
        <f t="shared" si="15"/>
        <v>0</v>
      </c>
      <c r="C315" s="1">
        <f t="shared" si="16"/>
        <v>0</v>
      </c>
      <c r="D315" s="1">
        <f t="shared" si="14"/>
        <v>0</v>
      </c>
      <c r="E315" s="1">
        <f t="shared" si="18"/>
        <v>0</v>
      </c>
      <c r="F315" s="1">
        <f t="shared" si="17"/>
        <v>0</v>
      </c>
    </row>
    <row r="316" spans="1:6" ht="15.75" customHeight="1" x14ac:dyDescent="0.3">
      <c r="A316" s="4">
        <v>304</v>
      </c>
      <c r="B316" s="1">
        <f t="shared" si="15"/>
        <v>0</v>
      </c>
      <c r="C316" s="1">
        <f t="shared" si="16"/>
        <v>0</v>
      </c>
      <c r="D316" s="1">
        <f t="shared" si="14"/>
        <v>0</v>
      </c>
      <c r="E316" s="1">
        <f t="shared" si="18"/>
        <v>0</v>
      </c>
      <c r="F316" s="1">
        <f t="shared" si="17"/>
        <v>0</v>
      </c>
    </row>
    <row r="317" spans="1:6" ht="15.75" customHeight="1" x14ac:dyDescent="0.3">
      <c r="A317" s="4">
        <v>305</v>
      </c>
      <c r="B317" s="1">
        <f t="shared" si="15"/>
        <v>0</v>
      </c>
      <c r="C317" s="1">
        <f t="shared" si="16"/>
        <v>0</v>
      </c>
      <c r="D317" s="1">
        <f t="shared" si="14"/>
        <v>0</v>
      </c>
      <c r="E317" s="1">
        <f t="shared" si="18"/>
        <v>0</v>
      </c>
      <c r="F317" s="1">
        <f t="shared" si="17"/>
        <v>0</v>
      </c>
    </row>
    <row r="318" spans="1:6" ht="15.75" customHeight="1" x14ac:dyDescent="0.3">
      <c r="A318" s="4">
        <v>306</v>
      </c>
      <c r="B318" s="1">
        <f t="shared" si="15"/>
        <v>0</v>
      </c>
      <c r="C318" s="1">
        <f t="shared" si="16"/>
        <v>0</v>
      </c>
      <c r="D318" s="1">
        <f t="shared" si="14"/>
        <v>0</v>
      </c>
      <c r="E318" s="1">
        <f t="shared" si="18"/>
        <v>0</v>
      </c>
      <c r="F318" s="1">
        <f t="shared" si="17"/>
        <v>0</v>
      </c>
    </row>
    <row r="319" spans="1:6" ht="15.75" customHeight="1" x14ac:dyDescent="0.3">
      <c r="A319" s="4">
        <v>307</v>
      </c>
      <c r="B319" s="1">
        <f t="shared" si="15"/>
        <v>0</v>
      </c>
      <c r="C319" s="1">
        <f t="shared" si="16"/>
        <v>0</v>
      </c>
      <c r="D319" s="1">
        <f t="shared" si="14"/>
        <v>0</v>
      </c>
      <c r="E319" s="1">
        <f t="shared" si="18"/>
        <v>0</v>
      </c>
      <c r="F319" s="1">
        <f t="shared" si="17"/>
        <v>0</v>
      </c>
    </row>
    <row r="320" spans="1:6" ht="15.75" customHeight="1" x14ac:dyDescent="0.3">
      <c r="A320" s="4">
        <v>308</v>
      </c>
      <c r="B320" s="1">
        <f t="shared" si="15"/>
        <v>0</v>
      </c>
      <c r="C320" s="1">
        <f t="shared" si="16"/>
        <v>0</v>
      </c>
      <c r="D320" s="1">
        <f t="shared" si="14"/>
        <v>0</v>
      </c>
      <c r="E320" s="1">
        <f t="shared" si="18"/>
        <v>0</v>
      </c>
      <c r="F320" s="1">
        <f t="shared" si="17"/>
        <v>0</v>
      </c>
    </row>
    <row r="321" spans="1:6" ht="15.75" customHeight="1" x14ac:dyDescent="0.3">
      <c r="A321" s="4">
        <v>309</v>
      </c>
      <c r="B321" s="1">
        <f t="shared" si="15"/>
        <v>0</v>
      </c>
      <c r="C321" s="1">
        <f t="shared" si="16"/>
        <v>0</v>
      </c>
      <c r="D321" s="1">
        <f t="shared" si="14"/>
        <v>0</v>
      </c>
      <c r="E321" s="1">
        <f t="shared" si="18"/>
        <v>0</v>
      </c>
      <c r="F321" s="1">
        <f t="shared" si="17"/>
        <v>0</v>
      </c>
    </row>
    <row r="322" spans="1:6" ht="15.75" customHeight="1" x14ac:dyDescent="0.3">
      <c r="A322" s="4">
        <v>310</v>
      </c>
      <c r="B322" s="1">
        <f t="shared" si="15"/>
        <v>0</v>
      </c>
      <c r="C322" s="1">
        <f t="shared" si="16"/>
        <v>0</v>
      </c>
      <c r="D322" s="1">
        <f t="shared" si="14"/>
        <v>0</v>
      </c>
      <c r="E322" s="1">
        <f t="shared" si="18"/>
        <v>0</v>
      </c>
      <c r="F322" s="1">
        <f t="shared" si="17"/>
        <v>0</v>
      </c>
    </row>
    <row r="323" spans="1:6" ht="15.75" customHeight="1" x14ac:dyDescent="0.3">
      <c r="A323" s="4">
        <v>311</v>
      </c>
      <c r="B323" s="1">
        <f t="shared" si="15"/>
        <v>0</v>
      </c>
      <c r="C323" s="1">
        <f t="shared" si="16"/>
        <v>0</v>
      </c>
      <c r="D323" s="1">
        <f t="shared" si="14"/>
        <v>0</v>
      </c>
      <c r="E323" s="1">
        <f t="shared" si="18"/>
        <v>0</v>
      </c>
      <c r="F323" s="1">
        <f t="shared" si="17"/>
        <v>0</v>
      </c>
    </row>
    <row r="324" spans="1:6" ht="15.75" customHeight="1" x14ac:dyDescent="0.3">
      <c r="A324" s="4">
        <v>312</v>
      </c>
      <c r="B324" s="1">
        <f t="shared" si="15"/>
        <v>0</v>
      </c>
      <c r="C324" s="1">
        <f t="shared" si="16"/>
        <v>0</v>
      </c>
      <c r="D324" s="1">
        <f t="shared" si="14"/>
        <v>0</v>
      </c>
      <c r="E324" s="1">
        <f t="shared" si="18"/>
        <v>0</v>
      </c>
      <c r="F324" s="1">
        <f t="shared" si="17"/>
        <v>0</v>
      </c>
    </row>
    <row r="325" spans="1:6" ht="15.75" customHeight="1" x14ac:dyDescent="0.3">
      <c r="A325" s="4">
        <v>313</v>
      </c>
      <c r="B325" s="1">
        <f t="shared" si="15"/>
        <v>0</v>
      </c>
      <c r="C325" s="1">
        <f t="shared" si="16"/>
        <v>0</v>
      </c>
      <c r="D325" s="1">
        <f t="shared" si="14"/>
        <v>0</v>
      </c>
      <c r="E325" s="1">
        <f t="shared" si="18"/>
        <v>0</v>
      </c>
      <c r="F325" s="1">
        <f t="shared" si="17"/>
        <v>0</v>
      </c>
    </row>
    <row r="326" spans="1:6" ht="15.75" customHeight="1" x14ac:dyDescent="0.3">
      <c r="A326" s="4">
        <v>314</v>
      </c>
      <c r="B326" s="1">
        <f t="shared" si="15"/>
        <v>0</v>
      </c>
      <c r="C326" s="1">
        <f t="shared" si="16"/>
        <v>0</v>
      </c>
      <c r="D326" s="1">
        <f t="shared" si="14"/>
        <v>0</v>
      </c>
      <c r="E326" s="1">
        <f t="shared" si="18"/>
        <v>0</v>
      </c>
      <c r="F326" s="1">
        <f t="shared" si="17"/>
        <v>0</v>
      </c>
    </row>
    <row r="327" spans="1:6" ht="15.75" customHeight="1" x14ac:dyDescent="0.3">
      <c r="A327" s="4">
        <v>315</v>
      </c>
      <c r="B327" s="1">
        <f t="shared" si="15"/>
        <v>0</v>
      </c>
      <c r="C327" s="1">
        <f t="shared" si="16"/>
        <v>0</v>
      </c>
      <c r="D327" s="1">
        <f t="shared" si="14"/>
        <v>0</v>
      </c>
      <c r="E327" s="1">
        <f t="shared" si="18"/>
        <v>0</v>
      </c>
      <c r="F327" s="1">
        <f t="shared" si="17"/>
        <v>0</v>
      </c>
    </row>
    <row r="328" spans="1:6" ht="15.75" customHeight="1" x14ac:dyDescent="0.3">
      <c r="A328" s="4">
        <v>316</v>
      </c>
      <c r="B328" s="1">
        <f t="shared" si="15"/>
        <v>0</v>
      </c>
      <c r="C328" s="1">
        <f t="shared" si="16"/>
        <v>0</v>
      </c>
      <c r="D328" s="1">
        <f t="shared" si="14"/>
        <v>0</v>
      </c>
      <c r="E328" s="1">
        <f t="shared" si="18"/>
        <v>0</v>
      </c>
      <c r="F328" s="1">
        <f t="shared" si="17"/>
        <v>0</v>
      </c>
    </row>
    <row r="329" spans="1:6" ht="15.75" customHeight="1" x14ac:dyDescent="0.3">
      <c r="A329" s="4">
        <v>317</v>
      </c>
      <c r="B329" s="1">
        <f t="shared" si="15"/>
        <v>0</v>
      </c>
      <c r="C329" s="1">
        <f t="shared" si="16"/>
        <v>0</v>
      </c>
      <c r="D329" s="1">
        <f t="shared" si="14"/>
        <v>0</v>
      </c>
      <c r="E329" s="1">
        <f t="shared" si="18"/>
        <v>0</v>
      </c>
      <c r="F329" s="1">
        <f t="shared" si="17"/>
        <v>0</v>
      </c>
    </row>
    <row r="330" spans="1:6" ht="15.75" customHeight="1" x14ac:dyDescent="0.3">
      <c r="A330" s="4">
        <v>318</v>
      </c>
      <c r="B330" s="1">
        <f t="shared" si="15"/>
        <v>0</v>
      </c>
      <c r="C330" s="1">
        <f t="shared" si="16"/>
        <v>0</v>
      </c>
      <c r="D330" s="1">
        <f t="shared" si="14"/>
        <v>0</v>
      </c>
      <c r="E330" s="1">
        <f t="shared" si="18"/>
        <v>0</v>
      </c>
      <c r="F330" s="1">
        <f t="shared" si="17"/>
        <v>0</v>
      </c>
    </row>
    <row r="331" spans="1:6" ht="15.75" customHeight="1" x14ac:dyDescent="0.3">
      <c r="A331" s="4">
        <v>319</v>
      </c>
      <c r="B331" s="1">
        <f t="shared" si="15"/>
        <v>0</v>
      </c>
      <c r="C331" s="1">
        <f t="shared" si="16"/>
        <v>0</v>
      </c>
      <c r="D331" s="1">
        <f t="shared" si="14"/>
        <v>0</v>
      </c>
      <c r="E331" s="1">
        <f t="shared" si="18"/>
        <v>0</v>
      </c>
      <c r="F331" s="1">
        <f t="shared" si="17"/>
        <v>0</v>
      </c>
    </row>
    <row r="332" spans="1:6" ht="15.75" customHeight="1" x14ac:dyDescent="0.3">
      <c r="A332" s="4">
        <v>320</v>
      </c>
      <c r="B332" s="1">
        <f t="shared" si="15"/>
        <v>0</v>
      </c>
      <c r="C332" s="1">
        <f t="shared" si="16"/>
        <v>0</v>
      </c>
      <c r="D332" s="1">
        <f t="shared" si="14"/>
        <v>0</v>
      </c>
      <c r="E332" s="1">
        <f t="shared" si="18"/>
        <v>0</v>
      </c>
      <c r="F332" s="1">
        <f t="shared" si="17"/>
        <v>0</v>
      </c>
    </row>
    <row r="333" spans="1:6" ht="15.75" customHeight="1" x14ac:dyDescent="0.3">
      <c r="A333" s="4">
        <v>321</v>
      </c>
      <c r="B333" s="1">
        <f t="shared" ref="B333:B372" si="19">IF($B$7&lt;=F332,$B$7,F332+F332*$B$5/$B$6)</f>
        <v>0</v>
      </c>
      <c r="C333" s="1">
        <f t="shared" ref="C333:C396" si="20">IF(B333&gt;0,$B$5/$B$6*F332,0)</f>
        <v>0</v>
      </c>
      <c r="D333" s="1">
        <f t="shared" si="14"/>
        <v>0</v>
      </c>
      <c r="E333" s="1">
        <f t="shared" si="18"/>
        <v>0</v>
      </c>
      <c r="F333" s="1">
        <f t="shared" ref="F333:F372" si="21">IF(ROUND(F332,5)&gt;0,F332-D333-E333,0)</f>
        <v>0</v>
      </c>
    </row>
    <row r="334" spans="1:6" ht="15.75" customHeight="1" x14ac:dyDescent="0.3">
      <c r="A334" s="4">
        <v>322</v>
      </c>
      <c r="B334" s="1">
        <f t="shared" si="19"/>
        <v>0</v>
      </c>
      <c r="C334" s="1">
        <f t="shared" si="20"/>
        <v>0</v>
      </c>
      <c r="D334" s="1">
        <f t="shared" si="14"/>
        <v>0</v>
      </c>
      <c r="E334" s="1">
        <f t="shared" ref="E334:E372" si="22">IF(F333-D334&gt;=$E$3,$E$3,F333-D334)</f>
        <v>0</v>
      </c>
      <c r="F334" s="1">
        <f t="shared" si="21"/>
        <v>0</v>
      </c>
    </row>
    <row r="335" spans="1:6" ht="15.75" customHeight="1" x14ac:dyDescent="0.3">
      <c r="A335" s="4">
        <v>323</v>
      </c>
      <c r="B335" s="1">
        <f t="shared" si="19"/>
        <v>0</v>
      </c>
      <c r="C335" s="1">
        <f t="shared" si="20"/>
        <v>0</v>
      </c>
      <c r="D335" s="1">
        <f t="shared" si="14"/>
        <v>0</v>
      </c>
      <c r="E335" s="1">
        <f t="shared" si="22"/>
        <v>0</v>
      </c>
      <c r="F335" s="1">
        <f t="shared" si="21"/>
        <v>0</v>
      </c>
    </row>
    <row r="336" spans="1:6" ht="15.75" customHeight="1" x14ac:dyDescent="0.3">
      <c r="A336" s="4">
        <v>324</v>
      </c>
      <c r="B336" s="1">
        <f t="shared" si="19"/>
        <v>0</v>
      </c>
      <c r="C336" s="1">
        <f t="shared" si="20"/>
        <v>0</v>
      </c>
      <c r="D336" s="1">
        <f t="shared" si="14"/>
        <v>0</v>
      </c>
      <c r="E336" s="1">
        <f t="shared" si="22"/>
        <v>0</v>
      </c>
      <c r="F336" s="1">
        <f t="shared" si="21"/>
        <v>0</v>
      </c>
    </row>
    <row r="337" spans="1:6" ht="15.75" customHeight="1" x14ac:dyDescent="0.3">
      <c r="A337" s="4">
        <v>325</v>
      </c>
      <c r="B337" s="1">
        <f t="shared" si="19"/>
        <v>0</v>
      </c>
      <c r="C337" s="1">
        <f t="shared" si="20"/>
        <v>0</v>
      </c>
      <c r="D337" s="1">
        <f t="shared" si="14"/>
        <v>0</v>
      </c>
      <c r="E337" s="1">
        <f t="shared" si="22"/>
        <v>0</v>
      </c>
      <c r="F337" s="1">
        <f t="shared" si="21"/>
        <v>0</v>
      </c>
    </row>
    <row r="338" spans="1:6" ht="15.75" customHeight="1" x14ac:dyDescent="0.3">
      <c r="A338" s="4">
        <v>326</v>
      </c>
      <c r="B338" s="1">
        <f t="shared" si="19"/>
        <v>0</v>
      </c>
      <c r="C338" s="1">
        <f t="shared" si="20"/>
        <v>0</v>
      </c>
      <c r="D338" s="1">
        <f t="shared" si="14"/>
        <v>0</v>
      </c>
      <c r="E338" s="1">
        <f t="shared" si="22"/>
        <v>0</v>
      </c>
      <c r="F338" s="1">
        <f t="shared" si="21"/>
        <v>0</v>
      </c>
    </row>
    <row r="339" spans="1:6" ht="15.75" customHeight="1" x14ac:dyDescent="0.3">
      <c r="A339" s="4">
        <v>327</v>
      </c>
      <c r="B339" s="1">
        <f t="shared" si="19"/>
        <v>0</v>
      </c>
      <c r="C339" s="1">
        <f t="shared" si="20"/>
        <v>0</v>
      </c>
      <c r="D339" s="1">
        <f t="shared" si="14"/>
        <v>0</v>
      </c>
      <c r="E339" s="1">
        <f t="shared" si="22"/>
        <v>0</v>
      </c>
      <c r="F339" s="1">
        <f t="shared" si="21"/>
        <v>0</v>
      </c>
    </row>
    <row r="340" spans="1:6" ht="15.75" customHeight="1" x14ac:dyDescent="0.3">
      <c r="A340" s="4">
        <v>328</v>
      </c>
      <c r="B340" s="1">
        <f t="shared" si="19"/>
        <v>0</v>
      </c>
      <c r="C340" s="1">
        <f t="shared" si="20"/>
        <v>0</v>
      </c>
      <c r="D340" s="1">
        <f t="shared" si="14"/>
        <v>0</v>
      </c>
      <c r="E340" s="1">
        <f t="shared" si="22"/>
        <v>0</v>
      </c>
      <c r="F340" s="1">
        <f t="shared" si="21"/>
        <v>0</v>
      </c>
    </row>
    <row r="341" spans="1:6" ht="15.75" customHeight="1" x14ac:dyDescent="0.3">
      <c r="A341" s="4">
        <v>329</v>
      </c>
      <c r="B341" s="1">
        <f t="shared" si="19"/>
        <v>0</v>
      </c>
      <c r="C341" s="1">
        <f t="shared" si="20"/>
        <v>0</v>
      </c>
      <c r="D341" s="1">
        <f t="shared" si="14"/>
        <v>0</v>
      </c>
      <c r="E341" s="1">
        <f t="shared" si="22"/>
        <v>0</v>
      </c>
      <c r="F341" s="1">
        <f t="shared" si="21"/>
        <v>0</v>
      </c>
    </row>
    <row r="342" spans="1:6" ht="15.75" customHeight="1" x14ac:dyDescent="0.3">
      <c r="A342" s="4">
        <v>330</v>
      </c>
      <c r="B342" s="1">
        <f t="shared" si="19"/>
        <v>0</v>
      </c>
      <c r="C342" s="1">
        <f t="shared" si="20"/>
        <v>0</v>
      </c>
      <c r="D342" s="1">
        <f t="shared" si="14"/>
        <v>0</v>
      </c>
      <c r="E342" s="1">
        <f t="shared" si="22"/>
        <v>0</v>
      </c>
      <c r="F342" s="1">
        <f t="shared" si="21"/>
        <v>0</v>
      </c>
    </row>
    <row r="343" spans="1:6" ht="15.75" customHeight="1" x14ac:dyDescent="0.3">
      <c r="A343" s="4">
        <v>331</v>
      </c>
      <c r="B343" s="1">
        <f t="shared" si="19"/>
        <v>0</v>
      </c>
      <c r="C343" s="1">
        <f t="shared" si="20"/>
        <v>0</v>
      </c>
      <c r="D343" s="1">
        <f t="shared" si="14"/>
        <v>0</v>
      </c>
      <c r="E343" s="1">
        <f t="shared" si="22"/>
        <v>0</v>
      </c>
      <c r="F343" s="1">
        <f t="shared" si="21"/>
        <v>0</v>
      </c>
    </row>
    <row r="344" spans="1:6" ht="15.75" customHeight="1" x14ac:dyDescent="0.3">
      <c r="A344" s="4">
        <v>332</v>
      </c>
      <c r="B344" s="1">
        <f t="shared" si="19"/>
        <v>0</v>
      </c>
      <c r="C344" s="1">
        <f t="shared" si="20"/>
        <v>0</v>
      </c>
      <c r="D344" s="1">
        <f t="shared" si="14"/>
        <v>0</v>
      </c>
      <c r="E344" s="1">
        <f t="shared" si="22"/>
        <v>0</v>
      </c>
      <c r="F344" s="1">
        <f t="shared" si="21"/>
        <v>0</v>
      </c>
    </row>
    <row r="345" spans="1:6" ht="15.75" customHeight="1" x14ac:dyDescent="0.3">
      <c r="A345" s="4">
        <v>333</v>
      </c>
      <c r="B345" s="1">
        <f t="shared" si="19"/>
        <v>0</v>
      </c>
      <c r="C345" s="1">
        <f t="shared" si="20"/>
        <v>0</v>
      </c>
      <c r="D345" s="1">
        <f t="shared" si="14"/>
        <v>0</v>
      </c>
      <c r="E345" s="1">
        <f t="shared" si="22"/>
        <v>0</v>
      </c>
      <c r="F345" s="1">
        <f t="shared" si="21"/>
        <v>0</v>
      </c>
    </row>
    <row r="346" spans="1:6" ht="15.75" customHeight="1" x14ac:dyDescent="0.3">
      <c r="A346" s="4">
        <v>334</v>
      </c>
      <c r="B346" s="1">
        <f t="shared" si="19"/>
        <v>0</v>
      </c>
      <c r="C346" s="1">
        <f t="shared" si="20"/>
        <v>0</v>
      </c>
      <c r="D346" s="1">
        <f t="shared" si="14"/>
        <v>0</v>
      </c>
      <c r="E346" s="1">
        <f t="shared" si="22"/>
        <v>0</v>
      </c>
      <c r="F346" s="1">
        <f t="shared" si="21"/>
        <v>0</v>
      </c>
    </row>
    <row r="347" spans="1:6" ht="15.75" customHeight="1" x14ac:dyDescent="0.3">
      <c r="A347" s="4">
        <v>335</v>
      </c>
      <c r="B347" s="1">
        <f t="shared" si="19"/>
        <v>0</v>
      </c>
      <c r="C347" s="1">
        <f t="shared" si="20"/>
        <v>0</v>
      </c>
      <c r="D347" s="1">
        <f t="shared" si="14"/>
        <v>0</v>
      </c>
      <c r="E347" s="1">
        <f t="shared" si="22"/>
        <v>0</v>
      </c>
      <c r="F347" s="1">
        <f t="shared" si="21"/>
        <v>0</v>
      </c>
    </row>
    <row r="348" spans="1:6" ht="15.75" customHeight="1" x14ac:dyDescent="0.3">
      <c r="A348" s="4">
        <v>336</v>
      </c>
      <c r="B348" s="1">
        <f t="shared" si="19"/>
        <v>0</v>
      </c>
      <c r="C348" s="1">
        <f t="shared" si="20"/>
        <v>0</v>
      </c>
      <c r="D348" s="1">
        <f t="shared" si="14"/>
        <v>0</v>
      </c>
      <c r="E348" s="1">
        <f t="shared" si="22"/>
        <v>0</v>
      </c>
      <c r="F348" s="1">
        <f t="shared" si="21"/>
        <v>0</v>
      </c>
    </row>
    <row r="349" spans="1:6" ht="15.75" customHeight="1" x14ac:dyDescent="0.3">
      <c r="A349" s="4">
        <v>337</v>
      </c>
      <c r="B349" s="1">
        <f t="shared" si="19"/>
        <v>0</v>
      </c>
      <c r="C349" s="1">
        <f t="shared" si="20"/>
        <v>0</v>
      </c>
      <c r="D349" s="1">
        <f t="shared" si="14"/>
        <v>0</v>
      </c>
      <c r="E349" s="1">
        <f t="shared" si="22"/>
        <v>0</v>
      </c>
      <c r="F349" s="1">
        <f t="shared" si="21"/>
        <v>0</v>
      </c>
    </row>
    <row r="350" spans="1:6" ht="15.75" customHeight="1" x14ac:dyDescent="0.3">
      <c r="A350" s="4">
        <v>338</v>
      </c>
      <c r="B350" s="1">
        <f t="shared" si="19"/>
        <v>0</v>
      </c>
      <c r="C350" s="1">
        <f t="shared" si="20"/>
        <v>0</v>
      </c>
      <c r="D350" s="1">
        <f t="shared" si="14"/>
        <v>0</v>
      </c>
      <c r="E350" s="1">
        <f t="shared" si="22"/>
        <v>0</v>
      </c>
      <c r="F350" s="1">
        <f t="shared" si="21"/>
        <v>0</v>
      </c>
    </row>
    <row r="351" spans="1:6" ht="15.75" customHeight="1" x14ac:dyDescent="0.3">
      <c r="A351" s="4">
        <v>339</v>
      </c>
      <c r="B351" s="1">
        <f t="shared" si="19"/>
        <v>0</v>
      </c>
      <c r="C351" s="1">
        <f t="shared" si="20"/>
        <v>0</v>
      </c>
      <c r="D351" s="1">
        <f t="shared" si="14"/>
        <v>0</v>
      </c>
      <c r="E351" s="1">
        <f t="shared" si="22"/>
        <v>0</v>
      </c>
      <c r="F351" s="1">
        <f t="shared" si="21"/>
        <v>0</v>
      </c>
    </row>
    <row r="352" spans="1:6" ht="15.75" customHeight="1" x14ac:dyDescent="0.3">
      <c r="A352" s="4">
        <v>340</v>
      </c>
      <c r="B352" s="1">
        <f t="shared" si="19"/>
        <v>0</v>
      </c>
      <c r="C352" s="1">
        <f t="shared" si="20"/>
        <v>0</v>
      </c>
      <c r="D352" s="1">
        <f t="shared" si="14"/>
        <v>0</v>
      </c>
      <c r="E352" s="1">
        <f t="shared" si="22"/>
        <v>0</v>
      </c>
      <c r="F352" s="1">
        <f t="shared" si="21"/>
        <v>0</v>
      </c>
    </row>
    <row r="353" spans="1:6" ht="15.75" customHeight="1" x14ac:dyDescent="0.3">
      <c r="A353" s="4">
        <v>341</v>
      </c>
      <c r="B353" s="1">
        <f t="shared" si="19"/>
        <v>0</v>
      </c>
      <c r="C353" s="1">
        <f t="shared" si="20"/>
        <v>0</v>
      </c>
      <c r="D353" s="1">
        <f t="shared" si="14"/>
        <v>0</v>
      </c>
      <c r="E353" s="1">
        <f t="shared" si="22"/>
        <v>0</v>
      </c>
      <c r="F353" s="1">
        <f t="shared" si="21"/>
        <v>0</v>
      </c>
    </row>
    <row r="354" spans="1:6" ht="15.75" customHeight="1" x14ac:dyDescent="0.3">
      <c r="A354" s="4">
        <v>342</v>
      </c>
      <c r="B354" s="1">
        <f t="shared" si="19"/>
        <v>0</v>
      </c>
      <c r="C354" s="1">
        <f t="shared" si="20"/>
        <v>0</v>
      </c>
      <c r="D354" s="1">
        <f t="shared" si="14"/>
        <v>0</v>
      </c>
      <c r="E354" s="1">
        <f t="shared" si="22"/>
        <v>0</v>
      </c>
      <c r="F354" s="1">
        <f t="shared" si="21"/>
        <v>0</v>
      </c>
    </row>
    <row r="355" spans="1:6" ht="15.75" customHeight="1" x14ac:dyDescent="0.3">
      <c r="A355" s="4">
        <v>343</v>
      </c>
      <c r="B355" s="1">
        <f t="shared" si="19"/>
        <v>0</v>
      </c>
      <c r="C355" s="1">
        <f t="shared" si="20"/>
        <v>0</v>
      </c>
      <c r="D355" s="1">
        <f t="shared" si="14"/>
        <v>0</v>
      </c>
      <c r="E355" s="1">
        <f t="shared" si="22"/>
        <v>0</v>
      </c>
      <c r="F355" s="1">
        <f t="shared" si="21"/>
        <v>0</v>
      </c>
    </row>
    <row r="356" spans="1:6" ht="15.75" customHeight="1" x14ac:dyDescent="0.3">
      <c r="A356" s="4">
        <v>344</v>
      </c>
      <c r="B356" s="1">
        <f t="shared" si="19"/>
        <v>0</v>
      </c>
      <c r="C356" s="1">
        <f t="shared" si="20"/>
        <v>0</v>
      </c>
      <c r="D356" s="1">
        <f t="shared" si="14"/>
        <v>0</v>
      </c>
      <c r="E356" s="1">
        <f t="shared" si="22"/>
        <v>0</v>
      </c>
      <c r="F356" s="1">
        <f t="shared" si="21"/>
        <v>0</v>
      </c>
    </row>
    <row r="357" spans="1:6" ht="15.75" customHeight="1" x14ac:dyDescent="0.3">
      <c r="A357" s="4">
        <v>345</v>
      </c>
      <c r="B357" s="1">
        <f t="shared" si="19"/>
        <v>0</v>
      </c>
      <c r="C357" s="1">
        <f t="shared" si="20"/>
        <v>0</v>
      </c>
      <c r="D357" s="1">
        <f t="shared" si="14"/>
        <v>0</v>
      </c>
      <c r="E357" s="1">
        <f t="shared" si="22"/>
        <v>0</v>
      </c>
      <c r="F357" s="1">
        <f t="shared" si="21"/>
        <v>0</v>
      </c>
    </row>
    <row r="358" spans="1:6" ht="15.75" customHeight="1" x14ac:dyDescent="0.3">
      <c r="A358" s="4">
        <v>346</v>
      </c>
      <c r="B358" s="1">
        <f t="shared" si="19"/>
        <v>0</v>
      </c>
      <c r="C358" s="1">
        <f t="shared" si="20"/>
        <v>0</v>
      </c>
      <c r="D358" s="1">
        <f t="shared" si="14"/>
        <v>0</v>
      </c>
      <c r="E358" s="1">
        <f t="shared" si="22"/>
        <v>0</v>
      </c>
      <c r="F358" s="1">
        <f t="shared" si="21"/>
        <v>0</v>
      </c>
    </row>
    <row r="359" spans="1:6" ht="15.75" customHeight="1" x14ac:dyDescent="0.3">
      <c r="A359" s="4">
        <v>347</v>
      </c>
      <c r="B359" s="1">
        <f t="shared" si="19"/>
        <v>0</v>
      </c>
      <c r="C359" s="1">
        <f t="shared" si="20"/>
        <v>0</v>
      </c>
      <c r="D359" s="1">
        <f t="shared" si="14"/>
        <v>0</v>
      </c>
      <c r="E359" s="1">
        <f t="shared" si="22"/>
        <v>0</v>
      </c>
      <c r="F359" s="1">
        <f t="shared" si="21"/>
        <v>0</v>
      </c>
    </row>
    <row r="360" spans="1:6" ht="15.75" customHeight="1" x14ac:dyDescent="0.3">
      <c r="A360" s="4">
        <v>348</v>
      </c>
      <c r="B360" s="1">
        <f t="shared" si="19"/>
        <v>0</v>
      </c>
      <c r="C360" s="1">
        <f t="shared" si="20"/>
        <v>0</v>
      </c>
      <c r="D360" s="1">
        <f t="shared" si="14"/>
        <v>0</v>
      </c>
      <c r="E360" s="1">
        <f t="shared" si="22"/>
        <v>0</v>
      </c>
      <c r="F360" s="1">
        <f t="shared" si="21"/>
        <v>0</v>
      </c>
    </row>
    <row r="361" spans="1:6" ht="15.75" customHeight="1" x14ac:dyDescent="0.3">
      <c r="A361" s="4">
        <v>349</v>
      </c>
      <c r="B361" s="1">
        <f t="shared" si="19"/>
        <v>0</v>
      </c>
      <c r="C361" s="1">
        <f t="shared" si="20"/>
        <v>0</v>
      </c>
      <c r="D361" s="1">
        <f t="shared" si="14"/>
        <v>0</v>
      </c>
      <c r="E361" s="1">
        <f t="shared" si="22"/>
        <v>0</v>
      </c>
      <c r="F361" s="1">
        <f t="shared" si="21"/>
        <v>0</v>
      </c>
    </row>
    <row r="362" spans="1:6" ht="15.75" customHeight="1" x14ac:dyDescent="0.3">
      <c r="A362" s="4">
        <v>350</v>
      </c>
      <c r="B362" s="1">
        <f t="shared" si="19"/>
        <v>0</v>
      </c>
      <c r="C362" s="1">
        <f t="shared" si="20"/>
        <v>0</v>
      </c>
      <c r="D362" s="1">
        <f t="shared" si="14"/>
        <v>0</v>
      </c>
      <c r="E362" s="1">
        <f t="shared" si="22"/>
        <v>0</v>
      </c>
      <c r="F362" s="1">
        <f t="shared" si="21"/>
        <v>0</v>
      </c>
    </row>
    <row r="363" spans="1:6" ht="15.75" customHeight="1" x14ac:dyDescent="0.3">
      <c r="A363" s="4">
        <v>351</v>
      </c>
      <c r="B363" s="1">
        <f t="shared" si="19"/>
        <v>0</v>
      </c>
      <c r="C363" s="1">
        <f t="shared" si="20"/>
        <v>0</v>
      </c>
      <c r="D363" s="1">
        <f t="shared" si="14"/>
        <v>0</v>
      </c>
      <c r="E363" s="1">
        <f t="shared" si="22"/>
        <v>0</v>
      </c>
      <c r="F363" s="1">
        <f t="shared" si="21"/>
        <v>0</v>
      </c>
    </row>
    <row r="364" spans="1:6" ht="15.75" customHeight="1" x14ac:dyDescent="0.3">
      <c r="A364" s="4">
        <v>352</v>
      </c>
      <c r="B364" s="1">
        <f t="shared" si="19"/>
        <v>0</v>
      </c>
      <c r="C364" s="1">
        <f t="shared" si="20"/>
        <v>0</v>
      </c>
      <c r="D364" s="1">
        <f t="shared" si="14"/>
        <v>0</v>
      </c>
      <c r="E364" s="1">
        <f t="shared" si="22"/>
        <v>0</v>
      </c>
      <c r="F364" s="1">
        <f t="shared" si="21"/>
        <v>0</v>
      </c>
    </row>
    <row r="365" spans="1:6" ht="15.75" customHeight="1" x14ac:dyDescent="0.3">
      <c r="A365" s="4">
        <v>353</v>
      </c>
      <c r="B365" s="1">
        <f t="shared" si="19"/>
        <v>0</v>
      </c>
      <c r="C365" s="1">
        <f t="shared" si="20"/>
        <v>0</v>
      </c>
      <c r="D365" s="1">
        <f t="shared" si="14"/>
        <v>0</v>
      </c>
      <c r="E365" s="1">
        <f t="shared" si="22"/>
        <v>0</v>
      </c>
      <c r="F365" s="1">
        <f t="shared" si="21"/>
        <v>0</v>
      </c>
    </row>
    <row r="366" spans="1:6" ht="15.75" customHeight="1" x14ac:dyDescent="0.3">
      <c r="A366" s="4">
        <v>354</v>
      </c>
      <c r="B366" s="1">
        <f t="shared" si="19"/>
        <v>0</v>
      </c>
      <c r="C366" s="1">
        <f t="shared" si="20"/>
        <v>0</v>
      </c>
      <c r="D366" s="1">
        <f t="shared" si="14"/>
        <v>0</v>
      </c>
      <c r="E366" s="1">
        <f t="shared" si="22"/>
        <v>0</v>
      </c>
      <c r="F366" s="1">
        <f t="shared" si="21"/>
        <v>0</v>
      </c>
    </row>
    <row r="367" spans="1:6" ht="15.75" customHeight="1" x14ac:dyDescent="0.3">
      <c r="A367" s="4">
        <v>355</v>
      </c>
      <c r="B367" s="1">
        <f t="shared" si="19"/>
        <v>0</v>
      </c>
      <c r="C367" s="1">
        <f t="shared" si="20"/>
        <v>0</v>
      </c>
      <c r="D367" s="1">
        <f t="shared" si="14"/>
        <v>0</v>
      </c>
      <c r="E367" s="1">
        <f t="shared" si="22"/>
        <v>0</v>
      </c>
      <c r="F367" s="1">
        <f t="shared" si="21"/>
        <v>0</v>
      </c>
    </row>
    <row r="368" spans="1:6" ht="15.75" customHeight="1" x14ac:dyDescent="0.3">
      <c r="A368" s="4">
        <v>356</v>
      </c>
      <c r="B368" s="1">
        <f t="shared" si="19"/>
        <v>0</v>
      </c>
      <c r="C368" s="1">
        <f t="shared" si="20"/>
        <v>0</v>
      </c>
      <c r="D368" s="1">
        <f t="shared" si="14"/>
        <v>0</v>
      </c>
      <c r="E368" s="1">
        <f t="shared" si="22"/>
        <v>0</v>
      </c>
      <c r="F368" s="1">
        <f t="shared" si="21"/>
        <v>0</v>
      </c>
    </row>
    <row r="369" spans="1:7" ht="15.75" customHeight="1" x14ac:dyDescent="0.3">
      <c r="A369" s="4">
        <v>357</v>
      </c>
      <c r="B369" s="1">
        <f t="shared" si="19"/>
        <v>0</v>
      </c>
      <c r="C369" s="1">
        <f t="shared" si="20"/>
        <v>0</v>
      </c>
      <c r="D369" s="1">
        <f t="shared" si="14"/>
        <v>0</v>
      </c>
      <c r="E369" s="1">
        <f t="shared" si="22"/>
        <v>0</v>
      </c>
      <c r="F369" s="1">
        <f t="shared" si="21"/>
        <v>0</v>
      </c>
    </row>
    <row r="370" spans="1:7" ht="15.75" customHeight="1" x14ac:dyDescent="0.3">
      <c r="A370" s="4">
        <v>358</v>
      </c>
      <c r="B370" s="1">
        <f t="shared" si="19"/>
        <v>0</v>
      </c>
      <c r="C370" s="1">
        <f t="shared" si="20"/>
        <v>0</v>
      </c>
      <c r="D370" s="1">
        <f t="shared" si="14"/>
        <v>0</v>
      </c>
      <c r="E370" s="1">
        <f t="shared" si="22"/>
        <v>0</v>
      </c>
      <c r="F370" s="1">
        <f t="shared" si="21"/>
        <v>0</v>
      </c>
    </row>
    <row r="371" spans="1:7" ht="15.75" customHeight="1" x14ac:dyDescent="0.3">
      <c r="A371" s="4">
        <v>359</v>
      </c>
      <c r="B371" s="1">
        <f t="shared" si="19"/>
        <v>0</v>
      </c>
      <c r="C371" s="1">
        <f t="shared" si="20"/>
        <v>0</v>
      </c>
      <c r="D371" s="1">
        <f t="shared" si="14"/>
        <v>0</v>
      </c>
      <c r="E371" s="1">
        <f t="shared" si="22"/>
        <v>0</v>
      </c>
      <c r="F371" s="1">
        <f t="shared" si="21"/>
        <v>0</v>
      </c>
    </row>
    <row r="372" spans="1:7" ht="15.75" customHeight="1" x14ac:dyDescent="0.3">
      <c r="A372" s="4">
        <v>360</v>
      </c>
      <c r="B372" s="1">
        <f t="shared" si="19"/>
        <v>0</v>
      </c>
      <c r="C372" s="1">
        <f t="shared" si="20"/>
        <v>0</v>
      </c>
      <c r="D372" s="1">
        <f t="shared" si="14"/>
        <v>0</v>
      </c>
      <c r="E372" s="1">
        <f t="shared" si="22"/>
        <v>0</v>
      </c>
      <c r="F372" s="1">
        <f t="shared" si="21"/>
        <v>0</v>
      </c>
    </row>
    <row r="373" spans="1:7" ht="15.75" customHeight="1" x14ac:dyDescent="0.3">
      <c r="B373" s="1"/>
      <c r="C373" s="1"/>
      <c r="D373" s="1"/>
      <c r="E373" s="1"/>
      <c r="F373" s="1"/>
    </row>
    <row r="374" spans="1:7" ht="15.75" customHeight="1" x14ac:dyDescent="0.3">
      <c r="B374" s="1"/>
      <c r="C374" s="1"/>
      <c r="D374" s="1"/>
      <c r="E374" s="1"/>
      <c r="F374" s="1"/>
      <c r="G374" s="7"/>
    </row>
    <row r="375" spans="1:7" ht="15.75" customHeight="1" x14ac:dyDescent="0.3">
      <c r="B375" s="1"/>
      <c r="C375" s="1"/>
      <c r="D375" s="1"/>
      <c r="E375" s="1"/>
      <c r="F375" s="1"/>
    </row>
    <row r="376" spans="1:7" ht="15.75" customHeight="1" x14ac:dyDescent="0.3">
      <c r="B376" s="1"/>
      <c r="C376" s="1"/>
      <c r="D376" s="1"/>
      <c r="E376" s="1"/>
      <c r="F376" s="1"/>
    </row>
    <row r="377" spans="1:7" ht="15.75" customHeight="1" x14ac:dyDescent="0.3">
      <c r="B377" s="1"/>
      <c r="C377" s="1"/>
      <c r="D377" s="1"/>
      <c r="E377" s="1"/>
      <c r="F377" s="1"/>
    </row>
    <row r="378" spans="1:7" ht="15.75" customHeight="1" x14ac:dyDescent="0.3">
      <c r="B378" s="1"/>
      <c r="C378" s="1"/>
      <c r="D378" s="1"/>
      <c r="E378" s="1"/>
      <c r="F378" s="1"/>
    </row>
    <row r="379" spans="1:7" ht="15.75" customHeight="1" x14ac:dyDescent="0.3">
      <c r="B379" s="1"/>
      <c r="C379" s="1"/>
      <c r="D379" s="1"/>
      <c r="E379" s="1"/>
      <c r="F379" s="1"/>
    </row>
    <row r="380" spans="1:7" ht="15.75" customHeight="1" x14ac:dyDescent="0.3">
      <c r="B380" s="1"/>
      <c r="C380" s="1"/>
      <c r="D380" s="1"/>
      <c r="E380" s="1"/>
      <c r="F380" s="1"/>
    </row>
    <row r="381" spans="1:7" ht="15.75" customHeight="1" x14ac:dyDescent="0.3">
      <c r="B381" s="1"/>
      <c r="C381" s="1"/>
      <c r="D381" s="1"/>
      <c r="E381" s="1"/>
      <c r="F381" s="1"/>
    </row>
    <row r="382" spans="1:7" ht="15.75" customHeight="1" x14ac:dyDescent="0.3">
      <c r="B382" s="1"/>
      <c r="C382" s="1"/>
      <c r="D382" s="1"/>
      <c r="E382" s="1"/>
      <c r="F382" s="1"/>
    </row>
    <row r="383" spans="1:7" ht="15.75" customHeight="1" x14ac:dyDescent="0.3">
      <c r="B383" s="1"/>
      <c r="C383" s="1"/>
      <c r="D383" s="1"/>
      <c r="E383" s="1"/>
      <c r="F383" s="1"/>
    </row>
    <row r="384" spans="1:7" ht="15.75" customHeight="1" x14ac:dyDescent="0.3">
      <c r="B384" s="1"/>
      <c r="C384" s="1"/>
      <c r="D384" s="1"/>
      <c r="E384" s="1"/>
      <c r="F384" s="1"/>
    </row>
    <row r="385" spans="2:6" ht="15.75" customHeight="1" x14ac:dyDescent="0.3">
      <c r="B385" s="1"/>
      <c r="C385" s="1"/>
      <c r="D385" s="1"/>
      <c r="E385" s="1"/>
      <c r="F385" s="1"/>
    </row>
    <row r="386" spans="2:6" ht="15.75" customHeight="1" x14ac:dyDescent="0.3">
      <c r="B386" s="1"/>
      <c r="C386" s="1"/>
      <c r="D386" s="1"/>
      <c r="E386" s="1"/>
      <c r="F386" s="1"/>
    </row>
    <row r="387" spans="2:6" ht="15.75" customHeight="1" x14ac:dyDescent="0.3">
      <c r="B387" s="1"/>
      <c r="C387" s="1"/>
      <c r="D387" s="1"/>
      <c r="E387" s="1"/>
      <c r="F387" s="1"/>
    </row>
    <row r="388" spans="2:6" ht="15.75" customHeight="1" x14ac:dyDescent="0.3">
      <c r="B388" s="1"/>
      <c r="C388" s="1"/>
      <c r="D388" s="1"/>
      <c r="E388" s="1"/>
      <c r="F388" s="1"/>
    </row>
    <row r="389" spans="2:6" ht="15.75" customHeight="1" x14ac:dyDescent="0.3">
      <c r="B389" s="1"/>
      <c r="C389" s="1"/>
      <c r="D389" s="1"/>
      <c r="E389" s="1"/>
      <c r="F389" s="1"/>
    </row>
    <row r="390" spans="2:6" ht="15.75" customHeight="1" x14ac:dyDescent="0.3">
      <c r="B390" s="1"/>
      <c r="C390" s="1"/>
      <c r="D390" s="1"/>
      <c r="E390" s="1"/>
      <c r="F390" s="1"/>
    </row>
    <row r="391" spans="2:6" ht="15.75" customHeight="1" x14ac:dyDescent="0.3">
      <c r="B391" s="1"/>
      <c r="C391" s="1"/>
      <c r="D391" s="1"/>
      <c r="E391" s="1"/>
      <c r="F391" s="1"/>
    </row>
    <row r="392" spans="2:6" ht="15.75" customHeight="1" x14ac:dyDescent="0.3">
      <c r="B392" s="1"/>
      <c r="C392" s="1"/>
      <c r="D392" s="1"/>
      <c r="E392" s="1"/>
      <c r="F392" s="1"/>
    </row>
    <row r="393" spans="2:6" ht="15.75" customHeight="1" x14ac:dyDescent="0.3">
      <c r="B393" s="1"/>
      <c r="C393" s="1"/>
      <c r="D393" s="1"/>
      <c r="E393" s="1"/>
      <c r="F393" s="1"/>
    </row>
    <row r="394" spans="2:6" ht="15.75" customHeight="1" x14ac:dyDescent="0.3">
      <c r="B394" s="1"/>
      <c r="C394" s="1"/>
      <c r="D394" s="1"/>
      <c r="E394" s="1"/>
      <c r="F394" s="1"/>
    </row>
    <row r="395" spans="2:6" ht="15.75" customHeight="1" x14ac:dyDescent="0.3">
      <c r="B395" s="1"/>
      <c r="C395" s="1"/>
      <c r="D395" s="1"/>
      <c r="E395" s="1"/>
      <c r="F395" s="1"/>
    </row>
    <row r="396" spans="2:6" ht="15.75" customHeight="1" x14ac:dyDescent="0.3">
      <c r="B396" s="1"/>
      <c r="C396" s="1"/>
      <c r="D396" s="1"/>
      <c r="E396" s="1"/>
      <c r="F396" s="1"/>
    </row>
    <row r="397" spans="2:6" ht="15.75" customHeight="1" x14ac:dyDescent="0.3">
      <c r="B397" s="1"/>
      <c r="C397" s="1"/>
      <c r="D397" s="1"/>
      <c r="E397" s="1"/>
      <c r="F397" s="1"/>
    </row>
    <row r="398" spans="2:6" ht="15.75" customHeight="1" x14ac:dyDescent="0.3">
      <c r="B398" s="1"/>
      <c r="C398" s="1"/>
      <c r="D398" s="1"/>
      <c r="E398" s="1"/>
      <c r="F398" s="1"/>
    </row>
    <row r="399" spans="2:6" ht="15.75" customHeight="1" x14ac:dyDescent="0.3">
      <c r="B399" s="1"/>
      <c r="C399" s="1"/>
      <c r="D399" s="1"/>
      <c r="E399" s="1"/>
      <c r="F399" s="1"/>
    </row>
    <row r="400" spans="2:6" ht="15.75" customHeight="1" x14ac:dyDescent="0.3">
      <c r="B400" s="1"/>
      <c r="C400" s="1"/>
      <c r="D400" s="1"/>
      <c r="E400" s="1"/>
      <c r="F400" s="1"/>
    </row>
    <row r="401" spans="2:6" ht="15.75" customHeight="1" x14ac:dyDescent="0.3">
      <c r="B401" s="1"/>
      <c r="C401" s="1"/>
      <c r="D401" s="1"/>
      <c r="E401" s="1"/>
      <c r="F401" s="1"/>
    </row>
    <row r="402" spans="2:6" ht="15.75" customHeight="1" x14ac:dyDescent="0.3">
      <c r="B402" s="1"/>
      <c r="C402" s="1"/>
      <c r="D402" s="1"/>
      <c r="E402" s="1"/>
      <c r="F402" s="1"/>
    </row>
    <row r="403" spans="2:6" ht="15.75" customHeight="1" x14ac:dyDescent="0.3">
      <c r="B403" s="1"/>
      <c r="C403" s="1"/>
      <c r="D403" s="1"/>
      <c r="E403" s="1"/>
      <c r="F403" s="1"/>
    </row>
    <row r="404" spans="2:6" ht="15.75" customHeight="1" x14ac:dyDescent="0.3">
      <c r="B404" s="1"/>
      <c r="C404" s="1"/>
      <c r="D404" s="1"/>
      <c r="E404" s="1"/>
      <c r="F404" s="1"/>
    </row>
    <row r="405" spans="2:6" ht="15.75" customHeight="1" x14ac:dyDescent="0.3">
      <c r="B405" s="1"/>
      <c r="C405" s="1"/>
      <c r="D405" s="1"/>
      <c r="E405" s="1"/>
      <c r="F405" s="1"/>
    </row>
    <row r="406" spans="2:6" ht="15.75" customHeight="1" x14ac:dyDescent="0.3">
      <c r="B406" s="1"/>
      <c r="C406" s="1"/>
      <c r="D406" s="1"/>
      <c r="E406" s="1"/>
      <c r="F406" s="1"/>
    </row>
    <row r="407" spans="2:6" ht="15.75" customHeight="1" x14ac:dyDescent="0.3">
      <c r="B407" s="1"/>
      <c r="C407" s="1"/>
      <c r="D407" s="1"/>
      <c r="E407" s="1"/>
      <c r="F407" s="1"/>
    </row>
    <row r="408" spans="2:6" ht="15.75" customHeight="1" x14ac:dyDescent="0.3">
      <c r="B408" s="1"/>
      <c r="C408" s="1"/>
      <c r="D408" s="1"/>
      <c r="E408" s="1"/>
      <c r="F408" s="1"/>
    </row>
    <row r="409" spans="2:6" ht="15.75" customHeight="1" x14ac:dyDescent="0.3">
      <c r="B409" s="1"/>
      <c r="C409" s="1"/>
      <c r="D409" s="1"/>
      <c r="E409" s="1"/>
      <c r="F409" s="1"/>
    </row>
    <row r="410" spans="2:6" ht="15.75" customHeight="1" x14ac:dyDescent="0.3">
      <c r="B410" s="1"/>
      <c r="C410" s="1"/>
      <c r="D410" s="1"/>
      <c r="E410" s="1"/>
      <c r="F410" s="1"/>
    </row>
    <row r="411" spans="2:6" ht="15.75" customHeight="1" x14ac:dyDescent="0.3">
      <c r="B411" s="1"/>
      <c r="C411" s="1"/>
      <c r="D411" s="1"/>
      <c r="E411" s="1"/>
      <c r="F411" s="1"/>
    </row>
    <row r="412" spans="2:6" ht="15.75" customHeight="1" x14ac:dyDescent="0.3">
      <c r="B412" s="1"/>
      <c r="C412" s="1"/>
      <c r="D412" s="1"/>
      <c r="E412" s="1"/>
      <c r="F412" s="1"/>
    </row>
    <row r="413" spans="2:6" ht="15.75" customHeight="1" x14ac:dyDescent="0.3">
      <c r="B413" s="1"/>
      <c r="C413" s="1"/>
      <c r="D413" s="1"/>
      <c r="E413" s="1"/>
      <c r="F413" s="1"/>
    </row>
    <row r="414" spans="2:6" ht="15.75" customHeight="1" x14ac:dyDescent="0.3">
      <c r="B414" s="1"/>
      <c r="C414" s="1"/>
      <c r="D414" s="1"/>
      <c r="E414" s="1"/>
      <c r="F414" s="1"/>
    </row>
    <row r="415" spans="2:6" ht="15.75" customHeight="1" x14ac:dyDescent="0.3">
      <c r="B415" s="1"/>
      <c r="C415" s="1"/>
      <c r="D415" s="1"/>
      <c r="E415" s="1"/>
      <c r="F415" s="1"/>
    </row>
    <row r="416" spans="2:6" ht="15.75" customHeight="1" x14ac:dyDescent="0.3">
      <c r="B416" s="1"/>
      <c r="C416" s="1"/>
      <c r="D416" s="1"/>
      <c r="E416" s="1"/>
      <c r="F416" s="1"/>
    </row>
    <row r="417" spans="2:6" ht="15.75" customHeight="1" x14ac:dyDescent="0.3">
      <c r="B417" s="1"/>
      <c r="C417" s="1"/>
      <c r="D417" s="1"/>
      <c r="E417" s="1"/>
      <c r="F417" s="1"/>
    </row>
    <row r="418" spans="2:6" ht="15.75" customHeight="1" x14ac:dyDescent="0.3">
      <c r="B418" s="1"/>
      <c r="C418" s="1"/>
      <c r="D418" s="1"/>
      <c r="E418" s="1"/>
      <c r="F418" s="1"/>
    </row>
    <row r="419" spans="2:6" ht="15.75" customHeight="1" x14ac:dyDescent="0.3">
      <c r="B419" s="1"/>
      <c r="C419" s="1"/>
      <c r="D419" s="1"/>
      <c r="E419" s="1"/>
      <c r="F419" s="1"/>
    </row>
    <row r="420" spans="2:6" ht="15.75" customHeight="1" x14ac:dyDescent="0.3">
      <c r="B420" s="1"/>
      <c r="C420" s="1"/>
      <c r="D420" s="1"/>
      <c r="E420" s="1"/>
      <c r="F420" s="1"/>
    </row>
    <row r="421" spans="2:6" ht="15.75" customHeight="1" x14ac:dyDescent="0.3">
      <c r="B421" s="1"/>
      <c r="C421" s="1"/>
      <c r="D421" s="1"/>
      <c r="E421" s="1"/>
      <c r="F421" s="1"/>
    </row>
    <row r="422" spans="2:6" ht="15.75" customHeight="1" x14ac:dyDescent="0.3">
      <c r="B422" s="1"/>
      <c r="C422" s="1"/>
      <c r="D422" s="1"/>
      <c r="E422" s="1"/>
      <c r="F422" s="1"/>
    </row>
    <row r="423" spans="2:6" ht="15.75" customHeight="1" x14ac:dyDescent="0.3">
      <c r="B423" s="1"/>
      <c r="C423" s="1"/>
      <c r="D423" s="1"/>
      <c r="E423" s="1"/>
      <c r="F423" s="1"/>
    </row>
    <row r="424" spans="2:6" ht="15.75" customHeight="1" x14ac:dyDescent="0.3">
      <c r="B424" s="1"/>
      <c r="C424" s="1"/>
      <c r="D424" s="1"/>
      <c r="E424" s="1"/>
      <c r="F424" s="1"/>
    </row>
    <row r="425" spans="2:6" ht="15.75" customHeight="1" x14ac:dyDescent="0.3">
      <c r="B425" s="1"/>
      <c r="C425" s="1"/>
      <c r="D425" s="1"/>
      <c r="E425" s="1"/>
      <c r="F425" s="1"/>
    </row>
    <row r="426" spans="2:6" ht="15.75" customHeight="1" x14ac:dyDescent="0.3">
      <c r="B426" s="1"/>
      <c r="C426" s="1"/>
      <c r="D426" s="1"/>
      <c r="E426" s="1"/>
      <c r="F426" s="1"/>
    </row>
    <row r="427" spans="2:6" ht="15.75" customHeight="1" x14ac:dyDescent="0.3">
      <c r="B427" s="1"/>
      <c r="C427" s="1"/>
      <c r="D427" s="1"/>
      <c r="E427" s="1"/>
      <c r="F427" s="1"/>
    </row>
    <row r="428" spans="2:6" ht="15.75" customHeight="1" x14ac:dyDescent="0.3">
      <c r="B428" s="1"/>
      <c r="C428" s="1"/>
      <c r="D428" s="1"/>
      <c r="E428" s="1"/>
      <c r="F428" s="1"/>
    </row>
    <row r="429" spans="2:6" ht="15.75" customHeight="1" x14ac:dyDescent="0.3">
      <c r="B429" s="1"/>
      <c r="C429" s="1"/>
      <c r="D429" s="1"/>
      <c r="E429" s="1"/>
      <c r="F429" s="1"/>
    </row>
    <row r="430" spans="2:6" ht="15.75" customHeight="1" x14ac:dyDescent="0.3">
      <c r="B430" s="1"/>
      <c r="C430" s="1"/>
      <c r="D430" s="1"/>
      <c r="E430" s="1"/>
      <c r="F430" s="1"/>
    </row>
    <row r="431" spans="2:6" ht="15.75" customHeight="1" x14ac:dyDescent="0.3">
      <c r="B431" s="1"/>
      <c r="C431" s="1"/>
      <c r="D431" s="1"/>
      <c r="E431" s="1"/>
      <c r="F431" s="1"/>
    </row>
    <row r="432" spans="2:6" ht="15.75" customHeight="1" x14ac:dyDescent="0.3">
      <c r="B432" s="1"/>
      <c r="C432" s="1"/>
      <c r="D432" s="1"/>
      <c r="E432" s="1"/>
      <c r="F432" s="1"/>
    </row>
    <row r="433" spans="2:6" ht="15.75" customHeight="1" x14ac:dyDescent="0.3">
      <c r="B433" s="1"/>
      <c r="C433" s="1"/>
      <c r="D433" s="1"/>
      <c r="E433" s="1"/>
      <c r="F433" s="1"/>
    </row>
    <row r="434" spans="2:6" ht="15.75" customHeight="1" x14ac:dyDescent="0.3">
      <c r="B434" s="1"/>
      <c r="C434" s="1"/>
      <c r="D434" s="1"/>
      <c r="E434" s="1"/>
      <c r="F434" s="1"/>
    </row>
    <row r="435" spans="2:6" ht="15.75" customHeight="1" x14ac:dyDescent="0.3">
      <c r="B435" s="1"/>
      <c r="C435" s="1"/>
      <c r="D435" s="1"/>
      <c r="E435" s="1"/>
      <c r="F435" s="1"/>
    </row>
    <row r="436" spans="2:6" ht="15.75" customHeight="1" x14ac:dyDescent="0.3">
      <c r="B436" s="1"/>
      <c r="C436" s="1"/>
      <c r="D436" s="1"/>
      <c r="E436" s="1"/>
      <c r="F436" s="1"/>
    </row>
    <row r="437" spans="2:6" ht="15.75" customHeight="1" x14ac:dyDescent="0.3">
      <c r="B437" s="1"/>
      <c r="C437" s="1"/>
      <c r="D437" s="1"/>
      <c r="E437" s="1"/>
      <c r="F437" s="1"/>
    </row>
    <row r="438" spans="2:6" ht="15.75" customHeight="1" x14ac:dyDescent="0.3">
      <c r="B438" s="1"/>
      <c r="C438" s="1"/>
      <c r="D438" s="1"/>
      <c r="E438" s="1"/>
      <c r="F438" s="1"/>
    </row>
    <row r="439" spans="2:6" ht="15.75" customHeight="1" x14ac:dyDescent="0.3">
      <c r="B439" s="1"/>
      <c r="C439" s="1"/>
      <c r="D439" s="1"/>
      <c r="E439" s="1"/>
      <c r="F439" s="1"/>
    </row>
    <row r="440" spans="2:6" ht="15.75" customHeight="1" x14ac:dyDescent="0.3">
      <c r="B440" s="1"/>
      <c r="C440" s="1"/>
      <c r="D440" s="1"/>
      <c r="E440" s="1"/>
      <c r="F440" s="1"/>
    </row>
    <row r="441" spans="2:6" ht="15.75" customHeight="1" x14ac:dyDescent="0.3">
      <c r="B441" s="1"/>
      <c r="C441" s="1"/>
      <c r="D441" s="1"/>
      <c r="E441" s="1"/>
      <c r="F441" s="1"/>
    </row>
    <row r="442" spans="2:6" ht="15.75" customHeight="1" x14ac:dyDescent="0.3">
      <c r="B442" s="1"/>
      <c r="C442" s="1"/>
      <c r="D442" s="1"/>
      <c r="E442" s="1"/>
      <c r="F442" s="1"/>
    </row>
    <row r="443" spans="2:6" ht="15.75" customHeight="1" x14ac:dyDescent="0.3">
      <c r="B443" s="1"/>
      <c r="C443" s="1"/>
      <c r="D443" s="1"/>
      <c r="E443" s="1"/>
      <c r="F443" s="1"/>
    </row>
    <row r="444" spans="2:6" ht="15.75" customHeight="1" x14ac:dyDescent="0.3">
      <c r="B444" s="1"/>
      <c r="C444" s="1"/>
      <c r="D444" s="1"/>
      <c r="E444" s="1"/>
      <c r="F444" s="1"/>
    </row>
    <row r="445" spans="2:6" ht="15.75" customHeight="1" x14ac:dyDescent="0.3">
      <c r="B445" s="1"/>
      <c r="C445" s="1"/>
      <c r="D445" s="1"/>
      <c r="E445" s="1"/>
      <c r="F445" s="1"/>
    </row>
    <row r="446" spans="2:6" ht="15.75" customHeight="1" x14ac:dyDescent="0.3">
      <c r="B446" s="1"/>
      <c r="C446" s="1"/>
      <c r="D446" s="1"/>
      <c r="E446" s="1"/>
      <c r="F446" s="1"/>
    </row>
    <row r="447" spans="2:6" ht="15.75" customHeight="1" x14ac:dyDescent="0.3">
      <c r="B447" s="1"/>
      <c r="C447" s="1"/>
      <c r="D447" s="1"/>
      <c r="E447" s="1"/>
      <c r="F447" s="1"/>
    </row>
    <row r="448" spans="2:6" ht="15.75" customHeight="1" x14ac:dyDescent="0.3">
      <c r="B448" s="1"/>
      <c r="C448" s="1"/>
      <c r="D448" s="1"/>
      <c r="E448" s="1"/>
      <c r="F448" s="1"/>
    </row>
    <row r="449" spans="2:6" ht="15.75" customHeight="1" x14ac:dyDescent="0.3">
      <c r="B449" s="1"/>
      <c r="C449" s="1"/>
      <c r="D449" s="1"/>
      <c r="E449" s="1"/>
      <c r="F449" s="1"/>
    </row>
    <row r="450" spans="2:6" ht="15.75" customHeight="1" x14ac:dyDescent="0.3">
      <c r="B450" s="1"/>
      <c r="C450" s="1"/>
      <c r="D450" s="1"/>
      <c r="E450" s="1"/>
      <c r="F450" s="1"/>
    </row>
    <row r="451" spans="2:6" ht="15.75" customHeight="1" x14ac:dyDescent="0.3">
      <c r="B451" s="1"/>
      <c r="C451" s="1"/>
      <c r="D451" s="1"/>
      <c r="E451" s="1"/>
      <c r="F451" s="1"/>
    </row>
    <row r="452" spans="2:6" ht="15.75" customHeight="1" x14ac:dyDescent="0.3">
      <c r="B452" s="1"/>
      <c r="C452" s="1"/>
      <c r="D452" s="1"/>
      <c r="E452" s="1"/>
      <c r="F452" s="1"/>
    </row>
    <row r="453" spans="2:6" ht="15.75" customHeight="1" x14ac:dyDescent="0.3">
      <c r="B453" s="1"/>
      <c r="C453" s="1"/>
      <c r="D453" s="1"/>
      <c r="E453" s="1"/>
      <c r="F453" s="1"/>
    </row>
    <row r="454" spans="2:6" ht="15.75" customHeight="1" x14ac:dyDescent="0.3">
      <c r="B454" s="1"/>
      <c r="C454" s="1"/>
      <c r="D454" s="1"/>
      <c r="E454" s="1"/>
      <c r="F454" s="1"/>
    </row>
    <row r="455" spans="2:6" ht="15.75" customHeight="1" x14ac:dyDescent="0.3">
      <c r="B455" s="1"/>
      <c r="C455" s="1"/>
      <c r="D455" s="1"/>
      <c r="E455" s="1"/>
      <c r="F455" s="1"/>
    </row>
    <row r="456" spans="2:6" ht="15.75" customHeight="1" x14ac:dyDescent="0.3">
      <c r="B456" s="1"/>
      <c r="C456" s="1"/>
      <c r="D456" s="1"/>
      <c r="E456" s="1"/>
      <c r="F456" s="1"/>
    </row>
    <row r="457" spans="2:6" ht="15.75" customHeight="1" x14ac:dyDescent="0.3">
      <c r="B457" s="1"/>
      <c r="C457" s="1"/>
      <c r="D457" s="1"/>
      <c r="E457" s="1"/>
      <c r="F457" s="1"/>
    </row>
    <row r="458" spans="2:6" ht="15.75" customHeight="1" x14ac:dyDescent="0.3">
      <c r="B458" s="1"/>
      <c r="C458" s="1"/>
      <c r="D458" s="1"/>
      <c r="E458" s="1"/>
      <c r="F458" s="1"/>
    </row>
    <row r="459" spans="2:6" ht="15.75" customHeight="1" x14ac:dyDescent="0.3">
      <c r="B459" s="1"/>
      <c r="C459" s="1"/>
      <c r="D459" s="1"/>
      <c r="E459" s="1"/>
      <c r="F459" s="1"/>
    </row>
    <row r="460" spans="2:6" ht="15.75" customHeight="1" x14ac:dyDescent="0.3">
      <c r="B460" s="1"/>
      <c r="C460" s="1"/>
      <c r="D460" s="1"/>
      <c r="E460" s="1"/>
      <c r="F460" s="1"/>
    </row>
    <row r="461" spans="2:6" ht="15.75" customHeight="1" x14ac:dyDescent="0.3">
      <c r="B461" s="1"/>
      <c r="C461" s="1"/>
      <c r="D461" s="1"/>
      <c r="E461" s="1"/>
      <c r="F461" s="1"/>
    </row>
    <row r="462" spans="2:6" ht="15.75" customHeight="1" x14ac:dyDescent="0.3">
      <c r="B462" s="1"/>
      <c r="C462" s="1"/>
      <c r="D462" s="1"/>
      <c r="E462" s="1"/>
      <c r="F462" s="1"/>
    </row>
    <row r="463" spans="2:6" ht="15.75" customHeight="1" x14ac:dyDescent="0.3">
      <c r="B463" s="1"/>
      <c r="C463" s="1"/>
      <c r="D463" s="1"/>
      <c r="E463" s="1"/>
      <c r="F463" s="1"/>
    </row>
    <row r="464" spans="2:6" ht="15.75" customHeight="1" x14ac:dyDescent="0.3">
      <c r="B464" s="1"/>
      <c r="C464" s="1"/>
      <c r="D464" s="1"/>
      <c r="E464" s="1"/>
      <c r="F464" s="1"/>
    </row>
    <row r="465" spans="2:6" ht="15.75" customHeight="1" x14ac:dyDescent="0.3">
      <c r="B465" s="1"/>
      <c r="C465" s="1"/>
      <c r="D465" s="1"/>
      <c r="E465" s="1"/>
      <c r="F465" s="1"/>
    </row>
    <row r="466" spans="2:6" ht="15.75" customHeight="1" x14ac:dyDescent="0.3">
      <c r="B466" s="1"/>
      <c r="C466" s="1"/>
      <c r="D466" s="1"/>
      <c r="E466" s="1"/>
      <c r="F466" s="1"/>
    </row>
    <row r="467" spans="2:6" ht="15.75" customHeight="1" x14ac:dyDescent="0.3">
      <c r="B467" s="1"/>
      <c r="C467" s="1"/>
      <c r="D467" s="1"/>
      <c r="E467" s="1"/>
      <c r="F467" s="1"/>
    </row>
    <row r="468" spans="2:6" ht="15.75" customHeight="1" x14ac:dyDescent="0.3">
      <c r="B468" s="1"/>
      <c r="C468" s="1"/>
      <c r="D468" s="1"/>
      <c r="E468" s="1"/>
      <c r="F468" s="1"/>
    </row>
    <row r="469" spans="2:6" ht="15.75" customHeight="1" x14ac:dyDescent="0.3">
      <c r="B469" s="1"/>
      <c r="C469" s="1"/>
      <c r="D469" s="1"/>
      <c r="E469" s="1"/>
      <c r="F469" s="1"/>
    </row>
    <row r="470" spans="2:6" ht="15.75" customHeight="1" x14ac:dyDescent="0.3">
      <c r="B470" s="1"/>
      <c r="C470" s="1"/>
      <c r="D470" s="1"/>
      <c r="E470" s="1"/>
      <c r="F470" s="1"/>
    </row>
    <row r="471" spans="2:6" ht="15.75" customHeight="1" x14ac:dyDescent="0.3">
      <c r="B471" s="1"/>
      <c r="C471" s="1"/>
      <c r="D471" s="1"/>
      <c r="E471" s="1"/>
      <c r="F471" s="1"/>
    </row>
    <row r="472" spans="2:6" ht="15.75" customHeight="1" x14ac:dyDescent="0.3">
      <c r="B472" s="1"/>
      <c r="C472" s="1"/>
      <c r="D472" s="1"/>
      <c r="E472" s="1"/>
      <c r="F472" s="1"/>
    </row>
    <row r="473" spans="2:6" ht="15.75" customHeight="1" x14ac:dyDescent="0.3">
      <c r="B473" s="1"/>
      <c r="C473" s="1"/>
      <c r="D473" s="1"/>
      <c r="E473" s="1"/>
      <c r="F473" s="1"/>
    </row>
    <row r="474" spans="2:6" ht="15.75" customHeight="1" x14ac:dyDescent="0.3">
      <c r="B474" s="1"/>
      <c r="C474" s="1"/>
      <c r="D474" s="1"/>
      <c r="E474" s="1"/>
      <c r="F474" s="1"/>
    </row>
    <row r="475" spans="2:6" ht="15.75" customHeight="1" x14ac:dyDescent="0.3">
      <c r="B475" s="1"/>
      <c r="C475" s="1"/>
      <c r="D475" s="1"/>
      <c r="E475" s="1"/>
      <c r="F475" s="1"/>
    </row>
    <row r="476" spans="2:6" ht="15.75" customHeight="1" x14ac:dyDescent="0.3">
      <c r="B476" s="1"/>
      <c r="C476" s="1"/>
      <c r="D476" s="1"/>
      <c r="E476" s="1"/>
      <c r="F476" s="1"/>
    </row>
    <row r="477" spans="2:6" ht="15.75" customHeight="1" x14ac:dyDescent="0.3">
      <c r="B477" s="1"/>
      <c r="C477" s="1"/>
      <c r="D477" s="1"/>
      <c r="E477" s="1"/>
      <c r="F477" s="1"/>
    </row>
    <row r="478" spans="2:6" ht="15.75" customHeight="1" x14ac:dyDescent="0.3">
      <c r="B478" s="1"/>
      <c r="C478" s="1"/>
      <c r="D478" s="1"/>
      <c r="E478" s="1"/>
      <c r="F478" s="1"/>
    </row>
    <row r="479" spans="2:6" ht="15.75" customHeight="1" x14ac:dyDescent="0.3">
      <c r="B479" s="1"/>
      <c r="C479" s="1"/>
      <c r="D479" s="1"/>
      <c r="E479" s="1"/>
      <c r="F479" s="1"/>
    </row>
    <row r="480" spans="2:6" ht="15.75" customHeight="1" x14ac:dyDescent="0.3">
      <c r="B480" s="1"/>
      <c r="C480" s="1"/>
      <c r="D480" s="1"/>
      <c r="E480" s="1"/>
      <c r="F480" s="1"/>
    </row>
    <row r="481" spans="2:6" ht="15.75" customHeight="1" x14ac:dyDescent="0.3">
      <c r="B481" s="1"/>
      <c r="C481" s="1"/>
      <c r="D481" s="1"/>
      <c r="E481" s="1"/>
      <c r="F481" s="1"/>
    </row>
    <row r="482" spans="2:6" ht="15.75" customHeight="1" x14ac:dyDescent="0.3">
      <c r="B482" s="1"/>
      <c r="C482" s="1"/>
      <c r="D482" s="1"/>
      <c r="E482" s="1"/>
      <c r="F482" s="1"/>
    </row>
    <row r="483" spans="2:6" ht="15.75" customHeight="1" x14ac:dyDescent="0.3">
      <c r="B483" s="1"/>
      <c r="C483" s="1"/>
      <c r="D483" s="1"/>
      <c r="E483" s="1"/>
      <c r="F483" s="1"/>
    </row>
    <row r="484" spans="2:6" ht="15.75" customHeight="1" x14ac:dyDescent="0.3">
      <c r="B484" s="1"/>
      <c r="C484" s="1"/>
      <c r="D484" s="1"/>
      <c r="E484" s="1"/>
      <c r="F484" s="1"/>
    </row>
    <row r="485" spans="2:6" ht="15.75" customHeight="1" x14ac:dyDescent="0.3">
      <c r="B485" s="1"/>
      <c r="C485" s="1"/>
      <c r="D485" s="1"/>
      <c r="E485" s="1"/>
      <c r="F485" s="1"/>
    </row>
    <row r="486" spans="2:6" ht="15.75" customHeight="1" x14ac:dyDescent="0.3">
      <c r="B486" s="1"/>
      <c r="C486" s="1"/>
      <c r="D486" s="1"/>
      <c r="E486" s="1"/>
      <c r="F486" s="1"/>
    </row>
    <row r="487" spans="2:6" ht="15.75" customHeight="1" x14ac:dyDescent="0.3">
      <c r="B487" s="1"/>
      <c r="C487" s="1"/>
      <c r="D487" s="1"/>
      <c r="E487" s="1"/>
      <c r="F487" s="1"/>
    </row>
    <row r="488" spans="2:6" ht="15.75" customHeight="1" x14ac:dyDescent="0.3">
      <c r="B488" s="1"/>
      <c r="C488" s="1"/>
      <c r="D488" s="1"/>
      <c r="E488" s="1"/>
      <c r="F488" s="1"/>
    </row>
    <row r="489" spans="2:6" ht="15.75" customHeight="1" x14ac:dyDescent="0.3">
      <c r="B489" s="1"/>
      <c r="C489" s="1"/>
      <c r="D489" s="1"/>
      <c r="E489" s="1"/>
      <c r="F489" s="1"/>
    </row>
    <row r="490" spans="2:6" ht="15.75" customHeight="1" x14ac:dyDescent="0.3">
      <c r="B490" s="1"/>
      <c r="C490" s="1"/>
      <c r="D490" s="1"/>
      <c r="E490" s="1"/>
      <c r="F490" s="1"/>
    </row>
    <row r="491" spans="2:6" ht="15.75" customHeight="1" x14ac:dyDescent="0.3">
      <c r="B491" s="1"/>
      <c r="C491" s="1"/>
      <c r="D491" s="1"/>
      <c r="E491" s="1"/>
      <c r="F491" s="1"/>
    </row>
    <row r="492" spans="2:6" ht="15.75" customHeight="1" x14ac:dyDescent="0.3">
      <c r="B492" s="1"/>
      <c r="C492" s="1"/>
      <c r="D492" s="1"/>
      <c r="E492" s="1"/>
      <c r="F492" s="1"/>
    </row>
    <row r="493" spans="2:6" ht="15.75" customHeight="1" x14ac:dyDescent="0.3">
      <c r="B493" s="1"/>
      <c r="C493" s="1"/>
      <c r="D493" s="1"/>
      <c r="E493" s="1"/>
      <c r="F493" s="1"/>
    </row>
    <row r="494" spans="2:6" ht="15.75" customHeight="1" x14ac:dyDescent="0.3">
      <c r="B494" s="1"/>
      <c r="C494" s="1"/>
      <c r="D494" s="1"/>
      <c r="E494" s="1"/>
      <c r="F494" s="1"/>
    </row>
    <row r="495" spans="2:6" ht="15.75" customHeight="1" x14ac:dyDescent="0.3">
      <c r="B495" s="1"/>
      <c r="C495" s="1"/>
      <c r="D495" s="1"/>
      <c r="E495" s="1"/>
      <c r="F495" s="1"/>
    </row>
    <row r="496" spans="2:6" ht="15.75" customHeight="1" x14ac:dyDescent="0.3">
      <c r="B496" s="1"/>
      <c r="C496" s="1"/>
      <c r="D496" s="1"/>
      <c r="E496" s="1"/>
      <c r="F496" s="1"/>
    </row>
    <row r="497" spans="2:6" ht="15.75" customHeight="1" x14ac:dyDescent="0.3">
      <c r="B497" s="1"/>
      <c r="C497" s="1"/>
      <c r="D497" s="1"/>
      <c r="E497" s="1"/>
      <c r="F497" s="1"/>
    </row>
    <row r="498" spans="2:6" ht="15.75" customHeight="1" x14ac:dyDescent="0.3">
      <c r="B498" s="1"/>
      <c r="C498" s="1"/>
      <c r="D498" s="1"/>
      <c r="E498" s="1"/>
      <c r="F498" s="1"/>
    </row>
    <row r="499" spans="2:6" ht="15.75" customHeight="1" x14ac:dyDescent="0.3">
      <c r="B499" s="1"/>
      <c r="C499" s="1"/>
      <c r="D499" s="1"/>
      <c r="E499" s="1"/>
      <c r="F499" s="1"/>
    </row>
    <row r="500" spans="2:6" ht="15.75" customHeight="1" x14ac:dyDescent="0.3">
      <c r="B500" s="1"/>
      <c r="C500" s="1"/>
      <c r="D500" s="1"/>
      <c r="E500" s="1"/>
      <c r="F500" s="1"/>
    </row>
    <row r="501" spans="2:6" ht="15.75" customHeight="1" x14ac:dyDescent="0.3">
      <c r="B501" s="1"/>
      <c r="C501" s="1"/>
      <c r="D501" s="1"/>
      <c r="E501" s="1"/>
      <c r="F501" s="1"/>
    </row>
    <row r="502" spans="2:6" ht="15.75" customHeight="1" x14ac:dyDescent="0.3">
      <c r="B502" s="1"/>
      <c r="C502" s="1"/>
      <c r="D502" s="1"/>
      <c r="E502" s="1"/>
      <c r="F502" s="1"/>
    </row>
    <row r="503" spans="2:6" ht="15.75" customHeight="1" x14ac:dyDescent="0.3">
      <c r="B503" s="1"/>
      <c r="C503" s="1"/>
      <c r="D503" s="1"/>
      <c r="E503" s="1"/>
      <c r="F503" s="1"/>
    </row>
    <row r="504" spans="2:6" ht="15.75" customHeight="1" x14ac:dyDescent="0.3">
      <c r="B504" s="1"/>
      <c r="C504" s="1"/>
      <c r="D504" s="1"/>
      <c r="E504" s="1"/>
      <c r="F504" s="1"/>
    </row>
    <row r="505" spans="2:6" ht="15.75" customHeight="1" x14ac:dyDescent="0.3">
      <c r="B505" s="1"/>
      <c r="C505" s="1"/>
      <c r="D505" s="1"/>
      <c r="E505" s="1"/>
      <c r="F505" s="1"/>
    </row>
    <row r="506" spans="2:6" ht="15.75" customHeight="1" x14ac:dyDescent="0.3">
      <c r="B506" s="1"/>
      <c r="C506" s="1"/>
      <c r="D506" s="1"/>
      <c r="E506" s="1"/>
      <c r="F506" s="1"/>
    </row>
    <row r="507" spans="2:6" ht="15.75" customHeight="1" x14ac:dyDescent="0.3">
      <c r="B507" s="1"/>
      <c r="C507" s="1"/>
      <c r="D507" s="1"/>
      <c r="E507" s="1"/>
      <c r="F507" s="1"/>
    </row>
    <row r="508" spans="2:6" ht="15.75" customHeight="1" x14ac:dyDescent="0.3">
      <c r="B508" s="1"/>
      <c r="C508" s="1"/>
      <c r="D508" s="1"/>
      <c r="E508" s="1"/>
      <c r="F508" s="1"/>
    </row>
    <row r="509" spans="2:6" ht="15.75" customHeight="1" x14ac:dyDescent="0.3">
      <c r="B509" s="1"/>
      <c r="C509" s="1"/>
      <c r="D509" s="1"/>
      <c r="E509" s="1"/>
      <c r="F509" s="1"/>
    </row>
    <row r="510" spans="2:6" ht="15.75" customHeight="1" x14ac:dyDescent="0.3">
      <c r="B510" s="1"/>
      <c r="C510" s="1"/>
      <c r="D510" s="1"/>
      <c r="E510" s="1"/>
      <c r="F510" s="1"/>
    </row>
    <row r="511" spans="2:6" ht="15.75" customHeight="1" x14ac:dyDescent="0.3">
      <c r="B511" s="1"/>
      <c r="C511" s="1"/>
      <c r="D511" s="1"/>
      <c r="E511" s="1"/>
      <c r="F511" s="1"/>
    </row>
    <row r="512" spans="2:6" ht="15.75" customHeight="1" x14ac:dyDescent="0.3">
      <c r="B512" s="1"/>
      <c r="C512" s="1"/>
      <c r="D512" s="1"/>
      <c r="E512" s="1"/>
      <c r="F512" s="1"/>
    </row>
    <row r="513" spans="2:6" ht="15.75" customHeight="1" x14ac:dyDescent="0.3">
      <c r="B513" s="1"/>
      <c r="C513" s="1"/>
      <c r="D513" s="1"/>
      <c r="E513" s="1"/>
      <c r="F513" s="1"/>
    </row>
    <row r="514" spans="2:6" ht="15.75" customHeight="1" x14ac:dyDescent="0.3">
      <c r="B514" s="1"/>
      <c r="C514" s="1"/>
      <c r="D514" s="1"/>
      <c r="E514" s="1"/>
      <c r="F514" s="1"/>
    </row>
    <row r="515" spans="2:6" ht="15.75" customHeight="1" x14ac:dyDescent="0.3">
      <c r="B515" s="1"/>
      <c r="C515" s="1"/>
      <c r="D515" s="1"/>
      <c r="E515" s="1"/>
      <c r="F515" s="1"/>
    </row>
    <row r="516" spans="2:6" ht="15.75" customHeight="1" x14ac:dyDescent="0.3">
      <c r="B516" s="1"/>
      <c r="C516" s="1"/>
      <c r="D516" s="1"/>
      <c r="E516" s="1"/>
      <c r="F516" s="1"/>
    </row>
    <row r="517" spans="2:6" ht="15.75" customHeight="1" x14ac:dyDescent="0.3">
      <c r="B517" s="1"/>
      <c r="C517" s="1"/>
      <c r="D517" s="1"/>
      <c r="E517" s="1"/>
      <c r="F517" s="1"/>
    </row>
    <row r="518" spans="2:6" ht="15.75" customHeight="1" x14ac:dyDescent="0.3">
      <c r="B518" s="1"/>
      <c r="C518" s="1"/>
      <c r="D518" s="1"/>
      <c r="E518" s="1"/>
      <c r="F518" s="1"/>
    </row>
    <row r="519" spans="2:6" ht="15.75" customHeight="1" x14ac:dyDescent="0.3">
      <c r="B519" s="1"/>
      <c r="C519" s="1"/>
      <c r="D519" s="1"/>
      <c r="E519" s="1"/>
      <c r="F519" s="1"/>
    </row>
    <row r="520" spans="2:6" ht="15.75" customHeight="1" x14ac:dyDescent="0.3">
      <c r="B520" s="1"/>
      <c r="C520" s="1"/>
      <c r="D520" s="1"/>
      <c r="E520" s="1"/>
      <c r="F520" s="1"/>
    </row>
    <row r="521" spans="2:6" ht="15.75" customHeight="1" x14ac:dyDescent="0.3">
      <c r="B521" s="1"/>
      <c r="C521" s="1"/>
      <c r="D521" s="1"/>
      <c r="E521" s="1"/>
      <c r="F521" s="1"/>
    </row>
    <row r="522" spans="2:6" ht="15.75" customHeight="1" x14ac:dyDescent="0.3">
      <c r="B522" s="1"/>
      <c r="C522" s="1"/>
      <c r="D522" s="1"/>
      <c r="E522" s="1"/>
      <c r="F522" s="1"/>
    </row>
    <row r="523" spans="2:6" ht="15.75" customHeight="1" x14ac:dyDescent="0.3">
      <c r="B523" s="1"/>
      <c r="C523" s="1"/>
      <c r="D523" s="1"/>
      <c r="E523" s="1"/>
      <c r="F523" s="1"/>
    </row>
    <row r="524" spans="2:6" ht="15.75" customHeight="1" x14ac:dyDescent="0.3">
      <c r="B524" s="1"/>
      <c r="C524" s="1"/>
      <c r="D524" s="1"/>
      <c r="E524" s="1"/>
      <c r="F524" s="1"/>
    </row>
    <row r="525" spans="2:6" ht="15.75" customHeight="1" x14ac:dyDescent="0.3">
      <c r="B525" s="1"/>
      <c r="C525" s="1"/>
      <c r="D525" s="1"/>
      <c r="E525" s="1"/>
      <c r="F525" s="1"/>
    </row>
    <row r="526" spans="2:6" ht="15.75" customHeight="1" x14ac:dyDescent="0.3">
      <c r="B526" s="1"/>
      <c r="C526" s="1"/>
      <c r="D526" s="1"/>
      <c r="E526" s="1"/>
      <c r="F526" s="1"/>
    </row>
    <row r="527" spans="2:6" ht="15.75" customHeight="1" x14ac:dyDescent="0.3">
      <c r="B527" s="1"/>
      <c r="C527" s="1"/>
      <c r="D527" s="1"/>
      <c r="E527" s="1"/>
      <c r="F527" s="1"/>
    </row>
    <row r="528" spans="2:6" ht="15.75" customHeight="1" x14ac:dyDescent="0.3">
      <c r="B528" s="1"/>
      <c r="C528" s="1"/>
      <c r="D528" s="1"/>
      <c r="E528" s="1"/>
      <c r="F528" s="1"/>
    </row>
    <row r="529" spans="2:6" ht="15.75" customHeight="1" x14ac:dyDescent="0.3">
      <c r="B529" s="1"/>
      <c r="C529" s="1"/>
      <c r="D529" s="1"/>
      <c r="E529" s="1"/>
      <c r="F529" s="1"/>
    </row>
    <row r="530" spans="2:6" ht="15.75" customHeight="1" x14ac:dyDescent="0.3">
      <c r="B530" s="1"/>
      <c r="C530" s="1"/>
      <c r="D530" s="1"/>
      <c r="E530" s="1"/>
      <c r="F530" s="1"/>
    </row>
    <row r="531" spans="2:6" ht="15.75" customHeight="1" x14ac:dyDescent="0.3">
      <c r="B531" s="1"/>
      <c r="C531" s="1"/>
      <c r="D531" s="1"/>
      <c r="E531" s="1"/>
      <c r="F531" s="1"/>
    </row>
    <row r="532" spans="2:6" ht="15.75" customHeight="1" x14ac:dyDescent="0.3">
      <c r="B532" s="1"/>
      <c r="C532" s="1"/>
      <c r="D532" s="1"/>
      <c r="E532" s="1"/>
      <c r="F532" s="1"/>
    </row>
    <row r="533" spans="2:6" ht="15.75" customHeight="1" x14ac:dyDescent="0.3">
      <c r="B533" s="1"/>
      <c r="C533" s="1"/>
      <c r="D533" s="1"/>
      <c r="E533" s="1"/>
      <c r="F533" s="1"/>
    </row>
    <row r="534" spans="2:6" ht="15.75" customHeight="1" x14ac:dyDescent="0.3">
      <c r="B534" s="1"/>
      <c r="C534" s="1"/>
      <c r="D534" s="1"/>
      <c r="E534" s="1"/>
      <c r="F534" s="1"/>
    </row>
    <row r="535" spans="2:6" ht="15.75" customHeight="1" x14ac:dyDescent="0.3">
      <c r="B535" s="1"/>
      <c r="C535" s="1"/>
      <c r="D535" s="1"/>
      <c r="E535" s="1"/>
      <c r="F535" s="1"/>
    </row>
    <row r="536" spans="2:6" ht="15.75" customHeight="1" x14ac:dyDescent="0.3">
      <c r="B536" s="1"/>
      <c r="C536" s="1"/>
      <c r="D536" s="1"/>
      <c r="E536" s="1"/>
      <c r="F536" s="1"/>
    </row>
    <row r="537" spans="2:6" ht="15.75" customHeight="1" x14ac:dyDescent="0.3">
      <c r="B537" s="1"/>
      <c r="C537" s="1"/>
      <c r="D537" s="1"/>
      <c r="E537" s="1"/>
      <c r="F537" s="1"/>
    </row>
    <row r="538" spans="2:6" ht="15.75" customHeight="1" x14ac:dyDescent="0.3">
      <c r="B538" s="1"/>
      <c r="C538" s="1"/>
      <c r="D538" s="1"/>
      <c r="E538" s="1"/>
      <c r="F538" s="1"/>
    </row>
    <row r="539" spans="2:6" ht="15.75" customHeight="1" x14ac:dyDescent="0.3">
      <c r="B539" s="1"/>
      <c r="C539" s="1"/>
      <c r="D539" s="1"/>
      <c r="E539" s="1"/>
      <c r="F539" s="1"/>
    </row>
    <row r="540" spans="2:6" ht="15.75" customHeight="1" x14ac:dyDescent="0.3">
      <c r="B540" s="1"/>
      <c r="C540" s="1"/>
      <c r="D540" s="1"/>
      <c r="E540" s="1"/>
      <c r="F540" s="1"/>
    </row>
    <row r="541" spans="2:6" ht="15.75" customHeight="1" x14ac:dyDescent="0.3">
      <c r="B541" s="1"/>
      <c r="C541" s="1"/>
      <c r="D541" s="1"/>
      <c r="E541" s="1"/>
      <c r="F541" s="1"/>
    </row>
    <row r="542" spans="2:6" ht="15.75" customHeight="1" x14ac:dyDescent="0.3">
      <c r="B542" s="1"/>
      <c r="C542" s="1"/>
      <c r="D542" s="1"/>
      <c r="E542" s="1"/>
      <c r="F542" s="1"/>
    </row>
    <row r="543" spans="2:6" ht="15.75" customHeight="1" x14ac:dyDescent="0.3">
      <c r="B543" s="1"/>
      <c r="C543" s="1"/>
      <c r="D543" s="1"/>
      <c r="E543" s="1"/>
      <c r="F543" s="1"/>
    </row>
    <row r="544" spans="2:6" ht="15.75" customHeight="1" x14ac:dyDescent="0.3">
      <c r="B544" s="1"/>
      <c r="C544" s="1"/>
      <c r="D544" s="1"/>
      <c r="E544" s="1"/>
      <c r="F544" s="1"/>
    </row>
    <row r="545" spans="2:6" ht="15.75" customHeight="1" x14ac:dyDescent="0.3">
      <c r="B545" s="1"/>
      <c r="C545" s="1"/>
      <c r="D545" s="1"/>
      <c r="E545" s="1"/>
      <c r="F545" s="1"/>
    </row>
    <row r="546" spans="2:6" ht="15.75" customHeight="1" x14ac:dyDescent="0.3">
      <c r="B546" s="1"/>
      <c r="C546" s="1"/>
      <c r="D546" s="1"/>
      <c r="E546" s="1"/>
      <c r="F546" s="1"/>
    </row>
    <row r="547" spans="2:6" ht="15.75" customHeight="1" x14ac:dyDescent="0.3">
      <c r="B547" s="1"/>
      <c r="C547" s="1"/>
      <c r="D547" s="1"/>
      <c r="E547" s="1"/>
      <c r="F547" s="1"/>
    </row>
    <row r="548" spans="2:6" ht="15.75" customHeight="1" x14ac:dyDescent="0.3">
      <c r="B548" s="1"/>
      <c r="C548" s="1"/>
      <c r="D548" s="1"/>
      <c r="E548" s="1"/>
      <c r="F548" s="1"/>
    </row>
    <row r="549" spans="2:6" ht="15.75" customHeight="1" x14ac:dyDescent="0.3">
      <c r="B549" s="1"/>
      <c r="C549" s="1"/>
      <c r="D549" s="1"/>
      <c r="E549" s="1"/>
      <c r="F549" s="1"/>
    </row>
    <row r="550" spans="2:6" ht="15.75" customHeight="1" x14ac:dyDescent="0.3">
      <c r="B550" s="1"/>
      <c r="C550" s="1"/>
      <c r="D550" s="1"/>
      <c r="E550" s="1"/>
      <c r="F550" s="1"/>
    </row>
    <row r="551" spans="2:6" ht="15.75" customHeight="1" x14ac:dyDescent="0.3">
      <c r="B551" s="1"/>
      <c r="C551" s="1"/>
      <c r="D551" s="1"/>
      <c r="E551" s="1"/>
      <c r="F551" s="1"/>
    </row>
    <row r="552" spans="2:6" ht="15.75" customHeight="1" x14ac:dyDescent="0.3">
      <c r="B552" s="1"/>
      <c r="C552" s="1"/>
      <c r="D552" s="1"/>
      <c r="E552" s="1"/>
      <c r="F552" s="1"/>
    </row>
    <row r="553" spans="2:6" ht="15.75" customHeight="1" x14ac:dyDescent="0.3">
      <c r="B553" s="1"/>
      <c r="C553" s="1"/>
      <c r="D553" s="1"/>
      <c r="E553" s="1"/>
      <c r="F553" s="1"/>
    </row>
    <row r="554" spans="2:6" ht="15.75" customHeight="1" x14ac:dyDescent="0.3">
      <c r="B554" s="1"/>
      <c r="C554" s="1"/>
      <c r="D554" s="1"/>
      <c r="E554" s="1"/>
      <c r="F554" s="1"/>
    </row>
    <row r="555" spans="2:6" ht="15.75" customHeight="1" x14ac:dyDescent="0.3">
      <c r="B555" s="1"/>
      <c r="C555" s="1"/>
      <c r="D555" s="1"/>
      <c r="E555" s="1"/>
      <c r="F555" s="1"/>
    </row>
    <row r="556" spans="2:6" ht="15.75" customHeight="1" x14ac:dyDescent="0.3">
      <c r="B556" s="1"/>
      <c r="C556" s="1"/>
      <c r="D556" s="1"/>
      <c r="E556" s="1"/>
      <c r="F556" s="1"/>
    </row>
    <row r="557" spans="2:6" ht="15.75" customHeight="1" x14ac:dyDescent="0.3">
      <c r="B557" s="1"/>
      <c r="C557" s="1"/>
      <c r="D557" s="1"/>
      <c r="E557" s="1"/>
      <c r="F557" s="1"/>
    </row>
    <row r="558" spans="2:6" ht="15.75" customHeight="1" x14ac:dyDescent="0.3">
      <c r="B558" s="1"/>
      <c r="C558" s="1"/>
      <c r="D558" s="1"/>
      <c r="E558" s="1"/>
      <c r="F558" s="1"/>
    </row>
    <row r="559" spans="2:6" ht="15.75" customHeight="1" x14ac:dyDescent="0.3">
      <c r="B559" s="1"/>
      <c r="C559" s="1"/>
      <c r="D559" s="1"/>
      <c r="E559" s="1"/>
      <c r="F559" s="1"/>
    </row>
    <row r="560" spans="2:6" ht="15.75" customHeight="1" x14ac:dyDescent="0.3">
      <c r="B560" s="1"/>
      <c r="C560" s="1"/>
      <c r="D560" s="1"/>
      <c r="E560" s="1"/>
      <c r="F560" s="1"/>
    </row>
    <row r="561" spans="2:6" ht="15.75" customHeight="1" x14ac:dyDescent="0.3">
      <c r="B561" s="1"/>
      <c r="C561" s="1"/>
      <c r="D561" s="1"/>
      <c r="E561" s="1"/>
      <c r="F561" s="1"/>
    </row>
    <row r="562" spans="2:6" ht="15.75" customHeight="1" x14ac:dyDescent="0.3">
      <c r="B562" s="1"/>
      <c r="C562" s="1"/>
      <c r="D562" s="1"/>
      <c r="E562" s="1"/>
      <c r="F562" s="1"/>
    </row>
    <row r="563" spans="2:6" ht="15.75" customHeight="1" x14ac:dyDescent="0.3">
      <c r="B563" s="1"/>
      <c r="C563" s="1"/>
      <c r="D563" s="1"/>
      <c r="E563" s="1"/>
      <c r="F563" s="1"/>
    </row>
    <row r="564" spans="2:6" ht="15.75" customHeight="1" x14ac:dyDescent="0.3">
      <c r="B564" s="1"/>
      <c r="C564" s="1"/>
      <c r="D564" s="1"/>
      <c r="E564" s="1"/>
      <c r="F564" s="1"/>
    </row>
    <row r="565" spans="2:6" ht="15.75" customHeight="1" x14ac:dyDescent="0.3">
      <c r="B565" s="1"/>
      <c r="C565" s="1"/>
      <c r="D565" s="1"/>
      <c r="E565" s="1"/>
      <c r="F565" s="1"/>
    </row>
    <row r="566" spans="2:6" ht="15.75" customHeight="1" x14ac:dyDescent="0.3">
      <c r="B566" s="1"/>
      <c r="C566" s="1"/>
      <c r="D566" s="1"/>
      <c r="E566" s="1"/>
      <c r="F566" s="1"/>
    </row>
    <row r="567" spans="2:6" ht="15.75" customHeight="1" x14ac:dyDescent="0.3">
      <c r="B567" s="1"/>
      <c r="C567" s="1"/>
      <c r="D567" s="1"/>
      <c r="E567" s="1"/>
      <c r="F567" s="1"/>
    </row>
    <row r="568" spans="2:6" ht="15.75" customHeight="1" x14ac:dyDescent="0.3">
      <c r="B568" s="1"/>
      <c r="C568" s="1"/>
      <c r="D568" s="1"/>
      <c r="E568" s="1"/>
      <c r="F568" s="1"/>
    </row>
    <row r="569" spans="2:6" ht="15.75" customHeight="1" x14ac:dyDescent="0.3">
      <c r="B569" s="1"/>
      <c r="C569" s="1"/>
      <c r="D569" s="1"/>
      <c r="E569" s="1"/>
      <c r="F569" s="1"/>
    </row>
    <row r="570" spans="2:6" ht="15.75" customHeight="1" x14ac:dyDescent="0.3">
      <c r="B570" s="1"/>
      <c r="C570" s="1"/>
      <c r="D570" s="1"/>
      <c r="E570" s="1"/>
      <c r="F570" s="1"/>
    </row>
    <row r="571" spans="2:6" ht="15.75" customHeight="1" x14ac:dyDescent="0.3">
      <c r="B571" s="1"/>
      <c r="C571" s="1"/>
      <c r="D571" s="1"/>
      <c r="E571" s="1"/>
      <c r="F571" s="1"/>
    </row>
    <row r="572" spans="2:6" ht="15.75" customHeight="1" x14ac:dyDescent="0.3">
      <c r="B572" s="1"/>
      <c r="C572" s="1"/>
      <c r="D572" s="1"/>
      <c r="E572" s="1"/>
      <c r="F572" s="1"/>
    </row>
    <row r="573" spans="2:6" ht="15.75" customHeight="1" x14ac:dyDescent="0.3">
      <c r="B573" s="1"/>
      <c r="C573" s="1"/>
      <c r="D573" s="1"/>
      <c r="E573" s="1"/>
      <c r="F573" s="1"/>
    </row>
    <row r="574" spans="2:6" ht="15.75" customHeight="1" x14ac:dyDescent="0.3">
      <c r="B574" s="1"/>
      <c r="C574" s="1"/>
      <c r="D574" s="1"/>
      <c r="E574" s="1"/>
      <c r="F574" s="1"/>
    </row>
    <row r="575" spans="2:6" ht="15.75" customHeight="1" x14ac:dyDescent="0.3">
      <c r="B575" s="1"/>
      <c r="C575" s="1"/>
      <c r="D575" s="1"/>
      <c r="E575" s="1"/>
      <c r="F575" s="1"/>
    </row>
    <row r="576" spans="2:6" ht="15.75" customHeight="1" x14ac:dyDescent="0.3">
      <c r="B576" s="1"/>
      <c r="C576" s="1"/>
      <c r="D576" s="1"/>
      <c r="E576" s="1"/>
      <c r="F576" s="1"/>
    </row>
    <row r="577" spans="2:6" ht="15.75" customHeight="1" x14ac:dyDescent="0.3">
      <c r="B577" s="1"/>
      <c r="C577" s="1"/>
      <c r="D577" s="1"/>
      <c r="E577" s="1"/>
      <c r="F577" s="1"/>
    </row>
    <row r="578" spans="2:6" ht="15.75" customHeight="1" x14ac:dyDescent="0.3">
      <c r="B578" s="1"/>
      <c r="C578" s="1"/>
      <c r="D578" s="1"/>
      <c r="E578" s="1"/>
      <c r="F578" s="1"/>
    </row>
    <row r="579" spans="2:6" ht="15.75" customHeight="1" x14ac:dyDescent="0.3">
      <c r="B579" s="1"/>
      <c r="C579" s="1"/>
      <c r="D579" s="1"/>
      <c r="E579" s="1"/>
      <c r="F579" s="1"/>
    </row>
    <row r="580" spans="2:6" ht="15.75" customHeight="1" x14ac:dyDescent="0.3">
      <c r="B580" s="1"/>
      <c r="C580" s="1"/>
      <c r="D580" s="1"/>
      <c r="E580" s="1"/>
      <c r="F580" s="1"/>
    </row>
    <row r="581" spans="2:6" ht="15.75" customHeight="1" x14ac:dyDescent="0.3">
      <c r="B581" s="1"/>
      <c r="C581" s="1"/>
      <c r="D581" s="1"/>
      <c r="E581" s="1"/>
      <c r="F581" s="1"/>
    </row>
    <row r="582" spans="2:6" ht="15.75" customHeight="1" x14ac:dyDescent="0.3">
      <c r="B582" s="1"/>
      <c r="C582" s="1"/>
      <c r="D582" s="1"/>
      <c r="E582" s="1"/>
      <c r="F582" s="1"/>
    </row>
    <row r="583" spans="2:6" ht="15.75" customHeight="1" x14ac:dyDescent="0.3">
      <c r="B583" s="1"/>
      <c r="C583" s="1"/>
      <c r="D583" s="1"/>
      <c r="E583" s="1"/>
      <c r="F583" s="1"/>
    </row>
    <row r="584" spans="2:6" ht="15.75" customHeight="1" x14ac:dyDescent="0.3">
      <c r="B584" s="1"/>
      <c r="C584" s="1"/>
      <c r="D584" s="1"/>
      <c r="E584" s="1"/>
      <c r="F584" s="1"/>
    </row>
    <row r="585" spans="2:6" ht="15.75" customHeight="1" x14ac:dyDescent="0.3">
      <c r="B585" s="1"/>
      <c r="C585" s="1"/>
      <c r="D585" s="1"/>
      <c r="E585" s="1"/>
      <c r="F585" s="1"/>
    </row>
    <row r="586" spans="2:6" ht="15.75" customHeight="1" x14ac:dyDescent="0.3">
      <c r="B586" s="1"/>
      <c r="C586" s="1"/>
      <c r="D586" s="1"/>
      <c r="E586" s="1"/>
      <c r="F586" s="1"/>
    </row>
    <row r="587" spans="2:6" ht="15.75" customHeight="1" x14ac:dyDescent="0.3">
      <c r="B587" s="1"/>
      <c r="C587" s="1"/>
      <c r="D587" s="1"/>
      <c r="E587" s="1"/>
      <c r="F587" s="1"/>
    </row>
    <row r="588" spans="2:6" ht="15.75" customHeight="1" x14ac:dyDescent="0.3">
      <c r="B588" s="1"/>
      <c r="C588" s="1"/>
      <c r="D588" s="1"/>
      <c r="E588" s="1"/>
      <c r="F588" s="1"/>
    </row>
    <row r="589" spans="2:6" ht="15.75" customHeight="1" x14ac:dyDescent="0.3">
      <c r="B589" s="1"/>
      <c r="C589" s="1"/>
      <c r="D589" s="1"/>
      <c r="E589" s="1"/>
      <c r="F589" s="1"/>
    </row>
    <row r="590" spans="2:6" ht="15.75" customHeight="1" x14ac:dyDescent="0.3">
      <c r="B590" s="1"/>
      <c r="C590" s="1"/>
      <c r="D590" s="1"/>
      <c r="E590" s="1"/>
      <c r="F590" s="1"/>
    </row>
    <row r="591" spans="2:6" ht="15.75" customHeight="1" x14ac:dyDescent="0.3">
      <c r="B591" s="1"/>
      <c r="C591" s="1"/>
      <c r="D591" s="1"/>
      <c r="E591" s="1"/>
      <c r="F591" s="1"/>
    </row>
    <row r="592" spans="2:6" ht="15.75" customHeight="1" x14ac:dyDescent="0.3">
      <c r="B592" s="1"/>
      <c r="C592" s="1"/>
      <c r="D592" s="1"/>
      <c r="E592" s="1"/>
      <c r="F592" s="1"/>
    </row>
    <row r="593" spans="2:6" ht="15.75" customHeight="1" x14ac:dyDescent="0.3">
      <c r="B593" s="1"/>
      <c r="C593" s="1"/>
      <c r="D593" s="1"/>
      <c r="E593" s="1"/>
      <c r="F593" s="1"/>
    </row>
    <row r="594" spans="2:6" ht="15.75" customHeight="1" x14ac:dyDescent="0.3">
      <c r="B594" s="1"/>
      <c r="C594" s="1"/>
      <c r="D594" s="1"/>
      <c r="E594" s="1"/>
      <c r="F594" s="1"/>
    </row>
    <row r="595" spans="2:6" ht="15.75" customHeight="1" x14ac:dyDescent="0.3">
      <c r="B595" s="1"/>
      <c r="C595" s="1"/>
      <c r="D595" s="1"/>
      <c r="E595" s="1"/>
      <c r="F595" s="1"/>
    </row>
    <row r="596" spans="2:6" ht="15.75" customHeight="1" x14ac:dyDescent="0.3">
      <c r="B596" s="1"/>
      <c r="C596" s="1"/>
      <c r="D596" s="1"/>
      <c r="E596" s="1"/>
      <c r="F596" s="1"/>
    </row>
    <row r="597" spans="2:6" ht="15.75" customHeight="1" x14ac:dyDescent="0.3">
      <c r="B597" s="1"/>
      <c r="C597" s="1"/>
      <c r="D597" s="1"/>
      <c r="E597" s="1"/>
      <c r="F597" s="1"/>
    </row>
    <row r="598" spans="2:6" ht="15.75" customHeight="1" x14ac:dyDescent="0.3">
      <c r="B598" s="1"/>
      <c r="C598" s="1"/>
      <c r="D598" s="1"/>
      <c r="E598" s="1"/>
      <c r="F598" s="1"/>
    </row>
    <row r="599" spans="2:6" ht="15.75" customHeight="1" x14ac:dyDescent="0.3">
      <c r="B599" s="1"/>
      <c r="C599" s="1"/>
      <c r="D599" s="1"/>
      <c r="E599" s="1"/>
      <c r="F599" s="1"/>
    </row>
    <row r="600" spans="2:6" ht="15.75" customHeight="1" x14ac:dyDescent="0.3">
      <c r="B600" s="1"/>
      <c r="C600" s="1"/>
      <c r="D600" s="1"/>
      <c r="E600" s="1"/>
      <c r="F600" s="1"/>
    </row>
    <row r="601" spans="2:6" ht="15.75" customHeight="1" x14ac:dyDescent="0.3">
      <c r="B601" s="1"/>
      <c r="C601" s="1"/>
      <c r="D601" s="1"/>
      <c r="E601" s="1"/>
      <c r="F601" s="1"/>
    </row>
    <row r="602" spans="2:6" ht="15.75" customHeight="1" x14ac:dyDescent="0.3">
      <c r="B602" s="1"/>
      <c r="C602" s="1"/>
      <c r="D602" s="1"/>
      <c r="E602" s="1"/>
      <c r="F602" s="1"/>
    </row>
    <row r="603" spans="2:6" ht="15.75" customHeight="1" x14ac:dyDescent="0.3">
      <c r="B603" s="1"/>
      <c r="C603" s="1"/>
      <c r="D603" s="1"/>
      <c r="E603" s="1"/>
      <c r="F603" s="1"/>
    </row>
    <row r="604" spans="2:6" ht="15.75" customHeight="1" x14ac:dyDescent="0.3">
      <c r="B604" s="1"/>
      <c r="C604" s="1"/>
      <c r="D604" s="1"/>
      <c r="E604" s="1"/>
      <c r="F604" s="1"/>
    </row>
    <row r="605" spans="2:6" ht="15.75" customHeight="1" x14ac:dyDescent="0.3">
      <c r="B605" s="1"/>
      <c r="C605" s="1"/>
      <c r="D605" s="1"/>
      <c r="E605" s="1"/>
      <c r="F605" s="1"/>
    </row>
    <row r="606" spans="2:6" ht="15.75" customHeight="1" x14ac:dyDescent="0.3">
      <c r="B606" s="1"/>
      <c r="C606" s="1"/>
      <c r="D606" s="1"/>
      <c r="E606" s="1"/>
      <c r="F606" s="1"/>
    </row>
    <row r="607" spans="2:6" ht="15.75" customHeight="1" x14ac:dyDescent="0.3">
      <c r="B607" s="1"/>
      <c r="C607" s="1"/>
      <c r="D607" s="1"/>
      <c r="E607" s="1"/>
      <c r="F607" s="1"/>
    </row>
    <row r="608" spans="2:6" ht="15.75" customHeight="1" x14ac:dyDescent="0.3">
      <c r="B608" s="1"/>
      <c r="C608" s="1"/>
      <c r="D608" s="1"/>
      <c r="E608" s="1"/>
      <c r="F608" s="1"/>
    </row>
    <row r="609" spans="2:6" ht="15.75" customHeight="1" x14ac:dyDescent="0.3">
      <c r="B609" s="1"/>
      <c r="C609" s="1"/>
      <c r="D609" s="1"/>
      <c r="E609" s="1"/>
      <c r="F609" s="1"/>
    </row>
    <row r="610" spans="2:6" ht="15.75" customHeight="1" x14ac:dyDescent="0.3">
      <c r="B610" s="1"/>
      <c r="C610" s="1"/>
      <c r="D610" s="1"/>
      <c r="E610" s="1"/>
      <c r="F610" s="1"/>
    </row>
    <row r="611" spans="2:6" ht="15.75" customHeight="1" x14ac:dyDescent="0.3">
      <c r="B611" s="1"/>
      <c r="C611" s="1"/>
      <c r="D611" s="1"/>
      <c r="E611" s="1"/>
      <c r="F611" s="1"/>
    </row>
    <row r="612" spans="2:6" ht="15.75" customHeight="1" x14ac:dyDescent="0.3">
      <c r="B612" s="1"/>
      <c r="C612" s="1"/>
      <c r="D612" s="1"/>
      <c r="E612" s="1"/>
      <c r="F612" s="1"/>
    </row>
    <row r="613" spans="2:6" ht="15.75" customHeight="1" x14ac:dyDescent="0.3">
      <c r="B613" s="1"/>
      <c r="C613" s="1"/>
      <c r="D613" s="1"/>
      <c r="E613" s="1"/>
      <c r="F613" s="1"/>
    </row>
    <row r="614" spans="2:6" ht="15.75" customHeight="1" x14ac:dyDescent="0.3">
      <c r="B614" s="1"/>
      <c r="C614" s="1"/>
      <c r="D614" s="1"/>
      <c r="E614" s="1"/>
      <c r="F614" s="1"/>
    </row>
    <row r="615" spans="2:6" ht="15.75" customHeight="1" x14ac:dyDescent="0.3">
      <c r="B615" s="1"/>
      <c r="C615" s="1"/>
      <c r="D615" s="1"/>
      <c r="E615" s="1"/>
      <c r="F615" s="1"/>
    </row>
    <row r="616" spans="2:6" ht="15.75" customHeight="1" x14ac:dyDescent="0.3">
      <c r="B616" s="1"/>
      <c r="C616" s="1"/>
      <c r="D616" s="1"/>
      <c r="E616" s="1"/>
      <c r="F616" s="1"/>
    </row>
    <row r="617" spans="2:6" ht="15.75" customHeight="1" x14ac:dyDescent="0.3">
      <c r="B617" s="1"/>
      <c r="C617" s="1"/>
      <c r="D617" s="1"/>
      <c r="E617" s="1"/>
      <c r="F617" s="1"/>
    </row>
    <row r="618" spans="2:6" ht="15.75" customHeight="1" x14ac:dyDescent="0.3">
      <c r="B618" s="1"/>
      <c r="C618" s="1"/>
      <c r="D618" s="1"/>
      <c r="E618" s="1"/>
      <c r="F618" s="1"/>
    </row>
    <row r="619" spans="2:6" ht="15.75" customHeight="1" x14ac:dyDescent="0.3">
      <c r="B619" s="1"/>
      <c r="C619" s="1"/>
      <c r="D619" s="1"/>
      <c r="E619" s="1"/>
      <c r="F619" s="1"/>
    </row>
    <row r="620" spans="2:6" ht="15.75" customHeight="1" x14ac:dyDescent="0.3">
      <c r="B620" s="1"/>
      <c r="C620" s="1"/>
      <c r="D620" s="1"/>
      <c r="E620" s="1"/>
      <c r="F620" s="1"/>
    </row>
    <row r="621" spans="2:6" ht="15.75" customHeight="1" x14ac:dyDescent="0.3">
      <c r="B621" s="1"/>
      <c r="C621" s="1"/>
      <c r="D621" s="1"/>
      <c r="E621" s="1"/>
      <c r="F621" s="1"/>
    </row>
    <row r="622" spans="2:6" ht="15.75" customHeight="1" x14ac:dyDescent="0.3">
      <c r="B622" s="1"/>
      <c r="C622" s="1"/>
      <c r="D622" s="1"/>
      <c r="E622" s="1"/>
      <c r="F622" s="1"/>
    </row>
    <row r="623" spans="2:6" ht="15.75" customHeight="1" x14ac:dyDescent="0.3">
      <c r="B623" s="1"/>
      <c r="C623" s="1"/>
      <c r="D623" s="1"/>
      <c r="E623" s="1"/>
      <c r="F623" s="1"/>
    </row>
    <row r="624" spans="2:6" ht="15.75" customHeight="1" x14ac:dyDescent="0.3">
      <c r="B624" s="1"/>
      <c r="C624" s="1"/>
      <c r="D624" s="1"/>
      <c r="E624" s="1"/>
      <c r="F624" s="1"/>
    </row>
    <row r="625" spans="2:6" ht="15.75" customHeight="1" x14ac:dyDescent="0.3">
      <c r="B625" s="1"/>
      <c r="C625" s="1"/>
      <c r="D625" s="1"/>
      <c r="E625" s="1"/>
      <c r="F625" s="1"/>
    </row>
    <row r="626" spans="2:6" ht="15.75" customHeight="1" x14ac:dyDescent="0.3">
      <c r="B626" s="1"/>
      <c r="C626" s="1"/>
      <c r="D626" s="1"/>
      <c r="E626" s="1"/>
      <c r="F626" s="1"/>
    </row>
    <row r="627" spans="2:6" ht="15.75" customHeight="1" x14ac:dyDescent="0.3">
      <c r="B627" s="1"/>
      <c r="C627" s="1"/>
      <c r="D627" s="1"/>
      <c r="E627" s="1"/>
      <c r="F627" s="1"/>
    </row>
    <row r="628" spans="2:6" ht="15.75" customHeight="1" x14ac:dyDescent="0.3">
      <c r="B628" s="1"/>
      <c r="C628" s="1"/>
      <c r="D628" s="1"/>
      <c r="E628" s="1"/>
      <c r="F628" s="1"/>
    </row>
    <row r="629" spans="2:6" ht="15.75" customHeight="1" x14ac:dyDescent="0.3">
      <c r="B629" s="1"/>
      <c r="C629" s="1"/>
      <c r="D629" s="1"/>
      <c r="E629" s="1"/>
      <c r="F629" s="1"/>
    </row>
    <row r="630" spans="2:6" ht="15.75" customHeight="1" x14ac:dyDescent="0.3">
      <c r="B630" s="1"/>
      <c r="C630" s="1"/>
      <c r="D630" s="1"/>
      <c r="E630" s="1"/>
      <c r="F630" s="1"/>
    </row>
    <row r="631" spans="2:6" ht="15.75" customHeight="1" x14ac:dyDescent="0.3">
      <c r="B631" s="1"/>
      <c r="C631" s="1"/>
      <c r="D631" s="1"/>
      <c r="E631" s="1"/>
      <c r="F631" s="1"/>
    </row>
    <row r="632" spans="2:6" ht="15.75" customHeight="1" x14ac:dyDescent="0.3">
      <c r="B632" s="1"/>
      <c r="C632" s="1"/>
      <c r="D632" s="1"/>
      <c r="E632" s="1"/>
      <c r="F632" s="1"/>
    </row>
    <row r="633" spans="2:6" ht="15.75" customHeight="1" x14ac:dyDescent="0.3">
      <c r="B633" s="1"/>
      <c r="C633" s="1"/>
      <c r="D633" s="1"/>
      <c r="E633" s="1"/>
      <c r="F633" s="1"/>
    </row>
    <row r="634" spans="2:6" ht="15.75" customHeight="1" x14ac:dyDescent="0.3">
      <c r="B634" s="1"/>
      <c r="C634" s="1"/>
      <c r="D634" s="1"/>
      <c r="E634" s="1"/>
      <c r="F634" s="1"/>
    </row>
    <row r="635" spans="2:6" ht="15.75" customHeight="1" x14ac:dyDescent="0.3">
      <c r="B635" s="1"/>
      <c r="C635" s="1"/>
      <c r="D635" s="1"/>
      <c r="E635" s="1"/>
      <c r="F635" s="1"/>
    </row>
    <row r="636" spans="2:6" ht="15.75" customHeight="1" x14ac:dyDescent="0.3">
      <c r="B636" s="1"/>
      <c r="C636" s="1"/>
      <c r="D636" s="1"/>
      <c r="E636" s="1"/>
      <c r="F636" s="1"/>
    </row>
    <row r="637" spans="2:6" ht="15.75" customHeight="1" x14ac:dyDescent="0.3">
      <c r="B637" s="1"/>
      <c r="C637" s="1"/>
      <c r="D637" s="1"/>
      <c r="E637" s="1"/>
      <c r="F637" s="1"/>
    </row>
    <row r="638" spans="2:6" ht="15.75" customHeight="1" x14ac:dyDescent="0.3">
      <c r="B638" s="1"/>
      <c r="C638" s="1"/>
      <c r="D638" s="1"/>
      <c r="E638" s="1"/>
      <c r="F638" s="1"/>
    </row>
    <row r="639" spans="2:6" ht="15.75" customHeight="1" x14ac:dyDescent="0.3">
      <c r="B639" s="1"/>
      <c r="C639" s="1"/>
      <c r="D639" s="1"/>
      <c r="E639" s="1"/>
      <c r="F639" s="1"/>
    </row>
    <row r="640" spans="2:6" ht="15.75" customHeight="1" x14ac:dyDescent="0.3">
      <c r="B640" s="1"/>
      <c r="C640" s="1"/>
      <c r="D640" s="1"/>
      <c r="E640" s="1"/>
      <c r="F640" s="1"/>
    </row>
    <row r="641" spans="2:6" ht="15.75" customHeight="1" x14ac:dyDescent="0.3">
      <c r="B641" s="1"/>
      <c r="C641" s="1"/>
      <c r="D641" s="1"/>
      <c r="E641" s="1"/>
      <c r="F641" s="1"/>
    </row>
    <row r="642" spans="2:6" ht="15.75" customHeight="1" x14ac:dyDescent="0.3">
      <c r="B642" s="1"/>
      <c r="C642" s="1"/>
      <c r="D642" s="1"/>
      <c r="E642" s="1"/>
      <c r="F642" s="1"/>
    </row>
    <row r="643" spans="2:6" ht="15.75" customHeight="1" x14ac:dyDescent="0.3">
      <c r="B643" s="1"/>
      <c r="C643" s="1"/>
      <c r="D643" s="1"/>
      <c r="E643" s="1"/>
      <c r="F643" s="1"/>
    </row>
    <row r="644" spans="2:6" ht="15.75" customHeight="1" x14ac:dyDescent="0.3">
      <c r="B644" s="1"/>
      <c r="C644" s="1"/>
      <c r="D644" s="1"/>
      <c r="E644" s="1"/>
      <c r="F644" s="1"/>
    </row>
    <row r="645" spans="2:6" ht="15.75" customHeight="1" x14ac:dyDescent="0.3">
      <c r="B645" s="1"/>
      <c r="C645" s="1"/>
      <c r="D645" s="1"/>
      <c r="E645" s="1"/>
      <c r="F645" s="1"/>
    </row>
    <row r="646" spans="2:6" ht="15.75" customHeight="1" x14ac:dyDescent="0.3">
      <c r="B646" s="1"/>
      <c r="C646" s="1"/>
      <c r="D646" s="1"/>
      <c r="E646" s="1"/>
      <c r="F646" s="1"/>
    </row>
    <row r="647" spans="2:6" ht="15.75" customHeight="1" x14ac:dyDescent="0.3">
      <c r="B647" s="1"/>
      <c r="C647" s="1"/>
      <c r="D647" s="1"/>
      <c r="E647" s="1"/>
      <c r="F647" s="1"/>
    </row>
    <row r="648" spans="2:6" ht="15.75" customHeight="1" x14ac:dyDescent="0.3">
      <c r="B648" s="1"/>
      <c r="C648" s="1"/>
      <c r="D648" s="1"/>
      <c r="E648" s="1"/>
      <c r="F648" s="1"/>
    </row>
    <row r="649" spans="2:6" ht="15.75" customHeight="1" x14ac:dyDescent="0.3">
      <c r="B649" s="1"/>
      <c r="C649" s="1"/>
      <c r="D649" s="1"/>
      <c r="E649" s="1"/>
      <c r="F649" s="1"/>
    </row>
    <row r="650" spans="2:6" ht="15.75" customHeight="1" x14ac:dyDescent="0.3">
      <c r="B650" s="1"/>
      <c r="C650" s="1"/>
      <c r="D650" s="1"/>
      <c r="E650" s="1"/>
      <c r="F650" s="1"/>
    </row>
    <row r="651" spans="2:6" ht="15.75" customHeight="1" x14ac:dyDescent="0.3">
      <c r="B651" s="1"/>
      <c r="C651" s="1"/>
      <c r="D651" s="1"/>
      <c r="E651" s="1"/>
      <c r="F651" s="1"/>
    </row>
    <row r="652" spans="2:6" ht="15.75" customHeight="1" x14ac:dyDescent="0.3">
      <c r="B652" s="1"/>
      <c r="C652" s="1"/>
      <c r="D652" s="1"/>
      <c r="E652" s="1"/>
      <c r="F652" s="1"/>
    </row>
    <row r="653" spans="2:6" ht="15.75" customHeight="1" x14ac:dyDescent="0.3">
      <c r="B653" s="1"/>
      <c r="C653" s="1"/>
      <c r="D653" s="1"/>
      <c r="E653" s="1"/>
      <c r="F653" s="1"/>
    </row>
    <row r="654" spans="2:6" ht="15.75" customHeight="1" x14ac:dyDescent="0.3">
      <c r="B654" s="1"/>
      <c r="C654" s="1"/>
      <c r="D654" s="1"/>
      <c r="E654" s="1"/>
      <c r="F654" s="1"/>
    </row>
    <row r="655" spans="2:6" ht="15.75" customHeight="1" x14ac:dyDescent="0.3">
      <c r="B655" s="1"/>
      <c r="C655" s="1"/>
      <c r="D655" s="1"/>
      <c r="E655" s="1"/>
      <c r="F655" s="1"/>
    </row>
    <row r="656" spans="2:6" ht="15.75" customHeight="1" x14ac:dyDescent="0.3">
      <c r="B656" s="1"/>
      <c r="C656" s="1"/>
      <c r="D656" s="1"/>
      <c r="E656" s="1"/>
      <c r="F656" s="1"/>
    </row>
    <row r="657" spans="2:6" ht="15.75" customHeight="1" x14ac:dyDescent="0.3">
      <c r="B657" s="1"/>
      <c r="C657" s="1"/>
      <c r="D657" s="1"/>
      <c r="E657" s="1"/>
      <c r="F657" s="1"/>
    </row>
    <row r="658" spans="2:6" ht="15.75" customHeight="1" x14ac:dyDescent="0.3">
      <c r="B658" s="1"/>
      <c r="C658" s="1"/>
      <c r="D658" s="1"/>
      <c r="E658" s="1"/>
      <c r="F658" s="1"/>
    </row>
    <row r="659" spans="2:6" ht="15.75" customHeight="1" x14ac:dyDescent="0.3">
      <c r="B659" s="1"/>
      <c r="C659" s="1"/>
      <c r="D659" s="1"/>
      <c r="E659" s="1"/>
      <c r="F659" s="1"/>
    </row>
    <row r="660" spans="2:6" ht="15.75" customHeight="1" x14ac:dyDescent="0.3">
      <c r="B660" s="1"/>
      <c r="C660" s="1"/>
      <c r="D660" s="1"/>
      <c r="E660" s="1"/>
      <c r="F660" s="1"/>
    </row>
    <row r="661" spans="2:6" ht="15.75" customHeight="1" x14ac:dyDescent="0.3">
      <c r="B661" s="1"/>
      <c r="C661" s="1"/>
      <c r="D661" s="1"/>
      <c r="E661" s="1"/>
      <c r="F661" s="1"/>
    </row>
    <row r="662" spans="2:6" ht="15.75" customHeight="1" x14ac:dyDescent="0.3">
      <c r="B662" s="1"/>
      <c r="C662" s="1"/>
      <c r="D662" s="1"/>
      <c r="E662" s="1"/>
      <c r="F662" s="1"/>
    </row>
    <row r="663" spans="2:6" ht="15.75" customHeight="1" x14ac:dyDescent="0.3">
      <c r="B663" s="1"/>
      <c r="C663" s="1"/>
      <c r="D663" s="1"/>
      <c r="E663" s="1"/>
      <c r="F663" s="1"/>
    </row>
    <row r="664" spans="2:6" ht="15.75" customHeight="1" x14ac:dyDescent="0.3">
      <c r="B664" s="1"/>
      <c r="C664" s="1"/>
      <c r="D664" s="1"/>
      <c r="E664" s="1"/>
      <c r="F664" s="1"/>
    </row>
    <row r="665" spans="2:6" ht="15.75" customHeight="1" x14ac:dyDescent="0.3">
      <c r="B665" s="1"/>
      <c r="C665" s="1"/>
      <c r="D665" s="1"/>
      <c r="E665" s="1"/>
      <c r="F665" s="1"/>
    </row>
    <row r="666" spans="2:6" ht="15.75" customHeight="1" x14ac:dyDescent="0.3">
      <c r="B666" s="1"/>
      <c r="C666" s="1"/>
      <c r="D666" s="1"/>
      <c r="E666" s="1"/>
      <c r="F666" s="1"/>
    </row>
    <row r="667" spans="2:6" ht="15.75" customHeight="1" x14ac:dyDescent="0.3">
      <c r="B667" s="1"/>
      <c r="C667" s="1"/>
      <c r="D667" s="1"/>
      <c r="E667" s="1"/>
      <c r="F667" s="1"/>
    </row>
    <row r="668" spans="2:6" ht="15.75" customHeight="1" x14ac:dyDescent="0.3">
      <c r="B668" s="1"/>
      <c r="C668" s="1"/>
      <c r="D668" s="1"/>
      <c r="E668" s="1"/>
      <c r="F668" s="1"/>
    </row>
    <row r="669" spans="2:6" ht="15.75" customHeight="1" x14ac:dyDescent="0.3">
      <c r="B669" s="1"/>
      <c r="C669" s="1"/>
      <c r="D669" s="1"/>
      <c r="E669" s="1"/>
      <c r="F669" s="1"/>
    </row>
    <row r="670" spans="2:6" ht="15.75" customHeight="1" x14ac:dyDescent="0.3">
      <c r="B670" s="1"/>
      <c r="C670" s="1"/>
      <c r="D670" s="1"/>
      <c r="E670" s="1"/>
      <c r="F670" s="1"/>
    </row>
    <row r="671" spans="2:6" ht="15.75" customHeight="1" x14ac:dyDescent="0.3">
      <c r="B671" s="1"/>
      <c r="C671" s="1"/>
      <c r="D671" s="1"/>
      <c r="E671" s="1"/>
      <c r="F671" s="1"/>
    </row>
    <row r="672" spans="2:6" ht="15.75" customHeight="1" x14ac:dyDescent="0.3">
      <c r="B672" s="1"/>
      <c r="C672" s="1"/>
      <c r="D672" s="1"/>
      <c r="E672" s="1"/>
      <c r="F672" s="1"/>
    </row>
    <row r="673" spans="2:6" ht="15.75" customHeight="1" x14ac:dyDescent="0.3">
      <c r="B673" s="1"/>
      <c r="C673" s="1"/>
      <c r="D673" s="1"/>
      <c r="E673" s="1"/>
      <c r="F673" s="1"/>
    </row>
    <row r="674" spans="2:6" ht="15.75" customHeight="1" x14ac:dyDescent="0.3">
      <c r="B674" s="1"/>
      <c r="C674" s="1"/>
      <c r="D674" s="1"/>
      <c r="E674" s="1"/>
      <c r="F674" s="1"/>
    </row>
    <row r="675" spans="2:6" ht="15.75" customHeight="1" x14ac:dyDescent="0.3">
      <c r="B675" s="1"/>
      <c r="C675" s="1"/>
      <c r="D675" s="1"/>
      <c r="E675" s="1"/>
      <c r="F675" s="1"/>
    </row>
    <row r="676" spans="2:6" ht="15.75" customHeight="1" x14ac:dyDescent="0.3">
      <c r="B676" s="1"/>
      <c r="C676" s="1"/>
      <c r="D676" s="1"/>
      <c r="E676" s="1"/>
      <c r="F676" s="1"/>
    </row>
    <row r="677" spans="2:6" ht="15.75" customHeight="1" x14ac:dyDescent="0.3">
      <c r="B677" s="1"/>
      <c r="C677" s="1"/>
      <c r="D677" s="1"/>
      <c r="E677" s="1"/>
      <c r="F677" s="1"/>
    </row>
    <row r="678" spans="2:6" ht="15.75" customHeight="1" x14ac:dyDescent="0.3">
      <c r="B678" s="1"/>
      <c r="C678" s="1"/>
      <c r="D678" s="1"/>
      <c r="E678" s="1"/>
      <c r="F678" s="1"/>
    </row>
    <row r="679" spans="2:6" ht="15.75" customHeight="1" x14ac:dyDescent="0.3">
      <c r="B679" s="1"/>
      <c r="C679" s="1"/>
      <c r="D679" s="1"/>
      <c r="E679" s="1"/>
      <c r="F679" s="1"/>
    </row>
    <row r="680" spans="2:6" ht="15.75" customHeight="1" x14ac:dyDescent="0.3">
      <c r="B680" s="1"/>
      <c r="C680" s="1"/>
      <c r="D680" s="1"/>
      <c r="E680" s="1"/>
      <c r="F680" s="1"/>
    </row>
    <row r="681" spans="2:6" ht="15.75" customHeight="1" x14ac:dyDescent="0.3">
      <c r="B681" s="1"/>
      <c r="C681" s="1"/>
      <c r="D681" s="1"/>
      <c r="E681" s="1"/>
      <c r="F681" s="1"/>
    </row>
    <row r="682" spans="2:6" ht="15.75" customHeight="1" x14ac:dyDescent="0.3">
      <c r="B682" s="1"/>
      <c r="C682" s="1"/>
      <c r="D682" s="1"/>
      <c r="E682" s="1"/>
      <c r="F682" s="1"/>
    </row>
    <row r="683" spans="2:6" ht="15.75" customHeight="1" x14ac:dyDescent="0.3">
      <c r="B683" s="1"/>
      <c r="C683" s="1"/>
      <c r="D683" s="1"/>
      <c r="E683" s="1"/>
      <c r="F683" s="1"/>
    </row>
    <row r="684" spans="2:6" ht="15.75" customHeight="1" x14ac:dyDescent="0.3">
      <c r="B684" s="1"/>
      <c r="C684" s="1"/>
      <c r="D684" s="1"/>
      <c r="E684" s="1"/>
      <c r="F684" s="1"/>
    </row>
    <row r="685" spans="2:6" ht="15.75" customHeight="1" x14ac:dyDescent="0.3">
      <c r="B685" s="1"/>
      <c r="C685" s="1"/>
      <c r="D685" s="1"/>
      <c r="E685" s="1"/>
      <c r="F685" s="1"/>
    </row>
    <row r="686" spans="2:6" ht="15.75" customHeight="1" x14ac:dyDescent="0.3">
      <c r="B686" s="1"/>
      <c r="C686" s="1"/>
      <c r="D686" s="1"/>
      <c r="E686" s="1"/>
      <c r="F686" s="1"/>
    </row>
    <row r="687" spans="2:6" ht="15.75" customHeight="1" x14ac:dyDescent="0.3">
      <c r="B687" s="1"/>
      <c r="C687" s="1"/>
      <c r="D687" s="1"/>
      <c r="E687" s="1"/>
      <c r="F687" s="1"/>
    </row>
    <row r="688" spans="2:6" ht="15.75" customHeight="1" x14ac:dyDescent="0.3">
      <c r="B688" s="1"/>
      <c r="C688" s="1"/>
      <c r="D688" s="1"/>
      <c r="E688" s="1"/>
      <c r="F688" s="1"/>
    </row>
    <row r="689" spans="2:6" ht="15.75" customHeight="1" x14ac:dyDescent="0.3">
      <c r="B689" s="1"/>
      <c r="C689" s="1"/>
      <c r="D689" s="1"/>
      <c r="E689" s="1"/>
      <c r="F689" s="1"/>
    </row>
    <row r="690" spans="2:6" ht="15.75" customHeight="1" x14ac:dyDescent="0.3">
      <c r="B690" s="1"/>
      <c r="C690" s="1"/>
      <c r="D690" s="1"/>
      <c r="E690" s="1"/>
      <c r="F690" s="1"/>
    </row>
    <row r="691" spans="2:6" ht="15.75" customHeight="1" x14ac:dyDescent="0.3">
      <c r="B691" s="1"/>
      <c r="C691" s="1"/>
      <c r="D691" s="1"/>
      <c r="E691" s="1"/>
      <c r="F691" s="1"/>
    </row>
    <row r="692" spans="2:6" ht="15.75" customHeight="1" x14ac:dyDescent="0.3">
      <c r="B692" s="1"/>
      <c r="C692" s="1"/>
      <c r="D692" s="1"/>
      <c r="E692" s="1"/>
      <c r="F692" s="1"/>
    </row>
    <row r="693" spans="2:6" ht="15.75" customHeight="1" x14ac:dyDescent="0.3">
      <c r="B693" s="1"/>
      <c r="C693" s="1"/>
      <c r="D693" s="1"/>
      <c r="E693" s="1"/>
      <c r="F693" s="1"/>
    </row>
    <row r="694" spans="2:6" ht="15.75" customHeight="1" x14ac:dyDescent="0.3">
      <c r="B694" s="1"/>
      <c r="C694" s="1"/>
      <c r="D694" s="1"/>
      <c r="E694" s="1"/>
      <c r="F694" s="1"/>
    </row>
    <row r="695" spans="2:6" ht="15.75" customHeight="1" x14ac:dyDescent="0.3">
      <c r="B695" s="1"/>
      <c r="C695" s="1"/>
      <c r="D695" s="1"/>
      <c r="E695" s="1"/>
      <c r="F695" s="1"/>
    </row>
    <row r="696" spans="2:6" ht="15.75" customHeight="1" x14ac:dyDescent="0.3">
      <c r="B696" s="1"/>
      <c r="C696" s="1"/>
      <c r="D696" s="1"/>
      <c r="E696" s="1"/>
      <c r="F696" s="1"/>
    </row>
    <row r="697" spans="2:6" ht="15.75" customHeight="1" x14ac:dyDescent="0.3">
      <c r="B697" s="1"/>
      <c r="C697" s="1"/>
      <c r="D697" s="1"/>
      <c r="E697" s="1"/>
      <c r="F697" s="1"/>
    </row>
    <row r="698" spans="2:6" ht="15.75" customHeight="1" x14ac:dyDescent="0.3">
      <c r="B698" s="1"/>
      <c r="C698" s="1"/>
      <c r="D698" s="1"/>
      <c r="E698" s="1"/>
      <c r="F698" s="1"/>
    </row>
    <row r="699" spans="2:6" ht="15.75" customHeight="1" x14ac:dyDescent="0.3">
      <c r="B699" s="1"/>
      <c r="C699" s="1"/>
      <c r="D699" s="1"/>
      <c r="E699" s="1"/>
      <c r="F699" s="1"/>
    </row>
    <row r="700" spans="2:6" ht="15.75" customHeight="1" x14ac:dyDescent="0.3">
      <c r="B700" s="1"/>
      <c r="C700" s="1"/>
      <c r="D700" s="1"/>
      <c r="E700" s="1"/>
      <c r="F700" s="1"/>
    </row>
    <row r="701" spans="2:6" ht="15.75" customHeight="1" x14ac:dyDescent="0.3">
      <c r="B701" s="1"/>
      <c r="C701" s="1"/>
      <c r="D701" s="1"/>
      <c r="E701" s="1"/>
      <c r="F701" s="1"/>
    </row>
    <row r="702" spans="2:6" ht="15.75" customHeight="1" x14ac:dyDescent="0.3">
      <c r="B702" s="1"/>
      <c r="C702" s="1"/>
      <c r="D702" s="1"/>
      <c r="E702" s="1"/>
      <c r="F702" s="1"/>
    </row>
    <row r="703" spans="2:6" ht="15.75" customHeight="1" x14ac:dyDescent="0.3">
      <c r="B703" s="1"/>
      <c r="C703" s="1"/>
      <c r="D703" s="1"/>
      <c r="E703" s="1"/>
      <c r="F703" s="1"/>
    </row>
    <row r="704" spans="2:6" ht="15.75" customHeight="1" x14ac:dyDescent="0.3">
      <c r="B704" s="1"/>
      <c r="C704" s="1"/>
      <c r="D704" s="1"/>
      <c r="E704" s="1"/>
      <c r="F704" s="1"/>
    </row>
    <row r="705" spans="2:6" ht="15.75" customHeight="1" x14ac:dyDescent="0.3">
      <c r="B705" s="1"/>
      <c r="C705" s="1"/>
      <c r="D705" s="1"/>
      <c r="E705" s="1"/>
      <c r="F705" s="1"/>
    </row>
    <row r="706" spans="2:6" ht="15.75" customHeight="1" x14ac:dyDescent="0.3">
      <c r="B706" s="1"/>
      <c r="C706" s="1"/>
      <c r="D706" s="1"/>
      <c r="E706" s="1"/>
      <c r="F706" s="1"/>
    </row>
    <row r="707" spans="2:6" ht="15.75" customHeight="1" x14ac:dyDescent="0.3">
      <c r="B707" s="1"/>
      <c r="C707" s="1"/>
      <c r="D707" s="1"/>
      <c r="E707" s="1"/>
      <c r="F707" s="1"/>
    </row>
    <row r="708" spans="2:6" ht="15.75" customHeight="1" x14ac:dyDescent="0.3">
      <c r="B708" s="1"/>
      <c r="C708" s="1"/>
      <c r="D708" s="1"/>
      <c r="E708" s="1"/>
      <c r="F708" s="1"/>
    </row>
    <row r="709" spans="2:6" ht="15.75" customHeight="1" x14ac:dyDescent="0.3">
      <c r="B709" s="1"/>
      <c r="C709" s="1"/>
      <c r="D709" s="1"/>
      <c r="E709" s="1"/>
      <c r="F709" s="1"/>
    </row>
    <row r="710" spans="2:6" ht="15.75" customHeight="1" x14ac:dyDescent="0.3">
      <c r="B710" s="1"/>
      <c r="C710" s="1"/>
      <c r="D710" s="1"/>
      <c r="E710" s="1"/>
      <c r="F710" s="1"/>
    </row>
    <row r="711" spans="2:6" ht="15.75" customHeight="1" x14ac:dyDescent="0.3">
      <c r="B711" s="1"/>
      <c r="C711" s="1"/>
      <c r="D711" s="1"/>
      <c r="E711" s="1"/>
      <c r="F711" s="1"/>
    </row>
    <row r="712" spans="2:6" ht="15.75" customHeight="1" x14ac:dyDescent="0.3">
      <c r="B712" s="1"/>
      <c r="C712" s="1"/>
      <c r="D712" s="1"/>
      <c r="E712" s="1"/>
      <c r="F712" s="1"/>
    </row>
    <row r="713" spans="2:6" ht="15.75" customHeight="1" x14ac:dyDescent="0.3">
      <c r="B713" s="1"/>
      <c r="C713" s="1"/>
      <c r="D713" s="1"/>
      <c r="E713" s="1"/>
      <c r="F713" s="1"/>
    </row>
    <row r="714" spans="2:6" ht="15.75" customHeight="1" x14ac:dyDescent="0.3">
      <c r="B714" s="1"/>
      <c r="C714" s="1"/>
      <c r="D714" s="1"/>
      <c r="E714" s="1"/>
      <c r="F714" s="1"/>
    </row>
    <row r="715" spans="2:6" ht="15.75" customHeight="1" x14ac:dyDescent="0.3">
      <c r="B715" s="1"/>
      <c r="C715" s="1"/>
      <c r="D715" s="1"/>
      <c r="E715" s="1"/>
      <c r="F715" s="1"/>
    </row>
    <row r="716" spans="2:6" ht="15.75" customHeight="1" x14ac:dyDescent="0.3">
      <c r="B716" s="1"/>
      <c r="C716" s="1"/>
      <c r="D716" s="1"/>
      <c r="E716" s="1"/>
      <c r="F716" s="1"/>
    </row>
    <row r="717" spans="2:6" ht="15.75" customHeight="1" x14ac:dyDescent="0.3">
      <c r="B717" s="1"/>
      <c r="C717" s="1"/>
      <c r="D717" s="1"/>
      <c r="E717" s="1"/>
      <c r="F717" s="1"/>
    </row>
    <row r="718" spans="2:6" ht="15.75" customHeight="1" x14ac:dyDescent="0.3">
      <c r="B718" s="1"/>
      <c r="C718" s="1"/>
      <c r="D718" s="1"/>
      <c r="E718" s="1"/>
      <c r="F718" s="1"/>
    </row>
    <row r="719" spans="2:6" ht="15.75" customHeight="1" x14ac:dyDescent="0.3">
      <c r="B719" s="1"/>
      <c r="C719" s="1"/>
      <c r="D719" s="1"/>
      <c r="E719" s="1"/>
      <c r="F719" s="1"/>
    </row>
    <row r="720" spans="2:6" ht="15.75" customHeight="1" x14ac:dyDescent="0.3">
      <c r="B720" s="1"/>
      <c r="C720" s="1"/>
      <c r="D720" s="1"/>
      <c r="E720" s="1"/>
      <c r="F720" s="1"/>
    </row>
    <row r="721" spans="2:6" ht="15.75" customHeight="1" x14ac:dyDescent="0.3">
      <c r="B721" s="1"/>
      <c r="C721" s="1"/>
      <c r="D721" s="1"/>
      <c r="E721" s="1"/>
      <c r="F721" s="1"/>
    </row>
    <row r="722" spans="2:6" ht="15.75" customHeight="1" x14ac:dyDescent="0.3">
      <c r="B722" s="1"/>
      <c r="C722" s="1"/>
      <c r="D722" s="1"/>
      <c r="E722" s="1"/>
      <c r="F722" s="1"/>
    </row>
    <row r="723" spans="2:6" ht="15.75" customHeight="1" x14ac:dyDescent="0.3">
      <c r="B723" s="1"/>
      <c r="C723" s="1"/>
      <c r="D723" s="1"/>
      <c r="E723" s="1"/>
      <c r="F723" s="1"/>
    </row>
    <row r="724" spans="2:6" ht="15.75" customHeight="1" x14ac:dyDescent="0.3">
      <c r="B724" s="1"/>
      <c r="C724" s="1"/>
      <c r="D724" s="1"/>
      <c r="E724" s="1"/>
      <c r="F724" s="1"/>
    </row>
    <row r="725" spans="2:6" ht="15.75" customHeight="1" x14ac:dyDescent="0.3">
      <c r="B725" s="1"/>
      <c r="C725" s="1"/>
      <c r="D725" s="1"/>
      <c r="E725" s="1"/>
      <c r="F725" s="1"/>
    </row>
    <row r="726" spans="2:6" ht="15.75" customHeight="1" x14ac:dyDescent="0.3">
      <c r="B726" s="1"/>
      <c r="C726" s="1"/>
      <c r="D726" s="1"/>
      <c r="E726" s="1"/>
      <c r="F726" s="1"/>
    </row>
    <row r="727" spans="2:6" ht="15.75" customHeight="1" x14ac:dyDescent="0.3">
      <c r="B727" s="1"/>
      <c r="C727" s="1"/>
      <c r="D727" s="1"/>
      <c r="E727" s="1"/>
      <c r="F727" s="1"/>
    </row>
    <row r="728" spans="2:6" ht="15.75" customHeight="1" x14ac:dyDescent="0.3">
      <c r="B728" s="1"/>
      <c r="C728" s="1"/>
      <c r="D728" s="1"/>
      <c r="E728" s="1"/>
      <c r="F728" s="1"/>
    </row>
    <row r="729" spans="2:6" ht="15.75" customHeight="1" x14ac:dyDescent="0.3">
      <c r="B729" s="1"/>
      <c r="C729" s="1"/>
      <c r="D729" s="1"/>
      <c r="E729" s="1"/>
      <c r="F729" s="1"/>
    </row>
    <row r="730" spans="2:6" ht="15.75" customHeight="1" x14ac:dyDescent="0.3">
      <c r="B730" s="1"/>
      <c r="C730" s="1"/>
      <c r="D730" s="1"/>
      <c r="E730" s="1"/>
      <c r="F730" s="1"/>
    </row>
    <row r="731" spans="2:6" ht="15.75" customHeight="1" x14ac:dyDescent="0.3">
      <c r="B731" s="1"/>
      <c r="C731" s="1"/>
      <c r="D731" s="1"/>
      <c r="E731" s="1"/>
      <c r="F731" s="1"/>
    </row>
    <row r="732" spans="2:6" ht="15.75" customHeight="1" x14ac:dyDescent="0.3">
      <c r="B732" s="1"/>
      <c r="C732" s="1"/>
      <c r="D732" s="1"/>
      <c r="E732" s="1"/>
      <c r="F732" s="1"/>
    </row>
    <row r="733" spans="2:6" ht="15.75" customHeight="1" x14ac:dyDescent="0.3">
      <c r="B733" s="1"/>
      <c r="C733" s="1"/>
      <c r="D733" s="1"/>
      <c r="E733" s="1"/>
      <c r="F733" s="1"/>
    </row>
    <row r="734" spans="2:6" ht="15.75" customHeight="1" x14ac:dyDescent="0.3">
      <c r="B734" s="1"/>
      <c r="C734" s="1"/>
      <c r="D734" s="1"/>
      <c r="E734" s="1"/>
      <c r="F734" s="1"/>
    </row>
    <row r="735" spans="2:6" ht="15.75" customHeight="1" x14ac:dyDescent="0.3">
      <c r="B735" s="1"/>
      <c r="C735" s="1"/>
      <c r="D735" s="1"/>
      <c r="E735" s="1"/>
      <c r="F735" s="1"/>
    </row>
    <row r="736" spans="2:6" ht="15.75" customHeight="1" x14ac:dyDescent="0.3">
      <c r="B736" s="1"/>
      <c r="C736" s="1"/>
      <c r="D736" s="1"/>
      <c r="E736" s="1"/>
      <c r="F736" s="1"/>
    </row>
    <row r="737" spans="2:6" ht="15.75" customHeight="1" x14ac:dyDescent="0.3">
      <c r="B737" s="1"/>
      <c r="C737" s="1"/>
      <c r="D737" s="1"/>
      <c r="E737" s="1"/>
      <c r="F737" s="1"/>
    </row>
    <row r="738" spans="2:6" ht="15.75" customHeight="1" x14ac:dyDescent="0.3">
      <c r="B738" s="1"/>
      <c r="C738" s="1"/>
      <c r="D738" s="1"/>
      <c r="E738" s="1"/>
      <c r="F738" s="1"/>
    </row>
    <row r="739" spans="2:6" ht="15.75" customHeight="1" x14ac:dyDescent="0.3">
      <c r="B739" s="1"/>
      <c r="C739" s="1"/>
      <c r="D739" s="1"/>
      <c r="E739" s="1"/>
      <c r="F739" s="1"/>
    </row>
    <row r="740" spans="2:6" ht="15.75" customHeight="1" x14ac:dyDescent="0.3">
      <c r="B740" s="1"/>
      <c r="C740" s="1"/>
      <c r="D740" s="1"/>
      <c r="E740" s="1"/>
      <c r="F740" s="1"/>
    </row>
    <row r="741" spans="2:6" ht="15.75" customHeight="1" x14ac:dyDescent="0.3">
      <c r="B741" s="1"/>
      <c r="C741" s="1"/>
      <c r="D741" s="1"/>
      <c r="E741" s="1"/>
      <c r="F741" s="1"/>
    </row>
    <row r="742" spans="2:6" ht="15.75" customHeight="1" x14ac:dyDescent="0.3">
      <c r="B742" s="1"/>
      <c r="C742" s="1"/>
      <c r="D742" s="1"/>
      <c r="E742" s="1"/>
      <c r="F742" s="1"/>
    </row>
    <row r="743" spans="2:6" ht="15.75" customHeight="1" x14ac:dyDescent="0.3">
      <c r="B743" s="1"/>
      <c r="C743" s="1"/>
      <c r="D743" s="1"/>
      <c r="E743" s="1"/>
      <c r="F743" s="1"/>
    </row>
    <row r="744" spans="2:6" ht="15.75" customHeight="1" x14ac:dyDescent="0.3">
      <c r="B744" s="1"/>
      <c r="C744" s="1"/>
      <c r="D744" s="1"/>
      <c r="E744" s="1"/>
      <c r="F744" s="1"/>
    </row>
    <row r="745" spans="2:6" ht="15.75" customHeight="1" x14ac:dyDescent="0.3">
      <c r="B745" s="1"/>
      <c r="C745" s="1"/>
      <c r="D745" s="1"/>
      <c r="E745" s="1"/>
      <c r="F745" s="1"/>
    </row>
    <row r="746" spans="2:6" ht="15.75" customHeight="1" x14ac:dyDescent="0.3">
      <c r="B746" s="1"/>
      <c r="C746" s="1"/>
      <c r="D746" s="1"/>
      <c r="E746" s="1"/>
      <c r="F746" s="1"/>
    </row>
    <row r="747" spans="2:6" ht="15.75" customHeight="1" x14ac:dyDescent="0.3">
      <c r="B747" s="1"/>
      <c r="C747" s="1"/>
      <c r="D747" s="1"/>
      <c r="E747" s="1"/>
      <c r="F747" s="1"/>
    </row>
    <row r="748" spans="2:6" ht="15.75" customHeight="1" x14ac:dyDescent="0.3">
      <c r="B748" s="1"/>
      <c r="C748" s="1"/>
      <c r="D748" s="1"/>
      <c r="E748" s="1"/>
      <c r="F748" s="1"/>
    </row>
    <row r="749" spans="2:6" ht="15.75" customHeight="1" x14ac:dyDescent="0.3">
      <c r="B749" s="1"/>
      <c r="C749" s="1"/>
      <c r="D749" s="1"/>
      <c r="E749" s="1"/>
      <c r="F749" s="1"/>
    </row>
    <row r="750" spans="2:6" ht="15.75" customHeight="1" x14ac:dyDescent="0.3">
      <c r="B750" s="1"/>
      <c r="C750" s="1"/>
      <c r="D750" s="1"/>
      <c r="E750" s="1"/>
      <c r="F750" s="1"/>
    </row>
    <row r="751" spans="2:6" ht="15.75" customHeight="1" x14ac:dyDescent="0.3">
      <c r="B751" s="1"/>
      <c r="C751" s="1"/>
      <c r="D751" s="1"/>
      <c r="E751" s="1"/>
      <c r="F751" s="1"/>
    </row>
    <row r="752" spans="2:6" ht="15.75" customHeight="1" x14ac:dyDescent="0.3">
      <c r="B752" s="1"/>
      <c r="C752" s="1"/>
      <c r="D752" s="1"/>
      <c r="E752" s="1"/>
      <c r="F752" s="1"/>
    </row>
    <row r="753" spans="2:6" ht="15.75" customHeight="1" x14ac:dyDescent="0.3">
      <c r="B753" s="1"/>
      <c r="C753" s="1"/>
      <c r="D753" s="1"/>
      <c r="E753" s="1"/>
      <c r="F753" s="1"/>
    </row>
    <row r="754" spans="2:6" ht="15.75" customHeight="1" x14ac:dyDescent="0.3">
      <c r="B754" s="1"/>
      <c r="C754" s="1"/>
      <c r="D754" s="1"/>
      <c r="E754" s="1"/>
      <c r="F754" s="1"/>
    </row>
    <row r="755" spans="2:6" ht="15.75" customHeight="1" x14ac:dyDescent="0.3">
      <c r="B755" s="1"/>
      <c r="C755" s="1"/>
      <c r="D755" s="1"/>
      <c r="E755" s="1"/>
      <c r="F755" s="1"/>
    </row>
    <row r="756" spans="2:6" ht="15.75" customHeight="1" x14ac:dyDescent="0.3">
      <c r="B756" s="1"/>
      <c r="C756" s="1"/>
      <c r="D756" s="1"/>
      <c r="E756" s="1"/>
      <c r="F756" s="1"/>
    </row>
    <row r="757" spans="2:6" ht="15.75" customHeight="1" x14ac:dyDescent="0.3">
      <c r="B757" s="1"/>
      <c r="C757" s="1"/>
      <c r="D757" s="1"/>
      <c r="E757" s="1"/>
      <c r="F757" s="1"/>
    </row>
    <row r="758" spans="2:6" ht="15.75" customHeight="1" x14ac:dyDescent="0.3">
      <c r="B758" s="1"/>
      <c r="C758" s="1"/>
      <c r="D758" s="1"/>
      <c r="E758" s="1"/>
      <c r="F758" s="1"/>
    </row>
    <row r="759" spans="2:6" ht="15.75" customHeight="1" x14ac:dyDescent="0.3">
      <c r="B759" s="1"/>
      <c r="C759" s="1"/>
      <c r="D759" s="1"/>
      <c r="E759" s="1"/>
      <c r="F759" s="1"/>
    </row>
    <row r="760" spans="2:6" ht="15.75" customHeight="1" x14ac:dyDescent="0.3">
      <c r="B760" s="1"/>
      <c r="C760" s="1"/>
      <c r="D760" s="1"/>
      <c r="E760" s="1"/>
      <c r="F760" s="1"/>
    </row>
    <row r="761" spans="2:6" ht="15.75" customHeight="1" x14ac:dyDescent="0.3">
      <c r="B761" s="1"/>
      <c r="C761" s="1"/>
      <c r="D761" s="1"/>
      <c r="E761" s="1"/>
      <c r="F761" s="1"/>
    </row>
    <row r="762" spans="2:6" ht="15.75" customHeight="1" x14ac:dyDescent="0.3">
      <c r="B762" s="1"/>
      <c r="C762" s="1"/>
      <c r="D762" s="1"/>
      <c r="E762" s="1"/>
      <c r="F762" s="1"/>
    </row>
    <row r="763" spans="2:6" ht="15.75" customHeight="1" x14ac:dyDescent="0.3">
      <c r="B763" s="1"/>
      <c r="C763" s="1"/>
      <c r="D763" s="1"/>
      <c r="E763" s="1"/>
      <c r="F763" s="1"/>
    </row>
    <row r="764" spans="2:6" ht="15.75" customHeight="1" x14ac:dyDescent="0.3">
      <c r="B764" s="1"/>
      <c r="C764" s="1"/>
      <c r="D764" s="1"/>
      <c r="E764" s="1"/>
      <c r="F764" s="1"/>
    </row>
    <row r="765" spans="2:6" ht="15.75" customHeight="1" x14ac:dyDescent="0.3">
      <c r="B765" s="1"/>
      <c r="C765" s="1"/>
      <c r="D765" s="1"/>
      <c r="E765" s="1"/>
      <c r="F765" s="1"/>
    </row>
    <row r="766" spans="2:6" ht="15.75" customHeight="1" x14ac:dyDescent="0.3">
      <c r="B766" s="1"/>
      <c r="C766" s="1"/>
      <c r="D766" s="1"/>
      <c r="E766" s="1"/>
      <c r="F766" s="1"/>
    </row>
    <row r="767" spans="2:6" ht="15.75" customHeight="1" x14ac:dyDescent="0.3">
      <c r="B767" s="1"/>
      <c r="C767" s="1"/>
      <c r="D767" s="1"/>
      <c r="E767" s="1"/>
      <c r="F767" s="1"/>
    </row>
    <row r="768" spans="2:6" ht="15.75" customHeight="1" x14ac:dyDescent="0.3">
      <c r="B768" s="1"/>
      <c r="C768" s="1"/>
      <c r="D768" s="1"/>
      <c r="E768" s="1"/>
      <c r="F768" s="1"/>
    </row>
    <row r="769" spans="2:6" ht="15.75" customHeight="1" x14ac:dyDescent="0.3">
      <c r="B769" s="1"/>
      <c r="C769" s="1"/>
      <c r="D769" s="1"/>
      <c r="E769" s="1"/>
      <c r="F769" s="1"/>
    </row>
    <row r="770" spans="2:6" ht="15.75" customHeight="1" x14ac:dyDescent="0.3">
      <c r="B770" s="1"/>
      <c r="C770" s="1"/>
      <c r="D770" s="1"/>
      <c r="E770" s="1"/>
      <c r="F770" s="1"/>
    </row>
    <row r="771" spans="2:6" ht="15.75" customHeight="1" x14ac:dyDescent="0.3">
      <c r="B771" s="1"/>
      <c r="C771" s="1"/>
      <c r="D771" s="1"/>
      <c r="E771" s="1"/>
      <c r="F771" s="1"/>
    </row>
    <row r="772" spans="2:6" ht="15.75" customHeight="1" x14ac:dyDescent="0.3">
      <c r="B772" s="1"/>
      <c r="C772" s="1"/>
      <c r="D772" s="1"/>
      <c r="E772" s="1"/>
      <c r="F772" s="1"/>
    </row>
    <row r="773" spans="2:6" ht="15.75" customHeight="1" x14ac:dyDescent="0.3">
      <c r="B773" s="1"/>
      <c r="C773" s="1"/>
      <c r="D773" s="1"/>
      <c r="E773" s="1"/>
      <c r="F773" s="1"/>
    </row>
    <row r="774" spans="2:6" ht="15.75" customHeight="1" x14ac:dyDescent="0.3">
      <c r="B774" s="1"/>
      <c r="C774" s="1"/>
      <c r="D774" s="1"/>
      <c r="E774" s="1"/>
      <c r="F774" s="1"/>
    </row>
    <row r="775" spans="2:6" ht="15.75" customHeight="1" x14ac:dyDescent="0.3">
      <c r="B775" s="1"/>
      <c r="C775" s="1"/>
      <c r="D775" s="1"/>
      <c r="E775" s="1"/>
      <c r="F775" s="1"/>
    </row>
    <row r="776" spans="2:6" ht="15.75" customHeight="1" x14ac:dyDescent="0.3">
      <c r="B776" s="1"/>
      <c r="C776" s="1"/>
      <c r="D776" s="1"/>
      <c r="E776" s="1"/>
      <c r="F776" s="1"/>
    </row>
    <row r="777" spans="2:6" ht="15.75" customHeight="1" x14ac:dyDescent="0.3">
      <c r="B777" s="1"/>
      <c r="C777" s="1"/>
      <c r="D777" s="1"/>
      <c r="E777" s="1"/>
      <c r="F777" s="1"/>
    </row>
    <row r="778" spans="2:6" ht="15.75" customHeight="1" x14ac:dyDescent="0.3">
      <c r="B778" s="1"/>
      <c r="C778" s="1"/>
      <c r="D778" s="1"/>
      <c r="E778" s="1"/>
      <c r="F778" s="1"/>
    </row>
    <row r="779" spans="2:6" ht="15.75" customHeight="1" x14ac:dyDescent="0.3">
      <c r="B779" s="1"/>
      <c r="C779" s="1"/>
      <c r="D779" s="1"/>
      <c r="E779" s="1"/>
      <c r="F779" s="1"/>
    </row>
    <row r="780" spans="2:6" ht="15.75" customHeight="1" x14ac:dyDescent="0.3">
      <c r="B780" s="1"/>
      <c r="C780" s="1"/>
      <c r="D780" s="1"/>
      <c r="E780" s="1"/>
      <c r="F780" s="1"/>
    </row>
    <row r="781" spans="2:6" ht="15.75" customHeight="1" x14ac:dyDescent="0.3">
      <c r="B781" s="1"/>
      <c r="C781" s="1"/>
      <c r="D781" s="1"/>
      <c r="E781" s="1"/>
      <c r="F781" s="1"/>
    </row>
    <row r="782" spans="2:6" ht="15.75" customHeight="1" x14ac:dyDescent="0.3">
      <c r="B782" s="1"/>
      <c r="C782" s="1"/>
      <c r="D782" s="1"/>
      <c r="E782" s="1"/>
      <c r="F782" s="1"/>
    </row>
    <row r="783" spans="2:6" ht="15.75" customHeight="1" x14ac:dyDescent="0.3">
      <c r="B783" s="1"/>
      <c r="C783" s="1"/>
      <c r="D783" s="1"/>
      <c r="E783" s="1"/>
      <c r="F783" s="1"/>
    </row>
    <row r="784" spans="2:6" ht="15.75" customHeight="1" x14ac:dyDescent="0.3">
      <c r="B784" s="1"/>
      <c r="C784" s="1"/>
      <c r="D784" s="1"/>
      <c r="E784" s="1"/>
      <c r="F784" s="1"/>
    </row>
    <row r="785" spans="2:6" ht="15.75" customHeight="1" x14ac:dyDescent="0.3">
      <c r="B785" s="1"/>
      <c r="C785" s="1"/>
      <c r="D785" s="1"/>
      <c r="E785" s="1"/>
      <c r="F785" s="1"/>
    </row>
    <row r="786" spans="2:6" ht="15.75" customHeight="1" x14ac:dyDescent="0.3">
      <c r="B786" s="1"/>
      <c r="C786" s="1"/>
      <c r="D786" s="1"/>
      <c r="E786" s="1"/>
      <c r="F786" s="1"/>
    </row>
    <row r="787" spans="2:6" ht="15.75" customHeight="1" x14ac:dyDescent="0.3">
      <c r="B787" s="1"/>
      <c r="C787" s="1"/>
      <c r="D787" s="1"/>
      <c r="E787" s="1"/>
      <c r="F787" s="1"/>
    </row>
    <row r="788" spans="2:6" ht="15.75" customHeight="1" x14ac:dyDescent="0.3">
      <c r="B788" s="1"/>
      <c r="C788" s="1"/>
      <c r="D788" s="1"/>
      <c r="E788" s="1"/>
      <c r="F788" s="1"/>
    </row>
    <row r="789" spans="2:6" ht="15.75" customHeight="1" x14ac:dyDescent="0.3">
      <c r="B789" s="1"/>
      <c r="C789" s="1"/>
      <c r="D789" s="1"/>
      <c r="E789" s="1"/>
      <c r="F789" s="1"/>
    </row>
    <row r="790" spans="2:6" ht="15.75" customHeight="1" x14ac:dyDescent="0.3">
      <c r="B790" s="1"/>
      <c r="C790" s="1"/>
      <c r="D790" s="1"/>
      <c r="E790" s="1"/>
      <c r="F790" s="1"/>
    </row>
    <row r="791" spans="2:6" ht="15.75" customHeight="1" x14ac:dyDescent="0.3">
      <c r="B791" s="1"/>
      <c r="C791" s="1"/>
      <c r="D791" s="1"/>
      <c r="E791" s="1"/>
      <c r="F791" s="1"/>
    </row>
    <row r="792" spans="2:6" ht="15.75" customHeight="1" x14ac:dyDescent="0.3">
      <c r="B792" s="1"/>
      <c r="C792" s="1"/>
      <c r="D792" s="1"/>
      <c r="E792" s="1"/>
      <c r="F792" s="1"/>
    </row>
    <row r="793" spans="2:6" ht="15.75" customHeight="1" x14ac:dyDescent="0.3">
      <c r="B793" s="1"/>
      <c r="C793" s="1"/>
      <c r="D793" s="1"/>
      <c r="E793" s="1"/>
      <c r="F793" s="1"/>
    </row>
    <row r="794" spans="2:6" ht="15.75" customHeight="1" x14ac:dyDescent="0.3">
      <c r="B794" s="1"/>
      <c r="C794" s="1"/>
      <c r="D794" s="1"/>
      <c r="E794" s="1"/>
      <c r="F794" s="1"/>
    </row>
    <row r="795" spans="2:6" ht="15.75" customHeight="1" x14ac:dyDescent="0.3">
      <c r="B795" s="1"/>
      <c r="C795" s="1"/>
      <c r="D795" s="1"/>
      <c r="E795" s="1"/>
      <c r="F795" s="1"/>
    </row>
    <row r="796" spans="2:6" ht="15.75" customHeight="1" x14ac:dyDescent="0.3">
      <c r="B796" s="1"/>
      <c r="C796" s="1"/>
      <c r="D796" s="1"/>
      <c r="E796" s="1"/>
      <c r="F796" s="1"/>
    </row>
    <row r="797" spans="2:6" ht="15.75" customHeight="1" x14ac:dyDescent="0.3">
      <c r="B797" s="1"/>
      <c r="C797" s="1"/>
      <c r="D797" s="1"/>
      <c r="E797" s="1"/>
      <c r="F797" s="1"/>
    </row>
    <row r="798" spans="2:6" ht="15.75" customHeight="1" x14ac:dyDescent="0.3">
      <c r="B798" s="1"/>
      <c r="C798" s="1"/>
      <c r="D798" s="1"/>
      <c r="E798" s="1"/>
      <c r="F798" s="1"/>
    </row>
    <row r="799" spans="2:6" ht="15.75" customHeight="1" x14ac:dyDescent="0.3">
      <c r="B799" s="1"/>
      <c r="C799" s="1"/>
      <c r="D799" s="1"/>
      <c r="E799" s="1"/>
      <c r="F799" s="1"/>
    </row>
    <row r="800" spans="2:6" ht="15.75" customHeight="1" x14ac:dyDescent="0.3">
      <c r="B800" s="1"/>
      <c r="C800" s="1"/>
      <c r="D800" s="1"/>
      <c r="E800" s="1"/>
      <c r="F800" s="1"/>
    </row>
    <row r="801" spans="2:6" ht="15.75" customHeight="1" x14ac:dyDescent="0.3">
      <c r="B801" s="1"/>
      <c r="C801" s="1"/>
      <c r="D801" s="1"/>
      <c r="E801" s="1"/>
      <c r="F801" s="1"/>
    </row>
    <row r="802" spans="2:6" ht="15.75" customHeight="1" x14ac:dyDescent="0.3">
      <c r="B802" s="1"/>
      <c r="C802" s="1"/>
      <c r="D802" s="1"/>
      <c r="E802" s="1"/>
      <c r="F802" s="1"/>
    </row>
    <row r="803" spans="2:6" ht="15.75" customHeight="1" x14ac:dyDescent="0.3">
      <c r="B803" s="1"/>
      <c r="C803" s="1"/>
      <c r="D803" s="1"/>
      <c r="E803" s="1"/>
      <c r="F803" s="1"/>
    </row>
    <row r="804" spans="2:6" ht="15.75" customHeight="1" x14ac:dyDescent="0.3">
      <c r="B804" s="1"/>
      <c r="C804" s="1"/>
      <c r="D804" s="1"/>
      <c r="E804" s="1"/>
      <c r="F804" s="1"/>
    </row>
    <row r="805" spans="2:6" ht="15.75" customHeight="1" x14ac:dyDescent="0.3">
      <c r="B805" s="1"/>
      <c r="C805" s="1"/>
      <c r="D805" s="1"/>
      <c r="E805" s="1"/>
      <c r="F805" s="1"/>
    </row>
    <row r="806" spans="2:6" ht="15.75" customHeight="1" x14ac:dyDescent="0.3">
      <c r="B806" s="1"/>
      <c r="C806" s="1"/>
      <c r="D806" s="1"/>
      <c r="E806" s="1"/>
      <c r="F806" s="1"/>
    </row>
    <row r="807" spans="2:6" ht="15.75" customHeight="1" x14ac:dyDescent="0.3">
      <c r="B807" s="1"/>
      <c r="C807" s="1"/>
      <c r="D807" s="1"/>
      <c r="E807" s="1"/>
      <c r="F807" s="1"/>
    </row>
    <row r="808" spans="2:6" ht="15.75" customHeight="1" x14ac:dyDescent="0.3">
      <c r="B808" s="1"/>
      <c r="C808" s="1"/>
      <c r="D808" s="1"/>
      <c r="E808" s="1"/>
      <c r="F808" s="1"/>
    </row>
    <row r="809" spans="2:6" ht="15.75" customHeight="1" x14ac:dyDescent="0.3">
      <c r="B809" s="1"/>
      <c r="C809" s="1"/>
      <c r="D809" s="1"/>
      <c r="E809" s="1"/>
      <c r="F809" s="1"/>
    </row>
    <row r="810" spans="2:6" ht="15.75" customHeight="1" x14ac:dyDescent="0.3">
      <c r="B810" s="1"/>
      <c r="C810" s="1"/>
      <c r="D810" s="1"/>
      <c r="E810" s="1"/>
      <c r="F810" s="1"/>
    </row>
    <row r="811" spans="2:6" ht="15.75" customHeight="1" x14ac:dyDescent="0.3">
      <c r="B811" s="1"/>
      <c r="C811" s="1"/>
      <c r="D811" s="1"/>
      <c r="E811" s="1"/>
      <c r="F811" s="1"/>
    </row>
    <row r="812" spans="2:6" ht="15.75" customHeight="1" x14ac:dyDescent="0.3">
      <c r="B812" s="1"/>
      <c r="C812" s="1"/>
      <c r="D812" s="1"/>
      <c r="E812" s="1"/>
      <c r="F812" s="1"/>
    </row>
    <row r="813" spans="2:6" ht="15.75" customHeight="1" x14ac:dyDescent="0.3">
      <c r="B813" s="1"/>
      <c r="C813" s="1"/>
      <c r="D813" s="1"/>
      <c r="E813" s="1"/>
      <c r="F813" s="1"/>
    </row>
    <row r="814" spans="2:6" ht="15.75" customHeight="1" x14ac:dyDescent="0.3">
      <c r="B814" s="1"/>
      <c r="C814" s="1"/>
      <c r="D814" s="1"/>
      <c r="E814" s="1"/>
      <c r="F814" s="1"/>
    </row>
    <row r="815" spans="2:6" ht="15.75" customHeight="1" x14ac:dyDescent="0.3">
      <c r="B815" s="1"/>
      <c r="C815" s="1"/>
      <c r="D815" s="1"/>
      <c r="E815" s="1"/>
      <c r="F815" s="1"/>
    </row>
    <row r="816" spans="2:6" ht="15.75" customHeight="1" x14ac:dyDescent="0.3">
      <c r="B816" s="1"/>
      <c r="C816" s="1"/>
      <c r="D816" s="1"/>
      <c r="E816" s="1"/>
      <c r="F816" s="1"/>
    </row>
    <row r="817" spans="2:6" ht="15.75" customHeight="1" x14ac:dyDescent="0.3">
      <c r="B817" s="1"/>
      <c r="C817" s="1"/>
      <c r="D817" s="1"/>
      <c r="E817" s="1"/>
      <c r="F817" s="1"/>
    </row>
    <row r="818" spans="2:6" ht="15.75" customHeight="1" x14ac:dyDescent="0.3">
      <c r="B818" s="1"/>
      <c r="C818" s="1"/>
      <c r="D818" s="1"/>
      <c r="E818" s="1"/>
      <c r="F818" s="1"/>
    </row>
    <row r="819" spans="2:6" ht="15.75" customHeight="1" x14ac:dyDescent="0.3">
      <c r="B819" s="1"/>
      <c r="C819" s="1"/>
      <c r="D819" s="1"/>
      <c r="E819" s="1"/>
      <c r="F819" s="1"/>
    </row>
    <row r="820" spans="2:6" ht="15.75" customHeight="1" x14ac:dyDescent="0.3">
      <c r="B820" s="1"/>
      <c r="C820" s="1"/>
      <c r="D820" s="1"/>
      <c r="E820" s="1"/>
      <c r="F820" s="1"/>
    </row>
    <row r="821" spans="2:6" ht="15.75" customHeight="1" x14ac:dyDescent="0.3">
      <c r="B821" s="1"/>
      <c r="C821" s="1"/>
      <c r="D821" s="1"/>
      <c r="E821" s="1"/>
      <c r="F821" s="1"/>
    </row>
    <row r="822" spans="2:6" ht="15.75" customHeight="1" x14ac:dyDescent="0.3">
      <c r="B822" s="1"/>
      <c r="C822" s="1"/>
      <c r="D822" s="1"/>
      <c r="E822" s="1"/>
      <c r="F822" s="1"/>
    </row>
    <row r="823" spans="2:6" ht="15.75" customHeight="1" x14ac:dyDescent="0.3">
      <c r="B823" s="1"/>
      <c r="C823" s="1"/>
      <c r="D823" s="1"/>
      <c r="E823" s="1"/>
      <c r="F823" s="1"/>
    </row>
    <row r="824" spans="2:6" ht="15.75" customHeight="1" x14ac:dyDescent="0.3">
      <c r="B824" s="1"/>
      <c r="C824" s="1"/>
      <c r="D824" s="1"/>
      <c r="E824" s="1"/>
      <c r="F824" s="1"/>
    </row>
    <row r="825" spans="2:6" ht="15.75" customHeight="1" x14ac:dyDescent="0.3">
      <c r="B825" s="1"/>
      <c r="C825" s="1"/>
      <c r="D825" s="1"/>
      <c r="E825" s="1"/>
      <c r="F825" s="1"/>
    </row>
    <row r="826" spans="2:6" ht="15.75" customHeight="1" x14ac:dyDescent="0.3">
      <c r="B826" s="1"/>
      <c r="C826" s="1"/>
      <c r="D826" s="1"/>
      <c r="E826" s="1"/>
      <c r="F826" s="1"/>
    </row>
    <row r="827" spans="2:6" ht="15.75" customHeight="1" x14ac:dyDescent="0.3">
      <c r="B827" s="1"/>
      <c r="C827" s="1"/>
      <c r="D827" s="1"/>
      <c r="E827" s="1"/>
      <c r="F827" s="1"/>
    </row>
    <row r="828" spans="2:6" ht="15.75" customHeight="1" x14ac:dyDescent="0.3">
      <c r="B828" s="1"/>
      <c r="C828" s="1"/>
      <c r="D828" s="1"/>
      <c r="E828" s="1"/>
      <c r="F828" s="1"/>
    </row>
    <row r="829" spans="2:6" ht="15.75" customHeight="1" x14ac:dyDescent="0.3">
      <c r="B829" s="1"/>
      <c r="C829" s="1"/>
      <c r="D829" s="1"/>
      <c r="E829" s="1"/>
      <c r="F829" s="1"/>
    </row>
    <row r="830" spans="2:6" ht="15.75" customHeight="1" x14ac:dyDescent="0.3">
      <c r="B830" s="1"/>
      <c r="C830" s="1"/>
      <c r="D830" s="1"/>
      <c r="E830" s="1"/>
      <c r="F830" s="1"/>
    </row>
    <row r="831" spans="2:6" ht="15.75" customHeight="1" x14ac:dyDescent="0.3">
      <c r="B831" s="1"/>
      <c r="C831" s="1"/>
      <c r="D831" s="1"/>
      <c r="E831" s="1"/>
      <c r="F831" s="1"/>
    </row>
    <row r="832" spans="2:6" ht="15.75" customHeight="1" x14ac:dyDescent="0.3">
      <c r="B832" s="1"/>
      <c r="C832" s="1"/>
      <c r="D832" s="1"/>
      <c r="E832" s="1"/>
      <c r="F832" s="1"/>
    </row>
    <row r="833" spans="2:6" ht="15.75" customHeight="1" x14ac:dyDescent="0.3">
      <c r="B833" s="1"/>
      <c r="C833" s="1"/>
      <c r="D833" s="1"/>
      <c r="E833" s="1"/>
      <c r="F833" s="1"/>
    </row>
    <row r="834" spans="2:6" ht="15.75" customHeight="1" x14ac:dyDescent="0.3">
      <c r="B834" s="1"/>
      <c r="C834" s="1"/>
      <c r="D834" s="1"/>
      <c r="E834" s="1"/>
      <c r="F834" s="1"/>
    </row>
    <row r="835" spans="2:6" ht="15.75" customHeight="1" x14ac:dyDescent="0.3">
      <c r="B835" s="1"/>
      <c r="C835" s="1"/>
      <c r="D835" s="1"/>
      <c r="E835" s="1"/>
      <c r="F835" s="1"/>
    </row>
    <row r="836" spans="2:6" ht="15.75" customHeight="1" x14ac:dyDescent="0.3">
      <c r="B836" s="1"/>
      <c r="C836" s="1"/>
      <c r="D836" s="1"/>
      <c r="E836" s="1"/>
      <c r="F836" s="1"/>
    </row>
    <row r="837" spans="2:6" ht="15.75" customHeight="1" x14ac:dyDescent="0.3">
      <c r="B837" s="1"/>
      <c r="C837" s="1"/>
      <c r="D837" s="1"/>
      <c r="E837" s="1"/>
      <c r="F837" s="1"/>
    </row>
    <row r="838" spans="2:6" ht="15.75" customHeight="1" x14ac:dyDescent="0.3">
      <c r="B838" s="1"/>
      <c r="C838" s="1"/>
      <c r="D838" s="1"/>
      <c r="E838" s="1"/>
      <c r="F838" s="1"/>
    </row>
    <row r="839" spans="2:6" ht="15.75" customHeight="1" x14ac:dyDescent="0.3">
      <c r="B839" s="1"/>
      <c r="C839" s="1"/>
      <c r="D839" s="1"/>
      <c r="E839" s="1"/>
      <c r="F839" s="1"/>
    </row>
    <row r="840" spans="2:6" ht="15.75" customHeight="1" x14ac:dyDescent="0.3">
      <c r="B840" s="1"/>
      <c r="C840" s="1"/>
      <c r="D840" s="1"/>
      <c r="E840" s="1"/>
      <c r="F840" s="1"/>
    </row>
    <row r="841" spans="2:6" ht="15.75" customHeight="1" x14ac:dyDescent="0.3">
      <c r="B841" s="1"/>
      <c r="C841" s="1"/>
      <c r="D841" s="1"/>
      <c r="E841" s="1"/>
      <c r="F841" s="1"/>
    </row>
    <row r="842" spans="2:6" ht="15.75" customHeight="1" x14ac:dyDescent="0.3">
      <c r="B842" s="1"/>
      <c r="C842" s="1"/>
      <c r="D842" s="1"/>
      <c r="E842" s="1"/>
      <c r="F842" s="1"/>
    </row>
    <row r="843" spans="2:6" ht="15.75" customHeight="1" x14ac:dyDescent="0.3">
      <c r="B843" s="1"/>
      <c r="C843" s="1"/>
      <c r="D843" s="1"/>
      <c r="E843" s="1"/>
      <c r="F843" s="1"/>
    </row>
    <row r="844" spans="2:6" ht="15.75" customHeight="1" x14ac:dyDescent="0.3">
      <c r="B844" s="1"/>
      <c r="C844" s="1"/>
      <c r="D844" s="1"/>
      <c r="E844" s="1"/>
      <c r="F844" s="1"/>
    </row>
    <row r="845" spans="2:6" ht="15.75" customHeight="1" x14ac:dyDescent="0.3">
      <c r="B845" s="1"/>
      <c r="C845" s="1"/>
      <c r="D845" s="1"/>
      <c r="E845" s="1"/>
      <c r="F845" s="1"/>
    </row>
    <row r="846" spans="2:6" ht="15.75" customHeight="1" x14ac:dyDescent="0.3">
      <c r="B846" s="1"/>
      <c r="C846" s="1"/>
      <c r="D846" s="1"/>
      <c r="E846" s="1"/>
      <c r="F846" s="1"/>
    </row>
    <row r="847" spans="2:6" ht="15.75" customHeight="1" x14ac:dyDescent="0.3">
      <c r="B847" s="1"/>
      <c r="C847" s="1"/>
      <c r="D847" s="1"/>
      <c r="E847" s="1"/>
      <c r="F847" s="1"/>
    </row>
    <row r="848" spans="2:6" ht="15.75" customHeight="1" x14ac:dyDescent="0.3">
      <c r="B848" s="1"/>
      <c r="C848" s="1"/>
      <c r="D848" s="1"/>
      <c r="E848" s="1"/>
      <c r="F848" s="1"/>
    </row>
    <row r="849" spans="2:6" ht="15.75" customHeight="1" x14ac:dyDescent="0.3">
      <c r="B849" s="1"/>
      <c r="C849" s="1"/>
      <c r="D849" s="1"/>
      <c r="E849" s="1"/>
      <c r="F849" s="1"/>
    </row>
    <row r="850" spans="2:6" ht="15.75" customHeight="1" x14ac:dyDescent="0.3">
      <c r="B850" s="1"/>
      <c r="C850" s="1"/>
      <c r="D850" s="1"/>
      <c r="E850" s="1"/>
      <c r="F850" s="1"/>
    </row>
    <row r="851" spans="2:6" ht="15.75" customHeight="1" x14ac:dyDescent="0.3">
      <c r="B851" s="1"/>
      <c r="C851" s="1"/>
      <c r="D851" s="1"/>
      <c r="E851" s="1"/>
      <c r="F851" s="1"/>
    </row>
    <row r="852" spans="2:6" ht="15.75" customHeight="1" x14ac:dyDescent="0.3">
      <c r="B852" s="1"/>
      <c r="C852" s="1"/>
      <c r="D852" s="1"/>
      <c r="E852" s="1"/>
      <c r="F852" s="1"/>
    </row>
    <row r="853" spans="2:6" ht="15.75" customHeight="1" x14ac:dyDescent="0.3">
      <c r="B853" s="1"/>
      <c r="C853" s="1"/>
      <c r="D853" s="1"/>
      <c r="E853" s="1"/>
      <c r="F853" s="1"/>
    </row>
    <row r="854" spans="2:6" ht="15.75" customHeight="1" x14ac:dyDescent="0.3">
      <c r="B854" s="1"/>
      <c r="C854" s="1"/>
      <c r="D854" s="1"/>
      <c r="E854" s="1"/>
      <c r="F854" s="1"/>
    </row>
    <row r="855" spans="2:6" ht="15.75" customHeight="1" x14ac:dyDescent="0.3">
      <c r="B855" s="1"/>
      <c r="C855" s="1"/>
      <c r="D855" s="1"/>
      <c r="E855" s="1"/>
      <c r="F855" s="1"/>
    </row>
    <row r="856" spans="2:6" ht="15.75" customHeight="1" x14ac:dyDescent="0.3">
      <c r="B856" s="1"/>
      <c r="C856" s="1"/>
      <c r="D856" s="1"/>
      <c r="E856" s="1"/>
      <c r="F856" s="1"/>
    </row>
    <row r="857" spans="2:6" ht="15.75" customHeight="1" x14ac:dyDescent="0.3">
      <c r="B857" s="1"/>
      <c r="C857" s="1"/>
      <c r="D857" s="1"/>
      <c r="E857" s="1"/>
      <c r="F857" s="1"/>
    </row>
    <row r="858" spans="2:6" ht="15.75" customHeight="1" x14ac:dyDescent="0.3">
      <c r="B858" s="1"/>
      <c r="C858" s="1"/>
      <c r="D858" s="1"/>
      <c r="E858" s="1"/>
      <c r="F858" s="1"/>
    </row>
    <row r="859" spans="2:6" ht="15.75" customHeight="1" x14ac:dyDescent="0.3">
      <c r="B859" s="1"/>
      <c r="C859" s="1"/>
      <c r="D859" s="1"/>
      <c r="E859" s="1"/>
      <c r="F859" s="1"/>
    </row>
    <row r="860" spans="2:6" ht="15.75" customHeight="1" x14ac:dyDescent="0.3">
      <c r="B860" s="1"/>
      <c r="C860" s="1"/>
      <c r="D860" s="1"/>
      <c r="E860" s="1"/>
      <c r="F860" s="1"/>
    </row>
    <row r="861" spans="2:6" ht="15.75" customHeight="1" x14ac:dyDescent="0.3">
      <c r="B861" s="1"/>
      <c r="C861" s="1"/>
      <c r="D861" s="1"/>
      <c r="E861" s="1"/>
      <c r="F861" s="1"/>
    </row>
    <row r="862" spans="2:6" ht="15.75" customHeight="1" x14ac:dyDescent="0.3">
      <c r="B862" s="1"/>
      <c r="C862" s="1"/>
      <c r="D862" s="1"/>
      <c r="E862" s="1"/>
      <c r="F862" s="1"/>
    </row>
    <row r="863" spans="2:6" ht="15.75" customHeight="1" x14ac:dyDescent="0.3">
      <c r="B863" s="1"/>
      <c r="C863" s="1"/>
      <c r="D863" s="1"/>
      <c r="E863" s="1"/>
      <c r="F863" s="1"/>
    </row>
    <row r="864" spans="2:6" ht="15.75" customHeight="1" x14ac:dyDescent="0.3">
      <c r="B864" s="1"/>
      <c r="C864" s="1"/>
      <c r="D864" s="1"/>
      <c r="E864" s="1"/>
      <c r="F864" s="1"/>
    </row>
    <row r="865" spans="2:6" ht="15.75" customHeight="1" x14ac:dyDescent="0.3">
      <c r="B865" s="1"/>
      <c r="C865" s="1"/>
      <c r="D865" s="1"/>
      <c r="E865" s="1"/>
      <c r="F865" s="1"/>
    </row>
    <row r="866" spans="2:6" ht="15.75" customHeight="1" x14ac:dyDescent="0.3">
      <c r="B866" s="1"/>
      <c r="C866" s="1"/>
      <c r="D866" s="1"/>
      <c r="E866" s="1"/>
      <c r="F866" s="1"/>
    </row>
    <row r="867" spans="2:6" ht="15.75" customHeight="1" x14ac:dyDescent="0.3">
      <c r="B867" s="1"/>
      <c r="C867" s="1"/>
      <c r="D867" s="1"/>
      <c r="E867" s="1"/>
      <c r="F867" s="1"/>
    </row>
    <row r="868" spans="2:6" ht="15.75" customHeight="1" x14ac:dyDescent="0.3">
      <c r="B868" s="1"/>
      <c r="C868" s="1"/>
      <c r="D868" s="1"/>
      <c r="E868" s="1"/>
      <c r="F868" s="1"/>
    </row>
    <row r="869" spans="2:6" ht="15.75" customHeight="1" x14ac:dyDescent="0.3">
      <c r="B869" s="1"/>
      <c r="C869" s="1"/>
      <c r="D869" s="1"/>
      <c r="E869" s="1"/>
      <c r="F869" s="1"/>
    </row>
    <row r="870" spans="2:6" ht="15.75" customHeight="1" x14ac:dyDescent="0.3">
      <c r="B870" s="1"/>
      <c r="C870" s="1"/>
      <c r="D870" s="1"/>
      <c r="E870" s="1"/>
      <c r="F870" s="1"/>
    </row>
    <row r="871" spans="2:6" ht="15.75" customHeight="1" x14ac:dyDescent="0.3">
      <c r="B871" s="1"/>
      <c r="C871" s="1"/>
      <c r="D871" s="1"/>
      <c r="E871" s="1"/>
      <c r="F871" s="1"/>
    </row>
    <row r="872" spans="2:6" ht="15.75" customHeight="1" x14ac:dyDescent="0.3">
      <c r="B872" s="1"/>
      <c r="C872" s="1"/>
      <c r="D872" s="1"/>
      <c r="E872" s="1"/>
      <c r="F872" s="1"/>
    </row>
    <row r="873" spans="2:6" ht="15.75" customHeight="1" x14ac:dyDescent="0.3">
      <c r="B873" s="1"/>
      <c r="C873" s="1"/>
      <c r="D873" s="1"/>
      <c r="E873" s="1"/>
      <c r="F873" s="1"/>
    </row>
    <row r="874" spans="2:6" ht="15.75" customHeight="1" x14ac:dyDescent="0.3">
      <c r="B874" s="1"/>
      <c r="C874" s="1"/>
      <c r="D874" s="1"/>
      <c r="E874" s="1"/>
      <c r="F874" s="1"/>
    </row>
    <row r="875" spans="2:6" ht="15.75" customHeight="1" x14ac:dyDescent="0.3">
      <c r="B875" s="1"/>
      <c r="C875" s="1"/>
      <c r="D875" s="1"/>
      <c r="E875" s="1"/>
      <c r="F875" s="1"/>
    </row>
    <row r="876" spans="2:6" ht="15.75" customHeight="1" x14ac:dyDescent="0.3">
      <c r="B876" s="1"/>
      <c r="C876" s="1"/>
      <c r="D876" s="1"/>
      <c r="E876" s="1"/>
      <c r="F876" s="1"/>
    </row>
    <row r="877" spans="2:6" ht="15.75" customHeight="1" x14ac:dyDescent="0.3">
      <c r="B877" s="1"/>
      <c r="C877" s="1"/>
      <c r="D877" s="1"/>
      <c r="E877" s="1"/>
      <c r="F877" s="1"/>
    </row>
    <row r="878" spans="2:6" ht="15.75" customHeight="1" x14ac:dyDescent="0.3">
      <c r="B878" s="1"/>
      <c r="C878" s="1"/>
      <c r="D878" s="1"/>
      <c r="E878" s="1"/>
      <c r="F878" s="1"/>
    </row>
    <row r="879" spans="2:6" ht="15.75" customHeight="1" x14ac:dyDescent="0.3">
      <c r="B879" s="1"/>
      <c r="C879" s="1"/>
      <c r="D879" s="1"/>
      <c r="E879" s="1"/>
      <c r="F879" s="1"/>
    </row>
    <row r="880" spans="2:6" ht="15.75" customHeight="1" x14ac:dyDescent="0.3">
      <c r="B880" s="1"/>
      <c r="C880" s="1"/>
      <c r="D880" s="1"/>
      <c r="E880" s="1"/>
      <c r="F880" s="1"/>
    </row>
    <row r="881" spans="2:6" ht="15.75" customHeight="1" x14ac:dyDescent="0.3">
      <c r="B881" s="1"/>
      <c r="C881" s="1"/>
      <c r="D881" s="1"/>
      <c r="E881" s="1"/>
      <c r="F881" s="1"/>
    </row>
    <row r="882" spans="2:6" ht="15.75" customHeight="1" x14ac:dyDescent="0.3">
      <c r="B882" s="1"/>
      <c r="C882" s="1"/>
      <c r="D882" s="1"/>
      <c r="E882" s="1"/>
      <c r="F882" s="1"/>
    </row>
    <row r="883" spans="2:6" ht="15.75" customHeight="1" x14ac:dyDescent="0.3">
      <c r="B883" s="1"/>
      <c r="C883" s="1"/>
      <c r="D883" s="1"/>
      <c r="E883" s="1"/>
      <c r="F883" s="1"/>
    </row>
    <row r="884" spans="2:6" ht="15.75" customHeight="1" x14ac:dyDescent="0.3">
      <c r="B884" s="1"/>
      <c r="C884" s="1"/>
      <c r="D884" s="1"/>
      <c r="E884" s="1"/>
      <c r="F884" s="1"/>
    </row>
    <row r="885" spans="2:6" ht="15.75" customHeight="1" x14ac:dyDescent="0.3">
      <c r="B885" s="1"/>
      <c r="C885" s="1"/>
      <c r="D885" s="1"/>
      <c r="E885" s="1"/>
      <c r="F885" s="1"/>
    </row>
    <row r="886" spans="2:6" ht="15.75" customHeight="1" x14ac:dyDescent="0.3">
      <c r="B886" s="1"/>
      <c r="C886" s="1"/>
      <c r="D886" s="1"/>
      <c r="E886" s="1"/>
      <c r="F886" s="1"/>
    </row>
    <row r="887" spans="2:6" ht="15.75" customHeight="1" x14ac:dyDescent="0.3">
      <c r="B887" s="1"/>
      <c r="C887" s="1"/>
      <c r="D887" s="1"/>
      <c r="E887" s="1"/>
      <c r="F887" s="1"/>
    </row>
    <row r="888" spans="2:6" ht="15.75" customHeight="1" x14ac:dyDescent="0.3">
      <c r="B888" s="1"/>
      <c r="C888" s="1"/>
      <c r="D888" s="1"/>
      <c r="E888" s="1"/>
      <c r="F888" s="1"/>
    </row>
    <row r="889" spans="2:6" ht="15.75" customHeight="1" x14ac:dyDescent="0.3">
      <c r="B889" s="1"/>
      <c r="C889" s="1"/>
      <c r="D889" s="1"/>
      <c r="E889" s="1"/>
      <c r="F889" s="1"/>
    </row>
    <row r="890" spans="2:6" ht="15.75" customHeight="1" x14ac:dyDescent="0.3">
      <c r="B890" s="1"/>
      <c r="C890" s="1"/>
      <c r="D890" s="1"/>
      <c r="E890" s="1"/>
      <c r="F890" s="1"/>
    </row>
    <row r="891" spans="2:6" ht="15.75" customHeight="1" x14ac:dyDescent="0.3">
      <c r="B891" s="1"/>
      <c r="C891" s="1"/>
      <c r="D891" s="1"/>
      <c r="E891" s="1"/>
      <c r="F891" s="1"/>
    </row>
    <row r="892" spans="2:6" ht="15.75" customHeight="1" x14ac:dyDescent="0.3">
      <c r="B892" s="1"/>
      <c r="C892" s="1"/>
      <c r="D892" s="1"/>
      <c r="E892" s="1"/>
      <c r="F892" s="1"/>
    </row>
    <row r="893" spans="2:6" ht="15.75" customHeight="1" x14ac:dyDescent="0.3">
      <c r="B893" s="1"/>
      <c r="C893" s="1"/>
      <c r="D893" s="1"/>
      <c r="E893" s="1"/>
      <c r="F893" s="1"/>
    </row>
    <row r="894" spans="2:6" ht="15.75" customHeight="1" x14ac:dyDescent="0.3">
      <c r="B894" s="1"/>
      <c r="C894" s="1"/>
      <c r="D894" s="1"/>
      <c r="E894" s="1"/>
      <c r="F894" s="1"/>
    </row>
    <row r="895" spans="2:6" ht="15.75" customHeight="1" x14ac:dyDescent="0.3">
      <c r="B895" s="1"/>
      <c r="C895" s="1"/>
      <c r="D895" s="1"/>
      <c r="E895" s="1"/>
      <c r="F895" s="1"/>
    </row>
    <row r="896" spans="2:6" ht="15.75" customHeight="1" x14ac:dyDescent="0.3">
      <c r="B896" s="1"/>
      <c r="C896" s="1"/>
      <c r="D896" s="1"/>
      <c r="E896" s="1"/>
      <c r="F896" s="1"/>
    </row>
    <row r="897" spans="2:6" ht="15.75" customHeight="1" x14ac:dyDescent="0.3">
      <c r="B897" s="1"/>
      <c r="C897" s="1"/>
      <c r="D897" s="1"/>
      <c r="E897" s="1"/>
      <c r="F897" s="1"/>
    </row>
    <row r="898" spans="2:6" ht="15.75" customHeight="1" x14ac:dyDescent="0.3">
      <c r="B898" s="1"/>
      <c r="C898" s="1"/>
      <c r="D898" s="1"/>
      <c r="E898" s="1"/>
      <c r="F898" s="1"/>
    </row>
    <row r="899" spans="2:6" ht="15.75" customHeight="1" x14ac:dyDescent="0.3">
      <c r="B899" s="1"/>
      <c r="C899" s="1"/>
      <c r="D899" s="1"/>
      <c r="E899" s="1"/>
      <c r="F899" s="1"/>
    </row>
    <row r="900" spans="2:6" ht="15.75" customHeight="1" x14ac:dyDescent="0.3">
      <c r="B900" s="1"/>
      <c r="C900" s="1"/>
      <c r="D900" s="1"/>
      <c r="E900" s="1"/>
      <c r="F900" s="1"/>
    </row>
    <row r="901" spans="2:6" ht="15.75" customHeight="1" x14ac:dyDescent="0.3">
      <c r="B901" s="1"/>
      <c r="C901" s="1"/>
      <c r="D901" s="1"/>
      <c r="E901" s="1"/>
      <c r="F901" s="1"/>
    </row>
    <row r="902" spans="2:6" ht="15.75" customHeight="1" x14ac:dyDescent="0.3">
      <c r="B902" s="1"/>
      <c r="C902" s="1"/>
      <c r="D902" s="1"/>
      <c r="E902" s="1"/>
      <c r="F902" s="1"/>
    </row>
    <row r="903" spans="2:6" ht="15.75" customHeight="1" x14ac:dyDescent="0.3">
      <c r="B903" s="1"/>
      <c r="C903" s="1"/>
      <c r="D903" s="1"/>
      <c r="E903" s="1"/>
      <c r="F903" s="1"/>
    </row>
    <row r="904" spans="2:6" ht="15.75" customHeight="1" x14ac:dyDescent="0.3">
      <c r="B904" s="1"/>
      <c r="C904" s="1"/>
      <c r="D904" s="1"/>
      <c r="E904" s="1"/>
      <c r="F904" s="1"/>
    </row>
    <row r="905" spans="2:6" ht="15.75" customHeight="1" x14ac:dyDescent="0.3">
      <c r="B905" s="1"/>
      <c r="C905" s="1"/>
      <c r="D905" s="1"/>
      <c r="E905" s="1"/>
      <c r="F905" s="1"/>
    </row>
    <row r="906" spans="2:6" ht="15.75" customHeight="1" x14ac:dyDescent="0.3">
      <c r="B906" s="1"/>
      <c r="C906" s="1"/>
      <c r="D906" s="1"/>
      <c r="E906" s="1"/>
      <c r="F906" s="1"/>
    </row>
    <row r="907" spans="2:6" ht="15.75" customHeight="1" x14ac:dyDescent="0.3">
      <c r="B907" s="1"/>
      <c r="C907" s="1"/>
      <c r="D907" s="1"/>
      <c r="E907" s="1"/>
      <c r="F907" s="1"/>
    </row>
    <row r="908" spans="2:6" ht="15.75" customHeight="1" x14ac:dyDescent="0.3">
      <c r="B908" s="1"/>
      <c r="C908" s="1"/>
      <c r="D908" s="1"/>
      <c r="E908" s="1"/>
      <c r="F908" s="1"/>
    </row>
    <row r="909" spans="2:6" ht="15.75" customHeight="1" x14ac:dyDescent="0.3">
      <c r="B909" s="1"/>
      <c r="C909" s="1"/>
      <c r="D909" s="1"/>
      <c r="E909" s="1"/>
      <c r="F909" s="1"/>
    </row>
    <row r="910" spans="2:6" ht="15.75" customHeight="1" x14ac:dyDescent="0.3">
      <c r="B910" s="1"/>
      <c r="C910" s="1"/>
      <c r="D910" s="1"/>
      <c r="E910" s="1"/>
      <c r="F910" s="1"/>
    </row>
    <row r="911" spans="2:6" ht="15.75" customHeight="1" x14ac:dyDescent="0.3">
      <c r="B911" s="1"/>
      <c r="C911" s="1"/>
      <c r="D911" s="1"/>
      <c r="E911" s="1"/>
      <c r="F911" s="1"/>
    </row>
    <row r="912" spans="2:6" ht="15.75" customHeight="1" x14ac:dyDescent="0.3">
      <c r="B912" s="1"/>
      <c r="C912" s="1"/>
      <c r="D912" s="1"/>
      <c r="E912" s="1"/>
      <c r="F912" s="1"/>
    </row>
    <row r="913" spans="2:6" ht="15.75" customHeight="1" x14ac:dyDescent="0.3">
      <c r="B913" s="1"/>
      <c r="C913" s="1"/>
      <c r="D913" s="1"/>
      <c r="E913" s="1"/>
      <c r="F913" s="1"/>
    </row>
    <row r="914" spans="2:6" ht="15.75" customHeight="1" x14ac:dyDescent="0.3">
      <c r="B914" s="1"/>
      <c r="C914" s="1"/>
      <c r="D914" s="1"/>
      <c r="E914" s="1"/>
      <c r="F914" s="1"/>
    </row>
    <row r="915" spans="2:6" ht="15.75" customHeight="1" x14ac:dyDescent="0.3">
      <c r="B915" s="1"/>
      <c r="C915" s="1"/>
      <c r="D915" s="1"/>
      <c r="E915" s="1"/>
      <c r="F915" s="1"/>
    </row>
    <row r="916" spans="2:6" ht="15.75" customHeight="1" x14ac:dyDescent="0.3">
      <c r="B916" s="1"/>
      <c r="C916" s="1"/>
      <c r="D916" s="1"/>
      <c r="E916" s="1"/>
      <c r="F916" s="1"/>
    </row>
    <row r="917" spans="2:6" ht="15.75" customHeight="1" x14ac:dyDescent="0.3">
      <c r="B917" s="1"/>
      <c r="C917" s="1"/>
      <c r="D917" s="1"/>
      <c r="E917" s="1"/>
      <c r="F917" s="1"/>
    </row>
    <row r="918" spans="2:6" ht="15.75" customHeight="1" x14ac:dyDescent="0.3">
      <c r="B918" s="1"/>
      <c r="C918" s="1"/>
      <c r="D918" s="1"/>
      <c r="E918" s="1"/>
      <c r="F918" s="1"/>
    </row>
    <row r="919" spans="2:6" ht="15.75" customHeight="1" x14ac:dyDescent="0.3">
      <c r="B919" s="1"/>
      <c r="C919" s="1"/>
      <c r="D919" s="1"/>
      <c r="E919" s="1"/>
      <c r="F919" s="1"/>
    </row>
    <row r="920" spans="2:6" ht="15.75" customHeight="1" x14ac:dyDescent="0.3">
      <c r="B920" s="1"/>
      <c r="C920" s="1"/>
      <c r="D920" s="1"/>
      <c r="E920" s="1"/>
      <c r="F920" s="1"/>
    </row>
    <row r="921" spans="2:6" ht="15.75" customHeight="1" x14ac:dyDescent="0.3">
      <c r="B921" s="1"/>
      <c r="C921" s="1"/>
      <c r="D921" s="1"/>
      <c r="E921" s="1"/>
      <c r="F921" s="1"/>
    </row>
    <row r="922" spans="2:6" ht="15.75" customHeight="1" x14ac:dyDescent="0.3">
      <c r="B922" s="1"/>
      <c r="C922" s="1"/>
      <c r="D922" s="1"/>
      <c r="E922" s="1"/>
      <c r="F922" s="1"/>
    </row>
    <row r="923" spans="2:6" ht="15.75" customHeight="1" x14ac:dyDescent="0.3">
      <c r="B923" s="1"/>
      <c r="C923" s="1"/>
      <c r="D923" s="1"/>
      <c r="E923" s="1"/>
      <c r="F923" s="1"/>
    </row>
    <row r="924" spans="2:6" ht="15.75" customHeight="1" x14ac:dyDescent="0.3">
      <c r="B924" s="1"/>
      <c r="C924" s="1"/>
      <c r="D924" s="1"/>
      <c r="E924" s="1"/>
      <c r="F924" s="1"/>
    </row>
    <row r="925" spans="2:6" ht="15.75" customHeight="1" x14ac:dyDescent="0.3">
      <c r="B925" s="1"/>
      <c r="C925" s="1"/>
      <c r="D925" s="1"/>
      <c r="E925" s="1"/>
      <c r="F925" s="1"/>
    </row>
    <row r="926" spans="2:6" ht="15.75" customHeight="1" x14ac:dyDescent="0.3">
      <c r="B926" s="1"/>
      <c r="C926" s="1"/>
      <c r="D926" s="1"/>
      <c r="E926" s="1"/>
      <c r="F926" s="1"/>
    </row>
    <row r="927" spans="2:6" ht="15.75" customHeight="1" x14ac:dyDescent="0.3">
      <c r="B927" s="1"/>
      <c r="C927" s="1"/>
      <c r="D927" s="1"/>
      <c r="E927" s="1"/>
      <c r="F927" s="1"/>
    </row>
    <row r="928" spans="2:6" ht="15.75" customHeight="1" x14ac:dyDescent="0.3">
      <c r="B928" s="1"/>
      <c r="C928" s="1"/>
      <c r="D928" s="1"/>
      <c r="E928" s="1"/>
      <c r="F928" s="1"/>
    </row>
    <row r="929" spans="2:6" ht="15.75" customHeight="1" x14ac:dyDescent="0.3">
      <c r="B929" s="1"/>
      <c r="C929" s="1"/>
      <c r="D929" s="1"/>
      <c r="E929" s="1"/>
      <c r="F929" s="1"/>
    </row>
    <row r="930" spans="2:6" ht="15.75" customHeight="1" x14ac:dyDescent="0.3">
      <c r="B930" s="1"/>
      <c r="C930" s="1"/>
      <c r="D930" s="1"/>
      <c r="E930" s="1"/>
      <c r="F930" s="1"/>
    </row>
    <row r="931" spans="2:6" ht="15.75" customHeight="1" x14ac:dyDescent="0.3">
      <c r="B931" s="1"/>
      <c r="C931" s="1"/>
      <c r="D931" s="1"/>
      <c r="E931" s="1"/>
      <c r="F931" s="1"/>
    </row>
    <row r="932" spans="2:6" ht="15.75" customHeight="1" x14ac:dyDescent="0.3">
      <c r="B932" s="1"/>
      <c r="C932" s="1"/>
      <c r="D932" s="1"/>
      <c r="E932" s="1"/>
      <c r="F932" s="1"/>
    </row>
    <row r="933" spans="2:6" ht="15.75" customHeight="1" x14ac:dyDescent="0.3">
      <c r="B933" s="1"/>
      <c r="C933" s="1"/>
      <c r="D933" s="1"/>
      <c r="E933" s="1"/>
      <c r="F933" s="1"/>
    </row>
    <row r="934" spans="2:6" ht="15.75" customHeight="1" x14ac:dyDescent="0.3">
      <c r="B934" s="1"/>
      <c r="C934" s="1"/>
      <c r="D934" s="1"/>
      <c r="E934" s="1"/>
      <c r="F934" s="1"/>
    </row>
    <row r="935" spans="2:6" ht="15.75" customHeight="1" x14ac:dyDescent="0.3">
      <c r="B935" s="1"/>
      <c r="C935" s="1"/>
      <c r="D935" s="1"/>
      <c r="E935" s="1"/>
      <c r="F935" s="1"/>
    </row>
    <row r="936" spans="2:6" ht="15.75" customHeight="1" x14ac:dyDescent="0.3">
      <c r="B936" s="1"/>
      <c r="C936" s="1"/>
      <c r="D936" s="1"/>
      <c r="E936" s="1"/>
      <c r="F936" s="1"/>
    </row>
    <row r="937" spans="2:6" ht="15.75" customHeight="1" x14ac:dyDescent="0.3">
      <c r="B937" s="1"/>
      <c r="C937" s="1"/>
      <c r="D937" s="1"/>
      <c r="E937" s="1"/>
      <c r="F937" s="1"/>
    </row>
    <row r="938" spans="2:6" ht="15.75" customHeight="1" x14ac:dyDescent="0.3">
      <c r="B938" s="1"/>
      <c r="C938" s="1"/>
      <c r="D938" s="1"/>
      <c r="E938" s="1"/>
      <c r="F938" s="1"/>
    </row>
    <row r="939" spans="2:6" ht="15.75" customHeight="1" x14ac:dyDescent="0.3">
      <c r="B939" s="1"/>
      <c r="C939" s="1"/>
      <c r="D939" s="1"/>
      <c r="E939" s="1"/>
      <c r="F939" s="1"/>
    </row>
    <row r="940" spans="2:6" ht="15.75" customHeight="1" x14ac:dyDescent="0.3">
      <c r="B940" s="1"/>
      <c r="C940" s="1"/>
      <c r="D940" s="1"/>
      <c r="E940" s="1"/>
      <c r="F940" s="1"/>
    </row>
    <row r="941" spans="2:6" ht="15.75" customHeight="1" x14ac:dyDescent="0.3">
      <c r="B941" s="1"/>
      <c r="C941" s="1"/>
      <c r="D941" s="1"/>
      <c r="E941" s="1"/>
      <c r="F941" s="1"/>
    </row>
    <row r="942" spans="2:6" ht="15.75" customHeight="1" x14ac:dyDescent="0.3">
      <c r="B942" s="1"/>
      <c r="C942" s="1"/>
      <c r="D942" s="1"/>
      <c r="E942" s="1"/>
      <c r="F942" s="1"/>
    </row>
    <row r="943" spans="2:6" ht="15.75" customHeight="1" x14ac:dyDescent="0.3">
      <c r="B943" s="1"/>
      <c r="C943" s="1"/>
      <c r="D943" s="1"/>
      <c r="E943" s="1"/>
      <c r="F943" s="1"/>
    </row>
    <row r="944" spans="2:6" ht="15.75" customHeight="1" x14ac:dyDescent="0.3">
      <c r="B944" s="1"/>
      <c r="C944" s="1"/>
      <c r="D944" s="1"/>
      <c r="E944" s="1"/>
      <c r="F944" s="1"/>
    </row>
    <row r="945" spans="2:6" ht="15.75" customHeight="1" x14ac:dyDescent="0.3">
      <c r="B945" s="1"/>
      <c r="C945" s="1"/>
      <c r="D945" s="1"/>
      <c r="E945" s="1"/>
      <c r="F945" s="1"/>
    </row>
    <row r="946" spans="2:6" ht="15.75" customHeight="1" x14ac:dyDescent="0.3">
      <c r="B946" s="1"/>
      <c r="C946" s="1"/>
      <c r="D946" s="1"/>
      <c r="E946" s="1"/>
      <c r="F946" s="1"/>
    </row>
    <row r="947" spans="2:6" ht="15.75" customHeight="1" x14ac:dyDescent="0.3">
      <c r="B947" s="1"/>
      <c r="C947" s="1"/>
      <c r="D947" s="1"/>
      <c r="E947" s="1"/>
      <c r="F947" s="1"/>
    </row>
    <row r="948" spans="2:6" ht="15.75" customHeight="1" x14ac:dyDescent="0.3">
      <c r="B948" s="1"/>
      <c r="C948" s="1"/>
      <c r="D948" s="1"/>
      <c r="E948" s="1"/>
      <c r="F948" s="1"/>
    </row>
    <row r="949" spans="2:6" ht="15.75" customHeight="1" x14ac:dyDescent="0.3">
      <c r="B949" s="1"/>
      <c r="C949" s="1"/>
      <c r="D949" s="1"/>
      <c r="E949" s="1"/>
      <c r="F949" s="1"/>
    </row>
    <row r="950" spans="2:6" ht="15.75" customHeight="1" x14ac:dyDescent="0.3">
      <c r="B950" s="1"/>
      <c r="C950" s="1"/>
      <c r="D950" s="1"/>
      <c r="E950" s="1"/>
      <c r="F950" s="1"/>
    </row>
    <row r="951" spans="2:6" ht="15.75" customHeight="1" x14ac:dyDescent="0.3">
      <c r="B951" s="1"/>
      <c r="C951" s="1"/>
      <c r="D951" s="1"/>
      <c r="E951" s="1"/>
      <c r="F951" s="1"/>
    </row>
    <row r="952" spans="2:6" ht="15.75" customHeight="1" x14ac:dyDescent="0.3">
      <c r="B952" s="1"/>
      <c r="C952" s="1"/>
      <c r="D952" s="1"/>
      <c r="E952" s="1"/>
      <c r="F952" s="1"/>
    </row>
    <row r="953" spans="2:6" ht="15.75" customHeight="1" x14ac:dyDescent="0.3">
      <c r="B953" s="1"/>
      <c r="C953" s="1"/>
      <c r="D953" s="1"/>
      <c r="E953" s="1"/>
      <c r="F953" s="1"/>
    </row>
    <row r="954" spans="2:6" ht="15.75" customHeight="1" x14ac:dyDescent="0.3">
      <c r="B954" s="1"/>
      <c r="C954" s="1"/>
      <c r="D954" s="1"/>
      <c r="E954" s="1"/>
      <c r="F954" s="1"/>
    </row>
    <row r="955" spans="2:6" ht="15.75" customHeight="1" x14ac:dyDescent="0.3">
      <c r="B955" s="1"/>
      <c r="C955" s="1"/>
      <c r="D955" s="1"/>
      <c r="E955" s="1"/>
      <c r="F955" s="1"/>
    </row>
    <row r="956" spans="2:6" ht="15.75" customHeight="1" x14ac:dyDescent="0.3">
      <c r="B956" s="1"/>
      <c r="C956" s="1"/>
      <c r="D956" s="1"/>
      <c r="E956" s="1"/>
      <c r="F956" s="1"/>
    </row>
    <row r="957" spans="2:6" ht="15.75" customHeight="1" x14ac:dyDescent="0.3">
      <c r="B957" s="1"/>
      <c r="C957" s="1"/>
      <c r="D957" s="1"/>
      <c r="E957" s="1"/>
      <c r="F957" s="1"/>
    </row>
    <row r="958" spans="2:6" ht="15.75" customHeight="1" x14ac:dyDescent="0.3">
      <c r="B958" s="1"/>
      <c r="C958" s="1"/>
      <c r="D958" s="1"/>
      <c r="E958" s="1"/>
      <c r="F958" s="1"/>
    </row>
    <row r="959" spans="2:6" ht="15.75" customHeight="1" x14ac:dyDescent="0.3">
      <c r="B959" s="1"/>
      <c r="C959" s="1"/>
      <c r="D959" s="1"/>
      <c r="E959" s="1"/>
      <c r="F959" s="1"/>
    </row>
    <row r="960" spans="2:6" ht="15.75" customHeight="1" x14ac:dyDescent="0.3">
      <c r="B960" s="1"/>
      <c r="C960" s="1"/>
      <c r="D960" s="1"/>
      <c r="E960" s="1"/>
      <c r="F960" s="1"/>
    </row>
    <row r="961" spans="2:6" ht="15.75" customHeight="1" x14ac:dyDescent="0.3">
      <c r="B961" s="1"/>
      <c r="C961" s="1"/>
      <c r="D961" s="1"/>
      <c r="E961" s="1"/>
      <c r="F961" s="1"/>
    </row>
    <row r="962" spans="2:6" ht="15.75" customHeight="1" x14ac:dyDescent="0.3">
      <c r="B962" s="1"/>
      <c r="C962" s="1"/>
      <c r="D962" s="1"/>
      <c r="E962" s="1"/>
      <c r="F962" s="1"/>
    </row>
    <row r="963" spans="2:6" ht="15.75" customHeight="1" x14ac:dyDescent="0.3">
      <c r="B963" s="1"/>
      <c r="C963" s="1"/>
      <c r="D963" s="1"/>
      <c r="E963" s="1"/>
      <c r="F963" s="1"/>
    </row>
    <row r="964" spans="2:6" ht="15.75" customHeight="1" x14ac:dyDescent="0.3">
      <c r="B964" s="1"/>
      <c r="C964" s="1"/>
      <c r="D964" s="1"/>
      <c r="E964" s="1"/>
      <c r="F964" s="1"/>
    </row>
    <row r="965" spans="2:6" ht="15.75" customHeight="1" x14ac:dyDescent="0.3">
      <c r="B965" s="1"/>
      <c r="C965" s="1"/>
      <c r="D965" s="1"/>
      <c r="E965" s="1"/>
      <c r="F965" s="1"/>
    </row>
    <row r="966" spans="2:6" ht="15.75" customHeight="1" x14ac:dyDescent="0.3">
      <c r="B966" s="1"/>
      <c r="C966" s="1"/>
      <c r="D966" s="1"/>
      <c r="E966" s="1"/>
      <c r="F966" s="1"/>
    </row>
    <row r="967" spans="2:6" ht="15.75" customHeight="1" x14ac:dyDescent="0.3">
      <c r="B967" s="1"/>
      <c r="C967" s="1"/>
      <c r="D967" s="1"/>
      <c r="E967" s="1"/>
      <c r="F967" s="1"/>
    </row>
    <row r="968" spans="2:6" ht="15.75" customHeight="1" x14ac:dyDescent="0.3">
      <c r="B968" s="1"/>
      <c r="C968" s="1"/>
      <c r="D968" s="1"/>
      <c r="E968" s="1"/>
      <c r="F968" s="1"/>
    </row>
    <row r="969" spans="2:6" ht="15.75" customHeight="1" x14ac:dyDescent="0.3">
      <c r="B969" s="1"/>
      <c r="C969" s="1"/>
      <c r="D969" s="1"/>
      <c r="E969" s="1"/>
      <c r="F969" s="1"/>
    </row>
    <row r="970" spans="2:6" ht="15.75" customHeight="1" x14ac:dyDescent="0.3">
      <c r="B970" s="1"/>
      <c r="C970" s="1"/>
      <c r="D970" s="1"/>
      <c r="E970" s="1"/>
      <c r="F970" s="1"/>
    </row>
    <row r="971" spans="2:6" ht="15.75" customHeight="1" x14ac:dyDescent="0.3">
      <c r="B971" s="1"/>
      <c r="C971" s="1"/>
      <c r="D971" s="1"/>
      <c r="E971" s="1"/>
      <c r="F971" s="1"/>
    </row>
    <row r="972" spans="2:6" ht="15.75" customHeight="1" x14ac:dyDescent="0.3">
      <c r="B972" s="1"/>
      <c r="C972" s="1"/>
      <c r="D972" s="1"/>
      <c r="E972" s="1"/>
      <c r="F972" s="1"/>
    </row>
    <row r="973" spans="2:6" ht="15.75" customHeight="1" x14ac:dyDescent="0.3">
      <c r="B973" s="1"/>
      <c r="C973" s="1"/>
      <c r="D973" s="1"/>
      <c r="E973" s="1"/>
      <c r="F973" s="1"/>
    </row>
    <row r="974" spans="2:6" ht="15.75" customHeight="1" x14ac:dyDescent="0.3">
      <c r="B974" s="1"/>
      <c r="C974" s="1"/>
      <c r="D974" s="1"/>
      <c r="E974" s="1"/>
      <c r="F974" s="1"/>
    </row>
    <row r="975" spans="2:6" ht="15.75" customHeight="1" x14ac:dyDescent="0.3">
      <c r="B975" s="1"/>
      <c r="C975" s="1"/>
      <c r="D975" s="1"/>
      <c r="E975" s="1"/>
      <c r="F975" s="1"/>
    </row>
    <row r="976" spans="2:6" ht="15.75" customHeight="1" x14ac:dyDescent="0.3">
      <c r="B976" s="1"/>
      <c r="C976" s="1"/>
      <c r="D976" s="1"/>
      <c r="E976" s="1"/>
      <c r="F976" s="1"/>
    </row>
    <row r="977" spans="2:6" ht="15.75" customHeight="1" x14ac:dyDescent="0.3">
      <c r="B977" s="1"/>
      <c r="C977" s="1"/>
      <c r="D977" s="1"/>
      <c r="E977" s="1"/>
      <c r="F977" s="1"/>
    </row>
    <row r="978" spans="2:6" ht="15.75" customHeight="1" x14ac:dyDescent="0.3">
      <c r="B978" s="1"/>
      <c r="C978" s="1"/>
      <c r="D978" s="1"/>
      <c r="E978" s="1"/>
      <c r="F978" s="1"/>
    </row>
    <row r="979" spans="2:6" ht="15.75" customHeight="1" x14ac:dyDescent="0.3">
      <c r="B979" s="1"/>
      <c r="C979" s="1"/>
      <c r="D979" s="1"/>
      <c r="E979" s="1"/>
      <c r="F979" s="1"/>
    </row>
    <row r="980" spans="2:6" ht="15.75" customHeight="1" x14ac:dyDescent="0.3">
      <c r="B980" s="1"/>
      <c r="C980" s="1"/>
      <c r="D980" s="1"/>
      <c r="E980" s="1"/>
      <c r="F980" s="1"/>
    </row>
    <row r="981" spans="2:6" ht="15.75" customHeight="1" x14ac:dyDescent="0.3">
      <c r="B981" s="1"/>
      <c r="C981" s="1"/>
      <c r="D981" s="1"/>
      <c r="E981" s="1"/>
      <c r="F981" s="1"/>
    </row>
    <row r="982" spans="2:6" ht="15.75" customHeight="1" x14ac:dyDescent="0.3">
      <c r="B982" s="1"/>
      <c r="C982" s="1"/>
      <c r="D982" s="1"/>
      <c r="E982" s="1"/>
      <c r="F982" s="1"/>
    </row>
    <row r="983" spans="2:6" ht="15.75" customHeight="1" x14ac:dyDescent="0.3">
      <c r="B983" s="1"/>
      <c r="C983" s="1"/>
      <c r="D983" s="1"/>
      <c r="E983" s="1"/>
      <c r="F983" s="1"/>
    </row>
    <row r="984" spans="2:6" ht="15.75" customHeight="1" x14ac:dyDescent="0.3">
      <c r="B984" s="1"/>
      <c r="C984" s="1"/>
      <c r="D984" s="1"/>
      <c r="E984" s="1"/>
      <c r="F984" s="1"/>
    </row>
    <row r="985" spans="2:6" ht="15.75" customHeight="1" x14ac:dyDescent="0.3">
      <c r="B985" s="1"/>
      <c r="C985" s="1"/>
      <c r="D985" s="1"/>
      <c r="E985" s="1"/>
      <c r="F985" s="1"/>
    </row>
    <row r="986" spans="2:6" ht="15.75" customHeight="1" x14ac:dyDescent="0.3">
      <c r="B986" s="1"/>
      <c r="C986" s="1"/>
      <c r="D986" s="1"/>
      <c r="E986" s="1"/>
      <c r="F986" s="1"/>
    </row>
    <row r="987" spans="2:6" ht="15.75" customHeight="1" x14ac:dyDescent="0.3">
      <c r="B987" s="1"/>
      <c r="C987" s="1"/>
      <c r="D987" s="1"/>
      <c r="E987" s="1"/>
      <c r="F987" s="1"/>
    </row>
    <row r="988" spans="2:6" ht="15.75" customHeight="1" x14ac:dyDescent="0.3">
      <c r="B988" s="1"/>
      <c r="C988" s="1"/>
      <c r="D988" s="1"/>
      <c r="E988" s="1"/>
      <c r="F988" s="1"/>
    </row>
    <row r="989" spans="2:6" ht="15.75" customHeight="1" x14ac:dyDescent="0.3">
      <c r="B989" s="1"/>
      <c r="C989" s="1"/>
      <c r="D989" s="1"/>
      <c r="E989" s="1"/>
      <c r="F989" s="1"/>
    </row>
    <row r="990" spans="2:6" ht="15.75" customHeight="1" x14ac:dyDescent="0.3">
      <c r="B990" s="1"/>
      <c r="C990" s="1"/>
      <c r="D990" s="1"/>
      <c r="E990" s="1"/>
      <c r="F990" s="1"/>
    </row>
    <row r="991" spans="2:6" ht="15.75" customHeight="1" x14ac:dyDescent="0.3">
      <c r="B991" s="1"/>
      <c r="C991" s="1"/>
      <c r="D991" s="1"/>
      <c r="E991" s="1"/>
      <c r="F991" s="1"/>
    </row>
    <row r="992" spans="2:6" ht="15.75" customHeight="1" x14ac:dyDescent="0.3">
      <c r="B992" s="1"/>
      <c r="C992" s="1"/>
      <c r="D992" s="1"/>
      <c r="E992" s="1"/>
      <c r="F992" s="1"/>
    </row>
    <row r="993" spans="2:6" ht="15.75" customHeight="1" x14ac:dyDescent="0.3">
      <c r="B993" s="1"/>
      <c r="C993" s="1"/>
      <c r="D993" s="1"/>
      <c r="E993" s="1"/>
      <c r="F993" s="1"/>
    </row>
    <row r="994" spans="2:6" ht="15.75" customHeight="1" x14ac:dyDescent="0.3">
      <c r="B994" s="1"/>
      <c r="C994" s="1"/>
      <c r="D994" s="1"/>
      <c r="E994" s="1"/>
      <c r="F994" s="1"/>
    </row>
    <row r="995" spans="2:6" ht="15.75" customHeight="1" x14ac:dyDescent="0.3">
      <c r="B995" s="1"/>
      <c r="C995" s="1"/>
      <c r="D995" s="1"/>
      <c r="E995" s="1"/>
      <c r="F995" s="1"/>
    </row>
    <row r="996" spans="2:6" ht="15.75" customHeight="1" x14ac:dyDescent="0.3">
      <c r="B996" s="1"/>
      <c r="C996" s="1"/>
      <c r="D996" s="1"/>
      <c r="E996" s="1"/>
      <c r="F996" s="1"/>
    </row>
    <row r="997" spans="2:6" ht="15.75" customHeight="1" x14ac:dyDescent="0.3">
      <c r="B997" s="1"/>
      <c r="C997" s="1"/>
      <c r="D997" s="1"/>
      <c r="E997" s="1"/>
      <c r="F997" s="1"/>
    </row>
    <row r="998" spans="2:6" ht="15.75" customHeight="1" x14ac:dyDescent="0.3">
      <c r="B998" s="1"/>
      <c r="C998" s="1"/>
      <c r="D998" s="1"/>
      <c r="E998" s="1"/>
      <c r="F998" s="1"/>
    </row>
    <row r="999" spans="2:6" ht="15.75" customHeight="1" x14ac:dyDescent="0.3">
      <c r="B999" s="1"/>
      <c r="C999" s="1"/>
      <c r="D999" s="1"/>
      <c r="E999" s="1"/>
      <c r="F999" s="1"/>
    </row>
    <row r="1000" spans="2:6" ht="15.75" customHeight="1" x14ac:dyDescent="0.3">
      <c r="B1000" s="1"/>
      <c r="C1000" s="1"/>
      <c r="D1000" s="1"/>
      <c r="E1000" s="1"/>
      <c r="F1000" s="1"/>
    </row>
  </sheetData>
  <mergeCells count="4">
    <mergeCell ref="A1:B1"/>
    <mergeCell ref="D1:E1"/>
    <mergeCell ref="G1:H1"/>
    <mergeCell ref="J1:K1"/>
  </mergeCells>
  <conditionalFormatting sqref="A13:F372">
    <cfRule type="expression" dxfId="5" priority="2" stopIfTrue="1">
      <formula>ROUND($F13,5)=0</formula>
    </cfRule>
  </conditionalFormatting>
  <conditionalFormatting sqref="A13:F372">
    <cfRule type="expression" dxfId="4" priority="3" stopIfTrue="1">
      <formula>ROUND($F12,5)=0</formula>
    </cfRule>
  </conditionalFormatting>
  <conditionalFormatting sqref="A13:F372">
    <cfRule type="expression" dxfId="3" priority="4" stopIfTrue="1">
      <formula>$A13&gt;($B$4*$B$6)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7A8D-1BD9-45B4-A6FD-39B689BC1497}">
  <dimension ref="A1:M1000"/>
  <sheetViews>
    <sheetView workbookViewId="0">
      <selection activeCell="G7" sqref="G7"/>
    </sheetView>
  </sheetViews>
  <sheetFormatPr defaultColWidth="12.5546875" defaultRowHeight="14.4" x14ac:dyDescent="0.3"/>
  <cols>
    <col min="1" max="1" width="18.88671875" customWidth="1"/>
    <col min="2" max="2" width="14.88671875" bestFit="1" customWidth="1"/>
    <col min="3" max="3" width="12.6640625" customWidth="1"/>
    <col min="4" max="4" width="15.5546875" customWidth="1"/>
    <col min="5" max="5" width="15.88671875" customWidth="1"/>
    <col min="6" max="6" width="14.88671875" bestFit="1" customWidth="1"/>
    <col min="7" max="7" width="22.21875" bestFit="1" customWidth="1"/>
    <col min="8" max="8" width="19" bestFit="1" customWidth="1"/>
    <col min="9" max="9" width="24.44140625" bestFit="1" customWidth="1"/>
    <col min="10" max="10" width="17.109375" bestFit="1" customWidth="1"/>
    <col min="11" max="11" width="21" customWidth="1"/>
    <col min="12" max="12" width="15.109375" bestFit="1" customWidth="1"/>
    <col min="13" max="13" width="15.44140625" bestFit="1" customWidth="1"/>
    <col min="14" max="15" width="8.5546875" customWidth="1"/>
    <col min="16" max="16" width="7" bestFit="1" customWidth="1"/>
    <col min="17" max="23" width="8.5546875" customWidth="1"/>
  </cols>
  <sheetData>
    <row r="1" spans="1:13" ht="15" thickBot="1" x14ac:dyDescent="0.35">
      <c r="A1" s="21" t="s">
        <v>0</v>
      </c>
      <c r="B1" s="22"/>
      <c r="C1" s="1"/>
      <c r="D1" s="21" t="s">
        <v>13</v>
      </c>
      <c r="E1" s="22"/>
      <c r="F1" s="1"/>
      <c r="G1" s="21" t="s">
        <v>15</v>
      </c>
      <c r="H1" s="22"/>
      <c r="I1" s="13"/>
      <c r="K1" s="21" t="s">
        <v>20</v>
      </c>
      <c r="L1" s="22"/>
    </row>
    <row r="2" spans="1:13" x14ac:dyDescent="0.3">
      <c r="A2" t="s">
        <v>1</v>
      </c>
      <c r="B2" s="1">
        <v>2500000</v>
      </c>
      <c r="C2" s="1"/>
      <c r="D2" s="6" t="s">
        <v>17</v>
      </c>
      <c r="E2" s="3">
        <v>0.09</v>
      </c>
      <c r="F2" s="1"/>
      <c r="G2" s="1" t="s">
        <v>16</v>
      </c>
      <c r="H2" s="3">
        <v>0.04</v>
      </c>
      <c r="I2" s="3"/>
      <c r="M2" s="5"/>
    </row>
    <row r="3" spans="1:13" x14ac:dyDescent="0.3">
      <c r="A3" t="s">
        <v>2</v>
      </c>
      <c r="B3" s="2">
        <v>10</v>
      </c>
      <c r="C3" s="1"/>
      <c r="D3" s="12" t="s">
        <v>12</v>
      </c>
      <c r="E3" s="3">
        <v>0.3</v>
      </c>
      <c r="F3" s="1"/>
      <c r="G3" s="12" t="s">
        <v>14</v>
      </c>
      <c r="H3" s="1">
        <v>12000</v>
      </c>
      <c r="I3" s="1"/>
      <c r="K3" t="s">
        <v>21</v>
      </c>
      <c r="L3" s="11">
        <f>B2*(1+H2)^B3</f>
        <v>3700610.7122958614</v>
      </c>
    </row>
    <row r="4" spans="1:13" x14ac:dyDescent="0.3">
      <c r="A4" t="s">
        <v>3</v>
      </c>
      <c r="B4" s="3">
        <v>7.4999999999999997E-2</v>
      </c>
      <c r="C4" s="1"/>
      <c r="D4" s="1"/>
      <c r="E4" s="1"/>
      <c r="F4" s="1"/>
      <c r="G4" t="s">
        <v>30</v>
      </c>
      <c r="H4" s="3">
        <v>0.01</v>
      </c>
      <c r="K4" t="s">
        <v>14</v>
      </c>
      <c r="L4" s="11">
        <f>SUM(Table24[FV of Rental Amount])</f>
        <v>4358490.0754966717</v>
      </c>
    </row>
    <row r="5" spans="1:13" x14ac:dyDescent="0.3">
      <c r="A5" t="s">
        <v>4</v>
      </c>
      <c r="B5" s="2">
        <v>12</v>
      </c>
      <c r="C5" s="1"/>
      <c r="D5" s="1"/>
      <c r="E5" s="1"/>
      <c r="F5" s="1"/>
      <c r="K5" t="s">
        <v>28</v>
      </c>
      <c r="L5" s="11">
        <f>SUM(L3:L4)</f>
        <v>8059100.7877925336</v>
      </c>
    </row>
    <row r="6" spans="1:13" x14ac:dyDescent="0.3">
      <c r="A6" t="s">
        <v>27</v>
      </c>
      <c r="B6" s="1">
        <f>PMT(B$4/B$5,B$3*B$5,-B$2)</f>
        <v>29675.442283963555</v>
      </c>
      <c r="C6" s="1"/>
      <c r="D6" s="1"/>
      <c r="E6" s="1"/>
      <c r="F6" s="1"/>
      <c r="G6" s="6"/>
      <c r="L6" s="11"/>
    </row>
    <row r="7" spans="1:13" x14ac:dyDescent="0.3">
      <c r="C7" s="1"/>
      <c r="D7" s="1"/>
      <c r="E7" s="1"/>
      <c r="F7" s="1"/>
      <c r="G7" s="6"/>
      <c r="H7" s="23">
        <v>43580</v>
      </c>
      <c r="I7">
        <v>-1000</v>
      </c>
      <c r="K7" t="s">
        <v>29</v>
      </c>
      <c r="L7" s="11">
        <f>SUM(I:I)</f>
        <v>5165920.5025322037</v>
      </c>
    </row>
    <row r="8" spans="1:13" x14ac:dyDescent="0.3">
      <c r="B8" s="1"/>
      <c r="C8" s="1"/>
      <c r="D8" s="1"/>
      <c r="E8" s="1"/>
      <c r="F8" s="1"/>
      <c r="G8" s="6"/>
      <c r="H8" s="23">
        <v>44311</v>
      </c>
      <c r="I8">
        <v>3000</v>
      </c>
    </row>
    <row r="9" spans="1:13" x14ac:dyDescent="0.3">
      <c r="B9" s="1"/>
      <c r="C9" s="1"/>
      <c r="D9" s="1"/>
      <c r="E9" s="1"/>
      <c r="F9" s="1"/>
      <c r="G9" s="6"/>
      <c r="I9">
        <f>XIRR(I7:I8,H7:H8)</f>
        <v>0.73074976205825815</v>
      </c>
    </row>
    <row r="10" spans="1:13" x14ac:dyDescent="0.3">
      <c r="B10" s="1"/>
      <c r="C10" s="1"/>
      <c r="D10" s="1"/>
      <c r="E10" s="1"/>
      <c r="F10" s="1"/>
    </row>
    <row r="11" spans="1:13" ht="15" thickBot="1" x14ac:dyDescent="0.35">
      <c r="A11" s="9" t="s">
        <v>6</v>
      </c>
      <c r="B11" s="10" t="s">
        <v>5</v>
      </c>
      <c r="C11" s="10" t="s">
        <v>7</v>
      </c>
      <c r="D11" s="10" t="s">
        <v>8</v>
      </c>
      <c r="E11" s="10" t="s">
        <v>9</v>
      </c>
      <c r="F11" s="10" t="s">
        <v>10</v>
      </c>
      <c r="G11" s="10" t="s">
        <v>11</v>
      </c>
      <c r="H11" s="10" t="s">
        <v>18</v>
      </c>
      <c r="I11" s="10" t="s">
        <v>22</v>
      </c>
      <c r="J11" s="10" t="s">
        <v>19</v>
      </c>
      <c r="K11" s="10" t="s">
        <v>25</v>
      </c>
    </row>
    <row r="12" spans="1:13" x14ac:dyDescent="0.3">
      <c r="A12" s="4">
        <v>0</v>
      </c>
      <c r="B12" s="1"/>
      <c r="C12" s="1"/>
      <c r="D12" s="1"/>
      <c r="E12" s="1"/>
      <c r="F12" s="1">
        <f>B2</f>
        <v>2500000</v>
      </c>
      <c r="G12" s="1">
        <f>$E$3*Table24[[#This Row],[Interest]]</f>
        <v>0</v>
      </c>
      <c r="H12" s="1">
        <f>Table24[[#This Row],[Payment]]-Table24[[#This Row],[Tax Savings]]</f>
        <v>0</v>
      </c>
      <c r="I12" s="1">
        <f>FV($E$2/12,($B$5*$B$3-Table24[[#This Row],[Month]]),0,-Table24[[#This Row],[Net EMI Cost]])</f>
        <v>0</v>
      </c>
      <c r="J12" s="1"/>
      <c r="K12" s="1"/>
      <c r="M12" s="20">
        <f ca="1">EDATE(NOW(),A12)</f>
        <v>44316</v>
      </c>
    </row>
    <row r="13" spans="1:13" x14ac:dyDescent="0.3">
      <c r="A13" s="4">
        <v>1</v>
      </c>
      <c r="B13" s="1">
        <f t="shared" ref="B13:B267" si="0">IF($B$6&lt;=F12,$B$6,F12+F12*$B$4/$B$5)</f>
        <v>29675.442283963555</v>
      </c>
      <c r="C13" s="1">
        <f t="shared" ref="C13:C267" si="1">IF(B13&gt;0,$B$4/$B$5*F12,0)</f>
        <v>15624.999999999998</v>
      </c>
      <c r="D13" s="1">
        <f t="shared" ref="D13:D267" si="2">IF(B13&gt;0,MIN(B13-C13,F12),0)</f>
        <v>14050.442283963557</v>
      </c>
      <c r="E13" s="1"/>
      <c r="F13" s="1">
        <f t="shared" ref="F13:F76" si="3">IF(ROUND(F12,5)&gt;0,F12-D13-E13,0)</f>
        <v>2485949.5577160362</v>
      </c>
      <c r="G13" s="1">
        <f>$E$3*Table24[[#This Row],[Interest]]</f>
        <v>4687.4999999999991</v>
      </c>
      <c r="H13" s="1">
        <f>Table24[[#This Row],[Payment]]-Table24[[#This Row],[Tax Savings]]</f>
        <v>24987.942283963555</v>
      </c>
      <c r="I13" s="1">
        <f>FV($E$2/12,($B$5*$B$3-Table24[[#This Row],[Month]]),0,-Table24[[#This Row],[Net EMI Cost]])</f>
        <v>60798.381325626295</v>
      </c>
      <c r="J13" s="1">
        <f>$H$3*(1+$H$2)^(_xlfn.FLOOR.MATH(Table24[[#This Row],[Month]]/12,1))</f>
        <v>12000</v>
      </c>
      <c r="K13" s="1">
        <f>FV($E$2/12,($B$5*$B$3-Table24[[#This Row],[Month]]),0,-Table24[[#This Row],[Rental Cost]])</f>
        <v>29197.305148881209</v>
      </c>
      <c r="M13" s="20">
        <f ca="1">EDATE(NOW(),A13)</f>
        <v>44346</v>
      </c>
    </row>
    <row r="14" spans="1:13" x14ac:dyDescent="0.3">
      <c r="A14" s="4">
        <v>2</v>
      </c>
      <c r="B14" s="1">
        <f t="shared" si="0"/>
        <v>29675.442283963555</v>
      </c>
      <c r="C14" s="1">
        <f t="shared" si="1"/>
        <v>15537.184735725225</v>
      </c>
      <c r="D14" s="1">
        <f t="shared" si="2"/>
        <v>14138.257548238331</v>
      </c>
      <c r="E14" s="1">
        <f t="shared" ref="E14:E77" si="4">IF(F13-D14&gt;=$E$3,$E$3,F13-D14)</f>
        <v>0.3</v>
      </c>
      <c r="F14" s="1">
        <f t="shared" si="3"/>
        <v>2471811.0001677983</v>
      </c>
      <c r="G14" s="1">
        <f>$E$3*Table24[[#This Row],[Interest]]</f>
        <v>4661.1554207175668</v>
      </c>
      <c r="H14" s="1">
        <f>Table24[[#This Row],[Payment]]-Table24[[#This Row],[Tax Savings]]</f>
        <v>25014.286863245987</v>
      </c>
      <c r="I14" s="1">
        <f>FV($E$2/12,($B$5*$B$3-Table24[[#This Row],[Month]]),0,-Table24[[#This Row],[Net EMI Cost]])</f>
        <v>60409.409977489122</v>
      </c>
      <c r="J14" s="1">
        <f>$H$3*(1+$H$2)^(_xlfn.FLOOR.MATH(Table24[[#This Row],[Month]]/12,1))</f>
        <v>12000</v>
      </c>
      <c r="K14" s="1">
        <f>FV($E$2/12,($B$5*$B$3-Table24[[#This Row],[Month]]),0,-Table24[[#This Row],[Rental Cost]])</f>
        <v>28979.955482760499</v>
      </c>
      <c r="L14" s="8"/>
      <c r="M14" s="20">
        <f ca="1">EDATE(NOW(),A14)</f>
        <v>44377</v>
      </c>
    </row>
    <row r="15" spans="1:13" x14ac:dyDescent="0.3">
      <c r="A15" s="4">
        <v>3</v>
      </c>
      <c r="B15" s="1">
        <f t="shared" si="0"/>
        <v>29675.442283963555</v>
      </c>
      <c r="C15" s="1">
        <f t="shared" si="1"/>
        <v>15448.818751048737</v>
      </c>
      <c r="D15" s="1">
        <f t="shared" si="2"/>
        <v>14226.623532914818</v>
      </c>
      <c r="E15" s="1">
        <f t="shared" si="4"/>
        <v>0.3</v>
      </c>
      <c r="F15" s="1">
        <f t="shared" si="3"/>
        <v>2457584.0766348834</v>
      </c>
      <c r="G15" s="1">
        <f>$E$3*Table24[[#This Row],[Interest]]</f>
        <v>4634.6456253146207</v>
      </c>
      <c r="H15" s="1">
        <f>Table24[[#This Row],[Payment]]-Table24[[#This Row],[Tax Savings]]</f>
        <v>25040.796658648935</v>
      </c>
      <c r="I15" s="1">
        <f>FV($E$2/12,($B$5*$B$3-Table24[[#This Row],[Month]]),0,-Table24[[#This Row],[Net EMI Cost]])</f>
        <v>60023.256610463512</v>
      </c>
      <c r="J15" s="1">
        <f>$H$3*(1+$H$2)^(_xlfn.FLOOR.MATH(Table24[[#This Row],[Month]]/12,1))</f>
        <v>12000</v>
      </c>
      <c r="K15" s="1">
        <f>FV($E$2/12,($B$5*$B$3-Table24[[#This Row],[Month]]),0,-Table24[[#This Row],[Rental Cost]])</f>
        <v>28764.223804228779</v>
      </c>
      <c r="M15" s="20">
        <f t="shared" ref="M15:M27" ca="1" si="5">EDATE(NOW(),A15)</f>
        <v>44407</v>
      </c>
    </row>
    <row r="16" spans="1:13" x14ac:dyDescent="0.3">
      <c r="A16" s="4">
        <v>4</v>
      </c>
      <c r="B16" s="1">
        <f t="shared" si="0"/>
        <v>29675.442283963555</v>
      </c>
      <c r="C16" s="1">
        <f t="shared" si="1"/>
        <v>15359.90047896802</v>
      </c>
      <c r="D16" s="1">
        <f t="shared" si="2"/>
        <v>14315.541804995535</v>
      </c>
      <c r="E16" s="1">
        <f t="shared" si="4"/>
        <v>0.3</v>
      </c>
      <c r="F16" s="1">
        <f t="shared" si="3"/>
        <v>2443268.2348298882</v>
      </c>
      <c r="G16" s="1">
        <f>$E$3*Table24[[#This Row],[Interest]]</f>
        <v>4607.9701436904061</v>
      </c>
      <c r="H16" s="1">
        <f>Table24[[#This Row],[Payment]]-Table24[[#This Row],[Tax Savings]]</f>
        <v>25067.472140273148</v>
      </c>
      <c r="I16" s="1">
        <f>FV($E$2/12,($B$5*$B$3-Table24[[#This Row],[Month]]),0,-Table24[[#This Row],[Net EMI Cost]])</f>
        <v>59639.898994961673</v>
      </c>
      <c r="J16" s="1">
        <f>$H$3*(1+$H$2)^(_xlfn.FLOOR.MATH(Table24[[#This Row],[Month]]/12,1))</f>
        <v>12000</v>
      </c>
      <c r="K16" s="1">
        <f>FV($E$2/12,($B$5*$B$3-Table24[[#This Row],[Month]]),0,-Table24[[#This Row],[Rental Cost]])</f>
        <v>28550.098068713429</v>
      </c>
      <c r="M16" s="20">
        <f t="shared" ca="1" si="5"/>
        <v>44438</v>
      </c>
    </row>
    <row r="17" spans="1:13" x14ac:dyDescent="0.3">
      <c r="A17" s="4">
        <v>5</v>
      </c>
      <c r="B17" s="1">
        <f t="shared" si="0"/>
        <v>29675.442283963555</v>
      </c>
      <c r="C17" s="1">
        <f t="shared" si="1"/>
        <v>15270.426467686801</v>
      </c>
      <c r="D17" s="1">
        <f t="shared" si="2"/>
        <v>14405.015816276755</v>
      </c>
      <c r="E17" s="1">
        <f t="shared" si="4"/>
        <v>0.3</v>
      </c>
      <c r="F17" s="1">
        <f t="shared" si="3"/>
        <v>2428862.9190136115</v>
      </c>
      <c r="G17" s="1">
        <f>$E$3*Table24[[#This Row],[Interest]]</f>
        <v>4581.1279403060398</v>
      </c>
      <c r="H17" s="1">
        <f>Table24[[#This Row],[Payment]]-Table24[[#This Row],[Tax Savings]]</f>
        <v>25094.314343657516</v>
      </c>
      <c r="I17" s="1">
        <f>FV($E$2/12,($B$5*$B$3-Table24[[#This Row],[Month]]),0,-Table24[[#This Row],[Net EMI Cost]])</f>
        <v>59259.316416753012</v>
      </c>
      <c r="J17" s="1">
        <f>$H$3*(1+$H$2)^(_xlfn.FLOOR.MATH(Table24[[#This Row],[Month]]/12,1))</f>
        <v>12000</v>
      </c>
      <c r="K17" s="1">
        <f>FV($E$2/12,($B$5*$B$3-Table24[[#This Row],[Month]]),0,-Table24[[#This Row],[Rental Cost]])</f>
        <v>28337.566321303642</v>
      </c>
      <c r="M17" s="20">
        <f t="shared" ca="1" si="5"/>
        <v>44469</v>
      </c>
    </row>
    <row r="18" spans="1:13" x14ac:dyDescent="0.3">
      <c r="A18" s="4">
        <v>6</v>
      </c>
      <c r="B18" s="1">
        <f t="shared" si="0"/>
        <v>29675.442283963555</v>
      </c>
      <c r="C18" s="1">
        <f t="shared" si="1"/>
        <v>15180.393243835071</v>
      </c>
      <c r="D18" s="1">
        <f t="shared" si="2"/>
        <v>14495.049040128484</v>
      </c>
      <c r="E18" s="1">
        <f t="shared" si="4"/>
        <v>0.3</v>
      </c>
      <c r="F18" s="1">
        <f t="shared" si="3"/>
        <v>2414367.5699734832</v>
      </c>
      <c r="G18" s="1">
        <f>$E$3*Table24[[#This Row],[Interest]]</f>
        <v>4554.1179731505208</v>
      </c>
      <c r="H18" s="1">
        <f>Table24[[#This Row],[Payment]]-Table24[[#This Row],[Tax Savings]]</f>
        <v>25121.324310813034</v>
      </c>
      <c r="I18" s="1">
        <f>FV($E$2/12,($B$5*$B$3-Table24[[#This Row],[Month]]),0,-Table24[[#This Row],[Net EMI Cost]])</f>
        <v>58881.488315685849</v>
      </c>
      <c r="J18" s="1">
        <f>$H$3*(1+$H$2)^(_xlfn.FLOOR.MATH(Table24[[#This Row],[Month]]/12,1))</f>
        <v>12000</v>
      </c>
      <c r="K18" s="1">
        <f>FV($E$2/12,($B$5*$B$3-Table24[[#This Row],[Month]]),0,-Table24[[#This Row],[Rental Cost]])</f>
        <v>28126.616696083023</v>
      </c>
      <c r="M18" s="20">
        <f t="shared" ca="1" si="5"/>
        <v>44499</v>
      </c>
    </row>
    <row r="19" spans="1:13" x14ac:dyDescent="0.3">
      <c r="A19" s="4">
        <v>7</v>
      </c>
      <c r="B19" s="1">
        <f t="shared" si="0"/>
        <v>29675.442283963555</v>
      </c>
      <c r="C19" s="1">
        <f t="shared" si="1"/>
        <v>15089.797312334269</v>
      </c>
      <c r="D19" s="1">
        <f t="shared" si="2"/>
        <v>14585.644971629286</v>
      </c>
      <c r="E19" s="1">
        <f t="shared" si="4"/>
        <v>0.3</v>
      </c>
      <c r="F19" s="1">
        <f t="shared" si="3"/>
        <v>2399781.6250018543</v>
      </c>
      <c r="G19" s="1">
        <f>$E$3*Table24[[#This Row],[Interest]]</f>
        <v>4526.9391937002802</v>
      </c>
      <c r="H19" s="1">
        <f>Table24[[#This Row],[Payment]]-Table24[[#This Row],[Tax Savings]]</f>
        <v>25148.503090263275</v>
      </c>
      <c r="I19" s="1">
        <f>FV($E$2/12,($B$5*$B$3-Table24[[#This Row],[Month]]),0,-Table24[[#This Row],[Net EMI Cost]])</f>
        <v>58506.394284540482</v>
      </c>
      <c r="J19" s="1">
        <f>$H$3*(1+$H$2)^(_xlfn.FLOOR.MATH(Table24[[#This Row],[Month]]/12,1))</f>
        <v>12000</v>
      </c>
      <c r="K19" s="1">
        <f>FV($E$2/12,($B$5*$B$3-Table24[[#This Row],[Month]]),0,-Table24[[#This Row],[Rental Cost]])</f>
        <v>27917.237415467014</v>
      </c>
      <c r="M19" s="20">
        <f t="shared" ca="1" si="5"/>
        <v>44530</v>
      </c>
    </row>
    <row r="20" spans="1:13" x14ac:dyDescent="0.3">
      <c r="A20" s="4">
        <v>8</v>
      </c>
      <c r="B20" s="1">
        <f t="shared" si="0"/>
        <v>29675.442283963555</v>
      </c>
      <c r="C20" s="1">
        <f t="shared" si="1"/>
        <v>14998.635156261587</v>
      </c>
      <c r="D20" s="1">
        <f t="shared" si="2"/>
        <v>14676.807127701968</v>
      </c>
      <c r="E20" s="1">
        <f t="shared" si="4"/>
        <v>0.3</v>
      </c>
      <c r="F20" s="1">
        <f t="shared" si="3"/>
        <v>2385104.5178741524</v>
      </c>
      <c r="G20" s="1">
        <f>$E$3*Table24[[#This Row],[Interest]]</f>
        <v>4499.5905468784758</v>
      </c>
      <c r="H20" s="1">
        <f>Table24[[#This Row],[Payment]]-Table24[[#This Row],[Tax Savings]]</f>
        <v>25175.851737085079</v>
      </c>
      <c r="I20" s="1">
        <f>FV($E$2/12,($B$5*$B$3-Table24[[#This Row],[Month]]),0,-Table24[[#This Row],[Net EMI Cost]])</f>
        <v>58134.014067890967</v>
      </c>
      <c r="J20" s="1">
        <f>$H$3*(1+$H$2)^(_xlfn.FLOOR.MATH(Table24[[#This Row],[Month]]/12,1))</f>
        <v>12000</v>
      </c>
      <c r="K20" s="1">
        <f>FV($E$2/12,($B$5*$B$3-Table24[[#This Row],[Month]]),0,-Table24[[#This Row],[Rental Cost]])</f>
        <v>27709.416789545423</v>
      </c>
      <c r="M20" s="20">
        <f t="shared" ca="1" si="5"/>
        <v>44560</v>
      </c>
    </row>
    <row r="21" spans="1:13" ht="15.75" customHeight="1" x14ac:dyDescent="0.3">
      <c r="A21" s="4">
        <v>9</v>
      </c>
      <c r="B21" s="1">
        <f t="shared" si="0"/>
        <v>29675.442283963555</v>
      </c>
      <c r="C21" s="1">
        <f t="shared" si="1"/>
        <v>14906.903236713451</v>
      </c>
      <c r="D21" s="1">
        <f t="shared" si="2"/>
        <v>14768.539047250104</v>
      </c>
      <c r="E21" s="1">
        <f t="shared" si="4"/>
        <v>0.3</v>
      </c>
      <c r="F21" s="1">
        <f t="shared" si="3"/>
        <v>2370335.6788269025</v>
      </c>
      <c r="G21" s="1">
        <f>$E$3*Table24[[#This Row],[Interest]]</f>
        <v>4472.0709710140354</v>
      </c>
      <c r="H21" s="1">
        <f>Table24[[#This Row],[Payment]]-Table24[[#This Row],[Tax Savings]]</f>
        <v>25203.371312949519</v>
      </c>
      <c r="I21" s="1">
        <f>FV($E$2/12,($B$5*$B$3-Table24[[#This Row],[Month]]),0,-Table24[[#This Row],[Net EMI Cost]])</f>
        <v>57764.327560975253</v>
      </c>
      <c r="J21" s="1">
        <f>$H$3*(1+$H$2)^(_xlfn.FLOOR.MATH(Table24[[#This Row],[Month]]/12,1))</f>
        <v>12000</v>
      </c>
      <c r="K21" s="1">
        <f>FV($E$2/12,($B$5*$B$3-Table24[[#This Row],[Month]]),0,-Table24[[#This Row],[Rental Cost]])</f>
        <v>27503.1432154297</v>
      </c>
      <c r="M21" s="20">
        <f t="shared" ca="1" si="5"/>
        <v>44591</v>
      </c>
    </row>
    <row r="22" spans="1:13" ht="15.75" customHeight="1" x14ac:dyDescent="0.3">
      <c r="A22" s="4">
        <v>10</v>
      </c>
      <c r="B22" s="1">
        <f t="shared" si="0"/>
        <v>29675.442283963555</v>
      </c>
      <c r="C22" s="1">
        <f t="shared" si="1"/>
        <v>14814.597992668139</v>
      </c>
      <c r="D22" s="1">
        <f t="shared" si="2"/>
        <v>14860.844291295416</v>
      </c>
      <c r="E22" s="1">
        <f t="shared" si="4"/>
        <v>0.3</v>
      </c>
      <c r="F22" s="1">
        <f t="shared" si="3"/>
        <v>2355474.5345356073</v>
      </c>
      <c r="G22" s="1">
        <f>$E$3*Table24[[#This Row],[Interest]]</f>
        <v>4444.3793978004414</v>
      </c>
      <c r="H22" s="1">
        <f>Table24[[#This Row],[Payment]]-Table24[[#This Row],[Tax Savings]]</f>
        <v>25231.062886163112</v>
      </c>
      <c r="I22" s="1">
        <f>FV($E$2/12,($B$5*$B$3-Table24[[#This Row],[Month]]),0,-Table24[[#This Row],[Net EMI Cost]])</f>
        <v>57397.314808573785</v>
      </c>
      <c r="J22" s="1">
        <f>$H$3*(1+$H$2)^(_xlfn.FLOOR.MATH(Table24[[#This Row],[Month]]/12,1))</f>
        <v>12000</v>
      </c>
      <c r="K22" s="1">
        <f>FV($E$2/12,($B$5*$B$3-Table24[[#This Row],[Month]]),0,-Table24[[#This Row],[Rental Cost]])</f>
        <v>27298.40517660516</v>
      </c>
      <c r="M22" s="20">
        <f t="shared" ca="1" si="5"/>
        <v>44620</v>
      </c>
    </row>
    <row r="23" spans="1:13" ht="15.75" customHeight="1" x14ac:dyDescent="0.3">
      <c r="A23" s="4">
        <v>11</v>
      </c>
      <c r="B23" s="1">
        <f t="shared" si="0"/>
        <v>29675.442283963555</v>
      </c>
      <c r="C23" s="1">
        <f t="shared" si="1"/>
        <v>14721.715840847544</v>
      </c>
      <c r="D23" s="1">
        <f t="shared" si="2"/>
        <v>14953.726443116011</v>
      </c>
      <c r="E23" s="1">
        <f t="shared" si="4"/>
        <v>0.3</v>
      </c>
      <c r="F23" s="1">
        <f t="shared" si="3"/>
        <v>2340520.5080924914</v>
      </c>
      <c r="G23" s="1">
        <f>$E$3*Table24[[#This Row],[Interest]]</f>
        <v>4416.5147522542629</v>
      </c>
      <c r="H23" s="1">
        <f>Table24[[#This Row],[Payment]]-Table24[[#This Row],[Tax Savings]]</f>
        <v>25258.927531709291</v>
      </c>
      <c r="I23" s="1">
        <f>FV($E$2/12,($B$5*$B$3-Table24[[#This Row],[Month]]),0,-Table24[[#This Row],[Net EMI Cost]])</f>
        <v>57032.95600389639</v>
      </c>
      <c r="J23" s="1">
        <f>$H$3*(1+$H$2)^(_xlfn.FLOOR.MATH(Table24[[#This Row],[Month]]/12,1))</f>
        <v>12000</v>
      </c>
      <c r="K23" s="1">
        <f>FV($E$2/12,($B$5*$B$3-Table24[[#This Row],[Month]]),0,-Table24[[#This Row],[Rental Cost]])</f>
        <v>27095.191242287994</v>
      </c>
      <c r="M23" s="20">
        <f t="shared" ca="1" si="5"/>
        <v>44650</v>
      </c>
    </row>
    <row r="24" spans="1:13" ht="15.75" customHeight="1" x14ac:dyDescent="0.3">
      <c r="A24" s="4">
        <v>12</v>
      </c>
      <c r="B24" s="1">
        <f t="shared" si="0"/>
        <v>29675.442283963555</v>
      </c>
      <c r="C24" s="1">
        <f t="shared" si="1"/>
        <v>14628.253175578071</v>
      </c>
      <c r="D24" s="1">
        <f t="shared" si="2"/>
        <v>15047.189108385484</v>
      </c>
      <c r="E24" s="1">
        <f t="shared" si="4"/>
        <v>0.3</v>
      </c>
      <c r="F24" s="1">
        <f t="shared" si="3"/>
        <v>2325473.0189841059</v>
      </c>
      <c r="G24" s="1">
        <f>$E$3*Table24[[#This Row],[Interest]]</f>
        <v>4388.4759526734215</v>
      </c>
      <c r="H24" s="1">
        <f>Table24[[#This Row],[Payment]]-Table24[[#This Row],[Tax Savings]]</f>
        <v>25286.966331290132</v>
      </c>
      <c r="I24" s="1">
        <f>FV($E$2/12,($B$5*$B$3-Table24[[#This Row],[Month]]),0,-Table24[[#This Row],[Net EMI Cost]])</f>
        <v>56671.231487477562</v>
      </c>
      <c r="J24" s="1">
        <f>$H$3*(1+$H$2)^(_xlfn.FLOOR.MATH(Table24[[#This Row],[Month]]/12,1))</f>
        <v>12480</v>
      </c>
      <c r="K24" s="1">
        <f>FV($E$2/12,($B$5*$B$3-Table24[[#This Row],[Month]]),0,-Table24[[#This Row],[Rental Cost]])</f>
        <v>27969.229669458575</v>
      </c>
      <c r="M24" s="20">
        <f t="shared" ca="1" si="5"/>
        <v>44681</v>
      </c>
    </row>
    <row r="25" spans="1:13" ht="15.75" customHeight="1" x14ac:dyDescent="0.3">
      <c r="A25" s="4">
        <v>13</v>
      </c>
      <c r="B25" s="1">
        <f t="shared" si="0"/>
        <v>29675.442283963555</v>
      </c>
      <c r="C25" s="1">
        <f t="shared" si="1"/>
        <v>14534.206368650661</v>
      </c>
      <c r="D25" s="1">
        <f t="shared" si="2"/>
        <v>15141.235915312895</v>
      </c>
      <c r="E25" s="1">
        <f t="shared" si="4"/>
        <v>0.3</v>
      </c>
      <c r="F25" s="1">
        <f t="shared" si="3"/>
        <v>2310331.4830687931</v>
      </c>
      <c r="G25" s="1">
        <f>$E$3*Table24[[#This Row],[Interest]]</f>
        <v>4360.2619105951981</v>
      </c>
      <c r="H25" s="1">
        <f>Table24[[#This Row],[Payment]]-Table24[[#This Row],[Tax Savings]]</f>
        <v>25315.180373368356</v>
      </c>
      <c r="I25" s="1">
        <f>FV($E$2/12,($B$5*$B$3-Table24[[#This Row],[Month]]),0,-Table24[[#This Row],[Net EMI Cost]])</f>
        <v>56312.121746079843</v>
      </c>
      <c r="J25" s="1">
        <f>$H$3*(1+$H$2)^(_xlfn.FLOOR.MATH(Table24[[#This Row],[Month]]/12,1))</f>
        <v>12480</v>
      </c>
      <c r="K25" s="1">
        <f>FV($E$2/12,($B$5*$B$3-Table24[[#This Row],[Month]]),0,-Table24[[#This Row],[Rental Cost]])</f>
        <v>27761.02200442538</v>
      </c>
      <c r="M25" s="20">
        <f t="shared" ca="1" si="5"/>
        <v>44711</v>
      </c>
    </row>
    <row r="26" spans="1:13" ht="15.75" customHeight="1" x14ac:dyDescent="0.3">
      <c r="A26" s="4">
        <v>14</v>
      </c>
      <c r="B26" s="1">
        <f t="shared" si="0"/>
        <v>29675.442283963555</v>
      </c>
      <c r="C26" s="1">
        <f t="shared" si="1"/>
        <v>14439.571769179956</v>
      </c>
      <c r="D26" s="1">
        <f t="shared" si="2"/>
        <v>15235.870514783599</v>
      </c>
      <c r="E26" s="1">
        <f t="shared" si="4"/>
        <v>0.3</v>
      </c>
      <c r="F26" s="1">
        <f t="shared" si="3"/>
        <v>2295095.3125540097</v>
      </c>
      <c r="G26" s="1">
        <f>$E$3*Table24[[#This Row],[Interest]]</f>
        <v>4331.8715307539869</v>
      </c>
      <c r="H26" s="1">
        <f>Table24[[#This Row],[Payment]]-Table24[[#This Row],[Tax Savings]]</f>
        <v>25343.570753209569</v>
      </c>
      <c r="I26" s="1">
        <f>FV($E$2/12,($B$5*$B$3-Table24[[#This Row],[Month]]),0,-Table24[[#This Row],[Net EMI Cost]])</f>
        <v>55955.607411605451</v>
      </c>
      <c r="J26" s="1">
        <f>$H$3*(1+$H$2)^(_xlfn.FLOOR.MATH(Table24[[#This Row],[Month]]/12,1))</f>
        <v>12480</v>
      </c>
      <c r="K26" s="1">
        <f>FV($E$2/12,($B$5*$B$3-Table24[[#This Row],[Month]]),0,-Table24[[#This Row],[Rental Cost]])</f>
        <v>27554.364272382507</v>
      </c>
      <c r="M26" s="20">
        <f t="shared" ca="1" si="5"/>
        <v>44742</v>
      </c>
    </row>
    <row r="27" spans="1:13" ht="15.75" customHeight="1" x14ac:dyDescent="0.3">
      <c r="A27" s="4">
        <v>15</v>
      </c>
      <c r="B27" s="1">
        <f t="shared" si="0"/>
        <v>29675.442283963555</v>
      </c>
      <c r="C27" s="1">
        <f t="shared" si="1"/>
        <v>14344.345703462559</v>
      </c>
      <c r="D27" s="1">
        <f t="shared" si="2"/>
        <v>15331.096580500996</v>
      </c>
      <c r="E27" s="1">
        <f t="shared" si="4"/>
        <v>0.3</v>
      </c>
      <c r="F27" s="1">
        <f t="shared" si="3"/>
        <v>2279763.9159735087</v>
      </c>
      <c r="G27" s="1">
        <f>$E$3*Table24[[#This Row],[Interest]]</f>
        <v>4303.3037110387677</v>
      </c>
      <c r="H27" s="1">
        <f>Table24[[#This Row],[Payment]]-Table24[[#This Row],[Tax Savings]]</f>
        <v>25372.138572924789</v>
      </c>
      <c r="I27" s="1">
        <f>FV($E$2/12,($B$5*$B$3-Table24[[#This Row],[Month]]),0,-Table24[[#This Row],[Net EMI Cost]])</f>
        <v>55601.669260015966</v>
      </c>
      <c r="J27" s="1">
        <f>$H$3*(1+$H$2)^(_xlfn.FLOOR.MATH(Table24[[#This Row],[Month]]/12,1))</f>
        <v>12480</v>
      </c>
      <c r="K27" s="1">
        <f>FV($E$2/12,($B$5*$B$3-Table24[[#This Row],[Month]]),0,-Table24[[#This Row],[Rental Cost]])</f>
        <v>27349.244935367249</v>
      </c>
      <c r="M27" s="20">
        <f t="shared" ca="1" si="5"/>
        <v>44772</v>
      </c>
    </row>
    <row r="28" spans="1:13" ht="15.75" customHeight="1" x14ac:dyDescent="0.3">
      <c r="A28" s="4">
        <v>16</v>
      </c>
      <c r="B28" s="1">
        <f t="shared" si="0"/>
        <v>29675.442283963555</v>
      </c>
      <c r="C28" s="1">
        <f t="shared" si="1"/>
        <v>14248.524474834428</v>
      </c>
      <c r="D28" s="1">
        <f t="shared" si="2"/>
        <v>15426.917809129127</v>
      </c>
      <c r="E28" s="1">
        <f t="shared" si="4"/>
        <v>0.3</v>
      </c>
      <c r="F28" s="1">
        <f t="shared" si="3"/>
        <v>2264336.6981643797</v>
      </c>
      <c r="G28" s="1">
        <f>$E$3*Table24[[#This Row],[Interest]]</f>
        <v>4274.5573424503282</v>
      </c>
      <c r="H28" s="1">
        <f>Table24[[#This Row],[Payment]]-Table24[[#This Row],[Tax Savings]]</f>
        <v>25400.884941513228</v>
      </c>
      <c r="I28" s="1">
        <f>FV($E$2/12,($B$5*$B$3-Table24[[#This Row],[Month]]),0,-Table24[[#This Row],[Net EMI Cost]])</f>
        <v>55250.288210260136</v>
      </c>
      <c r="J28" s="1">
        <f>$H$3*(1+$H$2)^(_xlfn.FLOOR.MATH(Table24[[#This Row],[Month]]/12,1))</f>
        <v>12480</v>
      </c>
      <c r="K28" s="1">
        <f>FV($E$2/12,($B$5*$B$3-Table24[[#This Row],[Month]]),0,-Table24[[#This Row],[Rental Cost]])</f>
        <v>27145.652541307441</v>
      </c>
    </row>
    <row r="29" spans="1:13" ht="15.75" customHeight="1" x14ac:dyDescent="0.3">
      <c r="A29" s="4">
        <v>17</v>
      </c>
      <c r="B29" s="1">
        <f t="shared" si="0"/>
        <v>29675.442283963555</v>
      </c>
      <c r="C29" s="1">
        <f t="shared" si="1"/>
        <v>14152.104363527373</v>
      </c>
      <c r="D29" s="1">
        <f t="shared" si="2"/>
        <v>15523.337920436183</v>
      </c>
      <c r="E29" s="1">
        <f t="shared" si="4"/>
        <v>0.3</v>
      </c>
      <c r="F29" s="1">
        <f t="shared" si="3"/>
        <v>2248813.0602439437</v>
      </c>
      <c r="G29" s="1">
        <f>$E$3*Table24[[#This Row],[Interest]]</f>
        <v>4245.6313090582116</v>
      </c>
      <c r="H29" s="1">
        <f>Table24[[#This Row],[Payment]]-Table24[[#This Row],[Tax Savings]]</f>
        <v>25429.810974905344</v>
      </c>
      <c r="I29" s="1">
        <f>FV($E$2/12,($B$5*$B$3-Table24[[#This Row],[Month]]),0,-Table24[[#This Row],[Net EMI Cost]])</f>
        <v>54901.445323209511</v>
      </c>
      <c r="J29" s="1">
        <f>$H$3*(1+$H$2)^(_xlfn.FLOOR.MATH(Table24[[#This Row],[Month]]/12,1))</f>
        <v>12480</v>
      </c>
      <c r="K29" s="1">
        <f>FV($E$2/12,($B$5*$B$3-Table24[[#This Row],[Month]]),0,-Table24[[#This Row],[Rental Cost]])</f>
        <v>26943.575723382077</v>
      </c>
    </row>
    <row r="30" spans="1:13" ht="15.75" customHeight="1" x14ac:dyDescent="0.3">
      <c r="A30" s="4">
        <v>18</v>
      </c>
      <c r="B30" s="1">
        <f t="shared" si="0"/>
        <v>29675.442283963555</v>
      </c>
      <c r="C30" s="1">
        <f t="shared" si="1"/>
        <v>14055.081626524647</v>
      </c>
      <c r="D30" s="1">
        <f t="shared" si="2"/>
        <v>15620.360657438909</v>
      </c>
      <c r="E30" s="1">
        <f t="shared" si="4"/>
        <v>0.3</v>
      </c>
      <c r="F30" s="1">
        <f t="shared" si="3"/>
        <v>2233192.3995865048</v>
      </c>
      <c r="G30" s="1">
        <f>$E$3*Table24[[#This Row],[Interest]]</f>
        <v>4216.5244879573938</v>
      </c>
      <c r="H30" s="1">
        <f>Table24[[#This Row],[Payment]]-Table24[[#This Row],[Tax Savings]]</f>
        <v>25458.917796006161</v>
      </c>
      <c r="I30" s="1">
        <f>FV($E$2/12,($B$5*$B$3-Table24[[#This Row],[Month]]),0,-Table24[[#This Row],[Net EMI Cost]])</f>
        <v>54555.121800602166</v>
      </c>
      <c r="J30" s="1">
        <f>$H$3*(1+$H$2)^(_xlfn.FLOOR.MATH(Table24[[#This Row],[Month]]/12,1))</f>
        <v>12480</v>
      </c>
      <c r="K30" s="1">
        <f>FV($E$2/12,($B$5*$B$3-Table24[[#This Row],[Month]]),0,-Table24[[#This Row],[Rental Cost]])</f>
        <v>26743.003199386672</v>
      </c>
    </row>
    <row r="31" spans="1:13" ht="15.75" customHeight="1" x14ac:dyDescent="0.3">
      <c r="A31" s="4">
        <v>19</v>
      </c>
      <c r="B31" s="1">
        <f t="shared" si="0"/>
        <v>29675.442283963555</v>
      </c>
      <c r="C31" s="1">
        <f t="shared" si="1"/>
        <v>13957.452497415654</v>
      </c>
      <c r="D31" s="1">
        <f t="shared" si="2"/>
        <v>15717.989786547902</v>
      </c>
      <c r="E31" s="1">
        <f t="shared" si="4"/>
        <v>0.3</v>
      </c>
      <c r="F31" s="1">
        <f t="shared" si="3"/>
        <v>2217474.1097999569</v>
      </c>
      <c r="G31" s="1">
        <f>$E$3*Table24[[#This Row],[Interest]]</f>
        <v>4187.2357492246956</v>
      </c>
      <c r="H31" s="1">
        <f>Table24[[#This Row],[Payment]]-Table24[[#This Row],[Tax Savings]]</f>
        <v>25488.20653473886</v>
      </c>
      <c r="I31" s="1">
        <f>FV($E$2/12,($B$5*$B$3-Table24[[#This Row],[Month]]),0,-Table24[[#This Row],[Net EMI Cost]])</f>
        <v>54211.298983994209</v>
      </c>
      <c r="J31" s="1">
        <f>$H$3*(1+$H$2)^(_xlfn.FLOOR.MATH(Table24[[#This Row],[Month]]/12,1))</f>
        <v>12480</v>
      </c>
      <c r="K31" s="1">
        <f>FV($E$2/12,($B$5*$B$3-Table24[[#This Row],[Month]]),0,-Table24[[#This Row],[Rental Cost]])</f>
        <v>26543.923771103397</v>
      </c>
    </row>
    <row r="32" spans="1:13" ht="15.75" customHeight="1" x14ac:dyDescent="0.3">
      <c r="A32" s="4">
        <v>20</v>
      </c>
      <c r="B32" s="1">
        <f t="shared" si="0"/>
        <v>29675.442283963555</v>
      </c>
      <c r="C32" s="1">
        <f t="shared" si="1"/>
        <v>13859.21318624973</v>
      </c>
      <c r="D32" s="1">
        <f t="shared" si="2"/>
        <v>15816.229097713825</v>
      </c>
      <c r="E32" s="1">
        <f t="shared" si="4"/>
        <v>0.3</v>
      </c>
      <c r="F32" s="1">
        <f t="shared" si="3"/>
        <v>2201657.5807022434</v>
      </c>
      <c r="G32" s="1">
        <f>$E$3*Table24[[#This Row],[Interest]]</f>
        <v>4157.7639558749188</v>
      </c>
      <c r="H32" s="1">
        <f>Table24[[#This Row],[Payment]]-Table24[[#This Row],[Tax Savings]]</f>
        <v>25517.678328088637</v>
      </c>
      <c r="I32" s="1">
        <f>FV($E$2/12,($B$5*$B$3-Table24[[#This Row],[Month]]),0,-Table24[[#This Row],[Net EMI Cost]])</f>
        <v>53869.958353719048</v>
      </c>
      <c r="J32" s="1">
        <f>$H$3*(1+$H$2)^(_xlfn.FLOOR.MATH(Table24[[#This Row],[Month]]/12,1))</f>
        <v>12480</v>
      </c>
      <c r="K32" s="1">
        <f>FV($E$2/12,($B$5*$B$3-Table24[[#This Row],[Month]]),0,-Table24[[#This Row],[Rental Cost]])</f>
        <v>26346.326323675825</v>
      </c>
    </row>
    <row r="33" spans="1:11" ht="15.75" customHeight="1" x14ac:dyDescent="0.3">
      <c r="A33" s="4">
        <v>21</v>
      </c>
      <c r="B33" s="1">
        <f t="shared" si="0"/>
        <v>29675.442283963555</v>
      </c>
      <c r="C33" s="1">
        <f t="shared" si="1"/>
        <v>13760.35987938902</v>
      </c>
      <c r="D33" s="1">
        <f t="shared" si="2"/>
        <v>15915.082404574536</v>
      </c>
      <c r="E33" s="1">
        <f t="shared" si="4"/>
        <v>0.3</v>
      </c>
      <c r="F33" s="1">
        <f t="shared" si="3"/>
        <v>2185742.1982976692</v>
      </c>
      <c r="G33" s="1">
        <f>$E$3*Table24[[#This Row],[Interest]]</f>
        <v>4128.1079638167057</v>
      </c>
      <c r="H33" s="1">
        <f>Table24[[#This Row],[Payment]]-Table24[[#This Row],[Tax Savings]]</f>
        <v>25547.334320146849</v>
      </c>
      <c r="I33" s="1">
        <f>FV($E$2/12,($B$5*$B$3-Table24[[#This Row],[Month]]),0,-Table24[[#This Row],[Net EMI Cost]])</f>
        <v>53531.081527854534</v>
      </c>
      <c r="J33" s="1">
        <f>$H$3*(1+$H$2)^(_xlfn.FLOOR.MATH(Table24[[#This Row],[Month]]/12,1))</f>
        <v>12480</v>
      </c>
      <c r="K33" s="1">
        <f>FV($E$2/12,($B$5*$B$3-Table24[[#This Row],[Month]]),0,-Table24[[#This Row],[Rental Cost]])</f>
        <v>26150.199824988413</v>
      </c>
    </row>
    <row r="34" spans="1:11" ht="15.75" customHeight="1" x14ac:dyDescent="0.3">
      <c r="A34" s="4">
        <v>22</v>
      </c>
      <c r="B34" s="1">
        <f t="shared" si="0"/>
        <v>29675.442283963555</v>
      </c>
      <c r="C34" s="1">
        <f t="shared" si="1"/>
        <v>13660.888739360431</v>
      </c>
      <c r="D34" s="1">
        <f t="shared" si="2"/>
        <v>16014.553544603124</v>
      </c>
      <c r="E34" s="1">
        <f t="shared" si="4"/>
        <v>0.3</v>
      </c>
      <c r="F34" s="1">
        <f t="shared" si="3"/>
        <v>2169727.3447530661</v>
      </c>
      <c r="G34" s="1">
        <f>$E$3*Table24[[#This Row],[Interest]]</f>
        <v>4098.2666218081295</v>
      </c>
      <c r="H34" s="1">
        <f>Table24[[#This Row],[Payment]]-Table24[[#This Row],[Tax Savings]]</f>
        <v>25577.175662155427</v>
      </c>
      <c r="I34" s="1">
        <f>FV($E$2/12,($B$5*$B$3-Table24[[#This Row],[Month]]),0,-Table24[[#This Row],[Net EMI Cost]])</f>
        <v>53194.650261197639</v>
      </c>
      <c r="J34" s="1">
        <f>$H$3*(1+$H$2)^(_xlfn.FLOOR.MATH(Table24[[#This Row],[Month]]/12,1))</f>
        <v>12480</v>
      </c>
      <c r="K34" s="1">
        <f>FV($E$2/12,($B$5*$B$3-Table24[[#This Row],[Month]]),0,-Table24[[#This Row],[Rental Cost]])</f>
        <v>25955.533325050532</v>
      </c>
    </row>
    <row r="35" spans="1:11" ht="15.75" customHeight="1" x14ac:dyDescent="0.3">
      <c r="A35" s="4">
        <v>23</v>
      </c>
      <c r="B35" s="1">
        <f t="shared" si="0"/>
        <v>29675.442283963555</v>
      </c>
      <c r="C35" s="1">
        <f t="shared" si="1"/>
        <v>13560.795904706662</v>
      </c>
      <c r="D35" s="1">
        <f t="shared" si="2"/>
        <v>16114.646379256894</v>
      </c>
      <c r="E35" s="1">
        <f t="shared" si="4"/>
        <v>0.3</v>
      </c>
      <c r="F35" s="1">
        <f t="shared" si="3"/>
        <v>2153612.3983738092</v>
      </c>
      <c r="G35" s="1">
        <f>$E$3*Table24[[#This Row],[Interest]]</f>
        <v>4068.2387714119982</v>
      </c>
      <c r="H35" s="1">
        <f>Table24[[#This Row],[Payment]]-Table24[[#This Row],[Tax Savings]]</f>
        <v>25607.203512551558</v>
      </c>
      <c r="I35" s="1">
        <f>FV($E$2/12,($B$5*$B$3-Table24[[#This Row],[Month]]),0,-Table24[[#This Row],[Net EMI Cost]])</f>
        <v>52860.646444246901</v>
      </c>
      <c r="J35" s="1">
        <f>$H$3*(1+$H$2)^(_xlfn.FLOOR.MATH(Table24[[#This Row],[Month]]/12,1))</f>
        <v>12480</v>
      </c>
      <c r="K35" s="1">
        <f>FV($E$2/12,($B$5*$B$3-Table24[[#This Row],[Month]]),0,-Table24[[#This Row],[Rental Cost]])</f>
        <v>25762.315955385136</v>
      </c>
    </row>
    <row r="36" spans="1:11" ht="15.75" customHeight="1" x14ac:dyDescent="0.3">
      <c r="A36" s="4">
        <v>24</v>
      </c>
      <c r="B36" s="1">
        <f t="shared" si="0"/>
        <v>29675.442283963555</v>
      </c>
      <c r="C36" s="1">
        <f t="shared" si="1"/>
        <v>13460.077489836307</v>
      </c>
      <c r="D36" s="1">
        <f t="shared" si="2"/>
        <v>16215.364794127248</v>
      </c>
      <c r="E36" s="1">
        <f t="shared" si="4"/>
        <v>0.3</v>
      </c>
      <c r="F36" s="1">
        <f t="shared" si="3"/>
        <v>2137396.7335796822</v>
      </c>
      <c r="G36" s="1">
        <f>$E$3*Table24[[#This Row],[Interest]]</f>
        <v>4038.0232469508919</v>
      </c>
      <c r="H36" s="1">
        <f>Table24[[#This Row],[Payment]]-Table24[[#This Row],[Tax Savings]]</f>
        <v>25637.419037012663</v>
      </c>
      <c r="I36" s="1">
        <f>FV($E$2/12,($B$5*$B$3-Table24[[#This Row],[Month]]),0,-Table24[[#This Row],[Net EMI Cost]])</f>
        <v>52529.052102192363</v>
      </c>
      <c r="J36" s="1">
        <f>$H$3*(1+$H$2)^(_xlfn.FLOOR.MATH(Table24[[#This Row],[Month]]/12,1))</f>
        <v>12979.2</v>
      </c>
      <c r="K36" s="1">
        <f>FV($E$2/12,($B$5*$B$3-Table24[[#This Row],[Month]]),0,-Table24[[#This Row],[Rental Cost]])</f>
        <v>26593.358405558847</v>
      </c>
    </row>
    <row r="37" spans="1:11" ht="15.75" customHeight="1" x14ac:dyDescent="0.3">
      <c r="A37" s="4">
        <v>25</v>
      </c>
      <c r="B37" s="1">
        <f t="shared" si="0"/>
        <v>29675.442283963555</v>
      </c>
      <c r="C37" s="1">
        <f t="shared" si="1"/>
        <v>13358.729584873012</v>
      </c>
      <c r="D37" s="1">
        <f t="shared" si="2"/>
        <v>16316.712699090544</v>
      </c>
      <c r="E37" s="1">
        <f t="shared" si="4"/>
        <v>0.3</v>
      </c>
      <c r="F37" s="1">
        <f t="shared" si="3"/>
        <v>2121079.7208805918</v>
      </c>
      <c r="G37" s="1">
        <f>$E$3*Table24[[#This Row],[Interest]]</f>
        <v>4007.6188754619034</v>
      </c>
      <c r="H37" s="1">
        <f>Table24[[#This Row],[Payment]]-Table24[[#This Row],[Tax Savings]]</f>
        <v>25667.823408501652</v>
      </c>
      <c r="I37" s="1">
        <f>FV($E$2/12,($B$5*$B$3-Table24[[#This Row],[Month]]),0,-Table24[[#This Row],[Net EMI Cost]])</f>
        <v>52199.849393913079</v>
      </c>
      <c r="J37" s="1">
        <f>$H$3*(1+$H$2)^(_xlfn.FLOOR.MATH(Table24[[#This Row],[Month]]/12,1))</f>
        <v>12979.2</v>
      </c>
      <c r="K37" s="1">
        <f>FV($E$2/12,($B$5*$B$3-Table24[[#This Row],[Month]]),0,-Table24[[#This Row],[Rental Cost]])</f>
        <v>26395.392958371071</v>
      </c>
    </row>
    <row r="38" spans="1:11" ht="15.75" customHeight="1" x14ac:dyDescent="0.3">
      <c r="A38" s="4">
        <v>26</v>
      </c>
      <c r="B38" s="1">
        <f t="shared" si="0"/>
        <v>29675.442283963555</v>
      </c>
      <c r="C38" s="1">
        <f t="shared" si="1"/>
        <v>13256.748255503697</v>
      </c>
      <c r="D38" s="1">
        <f t="shared" si="2"/>
        <v>16418.69402845986</v>
      </c>
      <c r="E38" s="1">
        <f t="shared" si="4"/>
        <v>0.3</v>
      </c>
      <c r="F38" s="1">
        <f t="shared" si="3"/>
        <v>2104660.726852132</v>
      </c>
      <c r="G38" s="1">
        <f>$E$3*Table24[[#This Row],[Interest]]</f>
        <v>3977.0244766511087</v>
      </c>
      <c r="H38" s="1">
        <f>Table24[[#This Row],[Payment]]-Table24[[#This Row],[Tax Savings]]</f>
        <v>25698.417807312446</v>
      </c>
      <c r="I38" s="1">
        <f>FV($E$2/12,($B$5*$B$3-Table24[[#This Row],[Month]]),0,-Table24[[#This Row],[Net EMI Cost]])</f>
        <v>51873.02061098197</v>
      </c>
      <c r="J38" s="1">
        <f>$H$3*(1+$H$2)^(_xlfn.FLOOR.MATH(Table24[[#This Row],[Month]]/12,1))</f>
        <v>12979.2</v>
      </c>
      <c r="K38" s="1">
        <f>FV($E$2/12,($B$5*$B$3-Table24[[#This Row],[Month]]),0,-Table24[[#This Row],[Rental Cost]])</f>
        <v>26198.901199375752</v>
      </c>
    </row>
    <row r="39" spans="1:11" ht="15.75" customHeight="1" x14ac:dyDescent="0.3">
      <c r="A39" s="4">
        <v>27</v>
      </c>
      <c r="B39" s="1">
        <f t="shared" si="0"/>
        <v>29675.442283963555</v>
      </c>
      <c r="C39" s="1">
        <f t="shared" si="1"/>
        <v>13154.129542825824</v>
      </c>
      <c r="D39" s="1">
        <f t="shared" si="2"/>
        <v>16521.312741137732</v>
      </c>
      <c r="E39" s="1">
        <f t="shared" si="4"/>
        <v>0.3</v>
      </c>
      <c r="F39" s="1">
        <f t="shared" si="3"/>
        <v>2088139.1141109942</v>
      </c>
      <c r="G39" s="1">
        <f>$E$3*Table24[[#This Row],[Interest]]</f>
        <v>3946.238862847747</v>
      </c>
      <c r="H39" s="1">
        <f>Table24[[#This Row],[Payment]]-Table24[[#This Row],[Tax Savings]]</f>
        <v>25729.20342111581</v>
      </c>
      <c r="I39" s="1">
        <f>FV($E$2/12,($B$5*$B$3-Table24[[#This Row],[Month]]),0,-Table24[[#This Row],[Net EMI Cost]])</f>
        <v>51548.54817667829</v>
      </c>
      <c r="J39" s="1">
        <f>$H$3*(1+$H$2)^(_xlfn.FLOOR.MATH(Table24[[#This Row],[Month]]/12,1))</f>
        <v>12979.2</v>
      </c>
      <c r="K39" s="1">
        <f>FV($E$2/12,($B$5*$B$3-Table24[[#This Row],[Month]]),0,-Table24[[#This Row],[Rental Cost]])</f>
        <v>26003.872158189322</v>
      </c>
    </row>
    <row r="40" spans="1:11" ht="15.75" customHeight="1" x14ac:dyDescent="0.3">
      <c r="A40" s="4">
        <v>28</v>
      </c>
      <c r="B40" s="1">
        <f t="shared" si="0"/>
        <v>29675.442283963555</v>
      </c>
      <c r="C40" s="1">
        <f t="shared" si="1"/>
        <v>13050.869463193712</v>
      </c>
      <c r="D40" s="1">
        <f t="shared" si="2"/>
        <v>16624.572820769841</v>
      </c>
      <c r="E40" s="1">
        <f t="shared" si="4"/>
        <v>0.3</v>
      </c>
      <c r="F40" s="1">
        <f t="shared" si="3"/>
        <v>2071514.2412902243</v>
      </c>
      <c r="G40" s="1">
        <f>$E$3*Table24[[#This Row],[Interest]]</f>
        <v>3915.2608389581137</v>
      </c>
      <c r="H40" s="1">
        <f>Table24[[#This Row],[Payment]]-Table24[[#This Row],[Tax Savings]]</f>
        <v>25760.181445005441</v>
      </c>
      <c r="I40" s="1">
        <f>FV($E$2/12,($B$5*$B$3-Table24[[#This Row],[Month]]),0,-Table24[[#This Row],[Net EMI Cost]])</f>
        <v>51226.414645007288</v>
      </c>
      <c r="J40" s="1">
        <f>$H$3*(1+$H$2)^(_xlfn.FLOOR.MATH(Table24[[#This Row],[Month]]/12,1))</f>
        <v>12979.2</v>
      </c>
      <c r="K40" s="1">
        <f>FV($E$2/12,($B$5*$B$3-Table24[[#This Row],[Month]]),0,-Table24[[#This Row],[Rental Cost]])</f>
        <v>25810.294946093622</v>
      </c>
    </row>
    <row r="41" spans="1:11" ht="15.75" customHeight="1" x14ac:dyDescent="0.3">
      <c r="A41" s="4">
        <v>29</v>
      </c>
      <c r="B41" s="1">
        <f t="shared" si="0"/>
        <v>29675.442283963555</v>
      </c>
      <c r="C41" s="1">
        <f t="shared" si="1"/>
        <v>12946.9640080639</v>
      </c>
      <c r="D41" s="1">
        <f t="shared" si="2"/>
        <v>16728.478275899655</v>
      </c>
      <c r="E41" s="1">
        <f t="shared" si="4"/>
        <v>0.3</v>
      </c>
      <c r="F41" s="1">
        <f t="shared" si="3"/>
        <v>2054785.4630143247</v>
      </c>
      <c r="G41" s="1">
        <f>$E$3*Table24[[#This Row],[Interest]]</f>
        <v>3884.0892024191699</v>
      </c>
      <c r="H41" s="1">
        <f>Table24[[#This Row],[Payment]]-Table24[[#This Row],[Tax Savings]]</f>
        <v>25791.353081544385</v>
      </c>
      <c r="I41" s="1">
        <f>FV($E$2/12,($B$5*$B$3-Table24[[#This Row],[Month]]),0,-Table24[[#This Row],[Net EMI Cost]])</f>
        <v>50906.602699727162</v>
      </c>
      <c r="J41" s="1">
        <f>$H$3*(1+$H$2)^(_xlfn.FLOOR.MATH(Table24[[#This Row],[Month]]/12,1))</f>
        <v>12979.2</v>
      </c>
      <c r="K41" s="1">
        <f>FV($E$2/12,($B$5*$B$3-Table24[[#This Row],[Month]]),0,-Table24[[#This Row],[Rental Cost]])</f>
        <v>25618.15875542791</v>
      </c>
    </row>
    <row r="42" spans="1:11" ht="15.75" customHeight="1" x14ac:dyDescent="0.3">
      <c r="A42" s="4">
        <v>30</v>
      </c>
      <c r="B42" s="1">
        <f t="shared" si="0"/>
        <v>29675.442283963555</v>
      </c>
      <c r="C42" s="1">
        <f t="shared" si="1"/>
        <v>12842.409143839528</v>
      </c>
      <c r="D42" s="1">
        <f t="shared" si="2"/>
        <v>16833.033140124026</v>
      </c>
      <c r="E42" s="1">
        <f t="shared" si="4"/>
        <v>0.3</v>
      </c>
      <c r="F42" s="1">
        <f t="shared" si="3"/>
        <v>2037952.1298742006</v>
      </c>
      <c r="G42" s="1">
        <f>$E$3*Table24[[#This Row],[Interest]]</f>
        <v>3852.7227431518581</v>
      </c>
      <c r="H42" s="1">
        <f>Table24[[#This Row],[Payment]]-Table24[[#This Row],[Tax Savings]]</f>
        <v>25822.719540811697</v>
      </c>
      <c r="I42" s="1">
        <f>FV($E$2/12,($B$5*$B$3-Table24[[#This Row],[Month]]),0,-Table24[[#This Row],[Net EMI Cost]])</f>
        <v>50589.09515338338</v>
      </c>
      <c r="J42" s="1">
        <f>$H$3*(1+$H$2)^(_xlfn.FLOOR.MATH(Table24[[#This Row],[Month]]/12,1))</f>
        <v>12979.2</v>
      </c>
      <c r="K42" s="1">
        <f>FV($E$2/12,($B$5*$B$3-Table24[[#This Row],[Month]]),0,-Table24[[#This Row],[Rental Cost]])</f>
        <v>25427.452858985518</v>
      </c>
    </row>
    <row r="43" spans="1:11" ht="15.75" customHeight="1" x14ac:dyDescent="0.3">
      <c r="A43" s="4">
        <v>31</v>
      </c>
      <c r="B43" s="1">
        <f t="shared" si="0"/>
        <v>29675.442283963555</v>
      </c>
      <c r="C43" s="1">
        <f t="shared" si="1"/>
        <v>12737.200811713752</v>
      </c>
      <c r="D43" s="1">
        <f t="shared" si="2"/>
        <v>16938.241472249803</v>
      </c>
      <c r="E43" s="1">
        <f t="shared" si="4"/>
        <v>0.3</v>
      </c>
      <c r="F43" s="1">
        <f t="shared" si="3"/>
        <v>2021013.5884019507</v>
      </c>
      <c r="G43" s="1">
        <f>$E$3*Table24[[#This Row],[Interest]]</f>
        <v>3821.1602435141253</v>
      </c>
      <c r="H43" s="1">
        <f>Table24[[#This Row],[Payment]]-Table24[[#This Row],[Tax Savings]]</f>
        <v>25854.28204044943</v>
      </c>
      <c r="I43" s="1">
        <f>FV($E$2/12,($B$5*$B$3-Table24[[#This Row],[Month]]),0,-Table24[[#This Row],[Net EMI Cost]])</f>
        <v>50273.874946350021</v>
      </c>
      <c r="J43" s="1">
        <f>$H$3*(1+$H$2)^(_xlfn.FLOOR.MATH(Table24[[#This Row],[Month]]/12,1))</f>
        <v>12979.2</v>
      </c>
      <c r="K43" s="1">
        <f>FV($E$2/12,($B$5*$B$3-Table24[[#This Row],[Month]]),0,-Table24[[#This Row],[Rental Cost]])</f>
        <v>25238.1666094149</v>
      </c>
    </row>
    <row r="44" spans="1:11" ht="15.75" customHeight="1" x14ac:dyDescent="0.3">
      <c r="A44" s="4">
        <v>32</v>
      </c>
      <c r="B44" s="1">
        <f t="shared" si="0"/>
        <v>29675.442283963555</v>
      </c>
      <c r="C44" s="1">
        <f t="shared" si="1"/>
        <v>12631.334927512191</v>
      </c>
      <c r="D44" s="1">
        <f t="shared" si="2"/>
        <v>17044.107356451364</v>
      </c>
      <c r="E44" s="1">
        <f t="shared" si="4"/>
        <v>0.3</v>
      </c>
      <c r="F44" s="1">
        <f t="shared" si="3"/>
        <v>2003969.1810454992</v>
      </c>
      <c r="G44" s="1">
        <f>$E$3*Table24[[#This Row],[Interest]]</f>
        <v>3789.4004782536572</v>
      </c>
      <c r="H44" s="1">
        <f>Table24[[#This Row],[Payment]]-Table24[[#This Row],[Tax Savings]]</f>
        <v>25886.041805709898</v>
      </c>
      <c r="I44" s="1">
        <f>FV($E$2/12,($B$5*$B$3-Table24[[#This Row],[Month]]),0,-Table24[[#This Row],[Net EMI Cost]])</f>
        <v>49960.925145878427</v>
      </c>
      <c r="J44" s="1">
        <f>$H$3*(1+$H$2)^(_xlfn.FLOOR.MATH(Table24[[#This Row],[Month]]/12,1))</f>
        <v>12979.2</v>
      </c>
      <c r="K44" s="1">
        <f>FV($E$2/12,($B$5*$B$3-Table24[[#This Row],[Month]]),0,-Table24[[#This Row],[Rental Cost]])</f>
        <v>25050.289438625208</v>
      </c>
    </row>
    <row r="45" spans="1:11" ht="15.75" customHeight="1" x14ac:dyDescent="0.3">
      <c r="A45" s="4">
        <v>33</v>
      </c>
      <c r="B45" s="1">
        <f t="shared" si="0"/>
        <v>29675.442283963555</v>
      </c>
      <c r="C45" s="1">
        <f t="shared" si="1"/>
        <v>12524.807381534369</v>
      </c>
      <c r="D45" s="1">
        <f t="shared" si="2"/>
        <v>17150.634902429185</v>
      </c>
      <c r="E45" s="1">
        <f t="shared" si="4"/>
        <v>0.3</v>
      </c>
      <c r="F45" s="1">
        <f t="shared" si="3"/>
        <v>1986818.2461430698</v>
      </c>
      <c r="G45" s="1">
        <f>$E$3*Table24[[#This Row],[Interest]]</f>
        <v>3757.4422144603104</v>
      </c>
      <c r="H45" s="1">
        <f>Table24[[#This Row],[Payment]]-Table24[[#This Row],[Tax Savings]]</f>
        <v>25918.000069503243</v>
      </c>
      <c r="I45" s="1">
        <f>FV($E$2/12,($B$5*$B$3-Table24[[#This Row],[Month]]),0,-Table24[[#This Row],[Net EMI Cost]])</f>
        <v>49650.22894515282</v>
      </c>
      <c r="J45" s="1">
        <f>$H$3*(1+$H$2)^(_xlfn.FLOOR.MATH(Table24[[#This Row],[Month]]/12,1))</f>
        <v>12979.2</v>
      </c>
      <c r="K45" s="1">
        <f>FV($E$2/12,($B$5*$B$3-Table24[[#This Row],[Month]]),0,-Table24[[#This Row],[Rental Cost]])</f>
        <v>24863.810857196237</v>
      </c>
    </row>
    <row r="46" spans="1:11" ht="15.75" customHeight="1" x14ac:dyDescent="0.3">
      <c r="A46" s="4">
        <v>34</v>
      </c>
      <c r="B46" s="1">
        <f t="shared" si="0"/>
        <v>29675.442283963555</v>
      </c>
      <c r="C46" s="1">
        <f t="shared" si="1"/>
        <v>12417.614038394186</v>
      </c>
      <c r="D46" s="1">
        <f t="shared" si="2"/>
        <v>17257.82824556937</v>
      </c>
      <c r="E46" s="1">
        <f t="shared" si="4"/>
        <v>0.3</v>
      </c>
      <c r="F46" s="1">
        <f t="shared" si="3"/>
        <v>1969560.1178975005</v>
      </c>
      <c r="G46" s="1">
        <f>$E$3*Table24[[#This Row],[Interest]]</f>
        <v>3725.2842115182557</v>
      </c>
      <c r="H46" s="1">
        <f>Table24[[#This Row],[Payment]]-Table24[[#This Row],[Tax Savings]]</f>
        <v>25950.158072445302</v>
      </c>
      <c r="I46" s="1">
        <f>FV($E$2/12,($B$5*$B$3-Table24[[#This Row],[Month]]),0,-Table24[[#This Row],[Net EMI Cost]])</f>
        <v>49341.769662352992</v>
      </c>
      <c r="J46" s="1">
        <f>$H$3*(1+$H$2)^(_xlfn.FLOOR.MATH(Table24[[#This Row],[Month]]/12,1))</f>
        <v>12979.2</v>
      </c>
      <c r="K46" s="1">
        <f>FV($E$2/12,($B$5*$B$3-Table24[[#This Row],[Month]]),0,-Table24[[#This Row],[Rental Cost]])</f>
        <v>24678.720453792794</v>
      </c>
    </row>
    <row r="47" spans="1:11" ht="15.75" customHeight="1" x14ac:dyDescent="0.3">
      <c r="A47" s="4">
        <v>35</v>
      </c>
      <c r="B47" s="1">
        <f t="shared" si="0"/>
        <v>29675.442283963555</v>
      </c>
      <c r="C47" s="1">
        <f t="shared" si="1"/>
        <v>12309.750736859378</v>
      </c>
      <c r="D47" s="1">
        <f t="shared" si="2"/>
        <v>17365.691547104179</v>
      </c>
      <c r="E47" s="1">
        <f t="shared" si="4"/>
        <v>0.3</v>
      </c>
      <c r="F47" s="1">
        <f t="shared" si="3"/>
        <v>1952194.1263503963</v>
      </c>
      <c r="G47" s="1">
        <f>$E$3*Table24[[#This Row],[Interest]]</f>
        <v>3692.9252210578134</v>
      </c>
      <c r="H47" s="1">
        <f>Table24[[#This Row],[Payment]]-Table24[[#This Row],[Tax Savings]]</f>
        <v>25982.517062905743</v>
      </c>
      <c r="I47" s="1">
        <f>FV($E$2/12,($B$5*$B$3-Table24[[#This Row],[Month]]),0,-Table24[[#This Row],[Net EMI Cost]])</f>
        <v>49035.530739723887</v>
      </c>
      <c r="J47" s="1">
        <f>$H$3*(1+$H$2)^(_xlfn.FLOOR.MATH(Table24[[#This Row],[Month]]/12,1))</f>
        <v>12979.2</v>
      </c>
      <c r="K47" s="1">
        <f>FV($E$2/12,($B$5*$B$3-Table24[[#This Row],[Month]]),0,-Table24[[#This Row],[Rental Cost]])</f>
        <v>24495.007894583407</v>
      </c>
    </row>
    <row r="48" spans="1:11" ht="15.75" customHeight="1" x14ac:dyDescent="0.3">
      <c r="A48" s="4">
        <v>36</v>
      </c>
      <c r="B48" s="1">
        <f t="shared" si="0"/>
        <v>29675.442283963555</v>
      </c>
      <c r="C48" s="1">
        <f t="shared" si="1"/>
        <v>12201.213289689977</v>
      </c>
      <c r="D48" s="1">
        <f t="shared" si="2"/>
        <v>17474.228994273581</v>
      </c>
      <c r="E48" s="1">
        <f t="shared" si="4"/>
        <v>0.3</v>
      </c>
      <c r="F48" s="1">
        <f t="shared" si="3"/>
        <v>1934719.5973561227</v>
      </c>
      <c r="G48" s="1">
        <f>$E$3*Table24[[#This Row],[Interest]]</f>
        <v>3660.363986906993</v>
      </c>
      <c r="H48" s="1">
        <f>Table24[[#This Row],[Payment]]-Table24[[#This Row],[Tax Savings]]</f>
        <v>26015.078297056563</v>
      </c>
      <c r="I48" s="1">
        <f>FV($E$2/12,($B$5*$B$3-Table24[[#This Row],[Month]]),0,-Table24[[#This Row],[Net EMI Cost]])</f>
        <v>48731.49574265234</v>
      </c>
      <c r="J48" s="1">
        <f>$H$3*(1+$H$2)^(_xlfn.FLOOR.MATH(Table24[[#This Row],[Month]]/12,1))</f>
        <v>13498.368</v>
      </c>
      <c r="K48" s="1">
        <f>FV($E$2/12,($B$5*$B$3-Table24[[#This Row],[Month]]),0,-Table24[[#This Row],[Rental Cost]])</f>
        <v>25285.169439569971</v>
      </c>
    </row>
    <row r="49" spans="1:11" ht="15.75" customHeight="1" x14ac:dyDescent="0.3">
      <c r="A49" s="4">
        <v>37</v>
      </c>
      <c r="B49" s="1">
        <f t="shared" si="0"/>
        <v>29675.442283963555</v>
      </c>
      <c r="C49" s="1">
        <f t="shared" si="1"/>
        <v>12091.997483475765</v>
      </c>
      <c r="D49" s="1">
        <f t="shared" si="2"/>
        <v>17583.444800487792</v>
      </c>
      <c r="E49" s="1">
        <f t="shared" si="4"/>
        <v>0.3</v>
      </c>
      <c r="F49" s="1">
        <f t="shared" si="3"/>
        <v>1917135.8525556349</v>
      </c>
      <c r="G49" s="1">
        <f>$E$3*Table24[[#This Row],[Interest]]</f>
        <v>3627.5992450427293</v>
      </c>
      <c r="H49" s="1">
        <f>Table24[[#This Row],[Payment]]-Table24[[#This Row],[Tax Savings]]</f>
        <v>26047.843038920826</v>
      </c>
      <c r="I49" s="1">
        <f>FV($E$2/12,($B$5*$B$3-Table24[[#This Row],[Month]]),0,-Table24[[#This Row],[Net EMI Cost]])</f>
        <v>48429.648358750375</v>
      </c>
      <c r="J49" s="1">
        <f>$H$3*(1+$H$2)^(_xlfn.FLOOR.MATH(Table24[[#This Row],[Month]]/12,1))</f>
        <v>13498.368</v>
      </c>
      <c r="K49" s="1">
        <f>FV($E$2/12,($B$5*$B$3-Table24[[#This Row],[Month]]),0,-Table24[[#This Row],[Rental Cost]])</f>
        <v>25096.942371781603</v>
      </c>
    </row>
    <row r="50" spans="1:11" ht="15.75" customHeight="1" x14ac:dyDescent="0.3">
      <c r="A50" s="4">
        <v>38</v>
      </c>
      <c r="B50" s="1">
        <f t="shared" si="0"/>
        <v>29675.442283963555</v>
      </c>
      <c r="C50" s="1">
        <f t="shared" si="1"/>
        <v>11982.099078472716</v>
      </c>
      <c r="D50" s="1">
        <f t="shared" si="2"/>
        <v>17693.343205490841</v>
      </c>
      <c r="E50" s="1">
        <f t="shared" si="4"/>
        <v>0.3</v>
      </c>
      <c r="F50" s="1">
        <f t="shared" si="3"/>
        <v>1899442.209350144</v>
      </c>
      <c r="G50" s="1">
        <f>$E$3*Table24[[#This Row],[Interest]]</f>
        <v>3594.6297235418147</v>
      </c>
      <c r="H50" s="1">
        <f>Table24[[#This Row],[Payment]]-Table24[[#This Row],[Tax Savings]]</f>
        <v>26080.812560421742</v>
      </c>
      <c r="I50" s="1">
        <f>FV($E$2/12,($B$5*$B$3-Table24[[#This Row],[Month]]),0,-Table24[[#This Row],[Net EMI Cost]])</f>
        <v>48129.972396945588</v>
      </c>
      <c r="J50" s="1">
        <f>$H$3*(1+$H$2)^(_xlfn.FLOOR.MATH(Table24[[#This Row],[Month]]/12,1))</f>
        <v>13498.368</v>
      </c>
      <c r="K50" s="1">
        <f>FV($E$2/12,($B$5*$B$3-Table24[[#This Row],[Month]]),0,-Table24[[#This Row],[Rental Cost]])</f>
        <v>24910.116498046256</v>
      </c>
    </row>
    <row r="51" spans="1:11" ht="15.75" customHeight="1" x14ac:dyDescent="0.3">
      <c r="A51" s="4">
        <v>39</v>
      </c>
      <c r="B51" s="1">
        <f t="shared" si="0"/>
        <v>29675.442283963555</v>
      </c>
      <c r="C51" s="1">
        <f t="shared" si="1"/>
        <v>11871.5138084384</v>
      </c>
      <c r="D51" s="1">
        <f t="shared" si="2"/>
        <v>17803.928475525157</v>
      </c>
      <c r="E51" s="1">
        <f t="shared" si="4"/>
        <v>0.3</v>
      </c>
      <c r="F51" s="1">
        <f t="shared" si="3"/>
        <v>1881637.9808746187</v>
      </c>
      <c r="G51" s="1">
        <f>$E$3*Table24[[#This Row],[Interest]]</f>
        <v>3561.4541425315197</v>
      </c>
      <c r="H51" s="1">
        <f>Table24[[#This Row],[Payment]]-Table24[[#This Row],[Tax Savings]]</f>
        <v>26113.988141432037</v>
      </c>
      <c r="I51" s="1">
        <f>FV($E$2/12,($B$5*$B$3-Table24[[#This Row],[Month]]),0,-Table24[[#This Row],[Net EMI Cost]])</f>
        <v>47832.451786578138</v>
      </c>
      <c r="J51" s="1">
        <f>$H$3*(1+$H$2)^(_xlfn.FLOOR.MATH(Table24[[#This Row],[Month]]/12,1))</f>
        <v>13498.368</v>
      </c>
      <c r="K51" s="1">
        <f>FV($E$2/12,($B$5*$B$3-Table24[[#This Row],[Month]]),0,-Table24[[#This Row],[Rental Cost]])</f>
        <v>24724.681387638961</v>
      </c>
    </row>
    <row r="52" spans="1:11" ht="15.75" customHeight="1" x14ac:dyDescent="0.3">
      <c r="A52" s="4">
        <v>40</v>
      </c>
      <c r="B52" s="1">
        <f t="shared" si="0"/>
        <v>29675.442283963555</v>
      </c>
      <c r="C52" s="1">
        <f t="shared" si="1"/>
        <v>11760.237380466366</v>
      </c>
      <c r="D52" s="1">
        <f t="shared" si="2"/>
        <v>17915.20490349719</v>
      </c>
      <c r="E52" s="1">
        <f t="shared" si="4"/>
        <v>0.3</v>
      </c>
      <c r="F52" s="1">
        <f t="shared" si="3"/>
        <v>1863722.4759711216</v>
      </c>
      <c r="G52" s="1">
        <f>$E$3*Table24[[#This Row],[Interest]]</f>
        <v>3528.0712141399094</v>
      </c>
      <c r="H52" s="1">
        <f>Table24[[#This Row],[Payment]]-Table24[[#This Row],[Tax Savings]]</f>
        <v>26147.371069823646</v>
      </c>
      <c r="I52" s="1">
        <f>FV($E$2/12,($B$5*$B$3-Table24[[#This Row],[Month]]),0,-Table24[[#This Row],[Net EMI Cost]])</f>
        <v>47537.070576504571</v>
      </c>
      <c r="J52" s="1">
        <f>$H$3*(1+$H$2)^(_xlfn.FLOOR.MATH(Table24[[#This Row],[Month]]/12,1))</f>
        <v>13498.368</v>
      </c>
      <c r="K52" s="1">
        <f>FV($E$2/12,($B$5*$B$3-Table24[[#This Row],[Month]]),0,-Table24[[#This Row],[Rental Cost]])</f>
        <v>24540.626687482836</v>
      </c>
    </row>
    <row r="53" spans="1:11" ht="15.75" customHeight="1" x14ac:dyDescent="0.3">
      <c r="A53" s="4">
        <v>41</v>
      </c>
      <c r="B53" s="1">
        <f t="shared" si="0"/>
        <v>29675.442283963555</v>
      </c>
      <c r="C53" s="1">
        <f t="shared" si="1"/>
        <v>11648.265474819509</v>
      </c>
      <c r="D53" s="1">
        <f t="shared" si="2"/>
        <v>18027.176809144046</v>
      </c>
      <c r="E53" s="1">
        <f t="shared" si="4"/>
        <v>0.3</v>
      </c>
      <c r="F53" s="1">
        <f t="shared" si="3"/>
        <v>1845694.9991619776</v>
      </c>
      <c r="G53" s="1">
        <f>$E$3*Table24[[#This Row],[Interest]]</f>
        <v>3494.4796424458527</v>
      </c>
      <c r="H53" s="1">
        <f>Table24[[#This Row],[Payment]]-Table24[[#This Row],[Tax Savings]]</f>
        <v>26180.962641517704</v>
      </c>
      <c r="I53" s="1">
        <f>FV($E$2/12,($B$5*$B$3-Table24[[#This Row],[Month]]),0,-Table24[[#This Row],[Net EMI Cost]])</f>
        <v>47243.812934208217</v>
      </c>
      <c r="J53" s="1">
        <f>$H$3*(1+$H$2)^(_xlfn.FLOOR.MATH(Table24[[#This Row],[Month]]/12,1))</f>
        <v>13498.368</v>
      </c>
      <c r="K53" s="1">
        <f>FV($E$2/12,($B$5*$B$3-Table24[[#This Row],[Month]]),0,-Table24[[#This Row],[Rental Cost]])</f>
        <v>24357.942121571057</v>
      </c>
    </row>
    <row r="54" spans="1:11" ht="15.75" customHeight="1" x14ac:dyDescent="0.3">
      <c r="A54" s="4">
        <v>42</v>
      </c>
      <c r="B54" s="1">
        <f t="shared" si="0"/>
        <v>29675.442283963555</v>
      </c>
      <c r="C54" s="1">
        <f t="shared" si="1"/>
        <v>11535.593744762358</v>
      </c>
      <c r="D54" s="1">
        <f t="shared" si="2"/>
        <v>18139.848539201197</v>
      </c>
      <c r="E54" s="1">
        <f t="shared" si="4"/>
        <v>0.3</v>
      </c>
      <c r="F54" s="1">
        <f t="shared" si="3"/>
        <v>1827554.8506227762</v>
      </c>
      <c r="G54" s="1">
        <f>$E$3*Table24[[#This Row],[Interest]]</f>
        <v>3460.6781234287073</v>
      </c>
      <c r="H54" s="1">
        <f>Table24[[#This Row],[Payment]]-Table24[[#This Row],[Tax Savings]]</f>
        <v>26214.764160534847</v>
      </c>
      <c r="I54" s="1">
        <f>FV($E$2/12,($B$5*$B$3-Table24[[#This Row],[Month]]),0,-Table24[[#This Row],[Net EMI Cost]])</f>
        <v>46952.663144916267</v>
      </c>
      <c r="J54" s="1">
        <f>$H$3*(1+$H$2)^(_xlfn.FLOOR.MATH(Table24[[#This Row],[Month]]/12,1))</f>
        <v>13498.368</v>
      </c>
      <c r="K54" s="1">
        <f>FV($E$2/12,($B$5*$B$3-Table24[[#This Row],[Month]]),0,-Table24[[#This Row],[Rental Cost]])</f>
        <v>24176.617490393106</v>
      </c>
    </row>
    <row r="55" spans="1:11" ht="15.75" customHeight="1" x14ac:dyDescent="0.3">
      <c r="A55" s="4">
        <v>43</v>
      </c>
      <c r="B55" s="1">
        <f t="shared" si="0"/>
        <v>29675.442283963555</v>
      </c>
      <c r="C55" s="1">
        <f t="shared" si="1"/>
        <v>11422.217816392351</v>
      </c>
      <c r="D55" s="1">
        <f t="shared" si="2"/>
        <v>18253.224467571206</v>
      </c>
      <c r="E55" s="1">
        <f t="shared" si="4"/>
        <v>0.3</v>
      </c>
      <c r="F55" s="1">
        <f t="shared" si="3"/>
        <v>1809301.326155205</v>
      </c>
      <c r="G55" s="1">
        <f>$E$3*Table24[[#This Row],[Interest]]</f>
        <v>3426.6653449177052</v>
      </c>
      <c r="H55" s="1">
        <f>Table24[[#This Row],[Payment]]-Table24[[#This Row],[Tax Savings]]</f>
        <v>26248.776939045849</v>
      </c>
      <c r="I55" s="1">
        <f>FV($E$2/12,($B$5*$B$3-Table24[[#This Row],[Month]]),0,-Table24[[#This Row],[Net EMI Cost]])</f>
        <v>46663.60561072344</v>
      </c>
      <c r="J55" s="1">
        <f>$H$3*(1+$H$2)^(_xlfn.FLOOR.MATH(Table24[[#This Row],[Month]]/12,1))</f>
        <v>13498.368</v>
      </c>
      <c r="K55" s="1">
        <f>FV($E$2/12,($B$5*$B$3-Table24[[#This Row],[Month]]),0,-Table24[[#This Row],[Rental Cost]])</f>
        <v>23996.642670365356</v>
      </c>
    </row>
    <row r="56" spans="1:11" ht="15.75" customHeight="1" x14ac:dyDescent="0.3">
      <c r="A56" s="4">
        <v>44</v>
      </c>
      <c r="B56" s="1">
        <f t="shared" si="0"/>
        <v>29675.442283963555</v>
      </c>
      <c r="C56" s="1">
        <f t="shared" si="1"/>
        <v>11308.13328847003</v>
      </c>
      <c r="D56" s="1">
        <f t="shared" si="2"/>
        <v>18367.308995493528</v>
      </c>
      <c r="E56" s="1">
        <f t="shared" si="4"/>
        <v>0.3</v>
      </c>
      <c r="F56" s="1">
        <f t="shared" si="3"/>
        <v>1790933.7171597115</v>
      </c>
      <c r="G56" s="1">
        <f>$E$3*Table24[[#This Row],[Interest]]</f>
        <v>3392.4399865410087</v>
      </c>
      <c r="H56" s="1">
        <f>Table24[[#This Row],[Payment]]-Table24[[#This Row],[Tax Savings]]</f>
        <v>26283.002297422547</v>
      </c>
      <c r="I56" s="1">
        <f>FV($E$2/12,($B$5*$B$3-Table24[[#This Row],[Month]]),0,-Table24[[#This Row],[Net EMI Cost]])</f>
        <v>46376.62484972216</v>
      </c>
      <c r="J56" s="1">
        <f>$H$3*(1+$H$2)^(_xlfn.FLOOR.MATH(Table24[[#This Row],[Month]]/12,1))</f>
        <v>13498.368</v>
      </c>
      <c r="K56" s="1">
        <f>FV($E$2/12,($B$5*$B$3-Table24[[#This Row],[Month]]),0,-Table24[[#This Row],[Rental Cost]])</f>
        <v>23818.007613265865</v>
      </c>
    </row>
    <row r="57" spans="1:11" ht="15.75" customHeight="1" x14ac:dyDescent="0.3">
      <c r="A57" s="4">
        <v>45</v>
      </c>
      <c r="B57" s="1">
        <f t="shared" si="0"/>
        <v>29675.442283963555</v>
      </c>
      <c r="C57" s="1">
        <f t="shared" si="1"/>
        <v>11193.335732248195</v>
      </c>
      <c r="D57" s="1">
        <f t="shared" si="2"/>
        <v>18482.106551715362</v>
      </c>
      <c r="E57" s="1">
        <f t="shared" si="4"/>
        <v>0.3</v>
      </c>
      <c r="F57" s="1">
        <f t="shared" si="3"/>
        <v>1772451.3106079961</v>
      </c>
      <c r="G57" s="1">
        <f>$E$3*Table24[[#This Row],[Interest]]</f>
        <v>3358.0007196744587</v>
      </c>
      <c r="H57" s="1">
        <f>Table24[[#This Row],[Payment]]-Table24[[#This Row],[Tax Savings]]</f>
        <v>26317.441564289096</v>
      </c>
      <c r="I57" s="1">
        <f>FV($E$2/12,($B$5*$B$3-Table24[[#This Row],[Month]]),0,-Table24[[#This Row],[Net EMI Cost]])</f>
        <v>46091.705495139082</v>
      </c>
      <c r="J57" s="1">
        <f>$H$3*(1+$H$2)^(_xlfn.FLOOR.MATH(Table24[[#This Row],[Month]]/12,1))</f>
        <v>13498.368</v>
      </c>
      <c r="K57" s="1">
        <f>FV($E$2/12,($B$5*$B$3-Table24[[#This Row],[Month]]),0,-Table24[[#This Row],[Rental Cost]])</f>
        <v>23640.702345673311</v>
      </c>
    </row>
    <row r="58" spans="1:11" ht="15.75" customHeight="1" x14ac:dyDescent="0.3">
      <c r="A58" s="4">
        <v>46</v>
      </c>
      <c r="B58" s="1">
        <f t="shared" si="0"/>
        <v>29675.442283963555</v>
      </c>
      <c r="C58" s="1">
        <f t="shared" si="1"/>
        <v>11077.820691299974</v>
      </c>
      <c r="D58" s="1">
        <f t="shared" si="2"/>
        <v>18597.621592663581</v>
      </c>
      <c r="E58" s="1">
        <f t="shared" si="4"/>
        <v>0.3</v>
      </c>
      <c r="F58" s="1">
        <f t="shared" si="3"/>
        <v>1753853.3890153323</v>
      </c>
      <c r="G58" s="1">
        <f>$E$3*Table24[[#This Row],[Interest]]</f>
        <v>3323.3462073899923</v>
      </c>
      <c r="H58" s="1">
        <f>Table24[[#This Row],[Payment]]-Table24[[#This Row],[Tax Savings]]</f>
        <v>26352.096076573562</v>
      </c>
      <c r="I58" s="1">
        <f>FV($E$2/12,($B$5*$B$3-Table24[[#This Row],[Month]]),0,-Table24[[#This Row],[Net EMI Cost]])</f>
        <v>45808.832294478292</v>
      </c>
      <c r="J58" s="1">
        <f>$H$3*(1+$H$2)^(_xlfn.FLOOR.MATH(Table24[[#This Row],[Month]]/12,1))</f>
        <v>13498.368</v>
      </c>
      <c r="K58" s="1">
        <f>FV($E$2/12,($B$5*$B$3-Table24[[#This Row],[Month]]),0,-Table24[[#This Row],[Rental Cost]])</f>
        <v>23464.716968410234</v>
      </c>
    </row>
    <row r="59" spans="1:11" ht="15.75" customHeight="1" x14ac:dyDescent="0.3">
      <c r="A59" s="4">
        <v>47</v>
      </c>
      <c r="B59" s="1">
        <f t="shared" si="0"/>
        <v>29675.442283963555</v>
      </c>
      <c r="C59" s="1">
        <f t="shared" si="1"/>
        <v>10961.583681345826</v>
      </c>
      <c r="D59" s="1">
        <f t="shared" si="2"/>
        <v>18713.858602617729</v>
      </c>
      <c r="E59" s="1">
        <f t="shared" si="4"/>
        <v>0.3</v>
      </c>
      <c r="F59" s="1">
        <f t="shared" si="3"/>
        <v>1735139.2304127146</v>
      </c>
      <c r="G59" s="1">
        <f>$E$3*Table24[[#This Row],[Interest]]</f>
        <v>3288.475104403748</v>
      </c>
      <c r="H59" s="1">
        <f>Table24[[#This Row],[Payment]]-Table24[[#This Row],[Tax Savings]]</f>
        <v>26386.967179559808</v>
      </c>
      <c r="I59" s="1">
        <f>FV($E$2/12,($B$5*$B$3-Table24[[#This Row],[Month]]),0,-Table24[[#This Row],[Net EMI Cost]])</f>
        <v>45527.990108670681</v>
      </c>
      <c r="J59" s="1">
        <f>$H$3*(1+$H$2)^(_xlfn.FLOOR.MATH(Table24[[#This Row],[Month]]/12,1))</f>
        <v>13498.368</v>
      </c>
      <c r="K59" s="1">
        <f>FV($E$2/12,($B$5*$B$3-Table24[[#This Row],[Month]]),0,-Table24[[#This Row],[Rental Cost]])</f>
        <v>23290.041655990302</v>
      </c>
    </row>
    <row r="60" spans="1:11" ht="15.75" customHeight="1" x14ac:dyDescent="0.3">
      <c r="A60" s="4">
        <v>48</v>
      </c>
      <c r="B60" s="1">
        <f t="shared" si="0"/>
        <v>29675.442283963555</v>
      </c>
      <c r="C60" s="1">
        <f t="shared" si="1"/>
        <v>10844.620190079466</v>
      </c>
      <c r="D60" s="1">
        <f t="shared" si="2"/>
        <v>18830.82209388409</v>
      </c>
      <c r="E60" s="1">
        <f t="shared" si="4"/>
        <v>0.3</v>
      </c>
      <c r="F60" s="1">
        <f t="shared" si="3"/>
        <v>1716308.1083188306</v>
      </c>
      <c r="G60" s="1">
        <f>$E$3*Table24[[#This Row],[Interest]]</f>
        <v>3253.3860570238398</v>
      </c>
      <c r="H60" s="1">
        <f>Table24[[#This Row],[Payment]]-Table24[[#This Row],[Tax Savings]]</f>
        <v>26422.056226939716</v>
      </c>
      <c r="I60" s="1">
        <f>FV($E$2/12,($B$5*$B$3-Table24[[#This Row],[Month]]),0,-Table24[[#This Row],[Net EMI Cost]])</f>
        <v>45249.163911229727</v>
      </c>
      <c r="J60" s="1">
        <f>$H$3*(1+$H$2)^(_xlfn.FLOOR.MATH(Table24[[#This Row],[Month]]/12,1))</f>
        <v>14038.302720000003</v>
      </c>
      <c r="K60" s="1">
        <f>FV($E$2/12,($B$5*$B$3-Table24[[#This Row],[Month]]),0,-Table24[[#This Row],[Rental Cost]])</f>
        <v>24041.333322312574</v>
      </c>
    </row>
    <row r="61" spans="1:11" ht="15.75" customHeight="1" x14ac:dyDescent="0.3">
      <c r="A61" s="4">
        <v>49</v>
      </c>
      <c r="B61" s="1">
        <f t="shared" si="0"/>
        <v>29675.442283963555</v>
      </c>
      <c r="C61" s="1">
        <f t="shared" si="1"/>
        <v>10726.925676992691</v>
      </c>
      <c r="D61" s="1">
        <f t="shared" si="2"/>
        <v>18948.516606970865</v>
      </c>
      <c r="E61" s="1">
        <f t="shared" si="4"/>
        <v>0.3</v>
      </c>
      <c r="F61" s="1">
        <f t="shared" si="3"/>
        <v>1697359.2917118596</v>
      </c>
      <c r="G61" s="1">
        <f>$E$3*Table24[[#This Row],[Interest]]</f>
        <v>3218.077703097807</v>
      </c>
      <c r="H61" s="1">
        <f>Table24[[#This Row],[Payment]]-Table24[[#This Row],[Tax Savings]]</f>
        <v>26457.364580865749</v>
      </c>
      <c r="I61" s="1">
        <f>FV($E$2/12,($B$5*$B$3-Table24[[#This Row],[Month]]),0,-Table24[[#This Row],[Net EMI Cost]])</f>
        <v>44972.338787413559</v>
      </c>
      <c r="J61" s="1">
        <f>$H$3*(1+$H$2)^(_xlfn.FLOOR.MATH(Table24[[#This Row],[Month]]/12,1))</f>
        <v>14038.302720000003</v>
      </c>
      <c r="K61" s="1">
        <f>FV($E$2/12,($B$5*$B$3-Table24[[#This Row],[Month]]),0,-Table24[[#This Row],[Rental Cost]])</f>
        <v>23862.365580459133</v>
      </c>
    </row>
    <row r="62" spans="1:11" ht="15.75" customHeight="1" x14ac:dyDescent="0.3">
      <c r="A62" s="4">
        <v>50</v>
      </c>
      <c r="B62" s="1">
        <f t="shared" si="0"/>
        <v>29675.442283963555</v>
      </c>
      <c r="C62" s="1">
        <f t="shared" si="1"/>
        <v>10608.495573199121</v>
      </c>
      <c r="D62" s="1">
        <f t="shared" si="2"/>
        <v>19066.946710764434</v>
      </c>
      <c r="E62" s="1">
        <f t="shared" si="4"/>
        <v>0.3</v>
      </c>
      <c r="F62" s="1">
        <f t="shared" si="3"/>
        <v>1678292.0450010952</v>
      </c>
      <c r="G62" s="1">
        <f>$E$3*Table24[[#This Row],[Interest]]</f>
        <v>3182.5486719597361</v>
      </c>
      <c r="H62" s="1">
        <f>Table24[[#This Row],[Payment]]-Table24[[#This Row],[Tax Savings]]</f>
        <v>26492.89361200382</v>
      </c>
      <c r="I62" s="1">
        <f>FV($E$2/12,($B$5*$B$3-Table24[[#This Row],[Month]]),0,-Table24[[#This Row],[Net EMI Cost]])</f>
        <v>44697.499933393243</v>
      </c>
      <c r="J62" s="1">
        <f>$H$3*(1+$H$2)^(_xlfn.FLOOR.MATH(Table24[[#This Row],[Month]]/12,1))</f>
        <v>14038.302720000003</v>
      </c>
      <c r="K62" s="1">
        <f>FV($E$2/12,($B$5*$B$3-Table24[[#This Row],[Month]]),0,-Table24[[#This Row],[Rental Cost]])</f>
        <v>23684.730104674072</v>
      </c>
    </row>
    <row r="63" spans="1:11" ht="15.75" customHeight="1" x14ac:dyDescent="0.3">
      <c r="A63" s="4">
        <v>51</v>
      </c>
      <c r="B63" s="1">
        <f t="shared" si="0"/>
        <v>29675.442283963555</v>
      </c>
      <c r="C63" s="1">
        <f t="shared" si="1"/>
        <v>10489.325281256844</v>
      </c>
      <c r="D63" s="1">
        <f t="shared" si="2"/>
        <v>19186.117002706713</v>
      </c>
      <c r="E63" s="1">
        <f t="shared" si="4"/>
        <v>0.3</v>
      </c>
      <c r="F63" s="1">
        <f t="shared" si="3"/>
        <v>1659105.6279983884</v>
      </c>
      <c r="G63" s="1">
        <f>$E$3*Table24[[#This Row],[Interest]]</f>
        <v>3146.7975843770532</v>
      </c>
      <c r="H63" s="1">
        <f>Table24[[#This Row],[Payment]]-Table24[[#This Row],[Tax Savings]]</f>
        <v>26528.644699586501</v>
      </c>
      <c r="I63" s="1">
        <f>FV($E$2/12,($B$5*$B$3-Table24[[#This Row],[Month]]),0,-Table24[[#This Row],[Net EMI Cost]])</f>
        <v>44424.632655427289</v>
      </c>
      <c r="J63" s="1">
        <f>$H$3*(1+$H$2)^(_xlfn.FLOOR.MATH(Table24[[#This Row],[Month]]/12,1))</f>
        <v>14038.302720000003</v>
      </c>
      <c r="K63" s="1">
        <f>FV($E$2/12,($B$5*$B$3-Table24[[#This Row],[Month]]),0,-Table24[[#This Row],[Rental Cost]])</f>
        <v>23508.416977343986</v>
      </c>
    </row>
    <row r="64" spans="1:11" ht="15.75" customHeight="1" x14ac:dyDescent="0.3">
      <c r="A64" s="4">
        <v>52</v>
      </c>
      <c r="B64" s="1">
        <f t="shared" si="0"/>
        <v>29675.442283963555</v>
      </c>
      <c r="C64" s="1">
        <f t="shared" si="1"/>
        <v>10369.410174989927</v>
      </c>
      <c r="D64" s="1">
        <f t="shared" si="2"/>
        <v>19306.032108973628</v>
      </c>
      <c r="E64" s="1">
        <f t="shared" si="4"/>
        <v>0.3</v>
      </c>
      <c r="F64" s="1">
        <f t="shared" si="3"/>
        <v>1639799.2958894146</v>
      </c>
      <c r="G64" s="1">
        <f>$E$3*Table24[[#This Row],[Interest]]</f>
        <v>3110.8230524969781</v>
      </c>
      <c r="H64" s="1">
        <f>Table24[[#This Row],[Payment]]-Table24[[#This Row],[Tax Savings]]</f>
        <v>26564.619231466579</v>
      </c>
      <c r="I64" s="1">
        <f>FV($E$2/12,($B$5*$B$3-Table24[[#This Row],[Month]]),0,-Table24[[#This Row],[Net EMI Cost]])</f>
        <v>44153.722369042305</v>
      </c>
      <c r="J64" s="1">
        <f>$H$3*(1+$H$2)^(_xlfn.FLOOR.MATH(Table24[[#This Row],[Month]]/12,1))</f>
        <v>14038.302720000003</v>
      </c>
      <c r="K64" s="1">
        <f>FV($E$2/12,($B$5*$B$3-Table24[[#This Row],[Month]]),0,-Table24[[#This Row],[Rental Cost]])</f>
        <v>23333.416354683857</v>
      </c>
    </row>
    <row r="65" spans="1:11" ht="15.75" customHeight="1" x14ac:dyDescent="0.3">
      <c r="A65" s="4">
        <v>53</v>
      </c>
      <c r="B65" s="1">
        <f t="shared" si="0"/>
        <v>29675.442283963555</v>
      </c>
      <c r="C65" s="1">
        <f t="shared" si="1"/>
        <v>10248.745599308841</v>
      </c>
      <c r="D65" s="1">
        <f t="shared" si="2"/>
        <v>19426.696684654715</v>
      </c>
      <c r="E65" s="1">
        <f t="shared" si="4"/>
        <v>0.3</v>
      </c>
      <c r="F65" s="1">
        <f t="shared" si="3"/>
        <v>1620372.2992047598</v>
      </c>
      <c r="G65" s="1">
        <f>$E$3*Table24[[#This Row],[Interest]]</f>
        <v>3074.6236797926522</v>
      </c>
      <c r="H65" s="1">
        <f>Table24[[#This Row],[Payment]]-Table24[[#This Row],[Tax Savings]]</f>
        <v>26600.818604170905</v>
      </c>
      <c r="I65" s="1">
        <f>FV($E$2/12,($B$5*$B$3-Table24[[#This Row],[Month]]),0,-Table24[[#This Row],[Net EMI Cost]])</f>
        <v>43884.754598219653</v>
      </c>
      <c r="J65" s="1">
        <f>$H$3*(1+$H$2)^(_xlfn.FLOOR.MATH(Table24[[#This Row],[Month]]/12,1))</f>
        <v>14038.302720000003</v>
      </c>
      <c r="K65" s="1">
        <f>FV($E$2/12,($B$5*$B$3-Table24[[#This Row],[Month]]),0,-Table24[[#This Row],[Rental Cost]])</f>
        <v>23159.718466187453</v>
      </c>
    </row>
    <row r="66" spans="1:11" ht="15.75" customHeight="1" x14ac:dyDescent="0.3">
      <c r="A66" s="4">
        <v>54</v>
      </c>
      <c r="B66" s="1">
        <f t="shared" si="0"/>
        <v>29675.442283963555</v>
      </c>
      <c r="C66" s="1">
        <f t="shared" si="1"/>
        <v>10127.326870029749</v>
      </c>
      <c r="D66" s="1">
        <f t="shared" si="2"/>
        <v>19548.115413933807</v>
      </c>
      <c r="E66" s="1">
        <f t="shared" si="4"/>
        <v>0.3</v>
      </c>
      <c r="F66" s="1">
        <f t="shared" si="3"/>
        <v>1600823.883790826</v>
      </c>
      <c r="G66" s="1">
        <f>$E$3*Table24[[#This Row],[Interest]]</f>
        <v>3038.1980610089245</v>
      </c>
      <c r="H66" s="1">
        <f>Table24[[#This Row],[Payment]]-Table24[[#This Row],[Tax Savings]]</f>
        <v>26637.244222954632</v>
      </c>
      <c r="I66" s="1">
        <f>FV($E$2/12,($B$5*$B$3-Table24[[#This Row],[Month]]),0,-Table24[[#This Row],[Net EMI Cost]])</f>
        <v>43617.7149745883</v>
      </c>
      <c r="J66" s="1">
        <f>$H$3*(1+$H$2)^(_xlfn.FLOOR.MATH(Table24[[#This Row],[Month]]/12,1))</f>
        <v>14038.302720000003</v>
      </c>
      <c r="K66" s="1">
        <f>FV($E$2/12,($B$5*$B$3-Table24[[#This Row],[Month]]),0,-Table24[[#This Row],[Rental Cost]])</f>
        <v>22987.313614081835</v>
      </c>
    </row>
    <row r="67" spans="1:11" ht="15.75" customHeight="1" x14ac:dyDescent="0.3">
      <c r="A67" s="4">
        <v>55</v>
      </c>
      <c r="B67" s="1">
        <f t="shared" si="0"/>
        <v>29675.442283963555</v>
      </c>
      <c r="C67" s="1">
        <f t="shared" si="1"/>
        <v>10005.149273692661</v>
      </c>
      <c r="D67" s="1">
        <f t="shared" si="2"/>
        <v>19670.293010270892</v>
      </c>
      <c r="E67" s="1">
        <f t="shared" si="4"/>
        <v>0.3</v>
      </c>
      <c r="F67" s="1">
        <f t="shared" si="3"/>
        <v>1581153.290780555</v>
      </c>
      <c r="G67" s="1">
        <f>$E$3*Table24[[#This Row],[Interest]]</f>
        <v>3001.5447821077983</v>
      </c>
      <c r="H67" s="1">
        <f>Table24[[#This Row],[Payment]]-Table24[[#This Row],[Tax Savings]]</f>
        <v>26673.897501855758</v>
      </c>
      <c r="I67" s="1">
        <f>FV($E$2/12,($B$5*$B$3-Table24[[#This Row],[Month]]),0,-Table24[[#This Row],[Net EMI Cost]])</f>
        <v>43352.589236623578</v>
      </c>
      <c r="J67" s="1">
        <f>$H$3*(1+$H$2)^(_xlfn.FLOOR.MATH(Table24[[#This Row],[Month]]/12,1))</f>
        <v>14038.302720000003</v>
      </c>
      <c r="K67" s="1">
        <f>FV($E$2/12,($B$5*$B$3-Table24[[#This Row],[Month]]),0,-Table24[[#This Row],[Rental Cost]])</f>
        <v>22816.192172785937</v>
      </c>
    </row>
    <row r="68" spans="1:11" ht="15.75" customHeight="1" x14ac:dyDescent="0.3">
      <c r="A68" s="4">
        <v>56</v>
      </c>
      <c r="B68" s="1">
        <f t="shared" si="0"/>
        <v>29675.442283963555</v>
      </c>
      <c r="C68" s="1">
        <f t="shared" si="1"/>
        <v>9882.2080673784676</v>
      </c>
      <c r="D68" s="1">
        <f t="shared" si="2"/>
        <v>19793.234216585086</v>
      </c>
      <c r="E68" s="1">
        <f t="shared" si="4"/>
        <v>0.3</v>
      </c>
      <c r="F68" s="1">
        <f t="shared" si="3"/>
        <v>1561359.7565639699</v>
      </c>
      <c r="G68" s="1">
        <f>$E$3*Table24[[#This Row],[Interest]]</f>
        <v>2964.6624202135404</v>
      </c>
      <c r="H68" s="1">
        <f>Table24[[#This Row],[Payment]]-Table24[[#This Row],[Tax Savings]]</f>
        <v>26710.779863750016</v>
      </c>
      <c r="I68" s="1">
        <f>FV($E$2/12,($B$5*$B$3-Table24[[#This Row],[Month]]),0,-Table24[[#This Row],[Net EMI Cost]])</f>
        <v>43089.363228852017</v>
      </c>
      <c r="J68" s="1">
        <f>$H$3*(1+$H$2)^(_xlfn.FLOOR.MATH(Table24[[#This Row],[Month]]/12,1))</f>
        <v>14038.302720000003</v>
      </c>
      <c r="K68" s="1">
        <f>FV($E$2/12,($B$5*$B$3-Table24[[#This Row],[Month]]),0,-Table24[[#This Row],[Rental Cost]])</f>
        <v>22646.34458837314</v>
      </c>
    </row>
    <row r="69" spans="1:11" ht="15.75" customHeight="1" x14ac:dyDescent="0.3">
      <c r="A69" s="4">
        <v>57</v>
      </c>
      <c r="B69" s="1">
        <f t="shared" si="0"/>
        <v>29675.442283963555</v>
      </c>
      <c r="C69" s="1">
        <f t="shared" si="1"/>
        <v>9758.4984785248107</v>
      </c>
      <c r="D69" s="1">
        <f t="shared" si="2"/>
        <v>19916.943805438743</v>
      </c>
      <c r="E69" s="1">
        <f t="shared" si="4"/>
        <v>0.3</v>
      </c>
      <c r="F69" s="1">
        <f t="shared" si="3"/>
        <v>1541442.5127585311</v>
      </c>
      <c r="G69" s="1">
        <f>$E$3*Table24[[#This Row],[Interest]]</f>
        <v>2927.549543557443</v>
      </c>
      <c r="H69" s="1">
        <f>Table24[[#This Row],[Payment]]-Table24[[#This Row],[Tax Savings]]</f>
        <v>26747.892740406111</v>
      </c>
      <c r="I69" s="1">
        <f>FV($E$2/12,($B$5*$B$3-Table24[[#This Row],[Month]]),0,-Table24[[#This Row],[Net EMI Cost]])</f>
        <v>42828.0229010619</v>
      </c>
      <c r="J69" s="1">
        <f>$H$3*(1+$H$2)^(_xlfn.FLOOR.MATH(Table24[[#This Row],[Month]]/12,1))</f>
        <v>14038.302720000003</v>
      </c>
      <c r="K69" s="1">
        <f>FV($E$2/12,($B$5*$B$3-Table24[[#This Row],[Month]]),0,-Table24[[#This Row],[Rental Cost]])</f>
        <v>22477.76137803786</v>
      </c>
    </row>
    <row r="70" spans="1:11" ht="15.75" customHeight="1" x14ac:dyDescent="0.3">
      <c r="A70" s="4">
        <v>58</v>
      </c>
      <c r="B70" s="1">
        <f t="shared" si="0"/>
        <v>29675.442283963555</v>
      </c>
      <c r="C70" s="1">
        <f t="shared" si="1"/>
        <v>9634.0157047408193</v>
      </c>
      <c r="D70" s="1">
        <f t="shared" si="2"/>
        <v>20041.426579222738</v>
      </c>
      <c r="E70" s="1">
        <f t="shared" si="4"/>
        <v>0.3</v>
      </c>
      <c r="F70" s="1">
        <f t="shared" si="3"/>
        <v>1521400.7861793083</v>
      </c>
      <c r="G70" s="1">
        <f>$E$3*Table24[[#This Row],[Interest]]</f>
        <v>2890.2047114222455</v>
      </c>
      <c r="H70" s="1">
        <f>Table24[[#This Row],[Payment]]-Table24[[#This Row],[Tax Savings]]</f>
        <v>26785.237572541311</v>
      </c>
      <c r="I70" s="1">
        <f>FV($E$2/12,($B$5*$B$3-Table24[[#This Row],[Month]]),0,-Table24[[#This Row],[Net EMI Cost]])</f>
        <v>42568.554307519909</v>
      </c>
      <c r="J70" s="1">
        <f>$H$3*(1+$H$2)^(_xlfn.FLOOR.MATH(Table24[[#This Row],[Month]]/12,1))</f>
        <v>14038.302720000003</v>
      </c>
      <c r="K70" s="1">
        <f>FV($E$2/12,($B$5*$B$3-Table24[[#This Row],[Month]]),0,-Table24[[#This Row],[Rental Cost]])</f>
        <v>22310.43312956611</v>
      </c>
    </row>
    <row r="71" spans="1:11" ht="15.75" customHeight="1" x14ac:dyDescent="0.3">
      <c r="A71" s="4">
        <v>59</v>
      </c>
      <c r="B71" s="1">
        <f t="shared" si="0"/>
        <v>29675.442283963555</v>
      </c>
      <c r="C71" s="1">
        <f t="shared" si="1"/>
        <v>9508.7549136206762</v>
      </c>
      <c r="D71" s="1">
        <f t="shared" si="2"/>
        <v>20166.687370342879</v>
      </c>
      <c r="E71" s="1">
        <f t="shared" si="4"/>
        <v>0.3</v>
      </c>
      <c r="F71" s="1">
        <f t="shared" si="3"/>
        <v>1501233.7988089654</v>
      </c>
      <c r="G71" s="1">
        <f>$E$3*Table24[[#This Row],[Interest]]</f>
        <v>2852.626474086203</v>
      </c>
      <c r="H71" s="1">
        <f>Table24[[#This Row],[Payment]]-Table24[[#This Row],[Tax Savings]]</f>
        <v>26822.815809877353</v>
      </c>
      <c r="I71" s="1">
        <f>FV($E$2/12,($B$5*$B$3-Table24[[#This Row],[Month]]),0,-Table24[[#This Row],[Net EMI Cost]])</f>
        <v>42310.943606193476</v>
      </c>
      <c r="J71" s="1">
        <f>$H$3*(1+$H$2)^(_xlfn.FLOOR.MATH(Table24[[#This Row],[Month]]/12,1))</f>
        <v>14038.302720000003</v>
      </c>
      <c r="K71" s="1">
        <f>FV($E$2/12,($B$5*$B$3-Table24[[#This Row],[Month]]),0,-Table24[[#This Row],[Rental Cost]])</f>
        <v>22144.350500810026</v>
      </c>
    </row>
    <row r="72" spans="1:11" ht="15.75" customHeight="1" x14ac:dyDescent="0.3">
      <c r="A72" s="4">
        <v>60</v>
      </c>
      <c r="B72" s="1">
        <f t="shared" si="0"/>
        <v>29675.442283963555</v>
      </c>
      <c r="C72" s="1">
        <f t="shared" si="1"/>
        <v>9382.7112425560335</v>
      </c>
      <c r="D72" s="1">
        <f t="shared" si="2"/>
        <v>20292.731041407522</v>
      </c>
      <c r="E72" s="1">
        <f t="shared" si="4"/>
        <v>0.3</v>
      </c>
      <c r="F72" s="1">
        <f t="shared" si="3"/>
        <v>1480940.7677675579</v>
      </c>
      <c r="G72" s="1">
        <f>$E$3*Table24[[#This Row],[Interest]]</f>
        <v>2814.8133727668101</v>
      </c>
      <c r="H72" s="1">
        <f>Table24[[#This Row],[Payment]]-Table24[[#This Row],[Tax Savings]]</f>
        <v>26860.628911196745</v>
      </c>
      <c r="I72" s="1">
        <f>FV($E$2/12,($B$5*$B$3-Table24[[#This Row],[Month]]),0,-Table24[[#This Row],[Net EMI Cost]])</f>
        <v>42055.177057979025</v>
      </c>
      <c r="J72" s="1">
        <f>$H$3*(1+$H$2)^(_xlfn.FLOOR.MATH(Table24[[#This Row],[Month]]/12,1))</f>
        <v>14599.834828800003</v>
      </c>
      <c r="K72" s="1">
        <f>FV($E$2/12,($B$5*$B$3-Table24[[#This Row],[Month]]),0,-Table24[[#This Row],[Rental Cost]])</f>
        <v>22858.684387932935</v>
      </c>
    </row>
    <row r="73" spans="1:11" ht="15.75" customHeight="1" x14ac:dyDescent="0.3">
      <c r="A73" s="4">
        <v>61</v>
      </c>
      <c r="B73" s="1">
        <f t="shared" si="0"/>
        <v>29675.442283963555</v>
      </c>
      <c r="C73" s="1">
        <f t="shared" si="1"/>
        <v>9255.8797985472356</v>
      </c>
      <c r="D73" s="1">
        <f t="shared" si="2"/>
        <v>20419.562485416318</v>
      </c>
      <c r="E73" s="1">
        <f t="shared" si="4"/>
        <v>0.3</v>
      </c>
      <c r="F73" s="1">
        <f t="shared" si="3"/>
        <v>1460520.9052821414</v>
      </c>
      <c r="G73" s="1">
        <f>$E$3*Table24[[#This Row],[Interest]]</f>
        <v>2776.7639395641704</v>
      </c>
      <c r="H73" s="1">
        <f>Table24[[#This Row],[Payment]]-Table24[[#This Row],[Tax Savings]]</f>
        <v>26898.678344399385</v>
      </c>
      <c r="I73" s="1">
        <f>FV($E$2/12,($B$5*$B$3-Table24[[#This Row],[Month]]),0,-Table24[[#This Row],[Net EMI Cost]])</f>
        <v>41801.241025935749</v>
      </c>
      <c r="J73" s="1">
        <f>$H$3*(1+$H$2)^(_xlfn.FLOOR.MATH(Table24[[#This Row],[Month]]/12,1))</f>
        <v>14599.834828800003</v>
      </c>
      <c r="K73" s="1">
        <f>FV($E$2/12,($B$5*$B$3-Table24[[#This Row],[Month]]),0,-Table24[[#This Row],[Rental Cost]])</f>
        <v>22688.520484300676</v>
      </c>
    </row>
    <row r="74" spans="1:11" ht="15.75" customHeight="1" x14ac:dyDescent="0.3">
      <c r="A74" s="4">
        <v>62</v>
      </c>
      <c r="B74" s="1">
        <f t="shared" si="0"/>
        <v>29675.442283963555</v>
      </c>
      <c r="C74" s="1">
        <f t="shared" si="1"/>
        <v>9128.2556580133823</v>
      </c>
      <c r="D74" s="1">
        <f t="shared" si="2"/>
        <v>20547.186625950173</v>
      </c>
      <c r="E74" s="1">
        <f t="shared" si="4"/>
        <v>0.3</v>
      </c>
      <c r="F74" s="1">
        <f t="shared" si="3"/>
        <v>1439973.4186561911</v>
      </c>
      <c r="G74" s="1">
        <f>$E$3*Table24[[#This Row],[Interest]]</f>
        <v>2738.4766974040144</v>
      </c>
      <c r="H74" s="1">
        <f>Table24[[#This Row],[Payment]]-Table24[[#This Row],[Tax Savings]]</f>
        <v>26936.965586559541</v>
      </c>
      <c r="I74" s="1">
        <f>FV($E$2/12,($B$5*$B$3-Table24[[#This Row],[Month]]),0,-Table24[[#This Row],[Net EMI Cost]])</f>
        <v>41549.121974525391</v>
      </c>
      <c r="J74" s="1">
        <f>$H$3*(1+$H$2)^(_xlfn.FLOOR.MATH(Table24[[#This Row],[Month]]/12,1))</f>
        <v>14599.834828800003</v>
      </c>
      <c r="K74" s="1">
        <f>FV($E$2/12,($B$5*$B$3-Table24[[#This Row],[Month]]),0,-Table24[[#This Row],[Rental Cost]])</f>
        <v>22519.623309479575</v>
      </c>
    </row>
    <row r="75" spans="1:11" ht="15.75" customHeight="1" x14ac:dyDescent="0.3">
      <c r="A75" s="4">
        <v>63</v>
      </c>
      <c r="B75" s="1">
        <f t="shared" si="0"/>
        <v>29675.442283963555</v>
      </c>
      <c r="C75" s="1">
        <f t="shared" si="1"/>
        <v>8999.8338666011932</v>
      </c>
      <c r="D75" s="1">
        <f t="shared" si="2"/>
        <v>20675.60841736236</v>
      </c>
      <c r="E75" s="1">
        <f t="shared" si="4"/>
        <v>0.3</v>
      </c>
      <c r="F75" s="1">
        <f t="shared" si="3"/>
        <v>1419297.5102388286</v>
      </c>
      <c r="G75" s="1">
        <f>$E$3*Table24[[#This Row],[Interest]]</f>
        <v>2699.950159980358</v>
      </c>
      <c r="H75" s="1">
        <f>Table24[[#This Row],[Payment]]-Table24[[#This Row],[Tax Savings]]</f>
        <v>26975.492123983197</v>
      </c>
      <c r="I75" s="1">
        <f>FV($E$2/12,($B$5*$B$3-Table24[[#This Row],[Month]]),0,-Table24[[#This Row],[Net EMI Cost]])</f>
        <v>41298.806468857423</v>
      </c>
      <c r="J75" s="1">
        <f>$H$3*(1+$H$2)^(_xlfn.FLOOR.MATH(Table24[[#This Row],[Month]]/12,1))</f>
        <v>14599.834828800003</v>
      </c>
      <c r="K75" s="1">
        <f>FV($E$2/12,($B$5*$B$3-Table24[[#This Row],[Month]]),0,-Table24[[#This Row],[Rental Cost]])</f>
        <v>22351.983433726626</v>
      </c>
    </row>
    <row r="76" spans="1:11" ht="15.75" customHeight="1" x14ac:dyDescent="0.3">
      <c r="A76" s="4">
        <v>64</v>
      </c>
      <c r="B76" s="1">
        <f t="shared" si="0"/>
        <v>29675.442283963555</v>
      </c>
      <c r="C76" s="1">
        <f t="shared" si="1"/>
        <v>8870.6094389926784</v>
      </c>
      <c r="D76" s="1">
        <f t="shared" si="2"/>
        <v>20804.832844970879</v>
      </c>
      <c r="E76" s="1">
        <f t="shared" si="4"/>
        <v>0.3</v>
      </c>
      <c r="F76" s="1">
        <f t="shared" si="3"/>
        <v>1398492.3773938576</v>
      </c>
      <c r="G76" s="1">
        <f>$E$3*Table24[[#This Row],[Interest]]</f>
        <v>2661.1828316978035</v>
      </c>
      <c r="H76" s="1">
        <f>Table24[[#This Row],[Payment]]-Table24[[#This Row],[Tax Savings]]</f>
        <v>27014.259452265753</v>
      </c>
      <c r="I76" s="1">
        <f>FV($E$2/12,($B$5*$B$3-Table24[[#This Row],[Month]]),0,-Table24[[#This Row],[Net EMI Cost]])</f>
        <v>41050.281173939977</v>
      </c>
      <c r="J76" s="1">
        <f>$H$3*(1+$H$2)^(_xlfn.FLOOR.MATH(Table24[[#This Row],[Month]]/12,1))</f>
        <v>14599.834828800003</v>
      </c>
      <c r="K76" s="1">
        <f>FV($E$2/12,($B$5*$B$3-Table24[[#This Row],[Month]]),0,-Table24[[#This Row],[Rental Cost]])</f>
        <v>22185.591497495407</v>
      </c>
    </row>
    <row r="77" spans="1:11" ht="15.75" customHeight="1" x14ac:dyDescent="0.3">
      <c r="A77" s="4">
        <v>65</v>
      </c>
      <c r="B77" s="1">
        <f t="shared" si="0"/>
        <v>29675.442283963555</v>
      </c>
      <c r="C77" s="1">
        <f t="shared" si="1"/>
        <v>8740.5773587116091</v>
      </c>
      <c r="D77" s="1">
        <f t="shared" si="2"/>
        <v>20934.864925251946</v>
      </c>
      <c r="E77" s="1">
        <f t="shared" si="4"/>
        <v>0.3</v>
      </c>
      <c r="F77" s="1">
        <f t="shared" ref="F77:F140" si="6">IF(ROUND(F76,5)&gt;0,F76-D77-E77,0)</f>
        <v>1377557.2124686055</v>
      </c>
      <c r="G77" s="1">
        <f>$E$3*Table24[[#This Row],[Interest]]</f>
        <v>2622.1732076134826</v>
      </c>
      <c r="H77" s="1">
        <f>Table24[[#This Row],[Payment]]-Table24[[#This Row],[Tax Savings]]</f>
        <v>27053.269076350072</v>
      </c>
      <c r="I77" s="1">
        <f>FV($E$2/12,($B$5*$B$3-Table24[[#This Row],[Month]]),0,-Table24[[#This Row],[Net EMI Cost]])</f>
        <v>40803.532853936355</v>
      </c>
      <c r="J77" s="1">
        <f>$H$3*(1+$H$2)^(_xlfn.FLOOR.MATH(Table24[[#This Row],[Month]]/12,1))</f>
        <v>14599.834828800003</v>
      </c>
      <c r="K77" s="1">
        <f>FV($E$2/12,($B$5*$B$3-Table24[[#This Row],[Month]]),0,-Table24[[#This Row],[Rental Cost]])</f>
        <v>22020.438210913555</v>
      </c>
    </row>
    <row r="78" spans="1:11" ht="15.75" customHeight="1" x14ac:dyDescent="0.3">
      <c r="A78" s="4">
        <v>66</v>
      </c>
      <c r="B78" s="1">
        <f t="shared" si="0"/>
        <v>29675.442283963555</v>
      </c>
      <c r="C78" s="1">
        <f t="shared" si="1"/>
        <v>8609.7325779287839</v>
      </c>
      <c r="D78" s="1">
        <f t="shared" si="2"/>
        <v>21065.709706034773</v>
      </c>
      <c r="E78" s="1">
        <f t="shared" ref="E78:E141" si="7">IF(F77-D78&gt;=$E$3,$E$3,F77-D78)</f>
        <v>0.3</v>
      </c>
      <c r="F78" s="1">
        <f t="shared" si="6"/>
        <v>1356491.2027625707</v>
      </c>
      <c r="G78" s="1">
        <f>$E$3*Table24[[#This Row],[Interest]]</f>
        <v>2582.919773378635</v>
      </c>
      <c r="H78" s="1">
        <f>Table24[[#This Row],[Payment]]-Table24[[#This Row],[Tax Savings]]</f>
        <v>27092.52251058492</v>
      </c>
      <c r="I78" s="1">
        <f>FV($E$2/12,($B$5*$B$3-Table24[[#This Row],[Month]]),0,-Table24[[#This Row],[Net EMI Cost]])</f>
        <v>40558.548371426987</v>
      </c>
      <c r="J78" s="1">
        <f>$H$3*(1+$H$2)^(_xlfn.FLOOR.MATH(Table24[[#This Row],[Month]]/12,1))</f>
        <v>14599.834828800003</v>
      </c>
      <c r="K78" s="1">
        <f>FV($E$2/12,($B$5*$B$3-Table24[[#This Row],[Month]]),0,-Table24[[#This Row],[Rental Cost]])</f>
        <v>21856.514353264072</v>
      </c>
    </row>
    <row r="79" spans="1:11" ht="15.75" customHeight="1" x14ac:dyDescent="0.3">
      <c r="A79" s="4">
        <v>67</v>
      </c>
      <c r="B79" s="1">
        <f t="shared" si="0"/>
        <v>29675.442283963555</v>
      </c>
      <c r="C79" s="1">
        <f t="shared" si="1"/>
        <v>8478.0700172660654</v>
      </c>
      <c r="D79" s="1">
        <f t="shared" si="2"/>
        <v>21197.37226669749</v>
      </c>
      <c r="E79" s="1">
        <f t="shared" si="7"/>
        <v>0.3</v>
      </c>
      <c r="F79" s="1">
        <f t="shared" si="6"/>
        <v>1335293.5304958732</v>
      </c>
      <c r="G79" s="1">
        <f>$E$3*Table24[[#This Row],[Interest]]</f>
        <v>2543.4210051798195</v>
      </c>
      <c r="H79" s="1">
        <f>Table24[[#This Row],[Payment]]-Table24[[#This Row],[Tax Savings]]</f>
        <v>27132.021278783737</v>
      </c>
      <c r="I79" s="1">
        <f>FV($E$2/12,($B$5*$B$3-Table24[[#This Row],[Month]]),0,-Table24[[#This Row],[Net EMI Cost]])</f>
        <v>40315.31468667696</v>
      </c>
      <c r="J79" s="1">
        <f>$H$3*(1+$H$2)^(_xlfn.FLOOR.MATH(Table24[[#This Row],[Month]]/12,1))</f>
        <v>14599.834828800003</v>
      </c>
      <c r="K79" s="1">
        <f>FV($E$2/12,($B$5*$B$3-Table24[[#This Row],[Month]]),0,-Table24[[#This Row],[Rental Cost]])</f>
        <v>21693.810772470541</v>
      </c>
    </row>
    <row r="80" spans="1:11" ht="15.75" customHeight="1" x14ac:dyDescent="0.3">
      <c r="A80" s="4">
        <v>68</v>
      </c>
      <c r="B80" s="1">
        <f t="shared" si="0"/>
        <v>29675.442283963555</v>
      </c>
      <c r="C80" s="1">
        <f t="shared" si="1"/>
        <v>8345.5845655992071</v>
      </c>
      <c r="D80" s="1">
        <f t="shared" si="2"/>
        <v>21329.85771836435</v>
      </c>
      <c r="E80" s="1">
        <f t="shared" si="7"/>
        <v>0.3</v>
      </c>
      <c r="F80" s="1">
        <f t="shared" si="6"/>
        <v>1313963.3727775088</v>
      </c>
      <c r="G80" s="1">
        <f>$E$3*Table24[[#This Row],[Interest]]</f>
        <v>2503.6753696797618</v>
      </c>
      <c r="H80" s="1">
        <f>Table24[[#This Row],[Payment]]-Table24[[#This Row],[Tax Savings]]</f>
        <v>27171.766914283795</v>
      </c>
      <c r="I80" s="1">
        <f>FV($E$2/12,($B$5*$B$3-Table24[[#This Row],[Month]]),0,-Table24[[#This Row],[Net EMI Cost]])</f>
        <v>40073.818856909005</v>
      </c>
      <c r="J80" s="1">
        <f>$H$3*(1+$H$2)^(_xlfn.FLOOR.MATH(Table24[[#This Row],[Month]]/12,1))</f>
        <v>14599.834828800003</v>
      </c>
      <c r="K80" s="1">
        <f>FV($E$2/12,($B$5*$B$3-Table24[[#This Row],[Month]]),0,-Table24[[#This Row],[Rental Cost]])</f>
        <v>21532.318384586146</v>
      </c>
    </row>
    <row r="81" spans="1:11" ht="15.75" customHeight="1" x14ac:dyDescent="0.3">
      <c r="A81" s="4">
        <v>69</v>
      </c>
      <c r="B81" s="1">
        <f t="shared" si="0"/>
        <v>29675.442283963555</v>
      </c>
      <c r="C81" s="1">
        <f t="shared" si="1"/>
        <v>8212.2710798594289</v>
      </c>
      <c r="D81" s="1">
        <f t="shared" si="2"/>
        <v>21463.171204104125</v>
      </c>
      <c r="E81" s="1">
        <f t="shared" si="7"/>
        <v>0.3</v>
      </c>
      <c r="F81" s="1">
        <f t="shared" si="6"/>
        <v>1292499.9015734047</v>
      </c>
      <c r="G81" s="1">
        <f>$E$3*Table24[[#This Row],[Interest]]</f>
        <v>2463.6813239578287</v>
      </c>
      <c r="H81" s="1">
        <f>Table24[[#This Row],[Payment]]-Table24[[#This Row],[Tax Savings]]</f>
        <v>27211.760960005726</v>
      </c>
      <c r="I81" s="1">
        <f>FV($E$2/12,($B$5*$B$3-Table24[[#This Row],[Month]]),0,-Table24[[#This Row],[Net EMI Cost]])</f>
        <v>39834.048035581822</v>
      </c>
      <c r="J81" s="1">
        <f>$H$3*(1+$H$2)^(_xlfn.FLOOR.MATH(Table24[[#This Row],[Month]]/12,1))</f>
        <v>14599.834828800003</v>
      </c>
      <c r="K81" s="1">
        <f>FV($E$2/12,($B$5*$B$3-Table24[[#This Row],[Month]]),0,-Table24[[#This Row],[Rental Cost]])</f>
        <v>21372.02817328649</v>
      </c>
    </row>
    <row r="82" spans="1:11" ht="15.75" customHeight="1" x14ac:dyDescent="0.3">
      <c r="A82" s="4">
        <v>70</v>
      </c>
      <c r="B82" s="1">
        <f t="shared" si="0"/>
        <v>29675.442283963555</v>
      </c>
      <c r="C82" s="1">
        <f t="shared" si="1"/>
        <v>8078.1243848337781</v>
      </c>
      <c r="D82" s="1">
        <f t="shared" si="2"/>
        <v>21597.317899129775</v>
      </c>
      <c r="E82" s="1">
        <f t="shared" si="7"/>
        <v>0.3</v>
      </c>
      <c r="F82" s="1">
        <f t="shared" si="6"/>
        <v>1270902.2836742748</v>
      </c>
      <c r="G82" s="1">
        <f>$E$3*Table24[[#This Row],[Interest]]</f>
        <v>2423.4373154501332</v>
      </c>
      <c r="H82" s="1">
        <f>Table24[[#This Row],[Payment]]-Table24[[#This Row],[Tax Savings]]</f>
        <v>27252.004968513422</v>
      </c>
      <c r="I82" s="1">
        <f>FV($E$2/12,($B$5*$B$3-Table24[[#This Row],[Month]]),0,-Table24[[#This Row],[Net EMI Cost]])</f>
        <v>39595.989471673856</v>
      </c>
      <c r="J82" s="1">
        <f>$H$3*(1+$H$2)^(_xlfn.FLOOR.MATH(Table24[[#This Row],[Month]]/12,1))</f>
        <v>14599.834828800003</v>
      </c>
      <c r="K82" s="1">
        <f>FV($E$2/12,($B$5*$B$3-Table24[[#This Row],[Month]]),0,-Table24[[#This Row],[Rental Cost]])</f>
        <v>21212.931189366245</v>
      </c>
    </row>
    <row r="83" spans="1:11" ht="15.75" customHeight="1" x14ac:dyDescent="0.3">
      <c r="A83" s="4">
        <v>71</v>
      </c>
      <c r="B83" s="1">
        <f t="shared" si="0"/>
        <v>29675.442283963555</v>
      </c>
      <c r="C83" s="1">
        <f t="shared" si="1"/>
        <v>7943.1392729642166</v>
      </c>
      <c r="D83" s="1">
        <f t="shared" si="2"/>
        <v>21732.303010999338</v>
      </c>
      <c r="E83" s="1">
        <f t="shared" si="7"/>
        <v>0.3</v>
      </c>
      <c r="F83" s="1">
        <f t="shared" si="6"/>
        <v>1249169.6806632755</v>
      </c>
      <c r="G83" s="1">
        <f>$E$3*Table24[[#This Row],[Interest]]</f>
        <v>2382.9417818892648</v>
      </c>
      <c r="H83" s="1">
        <f>Table24[[#This Row],[Payment]]-Table24[[#This Row],[Tax Savings]]</f>
        <v>27292.50050207429</v>
      </c>
      <c r="I83" s="1">
        <f>FV($E$2/12,($B$5*$B$3-Table24[[#This Row],[Month]]),0,-Table24[[#This Row],[Net EMI Cost]])</f>
        <v>39359.630508972332</v>
      </c>
      <c r="J83" s="1">
        <f>$H$3*(1+$H$2)^(_xlfn.FLOOR.MATH(Table24[[#This Row],[Month]]/12,1))</f>
        <v>14599.834828800003</v>
      </c>
      <c r="K83" s="1">
        <f>FV($E$2/12,($B$5*$B$3-Table24[[#This Row],[Month]]),0,-Table24[[#This Row],[Rental Cost]])</f>
        <v>21055.018550239442</v>
      </c>
    </row>
    <row r="84" spans="1:11" ht="15.75" customHeight="1" x14ac:dyDescent="0.3">
      <c r="A84" s="4">
        <v>72</v>
      </c>
      <c r="B84" s="1">
        <f t="shared" si="0"/>
        <v>29675.442283963555</v>
      </c>
      <c r="C84" s="1">
        <f t="shared" si="1"/>
        <v>7807.310504145471</v>
      </c>
      <c r="D84" s="1">
        <f t="shared" si="2"/>
        <v>21868.131779818083</v>
      </c>
      <c r="E84" s="1">
        <f t="shared" si="7"/>
        <v>0.3</v>
      </c>
      <c r="F84" s="1">
        <f t="shared" si="6"/>
        <v>1227301.2488834574</v>
      </c>
      <c r="G84" s="1">
        <f>$E$3*Table24[[#This Row],[Interest]]</f>
        <v>2342.1931512436413</v>
      </c>
      <c r="H84" s="1">
        <f>Table24[[#This Row],[Payment]]-Table24[[#This Row],[Tax Savings]]</f>
        <v>27333.249132719913</v>
      </c>
      <c r="I84" s="1">
        <f>FV($E$2/12,($B$5*$B$3-Table24[[#This Row],[Month]]),0,-Table24[[#This Row],[Net EMI Cost]])</f>
        <v>39124.958585367691</v>
      </c>
      <c r="J84" s="1">
        <f>$H$3*(1+$H$2)^(_xlfn.FLOOR.MATH(Table24[[#This Row],[Month]]/12,1))</f>
        <v>15183.828221952004</v>
      </c>
      <c r="K84" s="1">
        <f>FV($E$2/12,($B$5*$B$3-Table24[[#This Row],[Month]]),0,-Table24[[#This Row],[Rental Cost]])</f>
        <v>21734.212697021361</v>
      </c>
    </row>
    <row r="85" spans="1:11" ht="15.75" customHeight="1" x14ac:dyDescent="0.3">
      <c r="A85" s="4">
        <v>73</v>
      </c>
      <c r="B85" s="1">
        <f t="shared" si="0"/>
        <v>29675.442283963555</v>
      </c>
      <c r="C85" s="1">
        <f t="shared" si="1"/>
        <v>7670.6328055216081</v>
      </c>
      <c r="D85" s="1">
        <f t="shared" si="2"/>
        <v>22004.809478441948</v>
      </c>
      <c r="E85" s="1">
        <f t="shared" si="7"/>
        <v>0.3</v>
      </c>
      <c r="F85" s="1">
        <f t="shared" si="6"/>
        <v>1205296.1394050154</v>
      </c>
      <c r="G85" s="1">
        <f>$E$3*Table24[[#This Row],[Interest]]</f>
        <v>2301.1898416564823</v>
      </c>
      <c r="H85" s="1">
        <f>Table24[[#This Row],[Payment]]-Table24[[#This Row],[Tax Savings]]</f>
        <v>27374.252442307072</v>
      </c>
      <c r="I85" s="1">
        <f>FV($E$2/12,($B$5*$B$3-Table24[[#This Row],[Month]]),0,-Table24[[#This Row],[Net EMI Cost]])</f>
        <v>38891.961232153109</v>
      </c>
      <c r="J85" s="1">
        <f>$H$3*(1+$H$2)^(_xlfn.FLOOR.MATH(Table24[[#This Row],[Month]]/12,1))</f>
        <v>15183.828221952004</v>
      </c>
      <c r="K85" s="1">
        <f>FV($E$2/12,($B$5*$B$3-Table24[[#This Row],[Month]]),0,-Table24[[#This Row],[Rental Cost]])</f>
        <v>21572.41955039341</v>
      </c>
    </row>
    <row r="86" spans="1:11" ht="15.75" customHeight="1" x14ac:dyDescent="0.3">
      <c r="A86" s="4">
        <v>74</v>
      </c>
      <c r="B86" s="1">
        <f t="shared" si="0"/>
        <v>29675.442283963555</v>
      </c>
      <c r="C86" s="1">
        <f t="shared" si="1"/>
        <v>7533.1008712813455</v>
      </c>
      <c r="D86" s="1">
        <f t="shared" si="2"/>
        <v>22142.34141268221</v>
      </c>
      <c r="E86" s="1">
        <f t="shared" si="7"/>
        <v>0.3</v>
      </c>
      <c r="F86" s="1">
        <f t="shared" si="6"/>
        <v>1183153.497992333</v>
      </c>
      <c r="G86" s="1">
        <f>$E$3*Table24[[#This Row],[Interest]]</f>
        <v>2259.9302613844034</v>
      </c>
      <c r="H86" s="1">
        <f>Table24[[#This Row],[Payment]]-Table24[[#This Row],[Tax Savings]]</f>
        <v>27415.512022579151</v>
      </c>
      <c r="I86" s="1">
        <f>FV($E$2/12,($B$5*$B$3-Table24[[#This Row],[Month]]),0,-Table24[[#This Row],[Net EMI Cost]])</f>
        <v>38660.626073329433</v>
      </c>
      <c r="J86" s="1">
        <f>$H$3*(1+$H$2)^(_xlfn.FLOOR.MATH(Table24[[#This Row],[Month]]/12,1))</f>
        <v>15183.828221952004</v>
      </c>
      <c r="K86" s="1">
        <f>FV($E$2/12,($B$5*$B$3-Table24[[#This Row],[Month]]),0,-Table24[[#This Row],[Rental Cost]])</f>
        <v>21411.830819249044</v>
      </c>
    </row>
    <row r="87" spans="1:11" ht="15.75" customHeight="1" x14ac:dyDescent="0.3">
      <c r="A87" s="4">
        <v>75</v>
      </c>
      <c r="B87" s="1">
        <f t="shared" si="0"/>
        <v>29675.442283963555</v>
      </c>
      <c r="C87" s="1">
        <f t="shared" si="1"/>
        <v>7394.7093624520812</v>
      </c>
      <c r="D87" s="1">
        <f t="shared" si="2"/>
        <v>22280.732921511473</v>
      </c>
      <c r="E87" s="1">
        <f t="shared" si="7"/>
        <v>0.3</v>
      </c>
      <c r="F87" s="1">
        <f t="shared" si="6"/>
        <v>1160872.4650708216</v>
      </c>
      <c r="G87" s="1">
        <f>$E$3*Table24[[#This Row],[Interest]]</f>
        <v>2218.4128087356244</v>
      </c>
      <c r="H87" s="1">
        <f>Table24[[#This Row],[Payment]]-Table24[[#This Row],[Tax Savings]]</f>
        <v>27457.02947522793</v>
      </c>
      <c r="I87" s="1">
        <f>FV($E$2/12,($B$5*$B$3-Table24[[#This Row],[Month]]),0,-Table24[[#This Row],[Net EMI Cost]])</f>
        <v>38430.940824915095</v>
      </c>
      <c r="J87" s="1">
        <f>$H$3*(1+$H$2)^(_xlfn.FLOOR.MATH(Table24[[#This Row],[Month]]/12,1))</f>
        <v>15183.828221952004</v>
      </c>
      <c r="K87" s="1">
        <f>FV($E$2/12,($B$5*$B$3-Table24[[#This Row],[Month]]),0,-Table24[[#This Row],[Rental Cost]])</f>
        <v>21252.437537716167</v>
      </c>
    </row>
    <row r="88" spans="1:11" ht="15.75" customHeight="1" x14ac:dyDescent="0.3">
      <c r="A88" s="4">
        <v>76</v>
      </c>
      <c r="B88" s="1">
        <f t="shared" si="0"/>
        <v>29675.442283963555</v>
      </c>
      <c r="C88" s="1">
        <f t="shared" si="1"/>
        <v>7255.4529066926343</v>
      </c>
      <c r="D88" s="1">
        <f t="shared" si="2"/>
        <v>22419.989377270922</v>
      </c>
      <c r="E88" s="1">
        <f t="shared" si="7"/>
        <v>0.3</v>
      </c>
      <c r="F88" s="1">
        <f t="shared" si="6"/>
        <v>1138452.1756935506</v>
      </c>
      <c r="G88" s="1">
        <f>$E$3*Table24[[#This Row],[Interest]]</f>
        <v>2176.6358720077901</v>
      </c>
      <c r="H88" s="1">
        <f>Table24[[#This Row],[Payment]]-Table24[[#This Row],[Tax Savings]]</f>
        <v>27498.806411955764</v>
      </c>
      <c r="I88" s="1">
        <f>FV($E$2/12,($B$5*$B$3-Table24[[#This Row],[Month]]),0,-Table24[[#This Row],[Net EMI Cost]])</f>
        <v>38202.893294261354</v>
      </c>
      <c r="J88" s="1">
        <f>$H$3*(1+$H$2)^(_xlfn.FLOOR.MATH(Table24[[#This Row],[Month]]/12,1))</f>
        <v>15183.828221952004</v>
      </c>
      <c r="K88" s="1">
        <f>FV($E$2/12,($B$5*$B$3-Table24[[#This Row],[Month]]),0,-Table24[[#This Row],[Rental Cost]])</f>
        <v>21094.230806666168</v>
      </c>
    </row>
    <row r="89" spans="1:11" ht="15.75" customHeight="1" x14ac:dyDescent="0.3">
      <c r="A89" s="4">
        <v>77</v>
      </c>
      <c r="B89" s="1">
        <f t="shared" si="0"/>
        <v>29675.442283963555</v>
      </c>
      <c r="C89" s="1">
        <f t="shared" si="1"/>
        <v>7115.3260980846908</v>
      </c>
      <c r="D89" s="1">
        <f t="shared" si="2"/>
        <v>22560.116185878866</v>
      </c>
      <c r="E89" s="1">
        <f t="shared" si="7"/>
        <v>0.3</v>
      </c>
      <c r="F89" s="1">
        <f t="shared" si="6"/>
        <v>1115891.7595076717</v>
      </c>
      <c r="G89" s="1">
        <f>$E$3*Table24[[#This Row],[Interest]]</f>
        <v>2134.5978294254073</v>
      </c>
      <c r="H89" s="1">
        <f>Table24[[#This Row],[Payment]]-Table24[[#This Row],[Tax Savings]]</f>
        <v>27540.84445453815</v>
      </c>
      <c r="I89" s="1">
        <f>FV($E$2/12,($B$5*$B$3-Table24[[#This Row],[Month]]),0,-Table24[[#This Row],[Net EMI Cost]])</f>
        <v>37976.47137937243</v>
      </c>
      <c r="J89" s="1">
        <f>$H$3*(1+$H$2)^(_xlfn.FLOOR.MATH(Table24[[#This Row],[Month]]/12,1))</f>
        <v>15183.828221952004</v>
      </c>
      <c r="K89" s="1">
        <f>FV($E$2/12,($B$5*$B$3-Table24[[#This Row],[Month]]),0,-Table24[[#This Row],[Rental Cost]])</f>
        <v>20937.201793217038</v>
      </c>
    </row>
    <row r="90" spans="1:11" ht="15.75" customHeight="1" x14ac:dyDescent="0.3">
      <c r="A90" s="4">
        <v>78</v>
      </c>
      <c r="B90" s="1">
        <f t="shared" si="0"/>
        <v>29675.442283963555</v>
      </c>
      <c r="C90" s="1">
        <f t="shared" si="1"/>
        <v>6974.3234969229479</v>
      </c>
      <c r="D90" s="1">
        <f t="shared" si="2"/>
        <v>22701.118787040607</v>
      </c>
      <c r="E90" s="1">
        <f t="shared" si="7"/>
        <v>0.3</v>
      </c>
      <c r="F90" s="1">
        <f t="shared" si="6"/>
        <v>1093190.3407206309</v>
      </c>
      <c r="G90" s="1">
        <f>$E$3*Table24[[#This Row],[Interest]]</f>
        <v>2092.2970490768844</v>
      </c>
      <c r="H90" s="1">
        <f>Table24[[#This Row],[Payment]]-Table24[[#This Row],[Tax Savings]]</f>
        <v>27583.14523488667</v>
      </c>
      <c r="I90" s="1">
        <f>FV($E$2/12,($B$5*$B$3-Table24[[#This Row],[Month]]),0,-Table24[[#This Row],[Net EMI Cost]])</f>
        <v>37751.663068230897</v>
      </c>
      <c r="J90" s="1">
        <f>$H$3*(1+$H$2)^(_xlfn.FLOOR.MATH(Table24[[#This Row],[Month]]/12,1))</f>
        <v>15183.828221952004</v>
      </c>
      <c r="K90" s="1">
        <f>FV($E$2/12,($B$5*$B$3-Table24[[#This Row],[Month]]),0,-Table24[[#This Row],[Rental Cost]])</f>
        <v>20781.341730240234</v>
      </c>
    </row>
    <row r="91" spans="1:11" ht="15.75" customHeight="1" x14ac:dyDescent="0.3">
      <c r="A91" s="4">
        <v>79</v>
      </c>
      <c r="B91" s="1">
        <f t="shared" si="0"/>
        <v>29675.442283963555</v>
      </c>
      <c r="C91" s="1">
        <f t="shared" si="1"/>
        <v>6832.4396295039433</v>
      </c>
      <c r="D91" s="1">
        <f t="shared" si="2"/>
        <v>22843.002654459611</v>
      </c>
      <c r="E91" s="1">
        <f t="shared" si="7"/>
        <v>0.3</v>
      </c>
      <c r="F91" s="1">
        <f t="shared" si="6"/>
        <v>1070347.0380661713</v>
      </c>
      <c r="G91" s="1">
        <f>$E$3*Table24[[#This Row],[Interest]]</f>
        <v>2049.7318888511827</v>
      </c>
      <c r="H91" s="1">
        <f>Table24[[#This Row],[Payment]]-Table24[[#This Row],[Tax Savings]]</f>
        <v>27625.710395112372</v>
      </c>
      <c r="I91" s="1">
        <f>FV($E$2/12,($B$5*$B$3-Table24[[#This Row],[Month]]),0,-Table24[[#This Row],[Net EMI Cost]])</f>
        <v>37528.456438127949</v>
      </c>
      <c r="J91" s="1">
        <f>$H$3*(1+$H$2)^(_xlfn.FLOOR.MATH(Table24[[#This Row],[Month]]/12,1))</f>
        <v>15183.828221952004</v>
      </c>
      <c r="K91" s="1">
        <f>FV($E$2/12,($B$5*$B$3-Table24[[#This Row],[Month]]),0,-Table24[[#This Row],[Rental Cost]])</f>
        <v>20626.641915871198</v>
      </c>
    </row>
    <row r="92" spans="1:11" ht="15.75" customHeight="1" x14ac:dyDescent="0.3">
      <c r="A92" s="4">
        <v>80</v>
      </c>
      <c r="B92" s="1">
        <f t="shared" si="0"/>
        <v>29675.442283963555</v>
      </c>
      <c r="C92" s="1">
        <f t="shared" si="1"/>
        <v>6689.6689879135702</v>
      </c>
      <c r="D92" s="1">
        <f t="shared" si="2"/>
        <v>22985.773296049985</v>
      </c>
      <c r="E92" s="1">
        <f t="shared" si="7"/>
        <v>0.3</v>
      </c>
      <c r="F92" s="1">
        <f t="shared" si="6"/>
        <v>1047360.9647701213</v>
      </c>
      <c r="G92" s="1">
        <f>$E$3*Table24[[#This Row],[Interest]]</f>
        <v>2006.900696374071</v>
      </c>
      <c r="H92" s="1">
        <f>Table24[[#This Row],[Payment]]-Table24[[#This Row],[Tax Savings]]</f>
        <v>27668.541587589483</v>
      </c>
      <c r="I92" s="1">
        <f>FV($E$2/12,($B$5*$B$3-Table24[[#This Row],[Month]]),0,-Table24[[#This Row],[Net EMI Cost]])</f>
        <v>37306.839654998745</v>
      </c>
      <c r="J92" s="1">
        <f>$H$3*(1+$H$2)^(_xlfn.FLOOR.MATH(Table24[[#This Row],[Month]]/12,1))</f>
        <v>15183.828221952004</v>
      </c>
      <c r="K92" s="1">
        <f>FV($E$2/12,($B$5*$B$3-Table24[[#This Row],[Month]]),0,-Table24[[#This Row],[Rental Cost]])</f>
        <v>20473.093713023522</v>
      </c>
    </row>
    <row r="93" spans="1:11" ht="15.75" customHeight="1" x14ac:dyDescent="0.3">
      <c r="A93" s="4">
        <v>81</v>
      </c>
      <c r="B93" s="1">
        <f t="shared" si="0"/>
        <v>29675.442283963555</v>
      </c>
      <c r="C93" s="1">
        <f t="shared" si="1"/>
        <v>6546.0060298132576</v>
      </c>
      <c r="D93" s="1">
        <f t="shared" si="2"/>
        <v>23129.4362541503</v>
      </c>
      <c r="E93" s="1">
        <f t="shared" si="7"/>
        <v>0.3</v>
      </c>
      <c r="F93" s="1">
        <f t="shared" si="6"/>
        <v>1024231.2285159709</v>
      </c>
      <c r="G93" s="1">
        <f>$E$3*Table24[[#This Row],[Interest]]</f>
        <v>1963.8018089439772</v>
      </c>
      <c r="H93" s="1">
        <f>Table24[[#This Row],[Payment]]-Table24[[#This Row],[Tax Savings]]</f>
        <v>27711.64047501958</v>
      </c>
      <c r="I93" s="1">
        <f>FV($E$2/12,($B$5*$B$3-Table24[[#This Row],[Month]]),0,-Table24[[#This Row],[Net EMI Cost]])</f>
        <v>37086.800972762634</v>
      </c>
      <c r="J93" s="1">
        <f>$H$3*(1+$H$2)^(_xlfn.FLOOR.MATH(Table24[[#This Row],[Month]]/12,1))</f>
        <v>15183.828221952004</v>
      </c>
      <c r="K93" s="1">
        <f>FV($E$2/12,($B$5*$B$3-Table24[[#This Row],[Month]]),0,-Table24[[#This Row],[Rental Cost]])</f>
        <v>20320.688548906721</v>
      </c>
    </row>
    <row r="94" spans="1:11" ht="15.75" customHeight="1" x14ac:dyDescent="0.3">
      <c r="A94" s="4">
        <v>82</v>
      </c>
      <c r="B94" s="1">
        <f t="shared" si="0"/>
        <v>29675.442283963555</v>
      </c>
      <c r="C94" s="1">
        <f t="shared" si="1"/>
        <v>6401.445178224817</v>
      </c>
      <c r="D94" s="1">
        <f t="shared" si="2"/>
        <v>23273.997105738737</v>
      </c>
      <c r="E94" s="1">
        <f t="shared" si="7"/>
        <v>0.3</v>
      </c>
      <c r="F94" s="1">
        <f t="shared" si="6"/>
        <v>1000956.9314102321</v>
      </c>
      <c r="G94" s="1">
        <f>$E$3*Table24[[#This Row],[Interest]]</f>
        <v>1920.4335534674451</v>
      </c>
      <c r="H94" s="1">
        <f>Table24[[#This Row],[Payment]]-Table24[[#This Row],[Tax Savings]]</f>
        <v>27755.008730496109</v>
      </c>
      <c r="I94" s="1">
        <f>FV($E$2/12,($B$5*$B$3-Table24[[#This Row],[Month]]),0,-Table24[[#This Row],[Net EMI Cost]])</f>
        <v>36868.328732668342</v>
      </c>
      <c r="J94" s="1">
        <f>$H$3*(1+$H$2)^(_xlfn.FLOOR.MATH(Table24[[#This Row],[Month]]/12,1))</f>
        <v>15183.828221952004</v>
      </c>
      <c r="K94" s="1">
        <f>FV($E$2/12,($B$5*$B$3-Table24[[#This Row],[Month]]),0,-Table24[[#This Row],[Rental Cost]])</f>
        <v>20169.417914547612</v>
      </c>
    </row>
    <row r="95" spans="1:11" ht="15.75" customHeight="1" x14ac:dyDescent="0.3">
      <c r="A95" s="4">
        <v>83</v>
      </c>
      <c r="B95" s="1">
        <f t="shared" si="0"/>
        <v>29675.442283963555</v>
      </c>
      <c r="C95" s="1">
        <f t="shared" si="1"/>
        <v>6255.9808213139504</v>
      </c>
      <c r="D95" s="1">
        <f t="shared" si="2"/>
        <v>23419.461462649604</v>
      </c>
      <c r="E95" s="1">
        <f t="shared" si="7"/>
        <v>0.3</v>
      </c>
      <c r="F95" s="1">
        <f t="shared" si="6"/>
        <v>977537.16994758241</v>
      </c>
      <c r="G95" s="1">
        <f>$E$3*Table24[[#This Row],[Interest]]</f>
        <v>1876.7942463941849</v>
      </c>
      <c r="H95" s="1">
        <f>Table24[[#This Row],[Payment]]-Table24[[#This Row],[Tax Savings]]</f>
        <v>27798.648037569372</v>
      </c>
      <c r="I95" s="1">
        <f>FV($E$2/12,($B$5*$B$3-Table24[[#This Row],[Month]]),0,-Table24[[#This Row],[Net EMI Cost]])</f>
        <v>36651.411362644023</v>
      </c>
      <c r="J95" s="1">
        <f>$H$3*(1+$H$2)^(_xlfn.FLOOR.MATH(Table24[[#This Row],[Month]]/12,1))</f>
        <v>15183.828221952004</v>
      </c>
      <c r="K95" s="1">
        <f>FV($E$2/12,($B$5*$B$3-Table24[[#This Row],[Month]]),0,-Table24[[#This Row],[Rental Cost]])</f>
        <v>20019.273364315242</v>
      </c>
    </row>
    <row r="96" spans="1:11" ht="15.75" customHeight="1" x14ac:dyDescent="0.3">
      <c r="A96" s="4">
        <v>84</v>
      </c>
      <c r="B96" s="1">
        <f t="shared" si="0"/>
        <v>29675.442283963555</v>
      </c>
      <c r="C96" s="1">
        <f t="shared" si="1"/>
        <v>6109.6073121723894</v>
      </c>
      <c r="D96" s="1">
        <f t="shared" si="2"/>
        <v>23565.834971791166</v>
      </c>
      <c r="E96" s="1">
        <f t="shared" si="7"/>
        <v>0.3</v>
      </c>
      <c r="F96" s="1">
        <f t="shared" si="6"/>
        <v>953971.03497579123</v>
      </c>
      <c r="G96" s="1">
        <f>$E$3*Table24[[#This Row],[Interest]]</f>
        <v>1832.8821936517168</v>
      </c>
      <c r="H96" s="1">
        <f>Table24[[#This Row],[Payment]]-Table24[[#This Row],[Tax Savings]]</f>
        <v>27842.560090311839</v>
      </c>
      <c r="I96" s="1">
        <f>FV($E$2/12,($B$5*$B$3-Table24[[#This Row],[Month]]),0,-Table24[[#This Row],[Net EMI Cost]])</f>
        <v>36436.037376652122</v>
      </c>
      <c r="J96" s="1">
        <f>$H$3*(1+$H$2)^(_xlfn.FLOOR.MATH(Table24[[#This Row],[Month]]/12,1))</f>
        <v>15791.181350830084</v>
      </c>
      <c r="K96" s="1">
        <f>FV($E$2/12,($B$5*$B$3-Table24[[#This Row],[Month]]),0,-Table24[[#This Row],[Rental Cost]])</f>
        <v>20665.056376067347</v>
      </c>
    </row>
    <row r="97" spans="1:11" ht="15.75" customHeight="1" x14ac:dyDescent="0.3">
      <c r="A97" s="4">
        <v>85</v>
      </c>
      <c r="B97" s="1">
        <f t="shared" si="0"/>
        <v>29675.442283963555</v>
      </c>
      <c r="C97" s="1">
        <f t="shared" si="1"/>
        <v>5962.3189685986945</v>
      </c>
      <c r="D97" s="1">
        <f t="shared" si="2"/>
        <v>23713.123315364861</v>
      </c>
      <c r="E97" s="1">
        <f t="shared" si="7"/>
        <v>0.3</v>
      </c>
      <c r="F97" s="1">
        <f t="shared" si="6"/>
        <v>930257.61166042637</v>
      </c>
      <c r="G97" s="1">
        <f>$E$3*Table24[[#This Row],[Interest]]</f>
        <v>1788.6956905796083</v>
      </c>
      <c r="H97" s="1">
        <f>Table24[[#This Row],[Payment]]-Table24[[#This Row],[Tax Savings]]</f>
        <v>27886.746593383948</v>
      </c>
      <c r="I97" s="1">
        <f>FV($E$2/12,($B$5*$B$3-Table24[[#This Row],[Month]]),0,-Table24[[#This Row],[Net EMI Cost]])</f>
        <v>36222.195374049057</v>
      </c>
      <c r="J97" s="1">
        <f>$H$3*(1+$H$2)^(_xlfn.FLOOR.MATH(Table24[[#This Row],[Month]]/12,1))</f>
        <v>15791.181350830084</v>
      </c>
      <c r="K97" s="1">
        <f>FV($E$2/12,($B$5*$B$3-Table24[[#This Row],[Month]]),0,-Table24[[#This Row],[Rental Cost]])</f>
        <v>20511.222209496125</v>
      </c>
    </row>
    <row r="98" spans="1:11" ht="15.75" customHeight="1" x14ac:dyDescent="0.3">
      <c r="A98" s="4">
        <v>86</v>
      </c>
      <c r="B98" s="1">
        <f t="shared" si="0"/>
        <v>29675.442283963555</v>
      </c>
      <c r="C98" s="1">
        <f t="shared" si="1"/>
        <v>5814.1100728776646</v>
      </c>
      <c r="D98" s="1">
        <f t="shared" si="2"/>
        <v>23861.33221108589</v>
      </c>
      <c r="E98" s="1">
        <f t="shared" si="7"/>
        <v>0.3</v>
      </c>
      <c r="F98" s="1">
        <f t="shared" si="6"/>
        <v>906395.97944934038</v>
      </c>
      <c r="G98" s="1">
        <f>$E$3*Table24[[#This Row],[Interest]]</f>
        <v>1744.2330218632994</v>
      </c>
      <c r="H98" s="1">
        <f>Table24[[#This Row],[Payment]]-Table24[[#This Row],[Tax Savings]]</f>
        <v>27931.209262100256</v>
      </c>
      <c r="I98" s="1">
        <f>FV($E$2/12,($B$5*$B$3-Table24[[#This Row],[Month]]),0,-Table24[[#This Row],[Net EMI Cost]])</f>
        <v>36009.874038949682</v>
      </c>
      <c r="J98" s="1">
        <f>$H$3*(1+$H$2)^(_xlfn.FLOOR.MATH(Table24[[#This Row],[Month]]/12,1))</f>
        <v>15791.181350830084</v>
      </c>
      <c r="K98" s="1">
        <f>FV($E$2/12,($B$5*$B$3-Table24[[#This Row],[Month]]),0,-Table24[[#This Row],[Rental Cost]])</f>
        <v>20358.533210417987</v>
      </c>
    </row>
    <row r="99" spans="1:11" ht="15.75" customHeight="1" x14ac:dyDescent="0.3">
      <c r="A99" s="4">
        <v>87</v>
      </c>
      <c r="B99" s="1">
        <f t="shared" si="0"/>
        <v>29675.442283963555</v>
      </c>
      <c r="C99" s="1">
        <f t="shared" si="1"/>
        <v>5664.9748715583764</v>
      </c>
      <c r="D99" s="1">
        <f t="shared" si="2"/>
        <v>24010.467412405178</v>
      </c>
      <c r="E99" s="1">
        <f t="shared" si="7"/>
        <v>0.3</v>
      </c>
      <c r="F99" s="1">
        <f t="shared" si="6"/>
        <v>882385.21203693515</v>
      </c>
      <c r="G99" s="1">
        <f>$E$3*Table24[[#This Row],[Interest]]</f>
        <v>1699.4924614675128</v>
      </c>
      <c r="H99" s="1">
        <f>Table24[[#This Row],[Payment]]-Table24[[#This Row],[Tax Savings]]</f>
        <v>27975.949822496041</v>
      </c>
      <c r="I99" s="1">
        <f>FV($E$2/12,($B$5*$B$3-Table24[[#This Row],[Month]]),0,-Table24[[#This Row],[Net EMI Cost]])</f>
        <v>35799.062139596448</v>
      </c>
      <c r="J99" s="1">
        <f>$H$3*(1+$H$2)^(_xlfn.FLOOR.MATH(Table24[[#This Row],[Month]]/12,1))</f>
        <v>15791.181350830084</v>
      </c>
      <c r="K99" s="1">
        <f>FV($E$2/12,($B$5*$B$3-Table24[[#This Row],[Month]]),0,-Table24[[#This Row],[Rental Cost]])</f>
        <v>20206.980854012887</v>
      </c>
    </row>
    <row r="100" spans="1:11" ht="15.75" customHeight="1" x14ac:dyDescent="0.3">
      <c r="A100" s="4">
        <v>88</v>
      </c>
      <c r="B100" s="1">
        <f t="shared" si="0"/>
        <v>29675.442283963555</v>
      </c>
      <c r="C100" s="1">
        <f t="shared" si="1"/>
        <v>5514.9075752308445</v>
      </c>
      <c r="D100" s="1">
        <f t="shared" si="2"/>
        <v>24160.53470873271</v>
      </c>
      <c r="E100" s="1">
        <f t="shared" si="7"/>
        <v>0.3</v>
      </c>
      <c r="F100" s="1">
        <f t="shared" si="6"/>
        <v>858224.37732820236</v>
      </c>
      <c r="G100" s="1">
        <f>$E$3*Table24[[#This Row],[Interest]]</f>
        <v>1654.4722725692534</v>
      </c>
      <c r="H100" s="1">
        <f>Table24[[#This Row],[Payment]]-Table24[[#This Row],[Tax Savings]]</f>
        <v>28020.970011394304</v>
      </c>
      <c r="I100" s="1">
        <f>FV($E$2/12,($B$5*$B$3-Table24[[#This Row],[Month]]),0,-Table24[[#This Row],[Net EMI Cost]])</f>
        <v>35589.748527733325</v>
      </c>
      <c r="J100" s="1">
        <f>$H$3*(1+$H$2)^(_xlfn.FLOOR.MATH(Table24[[#This Row],[Month]]/12,1))</f>
        <v>15791.181350830084</v>
      </c>
      <c r="K100" s="1">
        <f>FV($E$2/12,($B$5*$B$3-Table24[[#This Row],[Month]]),0,-Table24[[#This Row],[Rental Cost]])</f>
        <v>20056.556678920981</v>
      </c>
    </row>
    <row r="101" spans="1:11" ht="15.75" customHeight="1" x14ac:dyDescent="0.3">
      <c r="A101" s="4">
        <v>89</v>
      </c>
      <c r="B101" s="1">
        <f t="shared" si="0"/>
        <v>29675.442283963555</v>
      </c>
      <c r="C101" s="1">
        <f t="shared" si="1"/>
        <v>5363.902358301264</v>
      </c>
      <c r="D101" s="1">
        <f t="shared" si="2"/>
        <v>24311.539925662291</v>
      </c>
      <c r="E101" s="1">
        <f t="shared" si="7"/>
        <v>0.3</v>
      </c>
      <c r="F101" s="1">
        <f t="shared" si="6"/>
        <v>833912.53740253998</v>
      </c>
      <c r="G101" s="1">
        <f>$E$3*Table24[[#This Row],[Interest]]</f>
        <v>1609.1707074903791</v>
      </c>
      <c r="H101" s="1">
        <f>Table24[[#This Row],[Payment]]-Table24[[#This Row],[Tax Savings]]</f>
        <v>28066.271576473177</v>
      </c>
      <c r="I101" s="1">
        <f>FV($E$2/12,($B$5*$B$3-Table24[[#This Row],[Month]]),0,-Table24[[#This Row],[Net EMI Cost]])</f>
        <v>35381.922137984271</v>
      </c>
      <c r="J101" s="1">
        <f>$H$3*(1+$H$2)^(_xlfn.FLOOR.MATH(Table24[[#This Row],[Month]]/12,1))</f>
        <v>15791.181350830084</v>
      </c>
      <c r="K101" s="1">
        <f>FV($E$2/12,($B$5*$B$3-Table24[[#This Row],[Month]]),0,-Table24[[#This Row],[Rental Cost]])</f>
        <v>19907.252286770206</v>
      </c>
    </row>
    <row r="102" spans="1:11" ht="15.75" customHeight="1" x14ac:dyDescent="0.3">
      <c r="A102" s="4">
        <v>90</v>
      </c>
      <c r="B102" s="1">
        <f t="shared" si="0"/>
        <v>29675.442283963555</v>
      </c>
      <c r="C102" s="1">
        <f t="shared" si="1"/>
        <v>5211.9533587658743</v>
      </c>
      <c r="D102" s="1">
        <f t="shared" si="2"/>
        <v>24463.488925197682</v>
      </c>
      <c r="E102" s="1">
        <f t="shared" si="7"/>
        <v>0.3</v>
      </c>
      <c r="F102" s="1">
        <f t="shared" si="6"/>
        <v>809448.74847734231</v>
      </c>
      <c r="G102" s="1">
        <f>$E$3*Table24[[#This Row],[Interest]]</f>
        <v>1563.5860076297622</v>
      </c>
      <c r="H102" s="1">
        <f>Table24[[#This Row],[Payment]]-Table24[[#This Row],[Tax Savings]]</f>
        <v>28111.856276333794</v>
      </c>
      <c r="I102" s="1">
        <f>FV($E$2/12,($B$5*$B$3-Table24[[#This Row],[Month]]),0,-Table24[[#This Row],[Net EMI Cost]])</f>
        <v>35175.571987236428</v>
      </c>
      <c r="J102" s="1">
        <f>$H$3*(1+$H$2)^(_xlfn.FLOOR.MATH(Table24[[#This Row],[Month]]/12,1))</f>
        <v>15791.181350830084</v>
      </c>
      <c r="K102" s="1">
        <f>FV($E$2/12,($B$5*$B$3-Table24[[#This Row],[Month]]),0,-Table24[[#This Row],[Rental Cost]])</f>
        <v>19759.059341707398</v>
      </c>
    </row>
    <row r="103" spans="1:11" ht="15.75" customHeight="1" x14ac:dyDescent="0.3">
      <c r="A103" s="4">
        <v>91</v>
      </c>
      <c r="B103" s="1">
        <f t="shared" si="0"/>
        <v>29675.442283963555</v>
      </c>
      <c r="C103" s="1">
        <f t="shared" si="1"/>
        <v>5059.0546779833894</v>
      </c>
      <c r="D103" s="1">
        <f t="shared" si="2"/>
        <v>24616.387605980166</v>
      </c>
      <c r="E103" s="1">
        <f t="shared" si="7"/>
        <v>0.3</v>
      </c>
      <c r="F103" s="1">
        <f t="shared" si="6"/>
        <v>784832.0608713621</v>
      </c>
      <c r="G103" s="1">
        <f>$E$3*Table24[[#This Row],[Interest]]</f>
        <v>1517.7164033950169</v>
      </c>
      <c r="H103" s="1">
        <f>Table24[[#This Row],[Payment]]-Table24[[#This Row],[Tax Savings]]</f>
        <v>28157.725880568538</v>
      </c>
      <c r="I103" s="1">
        <f>FV($E$2/12,($B$5*$B$3-Table24[[#This Row],[Month]]),0,-Table24[[#This Row],[Net EMI Cost]])</f>
        <v>34970.687174027895</v>
      </c>
      <c r="J103" s="1">
        <f>$H$3*(1+$H$2)^(_xlfn.FLOOR.MATH(Table24[[#This Row],[Month]]/12,1))</f>
        <v>15791.181350830084</v>
      </c>
      <c r="K103" s="1">
        <f>FV($E$2/12,($B$5*$B$3-Table24[[#This Row],[Month]]),0,-Table24[[#This Row],[Rental Cost]])</f>
        <v>19611.969569932895</v>
      </c>
    </row>
    <row r="104" spans="1:11" ht="15.75" customHeight="1" x14ac:dyDescent="0.3">
      <c r="A104" s="4">
        <v>92</v>
      </c>
      <c r="B104" s="1">
        <f t="shared" si="0"/>
        <v>29675.442283963555</v>
      </c>
      <c r="C104" s="1">
        <f t="shared" si="1"/>
        <v>4905.2003804460128</v>
      </c>
      <c r="D104" s="1">
        <f t="shared" si="2"/>
        <v>24770.241903517541</v>
      </c>
      <c r="E104" s="1">
        <f t="shared" si="7"/>
        <v>0.3</v>
      </c>
      <c r="F104" s="1">
        <f t="shared" si="6"/>
        <v>760061.51896784455</v>
      </c>
      <c r="G104" s="1">
        <f>$E$3*Table24[[#This Row],[Interest]]</f>
        <v>1471.5601141338038</v>
      </c>
      <c r="H104" s="1">
        <f>Table24[[#This Row],[Payment]]-Table24[[#This Row],[Tax Savings]]</f>
        <v>28203.882169829751</v>
      </c>
      <c r="I104" s="1">
        <f>FV($E$2/12,($B$5*$B$3-Table24[[#This Row],[Month]]),0,-Table24[[#This Row],[Net EMI Cost]])</f>
        <v>34767.256877940039</v>
      </c>
      <c r="J104" s="1">
        <f>$H$3*(1+$H$2)^(_xlfn.FLOOR.MATH(Table24[[#This Row],[Month]]/12,1))</f>
        <v>15791.181350830084</v>
      </c>
      <c r="K104" s="1">
        <f>FV($E$2/12,($B$5*$B$3-Table24[[#This Row],[Month]]),0,-Table24[[#This Row],[Rental Cost]])</f>
        <v>19465.974759238608</v>
      </c>
    </row>
    <row r="105" spans="1:11" ht="15.75" customHeight="1" x14ac:dyDescent="0.3">
      <c r="A105" s="4">
        <v>93</v>
      </c>
      <c r="B105" s="1">
        <f t="shared" si="0"/>
        <v>29675.442283963555</v>
      </c>
      <c r="C105" s="1">
        <f t="shared" si="1"/>
        <v>4750.3844935490279</v>
      </c>
      <c r="D105" s="1">
        <f t="shared" si="2"/>
        <v>24925.057790414528</v>
      </c>
      <c r="E105" s="1">
        <f t="shared" si="7"/>
        <v>0.3</v>
      </c>
      <c r="F105" s="1">
        <f t="shared" si="6"/>
        <v>735136.16117742995</v>
      </c>
      <c r="G105" s="1">
        <f>$E$3*Table24[[#This Row],[Interest]]</f>
        <v>1425.1153480647083</v>
      </c>
      <c r="H105" s="1">
        <f>Table24[[#This Row],[Payment]]-Table24[[#This Row],[Tax Savings]]</f>
        <v>28250.326935898847</v>
      </c>
      <c r="I105" s="1">
        <f>FV($E$2/12,($B$5*$B$3-Table24[[#This Row],[Month]]),0,-Table24[[#This Row],[Net EMI Cost]])</f>
        <v>34565.270358994276</v>
      </c>
      <c r="J105" s="1">
        <f>$H$3*(1+$H$2)^(_xlfn.FLOOR.MATH(Table24[[#This Row],[Month]]/12,1))</f>
        <v>15791.181350830084</v>
      </c>
      <c r="K105" s="1">
        <f>FV($E$2/12,($B$5*$B$3-Table24[[#This Row],[Month]]),0,-Table24[[#This Row],[Rental Cost]])</f>
        <v>19321.066758549485</v>
      </c>
    </row>
    <row r="106" spans="1:11" ht="15.75" customHeight="1" x14ac:dyDescent="0.3">
      <c r="A106" s="4">
        <v>94</v>
      </c>
      <c r="B106" s="1">
        <f t="shared" si="0"/>
        <v>29675.442283963555</v>
      </c>
      <c r="C106" s="1">
        <f t="shared" si="1"/>
        <v>4594.6010073589368</v>
      </c>
      <c r="D106" s="1">
        <f t="shared" si="2"/>
        <v>25080.841276604617</v>
      </c>
      <c r="E106" s="1">
        <f t="shared" si="7"/>
        <v>0.3</v>
      </c>
      <c r="F106" s="1">
        <f t="shared" si="6"/>
        <v>710055.01990082534</v>
      </c>
      <c r="G106" s="1">
        <f>$E$3*Table24[[#This Row],[Interest]]</f>
        <v>1378.3803022076811</v>
      </c>
      <c r="H106" s="1">
        <f>Table24[[#This Row],[Payment]]-Table24[[#This Row],[Tax Savings]]</f>
        <v>28297.061981755873</v>
      </c>
      <c r="I106" s="1">
        <f>FV($E$2/12,($B$5*$B$3-Table24[[#This Row],[Month]]),0,-Table24[[#This Row],[Net EMI Cost]])</f>
        <v>34364.716957053461</v>
      </c>
      <c r="J106" s="1">
        <f>$H$3*(1+$H$2)^(_xlfn.FLOOR.MATH(Table24[[#This Row],[Month]]/12,1))</f>
        <v>15791.181350830084</v>
      </c>
      <c r="K106" s="1">
        <f>FV($E$2/12,($B$5*$B$3-Table24[[#This Row],[Month]]),0,-Table24[[#This Row],[Rental Cost]])</f>
        <v>19177.237477468469</v>
      </c>
    </row>
    <row r="107" spans="1:11" ht="15.75" customHeight="1" x14ac:dyDescent="0.3">
      <c r="A107" s="4">
        <v>95</v>
      </c>
      <c r="B107" s="1">
        <f t="shared" si="0"/>
        <v>29675.442283963555</v>
      </c>
      <c r="C107" s="1">
        <f t="shared" si="1"/>
        <v>4437.843874380158</v>
      </c>
      <c r="D107" s="1">
        <f t="shared" si="2"/>
        <v>25237.598409583399</v>
      </c>
      <c r="E107" s="1">
        <f t="shared" si="7"/>
        <v>0.3</v>
      </c>
      <c r="F107" s="1">
        <f t="shared" si="6"/>
        <v>684817.12149124185</v>
      </c>
      <c r="G107" s="1">
        <f>$E$3*Table24[[#This Row],[Interest]]</f>
        <v>1331.3531623140473</v>
      </c>
      <c r="H107" s="1">
        <f>Table24[[#This Row],[Payment]]-Table24[[#This Row],[Tax Savings]]</f>
        <v>28344.089121649507</v>
      </c>
      <c r="I107" s="1">
        <f>FV($E$2/12,($B$5*$B$3-Table24[[#This Row],[Month]]),0,-Table24[[#This Row],[Net EMI Cost]])</f>
        <v>34165.586091227626</v>
      </c>
      <c r="J107" s="1">
        <f>$H$3*(1+$H$2)^(_xlfn.FLOOR.MATH(Table24[[#This Row],[Month]]/12,1))</f>
        <v>15791.181350830084</v>
      </c>
      <c r="K107" s="1">
        <f>FV($E$2/12,($B$5*$B$3-Table24[[#This Row],[Month]]),0,-Table24[[#This Row],[Rental Cost]])</f>
        <v>19034.478885824781</v>
      </c>
    </row>
    <row r="108" spans="1:11" ht="15.75" customHeight="1" x14ac:dyDescent="0.3">
      <c r="A108" s="4">
        <v>96</v>
      </c>
      <c r="B108" s="1">
        <f t="shared" si="0"/>
        <v>29675.442283963555</v>
      </c>
      <c r="C108" s="1">
        <f t="shared" si="1"/>
        <v>4280.1070093202616</v>
      </c>
      <c r="D108" s="1">
        <f t="shared" si="2"/>
        <v>25395.335274643294</v>
      </c>
      <c r="E108" s="1">
        <f t="shared" si="7"/>
        <v>0.3</v>
      </c>
      <c r="F108" s="1">
        <f t="shared" si="6"/>
        <v>659421.48621659854</v>
      </c>
      <c r="G108" s="1">
        <f>$E$3*Table24[[#This Row],[Interest]]</f>
        <v>1284.0321027960783</v>
      </c>
      <c r="H108" s="1">
        <f>Table24[[#This Row],[Payment]]-Table24[[#This Row],[Tax Savings]]</f>
        <v>28391.410181167477</v>
      </c>
      <c r="I108" s="1">
        <f>FV($E$2/12,($B$5*$B$3-Table24[[#This Row],[Month]]),0,-Table24[[#This Row],[Net EMI Cost]])</f>
        <v>33967.867259284227</v>
      </c>
      <c r="J108" s="1">
        <f>$H$3*(1+$H$2)^(_xlfn.FLOOR.MATH(Table24[[#This Row],[Month]]/12,1))</f>
        <v>16422.828604863291</v>
      </c>
      <c r="K108" s="1">
        <f>FV($E$2/12,($B$5*$B$3-Table24[[#This Row],[Month]]),0,-Table24[[#This Row],[Rental Cost]])</f>
        <v>19648.494333754614</v>
      </c>
    </row>
    <row r="109" spans="1:11" ht="15.75" customHeight="1" x14ac:dyDescent="0.3">
      <c r="A109" s="4">
        <v>97</v>
      </c>
      <c r="B109" s="1">
        <f t="shared" si="0"/>
        <v>29675.442283963555</v>
      </c>
      <c r="C109" s="1">
        <f t="shared" si="1"/>
        <v>4121.3842888537401</v>
      </c>
      <c r="D109" s="1">
        <f t="shared" si="2"/>
        <v>25554.057995109815</v>
      </c>
      <c r="E109" s="1">
        <f t="shared" si="7"/>
        <v>0.3</v>
      </c>
      <c r="F109" s="1">
        <f t="shared" si="6"/>
        <v>633867.12822148867</v>
      </c>
      <c r="G109" s="1">
        <f>$E$3*Table24[[#This Row],[Interest]]</f>
        <v>1236.4152866561219</v>
      </c>
      <c r="H109" s="1">
        <f>Table24[[#This Row],[Payment]]-Table24[[#This Row],[Tax Savings]]</f>
        <v>28439.026997307432</v>
      </c>
      <c r="I109" s="1">
        <f>FV($E$2/12,($B$5*$B$3-Table24[[#This Row],[Month]]),0,-Table24[[#This Row],[Net EMI Cost]])</f>
        <v>33771.550037062698</v>
      </c>
      <c r="J109" s="1">
        <f>$H$3*(1+$H$2)^(_xlfn.FLOOR.MATH(Table24[[#This Row],[Month]]/12,1))</f>
        <v>16422.828604863291</v>
      </c>
      <c r="K109" s="1">
        <f>FV($E$2/12,($B$5*$B$3-Table24[[#This Row],[Month]]),0,-Table24[[#This Row],[Rental Cost]])</f>
        <v>19502.227626555446</v>
      </c>
    </row>
    <row r="110" spans="1:11" ht="15.75" customHeight="1" x14ac:dyDescent="0.3">
      <c r="A110" s="4">
        <v>98</v>
      </c>
      <c r="B110" s="1">
        <f t="shared" si="0"/>
        <v>29675.442283963555</v>
      </c>
      <c r="C110" s="1">
        <f t="shared" si="1"/>
        <v>3961.6695513843038</v>
      </c>
      <c r="D110" s="1">
        <f t="shared" si="2"/>
        <v>25713.772732579251</v>
      </c>
      <c r="E110" s="1">
        <f t="shared" si="7"/>
        <v>0.3</v>
      </c>
      <c r="F110" s="1">
        <f t="shared" si="6"/>
        <v>608153.05548890936</v>
      </c>
      <c r="G110" s="1">
        <f>$E$3*Table24[[#This Row],[Interest]]</f>
        <v>1188.5008654152912</v>
      </c>
      <c r="H110" s="1">
        <f>Table24[[#This Row],[Payment]]-Table24[[#This Row],[Tax Savings]]</f>
        <v>28486.941418548264</v>
      </c>
      <c r="I110" s="1">
        <f>FV($E$2/12,($B$5*$B$3-Table24[[#This Row],[Month]]),0,-Table24[[#This Row],[Net EMI Cost]])</f>
        <v>33576.624077893437</v>
      </c>
      <c r="J110" s="1">
        <f>$H$3*(1+$H$2)^(_xlfn.FLOOR.MATH(Table24[[#This Row],[Month]]/12,1))</f>
        <v>16422.828604863291</v>
      </c>
      <c r="K110" s="1">
        <f>FV($E$2/12,($B$5*$B$3-Table24[[#This Row],[Month]]),0,-Table24[[#This Row],[Rental Cost]])</f>
        <v>19357.04975340491</v>
      </c>
    </row>
    <row r="111" spans="1:11" ht="15.75" customHeight="1" x14ac:dyDescent="0.3">
      <c r="A111" s="4">
        <v>99</v>
      </c>
      <c r="B111" s="1">
        <f t="shared" si="0"/>
        <v>29675.442283963555</v>
      </c>
      <c r="C111" s="1">
        <f t="shared" si="1"/>
        <v>3800.9565968056831</v>
      </c>
      <c r="D111" s="1">
        <f t="shared" si="2"/>
        <v>25874.485687157874</v>
      </c>
      <c r="E111" s="1">
        <f t="shared" si="7"/>
        <v>0.3</v>
      </c>
      <c r="F111" s="1">
        <f t="shared" si="6"/>
        <v>582278.26980175148</v>
      </c>
      <c r="G111" s="1">
        <f>$E$3*Table24[[#This Row],[Interest]]</f>
        <v>1140.2869790417049</v>
      </c>
      <c r="H111" s="1">
        <f>Table24[[#This Row],[Payment]]-Table24[[#This Row],[Tax Savings]]</f>
        <v>28535.155304921849</v>
      </c>
      <c r="I111" s="1">
        <f>FV($E$2/12,($B$5*$B$3-Table24[[#This Row],[Month]]),0,-Table24[[#This Row],[Net EMI Cost]])</f>
        <v>33383.079112021034</v>
      </c>
      <c r="J111" s="1">
        <f>$H$3*(1+$H$2)^(_xlfn.FLOOR.MATH(Table24[[#This Row],[Month]]/12,1))</f>
        <v>16422.828604863291</v>
      </c>
      <c r="K111" s="1">
        <f>FV($E$2/12,($B$5*$B$3-Table24[[#This Row],[Month]]),0,-Table24[[#This Row],[Rental Cost]])</f>
        <v>19212.952608838616</v>
      </c>
    </row>
    <row r="112" spans="1:11" ht="15.75" customHeight="1" x14ac:dyDescent="0.3">
      <c r="A112" s="4">
        <v>100</v>
      </c>
      <c r="B112" s="1">
        <f t="shared" si="0"/>
        <v>29675.442283963555</v>
      </c>
      <c r="C112" s="1">
        <f t="shared" si="1"/>
        <v>3639.2391862609466</v>
      </c>
      <c r="D112" s="1">
        <f t="shared" si="2"/>
        <v>26036.203097702608</v>
      </c>
      <c r="E112" s="1">
        <f t="shared" si="7"/>
        <v>0.3</v>
      </c>
      <c r="F112" s="1">
        <f t="shared" si="6"/>
        <v>556241.76670404884</v>
      </c>
      <c r="G112" s="1">
        <f>$E$3*Table24[[#This Row],[Interest]]</f>
        <v>1091.771755878284</v>
      </c>
      <c r="H112" s="1">
        <f>Table24[[#This Row],[Payment]]-Table24[[#This Row],[Tax Savings]]</f>
        <v>28583.670528085273</v>
      </c>
      <c r="I112" s="1">
        <f>FV($E$2/12,($B$5*$B$3-Table24[[#This Row],[Month]]),0,-Table24[[#This Row],[Net EMI Cost]])</f>
        <v>33190.904946031951</v>
      </c>
      <c r="J112" s="1">
        <f>$H$3*(1+$H$2)^(_xlfn.FLOOR.MATH(Table24[[#This Row],[Month]]/12,1))</f>
        <v>16422.828604863291</v>
      </c>
      <c r="K112" s="1">
        <f>FV($E$2/12,($B$5*$B$3-Table24[[#This Row],[Month]]),0,-Table24[[#This Row],[Rental Cost]])</f>
        <v>19069.928147730636</v>
      </c>
    </row>
    <row r="113" spans="1:11" ht="15.75" customHeight="1" x14ac:dyDescent="0.3">
      <c r="A113" s="4">
        <v>101</v>
      </c>
      <c r="B113" s="1">
        <f t="shared" si="0"/>
        <v>29675.442283963555</v>
      </c>
      <c r="C113" s="1">
        <f t="shared" si="1"/>
        <v>3476.5110419003049</v>
      </c>
      <c r="D113" s="1">
        <f t="shared" si="2"/>
        <v>26198.931242063249</v>
      </c>
      <c r="E113" s="1">
        <f t="shared" si="7"/>
        <v>0.3</v>
      </c>
      <c r="F113" s="1">
        <f t="shared" si="6"/>
        <v>530042.53546198551</v>
      </c>
      <c r="G113" s="1">
        <f>$E$3*Table24[[#This Row],[Interest]]</f>
        <v>1042.9533125700914</v>
      </c>
      <c r="H113" s="1">
        <f>Table24[[#This Row],[Payment]]-Table24[[#This Row],[Tax Savings]]</f>
        <v>28632.488971393464</v>
      </c>
      <c r="I113" s="1">
        <f>FV($E$2/12,($B$5*$B$3-Table24[[#This Row],[Month]]),0,-Table24[[#This Row],[Net EMI Cost]])</f>
        <v>33000.091462286196</v>
      </c>
      <c r="J113" s="1">
        <f>$H$3*(1+$H$2)^(_xlfn.FLOOR.MATH(Table24[[#This Row],[Month]]/12,1))</f>
        <v>16422.828604863291</v>
      </c>
      <c r="K113" s="1">
        <f>FV($E$2/12,($B$5*$B$3-Table24[[#This Row],[Month]]),0,-Table24[[#This Row],[Rental Cost]])</f>
        <v>18927.968384844302</v>
      </c>
    </row>
    <row r="114" spans="1:11" ht="15.75" customHeight="1" x14ac:dyDescent="0.3">
      <c r="A114" s="4">
        <v>102</v>
      </c>
      <c r="B114" s="1">
        <f t="shared" si="0"/>
        <v>29675.442283963555</v>
      </c>
      <c r="C114" s="1">
        <f t="shared" si="1"/>
        <v>3312.7658466374091</v>
      </c>
      <c r="D114" s="1">
        <f t="shared" si="2"/>
        <v>26362.676437326147</v>
      </c>
      <c r="E114" s="1">
        <f t="shared" si="7"/>
        <v>0.3</v>
      </c>
      <c r="F114" s="1">
        <f t="shared" si="6"/>
        <v>503679.55902465939</v>
      </c>
      <c r="G114" s="1">
        <f>$E$3*Table24[[#This Row],[Interest]]</f>
        <v>993.82975399122267</v>
      </c>
      <c r="H114" s="1">
        <f>Table24[[#This Row],[Payment]]-Table24[[#This Row],[Tax Savings]]</f>
        <v>28681.612529972332</v>
      </c>
      <c r="I114" s="1">
        <f>FV($E$2/12,($B$5*$B$3-Table24[[#This Row],[Month]]),0,-Table24[[#This Row],[Net EMI Cost]])</f>
        <v>32810.628618353541</v>
      </c>
      <c r="J114" s="1">
        <f>$H$3*(1+$H$2)^(_xlfn.FLOOR.MATH(Table24[[#This Row],[Month]]/12,1))</f>
        <v>16422.828604863291</v>
      </c>
      <c r="K114" s="1">
        <f>FV($E$2/12,($B$5*$B$3-Table24[[#This Row],[Month]]),0,-Table24[[#This Row],[Rental Cost]])</f>
        <v>18787.065394386405</v>
      </c>
    </row>
    <row r="115" spans="1:11" ht="15.75" customHeight="1" x14ac:dyDescent="0.3">
      <c r="A115" s="4">
        <v>103</v>
      </c>
      <c r="B115" s="1">
        <f t="shared" si="0"/>
        <v>29675.442283963555</v>
      </c>
      <c r="C115" s="1">
        <f t="shared" si="1"/>
        <v>3147.9972439041208</v>
      </c>
      <c r="D115" s="1">
        <f t="shared" si="2"/>
        <v>26527.445040059436</v>
      </c>
      <c r="E115" s="1">
        <f t="shared" si="7"/>
        <v>0.3</v>
      </c>
      <c r="F115" s="1">
        <f t="shared" si="6"/>
        <v>477151.81398459995</v>
      </c>
      <c r="G115" s="1">
        <f>$E$3*Table24[[#This Row],[Interest]]</f>
        <v>944.39917317123616</v>
      </c>
      <c r="H115" s="1">
        <f>Table24[[#This Row],[Payment]]-Table24[[#This Row],[Tax Savings]]</f>
        <v>28731.043110792318</v>
      </c>
      <c r="I115" s="1">
        <f>FV($E$2/12,($B$5*$B$3-Table24[[#This Row],[Month]]),0,-Table24[[#This Row],[Net EMI Cost]])</f>
        <v>32622.506446453674</v>
      </c>
      <c r="J115" s="1">
        <f>$H$3*(1+$H$2)^(_xlfn.FLOOR.MATH(Table24[[#This Row],[Month]]/12,1))</f>
        <v>16422.828604863291</v>
      </c>
      <c r="K115" s="1">
        <f>FV($E$2/12,($B$5*$B$3-Table24[[#This Row],[Month]]),0,-Table24[[#This Row],[Rental Cost]])</f>
        <v>18647.211309564664</v>
      </c>
    </row>
    <row r="116" spans="1:11" ht="15.75" customHeight="1" x14ac:dyDescent="0.3">
      <c r="A116" s="4">
        <v>104</v>
      </c>
      <c r="B116" s="1">
        <f t="shared" si="0"/>
        <v>29675.442283963555</v>
      </c>
      <c r="C116" s="1">
        <f t="shared" si="1"/>
        <v>2982.1988374037496</v>
      </c>
      <c r="D116" s="1">
        <f t="shared" si="2"/>
        <v>26693.243446559805</v>
      </c>
      <c r="E116" s="1">
        <f t="shared" si="7"/>
        <v>0.3</v>
      </c>
      <c r="F116" s="1">
        <f t="shared" si="6"/>
        <v>450458.27053804015</v>
      </c>
      <c r="G116" s="1">
        <f>$E$3*Table24[[#This Row],[Interest]]</f>
        <v>894.65965122112482</v>
      </c>
      <c r="H116" s="1">
        <f>Table24[[#This Row],[Payment]]-Table24[[#This Row],[Tax Savings]]</f>
        <v>28780.78263274243</v>
      </c>
      <c r="I116" s="1">
        <f>FV($E$2/12,($B$5*$B$3-Table24[[#This Row],[Month]]),0,-Table24[[#This Row],[Net EMI Cost]])</f>
        <v>32435.715052900679</v>
      </c>
      <c r="J116" s="1">
        <f>$H$3*(1+$H$2)^(_xlfn.FLOOR.MATH(Table24[[#This Row],[Month]]/12,1))</f>
        <v>16422.828604863291</v>
      </c>
      <c r="K116" s="1">
        <f>FV($E$2/12,($B$5*$B$3-Table24[[#This Row],[Month]]),0,-Table24[[#This Row],[Rental Cost]])</f>
        <v>18508.398322148551</v>
      </c>
    </row>
    <row r="117" spans="1:11" ht="15.75" customHeight="1" x14ac:dyDescent="0.3">
      <c r="A117" s="4">
        <v>105</v>
      </c>
      <c r="B117" s="1">
        <f t="shared" si="0"/>
        <v>29675.442283963555</v>
      </c>
      <c r="C117" s="1">
        <f t="shared" si="1"/>
        <v>2815.3641908627505</v>
      </c>
      <c r="D117" s="1">
        <f t="shared" si="2"/>
        <v>26860.078093100805</v>
      </c>
      <c r="E117" s="1">
        <f t="shared" si="7"/>
        <v>0.3</v>
      </c>
      <c r="F117" s="1">
        <f t="shared" si="6"/>
        <v>423597.89244493935</v>
      </c>
      <c r="G117" s="1">
        <f>$E$3*Table24[[#This Row],[Interest]]</f>
        <v>844.6092572588251</v>
      </c>
      <c r="H117" s="1">
        <f>Table24[[#This Row],[Payment]]-Table24[[#This Row],[Tax Savings]]</f>
        <v>28830.833026704731</v>
      </c>
      <c r="I117" s="1">
        <f>FV($E$2/12,($B$5*$B$3-Table24[[#This Row],[Month]]),0,-Table24[[#This Row],[Net EMI Cost]])</f>
        <v>32250.244617551591</v>
      </c>
      <c r="J117" s="1">
        <f>$H$3*(1+$H$2)^(_xlfn.FLOOR.MATH(Table24[[#This Row],[Month]]/12,1))</f>
        <v>16422.828604863291</v>
      </c>
      <c r="K117" s="1">
        <f>FV($E$2/12,($B$5*$B$3-Table24[[#This Row],[Month]]),0,-Table24[[#This Row],[Rental Cost]])</f>
        <v>18370.618682033302</v>
      </c>
    </row>
    <row r="118" spans="1:11" ht="15.75" customHeight="1" x14ac:dyDescent="0.3">
      <c r="A118" s="4">
        <v>106</v>
      </c>
      <c r="B118" s="1">
        <f t="shared" si="0"/>
        <v>29675.442283963555</v>
      </c>
      <c r="C118" s="1">
        <f t="shared" si="1"/>
        <v>2647.486827780871</v>
      </c>
      <c r="D118" s="1">
        <f t="shared" si="2"/>
        <v>27027.955456182684</v>
      </c>
      <c r="E118" s="1">
        <f t="shared" si="7"/>
        <v>0.3</v>
      </c>
      <c r="F118" s="1">
        <f t="shared" si="6"/>
        <v>396569.63698875665</v>
      </c>
      <c r="G118" s="1">
        <f>$E$3*Table24[[#This Row],[Interest]]</f>
        <v>794.24604833426122</v>
      </c>
      <c r="H118" s="1">
        <f>Table24[[#This Row],[Payment]]-Table24[[#This Row],[Tax Savings]]</f>
        <v>28881.196235629293</v>
      </c>
      <c r="I118" s="1">
        <f>FV($E$2/12,($B$5*$B$3-Table24[[#This Row],[Month]]),0,-Table24[[#This Row],[Net EMI Cost]])</f>
        <v>32066.085393259025</v>
      </c>
      <c r="J118" s="1">
        <f>$H$3*(1+$H$2)^(_xlfn.FLOOR.MATH(Table24[[#This Row],[Month]]/12,1))</f>
        <v>16422.828604863291</v>
      </c>
      <c r="K118" s="1">
        <f>FV($E$2/12,($B$5*$B$3-Table24[[#This Row],[Month]]),0,-Table24[[#This Row],[Rental Cost]])</f>
        <v>18233.864696807246</v>
      </c>
    </row>
    <row r="119" spans="1:11" ht="15.75" customHeight="1" x14ac:dyDescent="0.3">
      <c r="A119" s="4">
        <v>107</v>
      </c>
      <c r="B119" s="1">
        <f t="shared" si="0"/>
        <v>29675.442283963555</v>
      </c>
      <c r="C119" s="1">
        <f t="shared" si="1"/>
        <v>2478.5602311797288</v>
      </c>
      <c r="D119" s="1">
        <f t="shared" si="2"/>
        <v>27196.882052783825</v>
      </c>
      <c r="E119" s="1">
        <f t="shared" si="7"/>
        <v>0.3</v>
      </c>
      <c r="F119" s="1">
        <f t="shared" si="6"/>
        <v>369372.45493597287</v>
      </c>
      <c r="G119" s="1">
        <f>$E$3*Table24[[#This Row],[Interest]]</f>
        <v>743.56806935391864</v>
      </c>
      <c r="H119" s="1">
        <f>Table24[[#This Row],[Payment]]-Table24[[#This Row],[Tax Savings]]</f>
        <v>28931.874214609637</v>
      </c>
      <c r="I119" s="1">
        <f>FV($E$2/12,($B$5*$B$3-Table24[[#This Row],[Month]]),0,-Table24[[#This Row],[Net EMI Cost]])</f>
        <v>31883.227705327979</v>
      </c>
      <c r="J119" s="1">
        <f>$H$3*(1+$H$2)^(_xlfn.FLOOR.MATH(Table24[[#This Row],[Month]]/12,1))</f>
        <v>16422.828604863291</v>
      </c>
      <c r="K119" s="1">
        <f>FV($E$2/12,($B$5*$B$3-Table24[[#This Row],[Month]]),0,-Table24[[#This Row],[Rental Cost]])</f>
        <v>18098.128731322322</v>
      </c>
    </row>
    <row r="120" spans="1:11" ht="15.75" customHeight="1" x14ac:dyDescent="0.3">
      <c r="A120" s="4">
        <v>108</v>
      </c>
      <c r="B120" s="1">
        <f t="shared" si="0"/>
        <v>29675.442283963555</v>
      </c>
      <c r="C120" s="1">
        <f t="shared" si="1"/>
        <v>2308.5778433498303</v>
      </c>
      <c r="D120" s="1">
        <f t="shared" si="2"/>
        <v>27366.864440613725</v>
      </c>
      <c r="E120" s="1">
        <f t="shared" si="7"/>
        <v>0.3</v>
      </c>
      <c r="F120" s="1">
        <f t="shared" si="6"/>
        <v>342005.29049535916</v>
      </c>
      <c r="G120" s="1">
        <f>$E$3*Table24[[#This Row],[Interest]]</f>
        <v>692.57335300494913</v>
      </c>
      <c r="H120" s="1">
        <f>Table24[[#This Row],[Payment]]-Table24[[#This Row],[Tax Savings]]</f>
        <v>28982.868930958608</v>
      </c>
      <c r="I120" s="1">
        <f>FV($E$2/12,($B$5*$B$3-Table24[[#This Row],[Month]]),0,-Table24[[#This Row],[Net EMI Cost]])</f>
        <v>31701.661950976591</v>
      </c>
      <c r="J120" s="1">
        <f>$H$3*(1+$H$2)^(_xlfn.FLOOR.MATH(Table24[[#This Row],[Month]]/12,1))</f>
        <v>17079.741749057823</v>
      </c>
      <c r="K120" s="1">
        <f>FV($E$2/12,($B$5*$B$3-Table24[[#This Row],[Month]]),0,-Table24[[#This Row],[Rental Cost]])</f>
        <v>18681.939335558527</v>
      </c>
    </row>
    <row r="121" spans="1:11" ht="15.75" customHeight="1" x14ac:dyDescent="0.3">
      <c r="A121" s="4">
        <v>109</v>
      </c>
      <c r="B121" s="1">
        <f t="shared" si="0"/>
        <v>29675.442283963555</v>
      </c>
      <c r="C121" s="1">
        <f t="shared" si="1"/>
        <v>2137.5330655959947</v>
      </c>
      <c r="D121" s="1">
        <f t="shared" si="2"/>
        <v>27537.90921836756</v>
      </c>
      <c r="E121" s="1">
        <f t="shared" si="7"/>
        <v>0.3</v>
      </c>
      <c r="F121" s="1">
        <f t="shared" si="6"/>
        <v>314467.08127699164</v>
      </c>
      <c r="G121" s="1">
        <f>$E$3*Table24[[#This Row],[Interest]]</f>
        <v>641.25991967879838</v>
      </c>
      <c r="H121" s="1">
        <f>Table24[[#This Row],[Payment]]-Table24[[#This Row],[Tax Savings]]</f>
        <v>29034.182364284756</v>
      </c>
      <c r="I121" s="1">
        <f>FV($E$2/12,($B$5*$B$3-Table24[[#This Row],[Month]]),0,-Table24[[#This Row],[Net EMI Cost]])</f>
        <v>31521.3785988009</v>
      </c>
      <c r="J121" s="1">
        <f>$H$3*(1+$H$2)^(_xlfn.FLOOR.MATH(Table24[[#This Row],[Month]]/12,1))</f>
        <v>17079.741749057823</v>
      </c>
      <c r="K121" s="1">
        <f>FV($E$2/12,($B$5*$B$3-Table24[[#This Row],[Month]]),0,-Table24[[#This Row],[Rental Cost]])</f>
        <v>18542.867826857098</v>
      </c>
    </row>
    <row r="122" spans="1:11" ht="15.75" customHeight="1" x14ac:dyDescent="0.3">
      <c r="A122" s="4">
        <v>110</v>
      </c>
      <c r="B122" s="1">
        <f t="shared" si="0"/>
        <v>29675.442283963555</v>
      </c>
      <c r="C122" s="1">
        <f t="shared" si="1"/>
        <v>1965.4192579811975</v>
      </c>
      <c r="D122" s="1">
        <f t="shared" si="2"/>
        <v>27710.023025982358</v>
      </c>
      <c r="E122" s="1">
        <f t="shared" si="7"/>
        <v>0.3</v>
      </c>
      <c r="F122" s="1">
        <f t="shared" si="6"/>
        <v>286756.75825100928</v>
      </c>
      <c r="G122" s="1">
        <f>$E$3*Table24[[#This Row],[Interest]]</f>
        <v>589.62577739435926</v>
      </c>
      <c r="H122" s="1">
        <f>Table24[[#This Row],[Payment]]-Table24[[#This Row],[Tax Savings]]</f>
        <v>29085.816506569197</v>
      </c>
      <c r="I122" s="1">
        <f>FV($E$2/12,($B$5*$B$3-Table24[[#This Row],[Month]]),0,-Table24[[#This Row],[Net EMI Cost]])</f>
        <v>31342.368188243709</v>
      </c>
      <c r="J122" s="1">
        <f>$H$3*(1+$H$2)^(_xlfn.FLOOR.MATH(Table24[[#This Row],[Month]]/12,1))</f>
        <v>17079.741749057823</v>
      </c>
      <c r="K122" s="1">
        <f>FV($E$2/12,($B$5*$B$3-Table24[[#This Row],[Month]]),0,-Table24[[#This Row],[Rental Cost]])</f>
        <v>18404.831589932601</v>
      </c>
    </row>
    <row r="123" spans="1:11" ht="15.75" customHeight="1" x14ac:dyDescent="0.3">
      <c r="A123" s="4">
        <v>111</v>
      </c>
      <c r="B123" s="1">
        <f t="shared" si="0"/>
        <v>29675.442283963555</v>
      </c>
      <c r="C123" s="1">
        <f t="shared" si="1"/>
        <v>1792.2297390688079</v>
      </c>
      <c r="D123" s="1">
        <f t="shared" si="2"/>
        <v>27883.212544894748</v>
      </c>
      <c r="E123" s="1">
        <f t="shared" si="7"/>
        <v>0.3</v>
      </c>
      <c r="F123" s="1">
        <f t="shared" si="6"/>
        <v>258873.24570611454</v>
      </c>
      <c r="G123" s="1">
        <f>$E$3*Table24[[#This Row],[Interest]]</f>
        <v>537.6689217206424</v>
      </c>
      <c r="H123" s="1">
        <f>Table24[[#This Row],[Payment]]-Table24[[#This Row],[Tax Savings]]</f>
        <v>29137.773362242911</v>
      </c>
      <c r="I123" s="1">
        <f>FV($E$2/12,($B$5*$B$3-Table24[[#This Row],[Month]]),0,-Table24[[#This Row],[Net EMI Cost]])</f>
        <v>31164.621329067235</v>
      </c>
      <c r="J123" s="1">
        <f>$H$3*(1+$H$2)^(_xlfn.FLOOR.MATH(Table24[[#This Row],[Month]]/12,1))</f>
        <v>17079.741749057823</v>
      </c>
      <c r="K123" s="1">
        <f>FV($E$2/12,($B$5*$B$3-Table24[[#This Row],[Month]]),0,-Table24[[#This Row],[Rental Cost]])</f>
        <v>18267.822918047244</v>
      </c>
    </row>
    <row r="124" spans="1:11" ht="15.75" customHeight="1" x14ac:dyDescent="0.3">
      <c r="A124" s="4">
        <v>112</v>
      </c>
      <c r="B124" s="1">
        <f t="shared" si="0"/>
        <v>29675.442283963555</v>
      </c>
      <c r="C124" s="1">
        <f t="shared" si="1"/>
        <v>1617.9577856632156</v>
      </c>
      <c r="D124" s="1">
        <f t="shared" si="2"/>
        <v>28057.484498300339</v>
      </c>
      <c r="E124" s="1">
        <f t="shared" si="7"/>
        <v>0.3</v>
      </c>
      <c r="F124" s="1">
        <f t="shared" si="6"/>
        <v>230815.46120781422</v>
      </c>
      <c r="G124" s="1">
        <f>$E$3*Table24[[#This Row],[Interest]]</f>
        <v>485.38733569896465</v>
      </c>
      <c r="H124" s="1">
        <f>Table24[[#This Row],[Payment]]-Table24[[#This Row],[Tax Savings]]</f>
        <v>29190.054948264591</v>
      </c>
      <c r="I124" s="1">
        <f>FV($E$2/12,($B$5*$B$3-Table24[[#This Row],[Month]]),0,-Table24[[#This Row],[Net EMI Cost]])</f>
        <v>30988.128700829857</v>
      </c>
      <c r="J124" s="1">
        <f>$H$3*(1+$H$2)^(_xlfn.FLOOR.MATH(Table24[[#This Row],[Month]]/12,1))</f>
        <v>17079.741749057823</v>
      </c>
      <c r="K124" s="1">
        <f>FV($E$2/12,($B$5*$B$3-Table24[[#This Row],[Month]]),0,-Table24[[#This Row],[Rental Cost]])</f>
        <v>18131.834161833493</v>
      </c>
    </row>
    <row r="125" spans="1:11" ht="15.75" customHeight="1" x14ac:dyDescent="0.3">
      <c r="A125" s="4">
        <v>113</v>
      </c>
      <c r="B125" s="1">
        <f t="shared" si="0"/>
        <v>29675.442283963555</v>
      </c>
      <c r="C125" s="1">
        <f t="shared" si="1"/>
        <v>1442.5966325488387</v>
      </c>
      <c r="D125" s="1">
        <f t="shared" si="2"/>
        <v>28232.845651414718</v>
      </c>
      <c r="E125" s="1">
        <f t="shared" si="7"/>
        <v>0.3</v>
      </c>
      <c r="F125" s="1">
        <f t="shared" si="6"/>
        <v>202582.31555639952</v>
      </c>
      <c r="G125" s="1">
        <f>$E$3*Table24[[#This Row],[Interest]]</f>
        <v>432.77898976465161</v>
      </c>
      <c r="H125" s="1">
        <f>Table24[[#This Row],[Payment]]-Table24[[#This Row],[Tax Savings]]</f>
        <v>29242.663294198905</v>
      </c>
      <c r="I125" s="1">
        <f>FV($E$2/12,($B$5*$B$3-Table24[[#This Row],[Month]]),0,-Table24[[#This Row],[Net EMI Cost]])</f>
        <v>30812.8810523666</v>
      </c>
      <c r="J125" s="1">
        <f>$H$3*(1+$H$2)^(_xlfn.FLOOR.MATH(Table24[[#This Row],[Month]]/12,1))</f>
        <v>17079.741749057823</v>
      </c>
      <c r="K125" s="1">
        <f>FV($E$2/12,($B$5*$B$3-Table24[[#This Row],[Month]]),0,-Table24[[#This Row],[Rental Cost]])</f>
        <v>17996.857728866991</v>
      </c>
    </row>
    <row r="126" spans="1:11" ht="15.75" customHeight="1" x14ac:dyDescent="0.3">
      <c r="A126" s="4">
        <v>114</v>
      </c>
      <c r="B126" s="1">
        <f t="shared" si="0"/>
        <v>29675.442283963555</v>
      </c>
      <c r="C126" s="1">
        <f t="shared" si="1"/>
        <v>1266.139472227497</v>
      </c>
      <c r="D126" s="1">
        <f t="shared" si="2"/>
        <v>28409.302811736059</v>
      </c>
      <c r="E126" s="1">
        <f t="shared" si="7"/>
        <v>0.3</v>
      </c>
      <c r="F126" s="1">
        <f t="shared" si="6"/>
        <v>174172.71274466347</v>
      </c>
      <c r="G126" s="1">
        <f>$E$3*Table24[[#This Row],[Interest]]</f>
        <v>379.84184166824906</v>
      </c>
      <c r="H126" s="1">
        <f>Table24[[#This Row],[Payment]]-Table24[[#This Row],[Tax Savings]]</f>
        <v>29295.600442295305</v>
      </c>
      <c r="I126" s="1">
        <f>FV($E$2/12,($B$5*$B$3-Table24[[#This Row],[Month]]),0,-Table24[[#This Row],[Net EMI Cost]])</f>
        <v>30638.869201273596</v>
      </c>
      <c r="J126" s="1">
        <f>$H$3*(1+$H$2)^(_xlfn.FLOOR.MATH(Table24[[#This Row],[Month]]/12,1))</f>
        <v>17079.741749057823</v>
      </c>
      <c r="K126" s="1">
        <f>FV($E$2/12,($B$5*$B$3-Table24[[#This Row],[Month]]),0,-Table24[[#This Row],[Rental Cost]])</f>
        <v>17862.886083242669</v>
      </c>
    </row>
    <row r="127" spans="1:11" ht="15.75" customHeight="1" x14ac:dyDescent="0.3">
      <c r="A127" s="4">
        <v>115</v>
      </c>
      <c r="B127" s="1">
        <f t="shared" si="0"/>
        <v>29675.442283963555</v>
      </c>
      <c r="C127" s="1">
        <f t="shared" si="1"/>
        <v>1088.5794546541465</v>
      </c>
      <c r="D127" s="1">
        <f t="shared" si="2"/>
        <v>28586.862829309408</v>
      </c>
      <c r="E127" s="1">
        <f t="shared" si="7"/>
        <v>0.3</v>
      </c>
      <c r="F127" s="1">
        <f t="shared" si="6"/>
        <v>145585.54991535406</v>
      </c>
      <c r="G127" s="1">
        <f>$E$3*Table24[[#This Row],[Interest]]</f>
        <v>326.57383639624396</v>
      </c>
      <c r="H127" s="1">
        <f>Table24[[#This Row],[Payment]]-Table24[[#This Row],[Tax Savings]]</f>
        <v>29348.868447567311</v>
      </c>
      <c r="I127" s="1">
        <f>FV($E$2/12,($B$5*$B$3-Table24[[#This Row],[Month]]),0,-Table24[[#This Row],[Net EMI Cost]])</f>
        <v>30466.084033396346</v>
      </c>
      <c r="J127" s="1">
        <f>$H$3*(1+$H$2)^(_xlfn.FLOOR.MATH(Table24[[#This Row],[Month]]/12,1))</f>
        <v>17079.741749057823</v>
      </c>
      <c r="K127" s="1">
        <f>FV($E$2/12,($B$5*$B$3-Table24[[#This Row],[Month]]),0,-Table24[[#This Row],[Rental Cost]])</f>
        <v>17729.911745154008</v>
      </c>
    </row>
    <row r="128" spans="1:11" ht="15.75" customHeight="1" x14ac:dyDescent="0.3">
      <c r="A128" s="4">
        <v>116</v>
      </c>
      <c r="B128" s="1">
        <f t="shared" si="0"/>
        <v>29675.442283963555</v>
      </c>
      <c r="C128" s="1">
        <f t="shared" si="1"/>
        <v>909.90968697096275</v>
      </c>
      <c r="D128" s="1">
        <f t="shared" si="2"/>
        <v>28765.532596992594</v>
      </c>
      <c r="E128" s="1">
        <f t="shared" si="7"/>
        <v>0.3</v>
      </c>
      <c r="F128" s="1">
        <f t="shared" si="6"/>
        <v>116819.71731836147</v>
      </c>
      <c r="G128" s="1">
        <f>$E$3*Table24[[#This Row],[Interest]]</f>
        <v>272.97290609128879</v>
      </c>
      <c r="H128" s="1">
        <f>Table24[[#This Row],[Payment]]-Table24[[#This Row],[Tax Savings]]</f>
        <v>29402.469377872265</v>
      </c>
      <c r="I128" s="1">
        <f>FV($E$2/12,($B$5*$B$3-Table24[[#This Row],[Month]]),0,-Table24[[#This Row],[Net EMI Cost]])</f>
        <v>30294.516502321803</v>
      </c>
      <c r="J128" s="1">
        <f>$H$3*(1+$H$2)^(_xlfn.FLOOR.MATH(Table24[[#This Row],[Month]]/12,1))</f>
        <v>17079.741749057823</v>
      </c>
      <c r="K128" s="1">
        <f>FV($E$2/12,($B$5*$B$3-Table24[[#This Row],[Month]]),0,-Table24[[#This Row],[Rental Cost]])</f>
        <v>17597.927290475443</v>
      </c>
    </row>
    <row r="129" spans="1:11" ht="15.75" customHeight="1" x14ac:dyDescent="0.3">
      <c r="A129" s="4">
        <v>117</v>
      </c>
      <c r="B129" s="1">
        <f t="shared" si="0"/>
        <v>29675.442283963555</v>
      </c>
      <c r="C129" s="1">
        <f t="shared" si="1"/>
        <v>730.12323323975909</v>
      </c>
      <c r="D129" s="1">
        <f t="shared" si="2"/>
        <v>28945.319050723796</v>
      </c>
      <c r="E129" s="1">
        <f t="shared" si="7"/>
        <v>0.3</v>
      </c>
      <c r="F129" s="1">
        <f t="shared" si="6"/>
        <v>87874.098267637673</v>
      </c>
      <c r="G129" s="1">
        <f>$E$3*Table24[[#This Row],[Interest]]</f>
        <v>219.03696997192773</v>
      </c>
      <c r="H129" s="1">
        <f>Table24[[#This Row],[Payment]]-Table24[[#This Row],[Tax Savings]]</f>
        <v>29456.405313991629</v>
      </c>
      <c r="I129" s="1">
        <f>FV($E$2/12,($B$5*$B$3-Table24[[#This Row],[Month]]),0,-Table24[[#This Row],[Net EMI Cost]])</f>
        <v>30124.157628874178</v>
      </c>
      <c r="J129" s="1">
        <f>$H$3*(1+$H$2)^(_xlfn.FLOOR.MATH(Table24[[#This Row],[Month]]/12,1))</f>
        <v>17079.741749057823</v>
      </c>
      <c r="K129" s="1">
        <f>FV($E$2/12,($B$5*$B$3-Table24[[#This Row],[Month]]),0,-Table24[[#This Row],[Rental Cost]])</f>
        <v>17466.925350347832</v>
      </c>
    </row>
    <row r="130" spans="1:11" ht="15.75" customHeight="1" x14ac:dyDescent="0.3">
      <c r="A130" s="4">
        <v>118</v>
      </c>
      <c r="B130" s="1">
        <f t="shared" si="0"/>
        <v>29675.442283963555</v>
      </c>
      <c r="C130" s="1">
        <f t="shared" si="1"/>
        <v>549.21311417273546</v>
      </c>
      <c r="D130" s="1">
        <f t="shared" si="2"/>
        <v>29126.229169790819</v>
      </c>
      <c r="E130" s="1">
        <f t="shared" si="7"/>
        <v>0.3</v>
      </c>
      <c r="F130" s="1">
        <f t="shared" si="6"/>
        <v>58747.569097846848</v>
      </c>
      <c r="G130" s="1">
        <f>$E$3*Table24[[#This Row],[Interest]]</f>
        <v>164.76393425182064</v>
      </c>
      <c r="H130" s="1">
        <f>Table24[[#This Row],[Payment]]-Table24[[#This Row],[Tax Savings]]</f>
        <v>29510.678349711736</v>
      </c>
      <c r="I130" s="1">
        <f>FV($E$2/12,($B$5*$B$3-Table24[[#This Row],[Month]]),0,-Table24[[#This Row],[Net EMI Cost]])</f>
        <v>29954.998500614591</v>
      </c>
      <c r="J130" s="1">
        <f>$H$3*(1+$H$2)^(_xlfn.FLOOR.MATH(Table24[[#This Row],[Month]]/12,1))</f>
        <v>17079.741749057823</v>
      </c>
      <c r="K130" s="1">
        <f>FV($E$2/12,($B$5*$B$3-Table24[[#This Row],[Month]]),0,-Table24[[#This Row],[Rental Cost]])</f>
        <v>17336.898610767079</v>
      </c>
    </row>
    <row r="131" spans="1:11" ht="15.75" customHeight="1" x14ac:dyDescent="0.3">
      <c r="A131" s="4">
        <v>119</v>
      </c>
      <c r="B131" s="1">
        <f t="shared" si="0"/>
        <v>29675.442283963555</v>
      </c>
      <c r="C131" s="1">
        <f t="shared" si="1"/>
        <v>367.17230686154278</v>
      </c>
      <c r="D131" s="1">
        <f t="shared" si="2"/>
        <v>29308.269977102012</v>
      </c>
      <c r="E131" s="1">
        <f t="shared" si="7"/>
        <v>0.3</v>
      </c>
      <c r="F131" s="1">
        <f t="shared" si="6"/>
        <v>29438.999120744837</v>
      </c>
      <c r="G131" s="1">
        <f>$E$3*Table24[[#This Row],[Interest]]</f>
        <v>110.15169205846283</v>
      </c>
      <c r="H131" s="1">
        <f>Table24[[#This Row],[Payment]]-Table24[[#This Row],[Tax Savings]]</f>
        <v>29565.290591905094</v>
      </c>
      <c r="I131" s="1">
        <f>FV($E$2/12,($B$5*$B$3-Table24[[#This Row],[Month]]),0,-Table24[[#This Row],[Net EMI Cost]])</f>
        <v>29787.030271344385</v>
      </c>
      <c r="J131" s="1">
        <f>$H$3*(1+$H$2)^(_xlfn.FLOOR.MATH(Table24[[#This Row],[Month]]/12,1))</f>
        <v>17079.741749057823</v>
      </c>
      <c r="K131" s="1">
        <f>FV($E$2/12,($B$5*$B$3-Table24[[#This Row],[Month]]),0,-Table24[[#This Row],[Rental Cost]])</f>
        <v>17207.839812175756</v>
      </c>
    </row>
    <row r="132" spans="1:11" ht="15.75" customHeight="1" x14ac:dyDescent="0.3">
      <c r="A132" s="4">
        <v>120</v>
      </c>
      <c r="B132" s="1">
        <f t="shared" si="0"/>
        <v>29622.992865249493</v>
      </c>
      <c r="C132" s="1">
        <f t="shared" si="1"/>
        <v>183.99374450465521</v>
      </c>
      <c r="D132" s="1">
        <f t="shared" si="2"/>
        <v>29438.999120744837</v>
      </c>
      <c r="E132" s="1">
        <f t="shared" si="7"/>
        <v>0</v>
      </c>
      <c r="F132" s="1">
        <f t="shared" si="6"/>
        <v>0</v>
      </c>
      <c r="G132" s="1">
        <f>$E$3*Table24[[#This Row],[Interest]]</f>
        <v>55.198123351396561</v>
      </c>
      <c r="H132" s="1">
        <f>Table24[[#This Row],[Payment]]-Table24[[#This Row],[Tax Savings]]</f>
        <v>29567.794741898095</v>
      </c>
      <c r="I132" s="1">
        <f>FV($E$2/12,($B$5*$B$3-Table24[[#This Row],[Month]]),0,-Table24[[#This Row],[Net EMI Cost]])</f>
        <v>29567.794741898095</v>
      </c>
      <c r="J132" s="1">
        <f>$H$3*(1+$H$2)^(_xlfn.FLOOR.MATH(Table24[[#This Row],[Month]]/12,1))</f>
        <v>17762.931419020137</v>
      </c>
      <c r="K132" s="1">
        <f>FV($E$2/12,($B$5*$B$3-Table24[[#This Row],[Month]]),0,-Table24[[#This Row],[Rental Cost]])</f>
        <v>17762.931419020137</v>
      </c>
    </row>
    <row r="133" spans="1:11" ht="15.75" customHeight="1" x14ac:dyDescent="0.3">
      <c r="A133" s="4">
        <v>121</v>
      </c>
      <c r="B133" s="1">
        <f t="shared" si="0"/>
        <v>0</v>
      </c>
      <c r="C133" s="1">
        <f t="shared" si="1"/>
        <v>0</v>
      </c>
      <c r="D133" s="1">
        <f t="shared" si="2"/>
        <v>0</v>
      </c>
      <c r="E133" s="1">
        <f t="shared" si="7"/>
        <v>0</v>
      </c>
      <c r="F133" s="1">
        <f t="shared" si="6"/>
        <v>0</v>
      </c>
      <c r="G133" s="1">
        <f>$E$3*Table24[[#This Row],[Interest]]</f>
        <v>0</v>
      </c>
      <c r="H133" s="1">
        <f>Table24[[#This Row],[Payment]]-Table24[[#This Row],[Tax Savings]]</f>
        <v>0</v>
      </c>
      <c r="I133" s="1">
        <f>FV($E$2/12,($B$5*$B$3-Table24[[#This Row],[Month]]),0,-Table24[[#This Row],[Net EMI Cost]])</f>
        <v>0</v>
      </c>
      <c r="J133" s="1">
        <f>$H$3*(1+$H$2)^(_xlfn.FLOOR.MATH(Table24[[#This Row],[Month]]/12,1))</f>
        <v>17762.931419020137</v>
      </c>
      <c r="K133" s="1">
        <f>FV($E$2/12,($B$5*$B$3-Table24[[#This Row],[Month]]),0,-Table24[[#This Row],[Rental Cost]])</f>
        <v>17630.701160317753</v>
      </c>
    </row>
    <row r="134" spans="1:11" ht="15.75" customHeight="1" x14ac:dyDescent="0.3">
      <c r="A134" s="4">
        <v>122</v>
      </c>
      <c r="B134" s="1">
        <f t="shared" si="0"/>
        <v>0</v>
      </c>
      <c r="C134" s="1">
        <f t="shared" si="1"/>
        <v>0</v>
      </c>
      <c r="D134" s="1">
        <f t="shared" si="2"/>
        <v>0</v>
      </c>
      <c r="E134" s="1">
        <f t="shared" si="7"/>
        <v>0</v>
      </c>
      <c r="F134" s="1">
        <f t="shared" si="6"/>
        <v>0</v>
      </c>
      <c r="G134" s="1">
        <f>$E$3*Table24[[#This Row],[Interest]]</f>
        <v>0</v>
      </c>
      <c r="H134" s="1">
        <f>Table24[[#This Row],[Payment]]-Table24[[#This Row],[Tax Savings]]</f>
        <v>0</v>
      </c>
      <c r="I134" s="1">
        <f>FV($E$2/12,($B$5*$B$3-Table24[[#This Row],[Month]]),0,-Table24[[#This Row],[Net EMI Cost]])</f>
        <v>0</v>
      </c>
      <c r="J134" s="1">
        <f>$H$3*(1+$H$2)^(_xlfn.FLOOR.MATH(Table24[[#This Row],[Month]]/12,1))</f>
        <v>17762.931419020137</v>
      </c>
      <c r="K134" s="1">
        <f>FV($E$2/12,($B$5*$B$3-Table24[[#This Row],[Month]]),0,-Table24[[#This Row],[Rental Cost]])</f>
        <v>17499.455245972953</v>
      </c>
    </row>
    <row r="135" spans="1:11" ht="15.75" customHeight="1" x14ac:dyDescent="0.3">
      <c r="A135" s="4">
        <v>123</v>
      </c>
      <c r="B135" s="1">
        <f t="shared" si="0"/>
        <v>0</v>
      </c>
      <c r="C135" s="1">
        <f t="shared" si="1"/>
        <v>0</v>
      </c>
      <c r="D135" s="1">
        <f t="shared" si="2"/>
        <v>0</v>
      </c>
      <c r="E135" s="1">
        <f t="shared" si="7"/>
        <v>0</v>
      </c>
      <c r="F135" s="1">
        <f t="shared" si="6"/>
        <v>0</v>
      </c>
      <c r="G135" s="1">
        <f>$E$3*Table24[[#This Row],[Interest]]</f>
        <v>0</v>
      </c>
      <c r="H135" s="1">
        <f>Table24[[#This Row],[Payment]]-Table24[[#This Row],[Tax Savings]]</f>
        <v>0</v>
      </c>
      <c r="I135" s="1">
        <f>FV($E$2/12,($B$5*$B$3-Table24[[#This Row],[Month]]),0,-Table24[[#This Row],[Net EMI Cost]])</f>
        <v>0</v>
      </c>
      <c r="J135" s="1">
        <f>$H$3*(1+$H$2)^(_xlfn.FLOOR.MATH(Table24[[#This Row],[Month]]/12,1))</f>
        <v>17762.931419020137</v>
      </c>
      <c r="K135" s="1">
        <f>FV($E$2/12,($B$5*$B$3-Table24[[#This Row],[Month]]),0,-Table24[[#This Row],[Rental Cost]])</f>
        <v>17369.18634836025</v>
      </c>
    </row>
    <row r="136" spans="1:11" ht="15.75" customHeight="1" x14ac:dyDescent="0.3">
      <c r="A136" s="4">
        <v>124</v>
      </c>
      <c r="B136" s="1">
        <f t="shared" si="0"/>
        <v>0</v>
      </c>
      <c r="C136" s="1">
        <f t="shared" si="1"/>
        <v>0</v>
      </c>
      <c r="D136" s="1">
        <f t="shared" si="2"/>
        <v>0</v>
      </c>
      <c r="E136" s="1">
        <f t="shared" si="7"/>
        <v>0</v>
      </c>
      <c r="F136" s="1">
        <f t="shared" si="6"/>
        <v>0</v>
      </c>
      <c r="G136" s="1">
        <f>$E$3*Table24[[#This Row],[Interest]]</f>
        <v>0</v>
      </c>
      <c r="H136" s="1">
        <f>Table24[[#This Row],[Payment]]-Table24[[#This Row],[Tax Savings]]</f>
        <v>0</v>
      </c>
      <c r="I136" s="1">
        <f>FV($E$2/12,($B$5*$B$3-Table24[[#This Row],[Month]]),0,-Table24[[#This Row],[Net EMI Cost]])</f>
        <v>0</v>
      </c>
      <c r="J136" s="1">
        <f>$H$3*(1+$H$2)^(_xlfn.FLOOR.MATH(Table24[[#This Row],[Month]]/12,1))</f>
        <v>17762.931419020137</v>
      </c>
      <c r="K136" s="1">
        <f>FV($E$2/12,($B$5*$B$3-Table24[[#This Row],[Month]]),0,-Table24[[#This Row],[Rental Cost]])</f>
        <v>17239.887194402232</v>
      </c>
    </row>
    <row r="137" spans="1:11" ht="15.75" customHeight="1" x14ac:dyDescent="0.3">
      <c r="A137" s="4">
        <v>125</v>
      </c>
      <c r="B137" s="1">
        <f t="shared" si="0"/>
        <v>0</v>
      </c>
      <c r="C137" s="1">
        <f t="shared" si="1"/>
        <v>0</v>
      </c>
      <c r="D137" s="1">
        <f t="shared" si="2"/>
        <v>0</v>
      </c>
      <c r="E137" s="1">
        <f t="shared" si="7"/>
        <v>0</v>
      </c>
      <c r="F137" s="1">
        <f t="shared" si="6"/>
        <v>0</v>
      </c>
      <c r="G137" s="1">
        <f>$E$3*Table24[[#This Row],[Interest]]</f>
        <v>0</v>
      </c>
      <c r="H137" s="1">
        <f>Table24[[#This Row],[Payment]]-Table24[[#This Row],[Tax Savings]]</f>
        <v>0</v>
      </c>
      <c r="I137" s="1">
        <f>FV($E$2/12,($B$5*$B$3-Table24[[#This Row],[Month]]),0,-Table24[[#This Row],[Net EMI Cost]])</f>
        <v>0</v>
      </c>
      <c r="J137" s="1">
        <f>$H$3*(1+$H$2)^(_xlfn.FLOOR.MATH(Table24[[#This Row],[Month]]/12,1))</f>
        <v>17762.931419020137</v>
      </c>
      <c r="K137" s="1">
        <f>FV($E$2/12,($B$5*$B$3-Table24[[#This Row],[Month]]),0,-Table24[[#This Row],[Rental Cost]])</f>
        <v>17111.550565163507</v>
      </c>
    </row>
    <row r="138" spans="1:11" ht="15.75" customHeight="1" x14ac:dyDescent="0.3">
      <c r="A138" s="4">
        <v>126</v>
      </c>
      <c r="B138" s="1">
        <f t="shared" si="0"/>
        <v>0</v>
      </c>
      <c r="C138" s="1">
        <f t="shared" si="1"/>
        <v>0</v>
      </c>
      <c r="D138" s="1">
        <f t="shared" si="2"/>
        <v>0</v>
      </c>
      <c r="E138" s="1">
        <f t="shared" si="7"/>
        <v>0</v>
      </c>
      <c r="F138" s="1">
        <f t="shared" si="6"/>
        <v>0</v>
      </c>
      <c r="G138" s="1">
        <f>$E$3*Table24[[#This Row],[Interest]]</f>
        <v>0</v>
      </c>
      <c r="H138" s="1">
        <f>Table24[[#This Row],[Payment]]-Table24[[#This Row],[Tax Savings]]</f>
        <v>0</v>
      </c>
      <c r="I138" s="1">
        <f>FV($E$2/12,($B$5*$B$3-Table24[[#This Row],[Month]]),0,-Table24[[#This Row],[Net EMI Cost]])</f>
        <v>0</v>
      </c>
      <c r="J138" s="1">
        <f>$H$3*(1+$H$2)^(_xlfn.FLOOR.MATH(Table24[[#This Row],[Month]]/12,1))</f>
        <v>17762.931419020137</v>
      </c>
      <c r="K138" s="1">
        <f>FV($E$2/12,($B$5*$B$3-Table24[[#This Row],[Month]]),0,-Table24[[#This Row],[Rental Cost]])</f>
        <v>16984.169295447646</v>
      </c>
    </row>
    <row r="139" spans="1:11" ht="15.75" customHeight="1" x14ac:dyDescent="0.3">
      <c r="A139" s="4">
        <v>127</v>
      </c>
      <c r="B139" s="1">
        <f t="shared" si="0"/>
        <v>0</v>
      </c>
      <c r="C139" s="1">
        <f t="shared" si="1"/>
        <v>0</v>
      </c>
      <c r="D139" s="1">
        <f t="shared" si="2"/>
        <v>0</v>
      </c>
      <c r="E139" s="1">
        <f t="shared" si="7"/>
        <v>0</v>
      </c>
      <c r="F139" s="1">
        <f t="shared" si="6"/>
        <v>0</v>
      </c>
      <c r="G139" s="1">
        <f>$E$3*Table24[[#This Row],[Interest]]</f>
        <v>0</v>
      </c>
      <c r="H139" s="1">
        <f>Table24[[#This Row],[Payment]]-Table24[[#This Row],[Tax Savings]]</f>
        <v>0</v>
      </c>
      <c r="I139" s="1">
        <f>FV($E$2/12,($B$5*$B$3-Table24[[#This Row],[Month]]),0,-Table24[[#This Row],[Net EMI Cost]])</f>
        <v>0</v>
      </c>
      <c r="J139" s="1">
        <f>$H$3*(1+$H$2)^(_xlfn.FLOOR.MATH(Table24[[#This Row],[Month]]/12,1))</f>
        <v>17762.931419020137</v>
      </c>
      <c r="K139" s="1">
        <f>FV($E$2/12,($B$5*$B$3-Table24[[#This Row],[Month]]),0,-Table24[[#This Row],[Rental Cost]])</f>
        <v>16857.736273397164</v>
      </c>
    </row>
    <row r="140" spans="1:11" ht="15.75" customHeight="1" x14ac:dyDescent="0.3">
      <c r="A140" s="4">
        <v>128</v>
      </c>
      <c r="B140" s="1">
        <f t="shared" si="0"/>
        <v>0</v>
      </c>
      <c r="C140" s="1">
        <f t="shared" si="1"/>
        <v>0</v>
      </c>
      <c r="D140" s="1">
        <f t="shared" si="2"/>
        <v>0</v>
      </c>
      <c r="E140" s="1">
        <f t="shared" si="7"/>
        <v>0</v>
      </c>
      <c r="F140" s="1">
        <f t="shared" si="6"/>
        <v>0</v>
      </c>
      <c r="G140" s="1">
        <f>$E$3*Table24[[#This Row],[Interest]]</f>
        <v>0</v>
      </c>
      <c r="H140" s="1">
        <f>Table24[[#This Row],[Payment]]-Table24[[#This Row],[Tax Savings]]</f>
        <v>0</v>
      </c>
      <c r="I140" s="1">
        <f>FV($E$2/12,($B$5*$B$3-Table24[[#This Row],[Month]]),0,-Table24[[#This Row],[Net EMI Cost]])</f>
        <v>0</v>
      </c>
      <c r="J140" s="1">
        <f>$H$3*(1+$H$2)^(_xlfn.FLOOR.MATH(Table24[[#This Row],[Month]]/12,1))</f>
        <v>17762.931419020137</v>
      </c>
      <c r="K140" s="1">
        <f>FV($E$2/12,($B$5*$B$3-Table24[[#This Row],[Month]]),0,-Table24[[#This Row],[Rental Cost]])</f>
        <v>16732.244440096438</v>
      </c>
    </row>
    <row r="141" spans="1:11" ht="15.75" customHeight="1" x14ac:dyDescent="0.3">
      <c r="A141" s="4">
        <v>129</v>
      </c>
      <c r="B141" s="1">
        <f t="shared" si="0"/>
        <v>0</v>
      </c>
      <c r="C141" s="1">
        <f t="shared" si="1"/>
        <v>0</v>
      </c>
      <c r="D141" s="1">
        <f t="shared" si="2"/>
        <v>0</v>
      </c>
      <c r="E141" s="1">
        <f t="shared" si="7"/>
        <v>0</v>
      </c>
      <c r="F141" s="1">
        <f t="shared" ref="F141:F204" si="8">IF(ROUND(F140,5)&gt;0,F140-D141-E141,0)</f>
        <v>0</v>
      </c>
      <c r="G141" s="1">
        <f>$E$3*Table24[[#This Row],[Interest]]</f>
        <v>0</v>
      </c>
      <c r="H141" s="1">
        <f>Table24[[#This Row],[Payment]]-Table24[[#This Row],[Tax Savings]]</f>
        <v>0</v>
      </c>
      <c r="I141" s="1">
        <f>FV($E$2/12,($B$5*$B$3-Table24[[#This Row],[Month]]),0,-Table24[[#This Row],[Net EMI Cost]])</f>
        <v>0</v>
      </c>
      <c r="J141" s="1">
        <f>$H$3*(1+$H$2)^(_xlfn.FLOOR.MATH(Table24[[#This Row],[Month]]/12,1))</f>
        <v>17762.931419020137</v>
      </c>
      <c r="K141" s="1">
        <f>FV($E$2/12,($B$5*$B$3-Table24[[#This Row],[Month]]),0,-Table24[[#This Row],[Rental Cost]])</f>
        <v>16607.686789177609</v>
      </c>
    </row>
    <row r="142" spans="1:11" ht="15.75" customHeight="1" x14ac:dyDescent="0.3">
      <c r="A142" s="4">
        <v>130</v>
      </c>
      <c r="B142" s="1">
        <f t="shared" si="0"/>
        <v>0</v>
      </c>
      <c r="C142" s="1">
        <f t="shared" si="1"/>
        <v>0</v>
      </c>
      <c r="D142" s="1">
        <f t="shared" si="2"/>
        <v>0</v>
      </c>
      <c r="E142" s="1">
        <f t="shared" ref="E142:E205" si="9">IF(F141-D142&gt;=$E$3,$E$3,F141-D142)</f>
        <v>0</v>
      </c>
      <c r="F142" s="1">
        <f t="shared" si="8"/>
        <v>0</v>
      </c>
      <c r="G142" s="1">
        <f>$E$3*Table24[[#This Row],[Interest]]</f>
        <v>0</v>
      </c>
      <c r="H142" s="1">
        <f>Table24[[#This Row],[Payment]]-Table24[[#This Row],[Tax Savings]]</f>
        <v>0</v>
      </c>
      <c r="I142" s="1">
        <f>FV($E$2/12,($B$5*$B$3-Table24[[#This Row],[Month]]),0,-Table24[[#This Row],[Net EMI Cost]])</f>
        <v>0</v>
      </c>
      <c r="J142" s="1">
        <f>$H$3*(1+$H$2)^(_xlfn.FLOOR.MATH(Table24[[#This Row],[Month]]/12,1))</f>
        <v>17762.931419020137</v>
      </c>
      <c r="K142" s="1">
        <f>FV($E$2/12,($B$5*$B$3-Table24[[#This Row],[Month]]),0,-Table24[[#This Row],[Rental Cost]])</f>
        <v>16484.056366429384</v>
      </c>
    </row>
    <row r="143" spans="1:11" ht="15.75" customHeight="1" x14ac:dyDescent="0.3">
      <c r="A143" s="4">
        <v>131</v>
      </c>
      <c r="B143" s="1">
        <f t="shared" si="0"/>
        <v>0</v>
      </c>
      <c r="C143" s="1">
        <f t="shared" si="1"/>
        <v>0</v>
      </c>
      <c r="D143" s="1">
        <f t="shared" si="2"/>
        <v>0</v>
      </c>
      <c r="E143" s="1">
        <f t="shared" si="9"/>
        <v>0</v>
      </c>
      <c r="F143" s="1">
        <f t="shared" si="8"/>
        <v>0</v>
      </c>
      <c r="G143" s="1">
        <f>$E$3*Table24[[#This Row],[Interest]]</f>
        <v>0</v>
      </c>
      <c r="H143" s="1">
        <f>Table24[[#This Row],[Payment]]-Table24[[#This Row],[Tax Savings]]</f>
        <v>0</v>
      </c>
      <c r="I143" s="1">
        <f>FV($E$2/12,($B$5*$B$3-Table24[[#This Row],[Month]]),0,-Table24[[#This Row],[Net EMI Cost]])</f>
        <v>0</v>
      </c>
      <c r="J143" s="1">
        <f>$H$3*(1+$H$2)^(_xlfn.FLOOR.MATH(Table24[[#This Row],[Month]]/12,1))</f>
        <v>17762.931419020137</v>
      </c>
      <c r="K143" s="1">
        <f>FV($E$2/12,($B$5*$B$3-Table24[[#This Row],[Month]]),0,-Table24[[#This Row],[Rental Cost]])</f>
        <v>16361.346269408816</v>
      </c>
    </row>
    <row r="144" spans="1:11" ht="15.75" customHeight="1" x14ac:dyDescent="0.3">
      <c r="A144" s="4">
        <v>132</v>
      </c>
      <c r="B144" s="1">
        <f t="shared" si="0"/>
        <v>0</v>
      </c>
      <c r="C144" s="1">
        <f t="shared" si="1"/>
        <v>0</v>
      </c>
      <c r="D144" s="1">
        <f t="shared" si="2"/>
        <v>0</v>
      </c>
      <c r="E144" s="1">
        <f t="shared" si="9"/>
        <v>0</v>
      </c>
      <c r="F144" s="1">
        <f t="shared" si="8"/>
        <v>0</v>
      </c>
      <c r="G144" s="1">
        <f>$E$3*Table24[[#This Row],[Interest]]</f>
        <v>0</v>
      </c>
      <c r="H144" s="1">
        <f>Table24[[#This Row],[Payment]]-Table24[[#This Row],[Tax Savings]]</f>
        <v>0</v>
      </c>
      <c r="I144" s="1">
        <f>FV($E$2/12,($B$5*$B$3-Table24[[#This Row],[Month]]),0,-Table24[[#This Row],[Net EMI Cost]])</f>
        <v>0</v>
      </c>
      <c r="J144" s="1">
        <f>$H$3*(1+$H$2)^(_xlfn.FLOOR.MATH(Table24[[#This Row],[Month]]/12,1))</f>
        <v>18473.448675780939</v>
      </c>
      <c r="K144" s="1">
        <f>FV($E$2/12,($B$5*$B$3-Table24[[#This Row],[Month]]),0,-Table24[[#This Row],[Rental Cost]])</f>
        <v>16889.13163293813</v>
      </c>
    </row>
    <row r="145" spans="1:11" ht="15.75" customHeight="1" x14ac:dyDescent="0.3">
      <c r="A145" s="4">
        <v>133</v>
      </c>
      <c r="B145" s="1">
        <f t="shared" si="0"/>
        <v>0</v>
      </c>
      <c r="C145" s="1">
        <f t="shared" si="1"/>
        <v>0</v>
      </c>
      <c r="D145" s="1">
        <f t="shared" si="2"/>
        <v>0</v>
      </c>
      <c r="E145" s="1">
        <f t="shared" si="9"/>
        <v>0</v>
      </c>
      <c r="F145" s="1">
        <f t="shared" si="8"/>
        <v>0</v>
      </c>
      <c r="G145" s="1">
        <f>$E$3*Table24[[#This Row],[Interest]]</f>
        <v>0</v>
      </c>
      <c r="H145" s="1">
        <f>Table24[[#This Row],[Payment]]-Table24[[#This Row],[Tax Savings]]</f>
        <v>0</v>
      </c>
      <c r="I145" s="1">
        <f>FV($E$2/12,($B$5*$B$3-Table24[[#This Row],[Month]]),0,-Table24[[#This Row],[Net EMI Cost]])</f>
        <v>0</v>
      </c>
      <c r="J145" s="1">
        <f>$H$3*(1+$H$2)^(_xlfn.FLOOR.MATH(Table24[[#This Row],[Month]]/12,1))</f>
        <v>18473.448675780939</v>
      </c>
      <c r="K145" s="1">
        <f>FV($E$2/12,($B$5*$B$3-Table24[[#This Row],[Month]]),0,-Table24[[#This Row],[Rental Cost]])</f>
        <v>16763.406087283503</v>
      </c>
    </row>
    <row r="146" spans="1:11" ht="15.75" customHeight="1" x14ac:dyDescent="0.3">
      <c r="A146" s="4">
        <v>134</v>
      </c>
      <c r="B146" s="1">
        <f t="shared" si="0"/>
        <v>0</v>
      </c>
      <c r="C146" s="1">
        <f t="shared" si="1"/>
        <v>0</v>
      </c>
      <c r="D146" s="1">
        <f t="shared" si="2"/>
        <v>0</v>
      </c>
      <c r="E146" s="1">
        <f t="shared" si="9"/>
        <v>0</v>
      </c>
      <c r="F146" s="1">
        <f t="shared" si="8"/>
        <v>0</v>
      </c>
      <c r="G146" s="1">
        <f>$E$3*Table24[[#This Row],[Interest]]</f>
        <v>0</v>
      </c>
      <c r="H146" s="1">
        <f>Table24[[#This Row],[Payment]]-Table24[[#This Row],[Tax Savings]]</f>
        <v>0</v>
      </c>
      <c r="I146" s="1">
        <f>FV($E$2/12,($B$5*$B$3-Table24[[#This Row],[Month]]),0,-Table24[[#This Row],[Net EMI Cost]])</f>
        <v>0</v>
      </c>
      <c r="J146" s="1">
        <f>$H$3*(1+$H$2)^(_xlfn.FLOOR.MATH(Table24[[#This Row],[Month]]/12,1))</f>
        <v>18473.448675780939</v>
      </c>
      <c r="K146" s="1">
        <f>FV($E$2/12,($B$5*$B$3-Table24[[#This Row],[Month]]),0,-Table24[[#This Row],[Rental Cost]])</f>
        <v>16638.616463804959</v>
      </c>
    </row>
    <row r="147" spans="1:11" ht="15.75" customHeight="1" x14ac:dyDescent="0.3">
      <c r="A147" s="4">
        <v>135</v>
      </c>
      <c r="B147" s="1">
        <f t="shared" si="0"/>
        <v>0</v>
      </c>
      <c r="C147" s="1">
        <f t="shared" si="1"/>
        <v>0</v>
      </c>
      <c r="D147" s="1">
        <f t="shared" si="2"/>
        <v>0</v>
      </c>
      <c r="E147" s="1">
        <f t="shared" si="9"/>
        <v>0</v>
      </c>
      <c r="F147" s="1">
        <f t="shared" si="8"/>
        <v>0</v>
      </c>
      <c r="G147" s="1">
        <f>$E$3*Table24[[#This Row],[Interest]]</f>
        <v>0</v>
      </c>
      <c r="H147" s="1">
        <f>Table24[[#This Row],[Payment]]-Table24[[#This Row],[Tax Savings]]</f>
        <v>0</v>
      </c>
      <c r="I147" s="1">
        <f>FV($E$2/12,($B$5*$B$3-Table24[[#This Row],[Month]]),0,-Table24[[#This Row],[Net EMI Cost]])</f>
        <v>0</v>
      </c>
      <c r="J147" s="1">
        <f>$H$3*(1+$H$2)^(_xlfn.FLOOR.MATH(Table24[[#This Row],[Month]]/12,1))</f>
        <v>18473.448675780939</v>
      </c>
      <c r="K147" s="1">
        <f>FV($E$2/12,($B$5*$B$3-Table24[[#This Row],[Month]]),0,-Table24[[#This Row],[Rental Cost]])</f>
        <v>16514.755795339908</v>
      </c>
    </row>
    <row r="148" spans="1:11" ht="15.75" customHeight="1" x14ac:dyDescent="0.3">
      <c r="A148" s="4">
        <v>136</v>
      </c>
      <c r="B148" s="1">
        <f t="shared" si="0"/>
        <v>0</v>
      </c>
      <c r="C148" s="1">
        <f t="shared" si="1"/>
        <v>0</v>
      </c>
      <c r="D148" s="1">
        <f t="shared" si="2"/>
        <v>0</v>
      </c>
      <c r="E148" s="1">
        <f t="shared" si="9"/>
        <v>0</v>
      </c>
      <c r="F148" s="1">
        <f t="shared" si="8"/>
        <v>0</v>
      </c>
      <c r="G148" s="1">
        <f>$E$3*Table24[[#This Row],[Interest]]</f>
        <v>0</v>
      </c>
      <c r="H148" s="1">
        <f>Table24[[#This Row],[Payment]]-Table24[[#This Row],[Tax Savings]]</f>
        <v>0</v>
      </c>
      <c r="I148" s="1">
        <f>FV($E$2/12,($B$5*$B$3-Table24[[#This Row],[Month]]),0,-Table24[[#This Row],[Net EMI Cost]])</f>
        <v>0</v>
      </c>
      <c r="J148" s="1">
        <f>$H$3*(1+$H$2)^(_xlfn.FLOOR.MATH(Table24[[#This Row],[Month]]/12,1))</f>
        <v>18473.448675780939</v>
      </c>
      <c r="K148" s="1">
        <f>FV($E$2/12,($B$5*$B$3-Table24[[#This Row],[Month]]),0,-Table24[[#This Row],[Rental Cost]])</f>
        <v>16391.817166590485</v>
      </c>
    </row>
    <row r="149" spans="1:11" ht="15.75" customHeight="1" x14ac:dyDescent="0.3">
      <c r="A149" s="4">
        <v>137</v>
      </c>
      <c r="B149" s="1">
        <f t="shared" si="0"/>
        <v>0</v>
      </c>
      <c r="C149" s="1">
        <f t="shared" si="1"/>
        <v>0</v>
      </c>
      <c r="D149" s="1">
        <f t="shared" si="2"/>
        <v>0</v>
      </c>
      <c r="E149" s="1">
        <f t="shared" si="9"/>
        <v>0</v>
      </c>
      <c r="F149" s="1">
        <f t="shared" si="8"/>
        <v>0</v>
      </c>
      <c r="G149" s="1">
        <f>$E$3*Table24[[#This Row],[Interest]]</f>
        <v>0</v>
      </c>
      <c r="H149" s="1">
        <f>Table24[[#This Row],[Payment]]-Table24[[#This Row],[Tax Savings]]</f>
        <v>0</v>
      </c>
      <c r="I149" s="1">
        <f>FV($E$2/12,($B$5*$B$3-Table24[[#This Row],[Month]]),0,-Table24[[#This Row],[Net EMI Cost]])</f>
        <v>0</v>
      </c>
      <c r="J149" s="1">
        <f>$H$3*(1+$H$2)^(_xlfn.FLOOR.MATH(Table24[[#This Row],[Month]]/12,1))</f>
        <v>18473.448675780939</v>
      </c>
      <c r="K149" s="1">
        <f>FV($E$2/12,($B$5*$B$3-Table24[[#This Row],[Month]]),0,-Table24[[#This Row],[Rental Cost]])</f>
        <v>16269.79371373745</v>
      </c>
    </row>
    <row r="150" spans="1:11" ht="15.75" customHeight="1" x14ac:dyDescent="0.3">
      <c r="A150" s="4">
        <v>138</v>
      </c>
      <c r="B150" s="1">
        <f t="shared" si="0"/>
        <v>0</v>
      </c>
      <c r="C150" s="1">
        <f t="shared" si="1"/>
        <v>0</v>
      </c>
      <c r="D150" s="1">
        <f t="shared" si="2"/>
        <v>0</v>
      </c>
      <c r="E150" s="1">
        <f t="shared" si="9"/>
        <v>0</v>
      </c>
      <c r="F150" s="1">
        <f t="shared" si="8"/>
        <v>0</v>
      </c>
      <c r="G150" s="1">
        <f>$E$3*Table24[[#This Row],[Interest]]</f>
        <v>0</v>
      </c>
      <c r="H150" s="1">
        <f>Table24[[#This Row],[Payment]]-Table24[[#This Row],[Tax Savings]]</f>
        <v>0</v>
      </c>
      <c r="I150" s="1">
        <f>FV($E$2/12,($B$5*$B$3-Table24[[#This Row],[Month]]),0,-Table24[[#This Row],[Net EMI Cost]])</f>
        <v>0</v>
      </c>
      <c r="J150" s="1">
        <f>$H$3*(1+$H$2)^(_xlfn.FLOOR.MATH(Table24[[#This Row],[Month]]/12,1))</f>
        <v>18473.448675780939</v>
      </c>
      <c r="K150" s="1">
        <f>FV($E$2/12,($B$5*$B$3-Table24[[#This Row],[Month]]),0,-Table24[[#This Row],[Rental Cost]])</f>
        <v>16148.67862405702</v>
      </c>
    </row>
    <row r="151" spans="1:11" ht="15.75" customHeight="1" x14ac:dyDescent="0.3">
      <c r="A151" s="4">
        <v>139</v>
      </c>
      <c r="B151" s="1">
        <f t="shared" si="0"/>
        <v>0</v>
      </c>
      <c r="C151" s="1">
        <f t="shared" si="1"/>
        <v>0</v>
      </c>
      <c r="D151" s="1">
        <f t="shared" si="2"/>
        <v>0</v>
      </c>
      <c r="E151" s="1">
        <f t="shared" si="9"/>
        <v>0</v>
      </c>
      <c r="F151" s="1">
        <f t="shared" si="8"/>
        <v>0</v>
      </c>
      <c r="G151" s="1">
        <f>$E$3*Table24[[#This Row],[Interest]]</f>
        <v>0</v>
      </c>
      <c r="H151" s="1">
        <f>Table24[[#This Row],[Payment]]-Table24[[#This Row],[Tax Savings]]</f>
        <v>0</v>
      </c>
      <c r="I151" s="1">
        <f>FV($E$2/12,($B$5*$B$3-Table24[[#This Row],[Month]]),0,-Table24[[#This Row],[Net EMI Cost]])</f>
        <v>0</v>
      </c>
      <c r="J151" s="1">
        <f>$H$3*(1+$H$2)^(_xlfn.FLOOR.MATH(Table24[[#This Row],[Month]]/12,1))</f>
        <v>18473.448675780939</v>
      </c>
      <c r="K151" s="1">
        <f>FV($E$2/12,($B$5*$B$3-Table24[[#This Row],[Month]]),0,-Table24[[#This Row],[Rental Cost]])</f>
        <v>16028.465135540468</v>
      </c>
    </row>
    <row r="152" spans="1:11" ht="15.75" customHeight="1" x14ac:dyDescent="0.3">
      <c r="A152" s="4">
        <v>140</v>
      </c>
      <c r="B152" s="1">
        <f t="shared" si="0"/>
        <v>0</v>
      </c>
      <c r="C152" s="1">
        <f t="shared" si="1"/>
        <v>0</v>
      </c>
      <c r="D152" s="1">
        <f t="shared" si="2"/>
        <v>0</v>
      </c>
      <c r="E152" s="1">
        <f t="shared" si="9"/>
        <v>0</v>
      </c>
      <c r="F152" s="1">
        <f t="shared" si="8"/>
        <v>0</v>
      </c>
      <c r="G152" s="1">
        <f>$E$3*Table24[[#This Row],[Interest]]</f>
        <v>0</v>
      </c>
      <c r="H152" s="1">
        <f>Table24[[#This Row],[Payment]]-Table24[[#This Row],[Tax Savings]]</f>
        <v>0</v>
      </c>
      <c r="I152" s="1">
        <f>FV($E$2/12,($B$5*$B$3-Table24[[#This Row],[Month]]),0,-Table24[[#This Row],[Net EMI Cost]])</f>
        <v>0</v>
      </c>
      <c r="J152" s="1">
        <f>$H$3*(1+$H$2)^(_xlfn.FLOOR.MATH(Table24[[#This Row],[Month]]/12,1))</f>
        <v>18473.448675780939</v>
      </c>
      <c r="K152" s="1">
        <f>FV($E$2/12,($B$5*$B$3-Table24[[#This Row],[Month]]),0,-Table24[[#This Row],[Rental Cost]])</f>
        <v>15909.146536516591</v>
      </c>
    </row>
    <row r="153" spans="1:11" ht="15.75" customHeight="1" x14ac:dyDescent="0.3">
      <c r="A153" s="4">
        <v>141</v>
      </c>
      <c r="B153" s="1">
        <f t="shared" si="0"/>
        <v>0</v>
      </c>
      <c r="C153" s="1">
        <f t="shared" si="1"/>
        <v>0</v>
      </c>
      <c r="D153" s="1">
        <f t="shared" si="2"/>
        <v>0</v>
      </c>
      <c r="E153" s="1">
        <f t="shared" si="9"/>
        <v>0</v>
      </c>
      <c r="F153" s="1">
        <f t="shared" si="8"/>
        <v>0</v>
      </c>
      <c r="G153" s="1">
        <f>$E$3*Table24[[#This Row],[Interest]]</f>
        <v>0</v>
      </c>
      <c r="H153" s="1">
        <f>Table24[[#This Row],[Payment]]-Table24[[#This Row],[Tax Savings]]</f>
        <v>0</v>
      </c>
      <c r="I153" s="1">
        <f>FV($E$2/12,($B$5*$B$3-Table24[[#This Row],[Month]]),0,-Table24[[#This Row],[Net EMI Cost]])</f>
        <v>0</v>
      </c>
      <c r="J153" s="1">
        <f>$H$3*(1+$H$2)^(_xlfn.FLOOR.MATH(Table24[[#This Row],[Month]]/12,1))</f>
        <v>18473.448675780939</v>
      </c>
      <c r="K153" s="1">
        <f>FV($E$2/12,($B$5*$B$3-Table24[[#This Row],[Month]]),0,-Table24[[#This Row],[Rental Cost]])</f>
        <v>15790.716165277012</v>
      </c>
    </row>
    <row r="154" spans="1:11" ht="15.75" customHeight="1" x14ac:dyDescent="0.3">
      <c r="A154" s="4">
        <v>142</v>
      </c>
      <c r="B154" s="1">
        <f t="shared" si="0"/>
        <v>0</v>
      </c>
      <c r="C154" s="1">
        <f t="shared" si="1"/>
        <v>0</v>
      </c>
      <c r="D154" s="1">
        <f t="shared" si="2"/>
        <v>0</v>
      </c>
      <c r="E154" s="1">
        <f t="shared" si="9"/>
        <v>0</v>
      </c>
      <c r="F154" s="1">
        <f t="shared" si="8"/>
        <v>0</v>
      </c>
      <c r="G154" s="1">
        <f>$E$3*Table24[[#This Row],[Interest]]</f>
        <v>0</v>
      </c>
      <c r="H154" s="1">
        <f>Table24[[#This Row],[Payment]]-Table24[[#This Row],[Tax Savings]]</f>
        <v>0</v>
      </c>
      <c r="I154" s="1">
        <f>FV($E$2/12,($B$5*$B$3-Table24[[#This Row],[Month]]),0,-Table24[[#This Row],[Net EMI Cost]])</f>
        <v>0</v>
      </c>
      <c r="J154" s="1">
        <f>$H$3*(1+$H$2)^(_xlfn.FLOOR.MATH(Table24[[#This Row],[Month]]/12,1))</f>
        <v>18473.448675780939</v>
      </c>
      <c r="K154" s="1">
        <f>FV($E$2/12,($B$5*$B$3-Table24[[#This Row],[Month]]),0,-Table24[[#This Row],[Rental Cost]])</f>
        <v>15673.167409704227</v>
      </c>
    </row>
    <row r="155" spans="1:11" ht="15.75" customHeight="1" x14ac:dyDescent="0.3">
      <c r="A155" s="4">
        <v>143</v>
      </c>
      <c r="B155" s="1">
        <f t="shared" si="0"/>
        <v>0</v>
      </c>
      <c r="C155" s="1">
        <f t="shared" si="1"/>
        <v>0</v>
      </c>
      <c r="D155" s="1">
        <f t="shared" si="2"/>
        <v>0</v>
      </c>
      <c r="E155" s="1">
        <f t="shared" si="9"/>
        <v>0</v>
      </c>
      <c r="F155" s="1">
        <f t="shared" si="8"/>
        <v>0</v>
      </c>
      <c r="G155" s="1">
        <f>$E$3*Table24[[#This Row],[Interest]]</f>
        <v>0</v>
      </c>
      <c r="H155" s="1">
        <f>Table24[[#This Row],[Payment]]-Table24[[#This Row],[Tax Savings]]</f>
        <v>0</v>
      </c>
      <c r="I155" s="1">
        <f>FV($E$2/12,($B$5*$B$3-Table24[[#This Row],[Month]]),0,-Table24[[#This Row],[Net EMI Cost]])</f>
        <v>0</v>
      </c>
      <c r="J155" s="1">
        <f>$H$3*(1+$H$2)^(_xlfn.FLOOR.MATH(Table24[[#This Row],[Month]]/12,1))</f>
        <v>18473.448675780939</v>
      </c>
      <c r="K155" s="1">
        <f>FV($E$2/12,($B$5*$B$3-Table24[[#This Row],[Month]]),0,-Table24[[#This Row],[Rental Cost]])</f>
        <v>15556.493706902458</v>
      </c>
    </row>
    <row r="156" spans="1:11" ht="15.75" customHeight="1" x14ac:dyDescent="0.3">
      <c r="A156" s="4">
        <v>144</v>
      </c>
      <c r="B156" s="1">
        <f t="shared" si="0"/>
        <v>0</v>
      </c>
      <c r="C156" s="1">
        <f t="shared" si="1"/>
        <v>0</v>
      </c>
      <c r="D156" s="1">
        <f t="shared" si="2"/>
        <v>0</v>
      </c>
      <c r="E156" s="1">
        <f t="shared" si="9"/>
        <v>0</v>
      </c>
      <c r="F156" s="1">
        <f t="shared" si="8"/>
        <v>0</v>
      </c>
      <c r="G156" s="1">
        <f>$E$3*Table24[[#This Row],[Interest]]</f>
        <v>0</v>
      </c>
      <c r="H156" s="1">
        <f>Table24[[#This Row],[Payment]]-Table24[[#This Row],[Tax Savings]]</f>
        <v>0</v>
      </c>
      <c r="I156" s="1">
        <f>FV($E$2/12,($B$5*$B$3-Table24[[#This Row],[Month]]),0,-Table24[[#This Row],[Net EMI Cost]])</f>
        <v>0</v>
      </c>
      <c r="J156" s="1">
        <f>$H$3*(1+$H$2)^(_xlfn.FLOOR.MATH(Table24[[#This Row],[Month]]/12,1))</f>
        <v>19212.386622812181</v>
      </c>
      <c r="K156" s="1">
        <f>FV($E$2/12,($B$5*$B$3-Table24[[#This Row],[Month]]),0,-Table24[[#This Row],[Rental Cost]])</f>
        <v>16058.316084544476</v>
      </c>
    </row>
    <row r="157" spans="1:11" ht="15.75" customHeight="1" x14ac:dyDescent="0.3">
      <c r="A157" s="4">
        <v>145</v>
      </c>
      <c r="B157" s="1">
        <f t="shared" si="0"/>
        <v>0</v>
      </c>
      <c r="C157" s="1">
        <f t="shared" si="1"/>
        <v>0</v>
      </c>
      <c r="D157" s="1">
        <f t="shared" si="2"/>
        <v>0</v>
      </c>
      <c r="E157" s="1">
        <f t="shared" si="9"/>
        <v>0</v>
      </c>
      <c r="F157" s="1">
        <f t="shared" si="8"/>
        <v>0</v>
      </c>
      <c r="G157" s="1">
        <f>$E$3*Table24[[#This Row],[Interest]]</f>
        <v>0</v>
      </c>
      <c r="H157" s="1">
        <f>Table24[[#This Row],[Payment]]-Table24[[#This Row],[Tax Savings]]</f>
        <v>0</v>
      </c>
      <c r="I157" s="1">
        <f>FV($E$2/12,($B$5*$B$3-Table24[[#This Row],[Month]]),0,-Table24[[#This Row],[Net EMI Cost]])</f>
        <v>0</v>
      </c>
      <c r="J157" s="1">
        <f>$H$3*(1+$H$2)^(_xlfn.FLOOR.MATH(Table24[[#This Row],[Month]]/12,1))</f>
        <v>19212.386622812181</v>
      </c>
      <c r="K157" s="1">
        <f>FV($E$2/12,($B$5*$B$3-Table24[[#This Row],[Month]]),0,-Table24[[#This Row],[Rental Cost]])</f>
        <v>15938.77527001933</v>
      </c>
    </row>
    <row r="158" spans="1:11" ht="15.75" customHeight="1" x14ac:dyDescent="0.3">
      <c r="A158" s="4">
        <v>146</v>
      </c>
      <c r="B158" s="1">
        <f t="shared" si="0"/>
        <v>0</v>
      </c>
      <c r="C158" s="1">
        <f t="shared" si="1"/>
        <v>0</v>
      </c>
      <c r="D158" s="1">
        <f t="shared" si="2"/>
        <v>0</v>
      </c>
      <c r="E158" s="1">
        <f t="shared" si="9"/>
        <v>0</v>
      </c>
      <c r="F158" s="1">
        <f t="shared" si="8"/>
        <v>0</v>
      </c>
      <c r="G158" s="1">
        <f>$E$3*Table24[[#This Row],[Interest]]</f>
        <v>0</v>
      </c>
      <c r="H158" s="1">
        <f>Table24[[#This Row],[Payment]]-Table24[[#This Row],[Tax Savings]]</f>
        <v>0</v>
      </c>
      <c r="I158" s="1">
        <f>FV($E$2/12,($B$5*$B$3-Table24[[#This Row],[Month]]),0,-Table24[[#This Row],[Net EMI Cost]])</f>
        <v>0</v>
      </c>
      <c r="J158" s="1">
        <f>$H$3*(1+$H$2)^(_xlfn.FLOOR.MATH(Table24[[#This Row],[Month]]/12,1))</f>
        <v>19212.386622812181</v>
      </c>
      <c r="K158" s="1">
        <f>FV($E$2/12,($B$5*$B$3-Table24[[#This Row],[Month]]),0,-Table24[[#This Row],[Rental Cost]])</f>
        <v>15820.124337488167</v>
      </c>
    </row>
    <row r="159" spans="1:11" ht="15.75" customHeight="1" x14ac:dyDescent="0.3">
      <c r="A159" s="4">
        <v>147</v>
      </c>
      <c r="B159" s="1">
        <f t="shared" si="0"/>
        <v>0</v>
      </c>
      <c r="C159" s="1">
        <f t="shared" si="1"/>
        <v>0</v>
      </c>
      <c r="D159" s="1">
        <f t="shared" si="2"/>
        <v>0</v>
      </c>
      <c r="E159" s="1">
        <f t="shared" si="9"/>
        <v>0</v>
      </c>
      <c r="F159" s="1">
        <f t="shared" si="8"/>
        <v>0</v>
      </c>
      <c r="G159" s="1">
        <f>$E$3*Table24[[#This Row],[Interest]]</f>
        <v>0</v>
      </c>
      <c r="H159" s="1">
        <f>Table24[[#This Row],[Payment]]-Table24[[#This Row],[Tax Savings]]</f>
        <v>0</v>
      </c>
      <c r="I159" s="1">
        <f>FV($E$2/12,($B$5*$B$3-Table24[[#This Row],[Month]]),0,-Table24[[#This Row],[Net EMI Cost]])</f>
        <v>0</v>
      </c>
      <c r="J159" s="1">
        <f>$H$3*(1+$H$2)^(_xlfn.FLOOR.MATH(Table24[[#This Row],[Month]]/12,1))</f>
        <v>19212.386622812181</v>
      </c>
      <c r="K159" s="1">
        <f>FV($E$2/12,($B$5*$B$3-Table24[[#This Row],[Month]]),0,-Table24[[#This Row],[Rental Cost]])</f>
        <v>15702.356662519271</v>
      </c>
    </row>
    <row r="160" spans="1:11" ht="15.75" customHeight="1" x14ac:dyDescent="0.3">
      <c r="A160" s="4">
        <v>148</v>
      </c>
      <c r="B160" s="1">
        <f t="shared" si="0"/>
        <v>0</v>
      </c>
      <c r="C160" s="1">
        <f t="shared" si="1"/>
        <v>0</v>
      </c>
      <c r="D160" s="1">
        <f t="shared" si="2"/>
        <v>0</v>
      </c>
      <c r="E160" s="1">
        <f t="shared" si="9"/>
        <v>0</v>
      </c>
      <c r="F160" s="1">
        <f t="shared" si="8"/>
        <v>0</v>
      </c>
      <c r="G160" s="1">
        <f>$E$3*Table24[[#This Row],[Interest]]</f>
        <v>0</v>
      </c>
      <c r="H160" s="1">
        <f>Table24[[#This Row],[Payment]]-Table24[[#This Row],[Tax Savings]]</f>
        <v>0</v>
      </c>
      <c r="I160" s="1">
        <f>FV($E$2/12,($B$5*$B$3-Table24[[#This Row],[Month]]),0,-Table24[[#This Row],[Net EMI Cost]])</f>
        <v>0</v>
      </c>
      <c r="J160" s="1">
        <f>$H$3*(1+$H$2)^(_xlfn.FLOOR.MATH(Table24[[#This Row],[Month]]/12,1))</f>
        <v>19212.386622812181</v>
      </c>
      <c r="K160" s="1">
        <f>FV($E$2/12,($B$5*$B$3-Table24[[#This Row],[Month]]),0,-Table24[[#This Row],[Rental Cost]])</f>
        <v>15585.46566999431</v>
      </c>
    </row>
    <row r="161" spans="1:11" ht="15.75" customHeight="1" x14ac:dyDescent="0.3">
      <c r="A161" s="4">
        <v>149</v>
      </c>
      <c r="B161" s="1">
        <f t="shared" si="0"/>
        <v>0</v>
      </c>
      <c r="C161" s="1">
        <f t="shared" si="1"/>
        <v>0</v>
      </c>
      <c r="D161" s="1">
        <f t="shared" si="2"/>
        <v>0</v>
      </c>
      <c r="E161" s="1">
        <f t="shared" si="9"/>
        <v>0</v>
      </c>
      <c r="F161" s="1">
        <f t="shared" si="8"/>
        <v>0</v>
      </c>
      <c r="G161" s="1">
        <f>$E$3*Table24[[#This Row],[Interest]]</f>
        <v>0</v>
      </c>
      <c r="H161" s="1">
        <f>Table24[[#This Row],[Payment]]-Table24[[#This Row],[Tax Savings]]</f>
        <v>0</v>
      </c>
      <c r="I161" s="1">
        <f>FV($E$2/12,($B$5*$B$3-Table24[[#This Row],[Month]]),0,-Table24[[#This Row],[Net EMI Cost]])</f>
        <v>0</v>
      </c>
      <c r="J161" s="1">
        <f>$H$3*(1+$H$2)^(_xlfn.FLOOR.MATH(Table24[[#This Row],[Month]]/12,1))</f>
        <v>19212.386622812181</v>
      </c>
      <c r="K161" s="1">
        <f>FV($E$2/12,($B$5*$B$3-Table24[[#This Row],[Month]]),0,-Table24[[#This Row],[Rental Cost]])</f>
        <v>15469.444833741252</v>
      </c>
    </row>
    <row r="162" spans="1:11" ht="15.75" customHeight="1" x14ac:dyDescent="0.3">
      <c r="A162" s="4">
        <v>150</v>
      </c>
      <c r="B162" s="1">
        <f t="shared" si="0"/>
        <v>0</v>
      </c>
      <c r="C162" s="1">
        <f t="shared" si="1"/>
        <v>0</v>
      </c>
      <c r="D162" s="1">
        <f t="shared" si="2"/>
        <v>0</v>
      </c>
      <c r="E162" s="1">
        <f t="shared" si="9"/>
        <v>0</v>
      </c>
      <c r="F162" s="1">
        <f t="shared" si="8"/>
        <v>0</v>
      </c>
      <c r="G162" s="1">
        <f>$E$3*Table24[[#This Row],[Interest]]</f>
        <v>0</v>
      </c>
      <c r="H162" s="1">
        <f>Table24[[#This Row],[Payment]]-Table24[[#This Row],[Tax Savings]]</f>
        <v>0</v>
      </c>
      <c r="I162" s="1">
        <f>FV($E$2/12,($B$5*$B$3-Table24[[#This Row],[Month]]),0,-Table24[[#This Row],[Net EMI Cost]])</f>
        <v>0</v>
      </c>
      <c r="J162" s="1">
        <f>$H$3*(1+$H$2)^(_xlfn.FLOOR.MATH(Table24[[#This Row],[Month]]/12,1))</f>
        <v>19212.386622812181</v>
      </c>
      <c r="K162" s="1">
        <f>FV($E$2/12,($B$5*$B$3-Table24[[#This Row],[Month]]),0,-Table24[[#This Row],[Rental Cost]])</f>
        <v>15354.287676169974</v>
      </c>
    </row>
    <row r="163" spans="1:11" ht="15.75" customHeight="1" x14ac:dyDescent="0.3">
      <c r="A163" s="4">
        <v>151</v>
      </c>
      <c r="B163" s="1">
        <f t="shared" si="0"/>
        <v>0</v>
      </c>
      <c r="C163" s="1">
        <f t="shared" si="1"/>
        <v>0</v>
      </c>
      <c r="D163" s="1">
        <f t="shared" si="2"/>
        <v>0</v>
      </c>
      <c r="E163" s="1">
        <f t="shared" si="9"/>
        <v>0</v>
      </c>
      <c r="F163" s="1">
        <f t="shared" si="8"/>
        <v>0</v>
      </c>
      <c r="G163" s="1">
        <f>$E$3*Table24[[#This Row],[Interest]]</f>
        <v>0</v>
      </c>
      <c r="H163" s="1">
        <f>Table24[[#This Row],[Payment]]-Table24[[#This Row],[Tax Savings]]</f>
        <v>0</v>
      </c>
      <c r="I163" s="1">
        <f>FV($E$2/12,($B$5*$B$3-Table24[[#This Row],[Month]]),0,-Table24[[#This Row],[Net EMI Cost]])</f>
        <v>0</v>
      </c>
      <c r="J163" s="1">
        <f>$H$3*(1+$H$2)^(_xlfn.FLOOR.MATH(Table24[[#This Row],[Month]]/12,1))</f>
        <v>19212.386622812181</v>
      </c>
      <c r="K163" s="1">
        <f>FV($E$2/12,($B$5*$B$3-Table24[[#This Row],[Month]]),0,-Table24[[#This Row],[Rental Cost]])</f>
        <v>15239.987767910641</v>
      </c>
    </row>
    <row r="164" spans="1:11" ht="15.75" customHeight="1" x14ac:dyDescent="0.3">
      <c r="A164" s="4">
        <v>152</v>
      </c>
      <c r="B164" s="1">
        <f t="shared" si="0"/>
        <v>0</v>
      </c>
      <c r="C164" s="1">
        <f t="shared" si="1"/>
        <v>0</v>
      </c>
      <c r="D164" s="1">
        <f t="shared" si="2"/>
        <v>0</v>
      </c>
      <c r="E164" s="1">
        <f t="shared" si="9"/>
        <v>0</v>
      </c>
      <c r="F164" s="1">
        <f t="shared" si="8"/>
        <v>0</v>
      </c>
      <c r="G164" s="1">
        <f>$E$3*Table24[[#This Row],[Interest]]</f>
        <v>0</v>
      </c>
      <c r="H164" s="1">
        <f>Table24[[#This Row],[Payment]]-Table24[[#This Row],[Tax Savings]]</f>
        <v>0</v>
      </c>
      <c r="I164" s="1">
        <f>FV($E$2/12,($B$5*$B$3-Table24[[#This Row],[Month]]),0,-Table24[[#This Row],[Net EMI Cost]])</f>
        <v>0</v>
      </c>
      <c r="J164" s="1">
        <f>$H$3*(1+$H$2)^(_xlfn.FLOOR.MATH(Table24[[#This Row],[Month]]/12,1))</f>
        <v>19212.386622812181</v>
      </c>
      <c r="K164" s="1">
        <f>FV($E$2/12,($B$5*$B$3-Table24[[#This Row],[Month]]),0,-Table24[[#This Row],[Rental Cost]])</f>
        <v>15126.538727454732</v>
      </c>
    </row>
    <row r="165" spans="1:11" ht="15.75" customHeight="1" x14ac:dyDescent="0.3">
      <c r="A165" s="4">
        <v>153</v>
      </c>
      <c r="B165" s="1">
        <f t="shared" si="0"/>
        <v>0</v>
      </c>
      <c r="C165" s="1">
        <f t="shared" si="1"/>
        <v>0</v>
      </c>
      <c r="D165" s="1">
        <f t="shared" si="2"/>
        <v>0</v>
      </c>
      <c r="E165" s="1">
        <f t="shared" si="9"/>
        <v>0</v>
      </c>
      <c r="F165" s="1">
        <f t="shared" si="8"/>
        <v>0</v>
      </c>
      <c r="G165" s="1">
        <f>$E$3*Table24[[#This Row],[Interest]]</f>
        <v>0</v>
      </c>
      <c r="H165" s="1">
        <f>Table24[[#This Row],[Payment]]-Table24[[#This Row],[Tax Savings]]</f>
        <v>0</v>
      </c>
      <c r="I165" s="1">
        <f>FV($E$2/12,($B$5*$B$3-Table24[[#This Row],[Month]]),0,-Table24[[#This Row],[Net EMI Cost]])</f>
        <v>0</v>
      </c>
      <c r="J165" s="1">
        <f>$H$3*(1+$H$2)^(_xlfn.FLOOR.MATH(Table24[[#This Row],[Month]]/12,1))</f>
        <v>19212.386622812181</v>
      </c>
      <c r="K165" s="1">
        <f>FV($E$2/12,($B$5*$B$3-Table24[[#This Row],[Month]]),0,-Table24[[#This Row],[Rental Cost]])</f>
        <v>15013.934220798743</v>
      </c>
    </row>
    <row r="166" spans="1:11" ht="15.75" customHeight="1" x14ac:dyDescent="0.3">
      <c r="A166" s="4">
        <v>154</v>
      </c>
      <c r="B166" s="1">
        <f t="shared" si="0"/>
        <v>0</v>
      </c>
      <c r="C166" s="1">
        <f t="shared" si="1"/>
        <v>0</v>
      </c>
      <c r="D166" s="1">
        <f t="shared" si="2"/>
        <v>0</v>
      </c>
      <c r="E166" s="1">
        <f t="shared" si="9"/>
        <v>0</v>
      </c>
      <c r="F166" s="1">
        <f t="shared" si="8"/>
        <v>0</v>
      </c>
      <c r="G166" s="1">
        <f>$E$3*Table24[[#This Row],[Interest]]</f>
        <v>0</v>
      </c>
      <c r="H166" s="1">
        <f>Table24[[#This Row],[Payment]]-Table24[[#This Row],[Tax Savings]]</f>
        <v>0</v>
      </c>
      <c r="I166" s="1">
        <f>FV($E$2/12,($B$5*$B$3-Table24[[#This Row],[Month]]),0,-Table24[[#This Row],[Net EMI Cost]])</f>
        <v>0</v>
      </c>
      <c r="J166" s="1">
        <f>$H$3*(1+$H$2)^(_xlfn.FLOOR.MATH(Table24[[#This Row],[Month]]/12,1))</f>
        <v>19212.386622812181</v>
      </c>
      <c r="K166" s="1">
        <f>FV($E$2/12,($B$5*$B$3-Table24[[#This Row],[Month]]),0,-Table24[[#This Row],[Rental Cost]])</f>
        <v>14902.167961090559</v>
      </c>
    </row>
    <row r="167" spans="1:11" ht="15.75" customHeight="1" x14ac:dyDescent="0.3">
      <c r="A167" s="4">
        <v>155</v>
      </c>
      <c r="B167" s="1">
        <f t="shared" si="0"/>
        <v>0</v>
      </c>
      <c r="C167" s="1">
        <f t="shared" si="1"/>
        <v>0</v>
      </c>
      <c r="D167" s="1">
        <f t="shared" si="2"/>
        <v>0</v>
      </c>
      <c r="E167" s="1">
        <f t="shared" si="9"/>
        <v>0</v>
      </c>
      <c r="F167" s="1">
        <f t="shared" si="8"/>
        <v>0</v>
      </c>
      <c r="G167" s="1">
        <f>$E$3*Table24[[#This Row],[Interest]]</f>
        <v>0</v>
      </c>
      <c r="H167" s="1">
        <f>Table24[[#This Row],[Payment]]-Table24[[#This Row],[Tax Savings]]</f>
        <v>0</v>
      </c>
      <c r="I167" s="1">
        <f>FV($E$2/12,($B$5*$B$3-Table24[[#This Row],[Month]]),0,-Table24[[#This Row],[Net EMI Cost]])</f>
        <v>0</v>
      </c>
      <c r="J167" s="1">
        <f>$H$3*(1+$H$2)^(_xlfn.FLOOR.MATH(Table24[[#This Row],[Month]]/12,1))</f>
        <v>19212.386622812181</v>
      </c>
      <c r="K167" s="1">
        <f>FV($E$2/12,($B$5*$B$3-Table24[[#This Row],[Month]]),0,-Table24[[#This Row],[Rental Cost]])</f>
        <v>14791.233708278471</v>
      </c>
    </row>
    <row r="168" spans="1:11" ht="15.75" customHeight="1" x14ac:dyDescent="0.3">
      <c r="A168" s="4">
        <v>156</v>
      </c>
      <c r="B168" s="1">
        <f t="shared" si="0"/>
        <v>0</v>
      </c>
      <c r="C168" s="1">
        <f t="shared" si="1"/>
        <v>0</v>
      </c>
      <c r="D168" s="1">
        <f t="shared" si="2"/>
        <v>0</v>
      </c>
      <c r="E168" s="1">
        <f t="shared" si="9"/>
        <v>0</v>
      </c>
      <c r="F168" s="1">
        <f t="shared" si="8"/>
        <v>0</v>
      </c>
      <c r="G168" s="1">
        <f>$E$3*Table24[[#This Row],[Interest]]</f>
        <v>0</v>
      </c>
      <c r="H168" s="1">
        <f>Table24[[#This Row],[Payment]]-Table24[[#This Row],[Tax Savings]]</f>
        <v>0</v>
      </c>
      <c r="I168" s="1">
        <f>FV($E$2/12,($B$5*$B$3-Table24[[#This Row],[Month]]),0,-Table24[[#This Row],[Net EMI Cost]])</f>
        <v>0</v>
      </c>
      <c r="J168" s="1">
        <f>$H$3*(1+$H$2)^(_xlfn.FLOOR.MATH(Table24[[#This Row],[Month]]/12,1))</f>
        <v>19980.882087724669</v>
      </c>
      <c r="K168" s="1">
        <f>FV($E$2/12,($B$5*$B$3-Table24[[#This Row],[Month]]),0,-Table24[[#This Row],[Rental Cost]])</f>
        <v>15268.370279513259</v>
      </c>
    </row>
    <row r="169" spans="1:11" ht="15.75" customHeight="1" x14ac:dyDescent="0.3">
      <c r="A169" s="4">
        <v>157</v>
      </c>
      <c r="B169" s="1">
        <f t="shared" si="0"/>
        <v>0</v>
      </c>
      <c r="C169" s="1">
        <f t="shared" si="1"/>
        <v>0</v>
      </c>
      <c r="D169" s="1">
        <f t="shared" si="2"/>
        <v>0</v>
      </c>
      <c r="E169" s="1">
        <f t="shared" si="9"/>
        <v>0</v>
      </c>
      <c r="F169" s="1">
        <f t="shared" si="8"/>
        <v>0</v>
      </c>
      <c r="G169" s="1">
        <f>$E$3*Table24[[#This Row],[Interest]]</f>
        <v>0</v>
      </c>
      <c r="H169" s="1">
        <f>Table24[[#This Row],[Payment]]-Table24[[#This Row],[Tax Savings]]</f>
        <v>0</v>
      </c>
      <c r="I169" s="1">
        <f>FV($E$2/12,($B$5*$B$3-Table24[[#This Row],[Month]]),0,-Table24[[#This Row],[Net EMI Cost]])</f>
        <v>0</v>
      </c>
      <c r="J169" s="1">
        <f>$H$3*(1+$H$2)^(_xlfn.FLOOR.MATH(Table24[[#This Row],[Month]]/12,1))</f>
        <v>19980.882087724669</v>
      </c>
      <c r="K169" s="1">
        <f>FV($E$2/12,($B$5*$B$3-Table24[[#This Row],[Month]]),0,-Table24[[#This Row],[Rental Cost]])</f>
        <v>15154.709954851871</v>
      </c>
    </row>
    <row r="170" spans="1:11" ht="15.75" customHeight="1" x14ac:dyDescent="0.3">
      <c r="A170" s="4">
        <v>158</v>
      </c>
      <c r="B170" s="1">
        <f t="shared" si="0"/>
        <v>0</v>
      </c>
      <c r="C170" s="1">
        <f t="shared" si="1"/>
        <v>0</v>
      </c>
      <c r="D170" s="1">
        <f t="shared" si="2"/>
        <v>0</v>
      </c>
      <c r="E170" s="1">
        <f t="shared" si="9"/>
        <v>0</v>
      </c>
      <c r="F170" s="1">
        <f t="shared" si="8"/>
        <v>0</v>
      </c>
      <c r="G170" s="1">
        <f>$E$3*Table24[[#This Row],[Interest]]</f>
        <v>0</v>
      </c>
      <c r="H170" s="1">
        <f>Table24[[#This Row],[Payment]]-Table24[[#This Row],[Tax Savings]]</f>
        <v>0</v>
      </c>
      <c r="I170" s="1">
        <f>FV($E$2/12,($B$5*$B$3-Table24[[#This Row],[Month]]),0,-Table24[[#This Row],[Net EMI Cost]])</f>
        <v>0</v>
      </c>
      <c r="J170" s="1">
        <f>$H$3*(1+$H$2)^(_xlfn.FLOOR.MATH(Table24[[#This Row],[Month]]/12,1))</f>
        <v>19980.882087724669</v>
      </c>
      <c r="K170" s="1">
        <f>FV($E$2/12,($B$5*$B$3-Table24[[#This Row],[Month]]),0,-Table24[[#This Row],[Rental Cost]])</f>
        <v>15041.895736825676</v>
      </c>
    </row>
    <row r="171" spans="1:11" ht="15.75" customHeight="1" x14ac:dyDescent="0.3">
      <c r="A171" s="4">
        <v>159</v>
      </c>
      <c r="B171" s="1">
        <f t="shared" si="0"/>
        <v>0</v>
      </c>
      <c r="C171" s="1">
        <f t="shared" si="1"/>
        <v>0</v>
      </c>
      <c r="D171" s="1">
        <f t="shared" si="2"/>
        <v>0</v>
      </c>
      <c r="E171" s="1">
        <f t="shared" si="9"/>
        <v>0</v>
      </c>
      <c r="F171" s="1">
        <f t="shared" si="8"/>
        <v>0</v>
      </c>
      <c r="G171" s="1">
        <f>$E$3*Table24[[#This Row],[Interest]]</f>
        <v>0</v>
      </c>
      <c r="H171" s="1">
        <f>Table24[[#This Row],[Payment]]-Table24[[#This Row],[Tax Savings]]</f>
        <v>0</v>
      </c>
      <c r="I171" s="1">
        <f>FV($E$2/12,($B$5*$B$3-Table24[[#This Row],[Month]]),0,-Table24[[#This Row],[Net EMI Cost]])</f>
        <v>0</v>
      </c>
      <c r="J171" s="1">
        <f>$H$3*(1+$H$2)^(_xlfn.FLOOR.MATH(Table24[[#This Row],[Month]]/12,1))</f>
        <v>19980.882087724669</v>
      </c>
      <c r="K171" s="1">
        <f>FV($E$2/12,($B$5*$B$3-Table24[[#This Row],[Month]]),0,-Table24[[#This Row],[Rental Cost]])</f>
        <v>14929.921326874119</v>
      </c>
    </row>
    <row r="172" spans="1:11" ht="15.75" customHeight="1" x14ac:dyDescent="0.3">
      <c r="A172" s="4">
        <v>160</v>
      </c>
      <c r="B172" s="1">
        <f t="shared" si="0"/>
        <v>0</v>
      </c>
      <c r="C172" s="1">
        <f t="shared" si="1"/>
        <v>0</v>
      </c>
      <c r="D172" s="1">
        <f t="shared" si="2"/>
        <v>0</v>
      </c>
      <c r="E172" s="1">
        <f t="shared" si="9"/>
        <v>0</v>
      </c>
      <c r="F172" s="1">
        <f t="shared" si="8"/>
        <v>0</v>
      </c>
      <c r="G172" s="1">
        <f>$E$3*Table24[[#This Row],[Interest]]</f>
        <v>0</v>
      </c>
      <c r="H172" s="1">
        <f>Table24[[#This Row],[Payment]]-Table24[[#This Row],[Tax Savings]]</f>
        <v>0</v>
      </c>
      <c r="I172" s="1">
        <f>FV($E$2/12,($B$5*$B$3-Table24[[#This Row],[Month]]),0,-Table24[[#This Row],[Net EMI Cost]])</f>
        <v>0</v>
      </c>
      <c r="J172" s="1">
        <f>$H$3*(1+$H$2)^(_xlfn.FLOOR.MATH(Table24[[#This Row],[Month]]/12,1))</f>
        <v>19980.882087724669</v>
      </c>
      <c r="K172" s="1">
        <f>FV($E$2/12,($B$5*$B$3-Table24[[#This Row],[Month]]),0,-Table24[[#This Row],[Rental Cost]])</f>
        <v>14818.780473324186</v>
      </c>
    </row>
    <row r="173" spans="1:11" ht="15.75" customHeight="1" x14ac:dyDescent="0.3">
      <c r="A173" s="4">
        <v>161</v>
      </c>
      <c r="B173" s="1">
        <f t="shared" si="0"/>
        <v>0</v>
      </c>
      <c r="C173" s="1">
        <f t="shared" si="1"/>
        <v>0</v>
      </c>
      <c r="D173" s="1">
        <f t="shared" si="2"/>
        <v>0</v>
      </c>
      <c r="E173" s="1">
        <f t="shared" si="9"/>
        <v>0</v>
      </c>
      <c r="F173" s="1">
        <f t="shared" si="8"/>
        <v>0</v>
      </c>
      <c r="G173" s="1">
        <f>$E$3*Table24[[#This Row],[Interest]]</f>
        <v>0</v>
      </c>
      <c r="H173" s="1">
        <f>Table24[[#This Row],[Payment]]-Table24[[#This Row],[Tax Savings]]</f>
        <v>0</v>
      </c>
      <c r="I173" s="1">
        <f>FV($E$2/12,($B$5*$B$3-Table24[[#This Row],[Month]]),0,-Table24[[#This Row],[Net EMI Cost]])</f>
        <v>0</v>
      </c>
      <c r="J173" s="1">
        <f>$H$3*(1+$H$2)^(_xlfn.FLOOR.MATH(Table24[[#This Row],[Month]]/12,1))</f>
        <v>19980.882087724669</v>
      </c>
      <c r="K173" s="1">
        <f>FV($E$2/12,($B$5*$B$3-Table24[[#This Row],[Month]]),0,-Table24[[#This Row],[Rental Cost]])</f>
        <v>14708.466971041375</v>
      </c>
    </row>
    <row r="174" spans="1:11" ht="15.75" customHeight="1" x14ac:dyDescent="0.3">
      <c r="A174" s="4">
        <v>162</v>
      </c>
      <c r="B174" s="1">
        <f t="shared" si="0"/>
        <v>0</v>
      </c>
      <c r="C174" s="1">
        <f t="shared" si="1"/>
        <v>0</v>
      </c>
      <c r="D174" s="1">
        <f t="shared" si="2"/>
        <v>0</v>
      </c>
      <c r="E174" s="1">
        <f t="shared" si="9"/>
        <v>0</v>
      </c>
      <c r="F174" s="1">
        <f t="shared" si="8"/>
        <v>0</v>
      </c>
      <c r="G174" s="1">
        <f>$E$3*Table24[[#This Row],[Interest]]</f>
        <v>0</v>
      </c>
      <c r="H174" s="1">
        <f>Table24[[#This Row],[Payment]]-Table24[[#This Row],[Tax Savings]]</f>
        <v>0</v>
      </c>
      <c r="I174" s="1">
        <f>FV($E$2/12,($B$5*$B$3-Table24[[#This Row],[Month]]),0,-Table24[[#This Row],[Net EMI Cost]])</f>
        <v>0</v>
      </c>
      <c r="J174" s="1">
        <f>$H$3*(1+$H$2)^(_xlfn.FLOOR.MATH(Table24[[#This Row],[Month]]/12,1))</f>
        <v>19980.882087724669</v>
      </c>
      <c r="K174" s="1">
        <f>FV($E$2/12,($B$5*$B$3-Table24[[#This Row],[Month]]),0,-Table24[[#This Row],[Rental Cost]])</f>
        <v>14598.974661083248</v>
      </c>
    </row>
    <row r="175" spans="1:11" ht="15.75" customHeight="1" x14ac:dyDescent="0.3">
      <c r="A175" s="4">
        <v>163</v>
      </c>
      <c r="B175" s="1">
        <f t="shared" si="0"/>
        <v>0</v>
      </c>
      <c r="C175" s="1">
        <f t="shared" si="1"/>
        <v>0</v>
      </c>
      <c r="D175" s="1">
        <f t="shared" si="2"/>
        <v>0</v>
      </c>
      <c r="E175" s="1">
        <f t="shared" si="9"/>
        <v>0</v>
      </c>
      <c r="F175" s="1">
        <f t="shared" si="8"/>
        <v>0</v>
      </c>
      <c r="G175" s="1">
        <f>$E$3*Table24[[#This Row],[Interest]]</f>
        <v>0</v>
      </c>
      <c r="H175" s="1">
        <f>Table24[[#This Row],[Payment]]-Table24[[#This Row],[Tax Savings]]</f>
        <v>0</v>
      </c>
      <c r="I175" s="1">
        <f>FV($E$2/12,($B$5*$B$3-Table24[[#This Row],[Month]]),0,-Table24[[#This Row],[Net EMI Cost]])</f>
        <v>0</v>
      </c>
      <c r="J175" s="1">
        <f>$H$3*(1+$H$2)^(_xlfn.FLOOR.MATH(Table24[[#This Row],[Month]]/12,1))</f>
        <v>19980.882087724669</v>
      </c>
      <c r="K175" s="1">
        <f>FV($E$2/12,($B$5*$B$3-Table24[[#This Row],[Month]]),0,-Table24[[#This Row],[Rental Cost]])</f>
        <v>14490.297430355582</v>
      </c>
    </row>
    <row r="176" spans="1:11" ht="15.75" customHeight="1" x14ac:dyDescent="0.3">
      <c r="A176" s="4">
        <v>164</v>
      </c>
      <c r="B176" s="1">
        <f t="shared" si="0"/>
        <v>0</v>
      </c>
      <c r="C176" s="1">
        <f t="shared" si="1"/>
        <v>0</v>
      </c>
      <c r="D176" s="1">
        <f t="shared" si="2"/>
        <v>0</v>
      </c>
      <c r="E176" s="1">
        <f t="shared" si="9"/>
        <v>0</v>
      </c>
      <c r="F176" s="1">
        <f t="shared" si="8"/>
        <v>0</v>
      </c>
      <c r="G176" s="1">
        <f>$E$3*Table24[[#This Row],[Interest]]</f>
        <v>0</v>
      </c>
      <c r="H176" s="1">
        <f>Table24[[#This Row],[Payment]]-Table24[[#This Row],[Tax Savings]]</f>
        <v>0</v>
      </c>
      <c r="I176" s="1">
        <f>FV($E$2/12,($B$5*$B$3-Table24[[#This Row],[Month]]),0,-Table24[[#This Row],[Net EMI Cost]])</f>
        <v>0</v>
      </c>
      <c r="J176" s="1">
        <f>$H$3*(1+$H$2)^(_xlfn.FLOOR.MATH(Table24[[#This Row],[Month]]/12,1))</f>
        <v>19980.882087724669</v>
      </c>
      <c r="K176" s="1">
        <f>FV($E$2/12,($B$5*$B$3-Table24[[#This Row],[Month]]),0,-Table24[[#This Row],[Rental Cost]])</f>
        <v>14382.429211271046</v>
      </c>
    </row>
    <row r="177" spans="1:11" ht="15.75" customHeight="1" x14ac:dyDescent="0.3">
      <c r="A177" s="4">
        <v>165</v>
      </c>
      <c r="B177" s="1">
        <f t="shared" si="0"/>
        <v>0</v>
      </c>
      <c r="C177" s="1">
        <f t="shared" si="1"/>
        <v>0</v>
      </c>
      <c r="D177" s="1">
        <f t="shared" si="2"/>
        <v>0</v>
      </c>
      <c r="E177" s="1">
        <f t="shared" si="9"/>
        <v>0</v>
      </c>
      <c r="F177" s="1">
        <f t="shared" si="8"/>
        <v>0</v>
      </c>
      <c r="G177" s="1">
        <f>$E$3*Table24[[#This Row],[Interest]]</f>
        <v>0</v>
      </c>
      <c r="H177" s="1">
        <f>Table24[[#This Row],[Payment]]-Table24[[#This Row],[Tax Savings]]</f>
        <v>0</v>
      </c>
      <c r="I177" s="1">
        <f>FV($E$2/12,($B$5*$B$3-Table24[[#This Row],[Month]]),0,-Table24[[#This Row],[Net EMI Cost]])</f>
        <v>0</v>
      </c>
      <c r="J177" s="1">
        <f>$H$3*(1+$H$2)^(_xlfn.FLOOR.MATH(Table24[[#This Row],[Month]]/12,1))</f>
        <v>19980.882087724669</v>
      </c>
      <c r="K177" s="1">
        <f>FV($E$2/12,($B$5*$B$3-Table24[[#This Row],[Month]]),0,-Table24[[#This Row],[Rental Cost]])</f>
        <v>14275.363981410468</v>
      </c>
    </row>
    <row r="178" spans="1:11" ht="15.75" customHeight="1" x14ac:dyDescent="0.3">
      <c r="A178" s="4">
        <v>166</v>
      </c>
      <c r="B178" s="1">
        <f t="shared" si="0"/>
        <v>0</v>
      </c>
      <c r="C178" s="1">
        <f t="shared" si="1"/>
        <v>0</v>
      </c>
      <c r="D178" s="1">
        <f t="shared" si="2"/>
        <v>0</v>
      </c>
      <c r="E178" s="1">
        <f t="shared" si="9"/>
        <v>0</v>
      </c>
      <c r="F178" s="1">
        <f t="shared" si="8"/>
        <v>0</v>
      </c>
      <c r="G178" s="1">
        <f>$E$3*Table24[[#This Row],[Interest]]</f>
        <v>0</v>
      </c>
      <c r="H178" s="1">
        <f>Table24[[#This Row],[Payment]]-Table24[[#This Row],[Tax Savings]]</f>
        <v>0</v>
      </c>
      <c r="I178" s="1">
        <f>FV($E$2/12,($B$5*$B$3-Table24[[#This Row],[Month]]),0,-Table24[[#This Row],[Net EMI Cost]])</f>
        <v>0</v>
      </c>
      <c r="J178" s="1">
        <f>$H$3*(1+$H$2)^(_xlfn.FLOOR.MATH(Table24[[#This Row],[Month]]/12,1))</f>
        <v>19980.882087724669</v>
      </c>
      <c r="K178" s="1">
        <f>FV($E$2/12,($B$5*$B$3-Table24[[#This Row],[Month]]),0,-Table24[[#This Row],[Rental Cost]])</f>
        <v>14169.095763186564</v>
      </c>
    </row>
    <row r="179" spans="1:11" ht="15.75" customHeight="1" x14ac:dyDescent="0.3">
      <c r="A179" s="4">
        <v>167</v>
      </c>
      <c r="B179" s="1">
        <f t="shared" si="0"/>
        <v>0</v>
      </c>
      <c r="C179" s="1">
        <f t="shared" si="1"/>
        <v>0</v>
      </c>
      <c r="D179" s="1">
        <f t="shared" si="2"/>
        <v>0</v>
      </c>
      <c r="E179" s="1">
        <f t="shared" si="9"/>
        <v>0</v>
      </c>
      <c r="F179" s="1">
        <f t="shared" si="8"/>
        <v>0</v>
      </c>
      <c r="G179" s="1">
        <f>$E$3*Table24[[#This Row],[Interest]]</f>
        <v>0</v>
      </c>
      <c r="H179" s="1">
        <f>Table24[[#This Row],[Payment]]-Table24[[#This Row],[Tax Savings]]</f>
        <v>0</v>
      </c>
      <c r="I179" s="1">
        <f>FV($E$2/12,($B$5*$B$3-Table24[[#This Row],[Month]]),0,-Table24[[#This Row],[Net EMI Cost]])</f>
        <v>0</v>
      </c>
      <c r="J179" s="1">
        <f>$H$3*(1+$H$2)^(_xlfn.FLOOR.MATH(Table24[[#This Row],[Month]]/12,1))</f>
        <v>19980.882087724669</v>
      </c>
      <c r="K179" s="1">
        <f>FV($E$2/12,($B$5*$B$3-Table24[[#This Row],[Month]]),0,-Table24[[#This Row],[Rental Cost]])</f>
        <v>14063.618623510236</v>
      </c>
    </row>
    <row r="180" spans="1:11" ht="15.75" customHeight="1" x14ac:dyDescent="0.3">
      <c r="A180" s="4">
        <v>168</v>
      </c>
      <c r="B180" s="1">
        <f t="shared" si="0"/>
        <v>0</v>
      </c>
      <c r="C180" s="1">
        <f t="shared" si="1"/>
        <v>0</v>
      </c>
      <c r="D180" s="1">
        <f t="shared" si="2"/>
        <v>0</v>
      </c>
      <c r="E180" s="1">
        <f t="shared" si="9"/>
        <v>0</v>
      </c>
      <c r="F180" s="1">
        <f t="shared" si="8"/>
        <v>0</v>
      </c>
      <c r="G180" s="1">
        <f>$E$3*Table24[[#This Row],[Interest]]</f>
        <v>0</v>
      </c>
      <c r="H180" s="1">
        <f>Table24[[#This Row],[Payment]]-Table24[[#This Row],[Tax Savings]]</f>
        <v>0</v>
      </c>
      <c r="I180" s="1">
        <f>FV($E$2/12,($B$5*$B$3-Table24[[#This Row],[Month]]),0,-Table24[[#This Row],[Net EMI Cost]])</f>
        <v>0</v>
      </c>
      <c r="J180" s="1">
        <f>$H$3*(1+$H$2)^(_xlfn.FLOOR.MATH(Table24[[#This Row],[Month]]/12,1))</f>
        <v>20780.117371233657</v>
      </c>
      <c r="K180" s="1">
        <f>FV($E$2/12,($B$5*$B$3-Table24[[#This Row],[Month]]),0,-Table24[[#This Row],[Rental Cost]])</f>
        <v>14517.283740397665</v>
      </c>
    </row>
    <row r="181" spans="1:11" ht="15.75" customHeight="1" x14ac:dyDescent="0.3">
      <c r="A181" s="4">
        <v>169</v>
      </c>
      <c r="B181" s="1">
        <f t="shared" si="0"/>
        <v>0</v>
      </c>
      <c r="C181" s="1">
        <f t="shared" si="1"/>
        <v>0</v>
      </c>
      <c r="D181" s="1">
        <f t="shared" si="2"/>
        <v>0</v>
      </c>
      <c r="E181" s="1">
        <f t="shared" si="9"/>
        <v>0</v>
      </c>
      <c r="F181" s="1">
        <f t="shared" si="8"/>
        <v>0</v>
      </c>
      <c r="G181" s="1">
        <f>$E$3*Table24[[#This Row],[Interest]]</f>
        <v>0</v>
      </c>
      <c r="H181" s="1">
        <f>Table24[[#This Row],[Payment]]-Table24[[#This Row],[Tax Savings]]</f>
        <v>0</v>
      </c>
      <c r="I181" s="1">
        <f>FV($E$2/12,($B$5*$B$3-Table24[[#This Row],[Month]]),0,-Table24[[#This Row],[Net EMI Cost]])</f>
        <v>0</v>
      </c>
      <c r="J181" s="1">
        <f>$H$3*(1+$H$2)^(_xlfn.FLOOR.MATH(Table24[[#This Row],[Month]]/12,1))</f>
        <v>20780.117371233657</v>
      </c>
      <c r="K181" s="1">
        <f>FV($E$2/12,($B$5*$B$3-Table24[[#This Row],[Month]]),0,-Table24[[#This Row],[Rental Cost]])</f>
        <v>14409.214630667659</v>
      </c>
    </row>
    <row r="182" spans="1:11" ht="15.75" customHeight="1" x14ac:dyDescent="0.3">
      <c r="A182" s="4">
        <v>170</v>
      </c>
      <c r="B182" s="1">
        <f t="shared" si="0"/>
        <v>0</v>
      </c>
      <c r="C182" s="1">
        <f t="shared" si="1"/>
        <v>0</v>
      </c>
      <c r="D182" s="1">
        <f t="shared" si="2"/>
        <v>0</v>
      </c>
      <c r="E182" s="1">
        <f t="shared" si="9"/>
        <v>0</v>
      </c>
      <c r="F182" s="1">
        <f t="shared" si="8"/>
        <v>0</v>
      </c>
      <c r="G182" s="1">
        <f>$E$3*Table24[[#This Row],[Interest]]</f>
        <v>0</v>
      </c>
      <c r="H182" s="1">
        <f>Table24[[#This Row],[Payment]]-Table24[[#This Row],[Tax Savings]]</f>
        <v>0</v>
      </c>
      <c r="I182" s="1">
        <f>FV($E$2/12,($B$5*$B$3-Table24[[#This Row],[Month]]),0,-Table24[[#This Row],[Net EMI Cost]])</f>
        <v>0</v>
      </c>
      <c r="J182" s="1">
        <f>$H$3*(1+$H$2)^(_xlfn.FLOOR.MATH(Table24[[#This Row],[Month]]/12,1))</f>
        <v>20780.117371233657</v>
      </c>
      <c r="K182" s="1">
        <f>FV($E$2/12,($B$5*$B$3-Table24[[#This Row],[Month]]),0,-Table24[[#This Row],[Rental Cost]])</f>
        <v>14301.950005625462</v>
      </c>
    </row>
    <row r="183" spans="1:11" ht="15.75" customHeight="1" x14ac:dyDescent="0.3">
      <c r="A183" s="4">
        <v>171</v>
      </c>
      <c r="B183" s="1">
        <f t="shared" si="0"/>
        <v>0</v>
      </c>
      <c r="C183" s="1">
        <f t="shared" si="1"/>
        <v>0</v>
      </c>
      <c r="D183" s="1">
        <f t="shared" si="2"/>
        <v>0</v>
      </c>
      <c r="E183" s="1">
        <f t="shared" si="9"/>
        <v>0</v>
      </c>
      <c r="F183" s="1">
        <f t="shared" si="8"/>
        <v>0</v>
      </c>
      <c r="G183" s="1">
        <f>$E$3*Table24[[#This Row],[Interest]]</f>
        <v>0</v>
      </c>
      <c r="H183" s="1">
        <f>Table24[[#This Row],[Payment]]-Table24[[#This Row],[Tax Savings]]</f>
        <v>0</v>
      </c>
      <c r="I183" s="1">
        <f>FV($E$2/12,($B$5*$B$3-Table24[[#This Row],[Month]]),0,-Table24[[#This Row],[Net EMI Cost]])</f>
        <v>0</v>
      </c>
      <c r="J183" s="1">
        <f>$H$3*(1+$H$2)^(_xlfn.FLOOR.MATH(Table24[[#This Row],[Month]]/12,1))</f>
        <v>20780.117371233657</v>
      </c>
      <c r="K183" s="1">
        <f>FV($E$2/12,($B$5*$B$3-Table24[[#This Row],[Month]]),0,-Table24[[#This Row],[Rental Cost]])</f>
        <v>14195.483876551329</v>
      </c>
    </row>
    <row r="184" spans="1:11" ht="15.75" customHeight="1" x14ac:dyDescent="0.3">
      <c r="A184" s="4">
        <v>172</v>
      </c>
      <c r="B184" s="1">
        <f t="shared" si="0"/>
        <v>0</v>
      </c>
      <c r="C184" s="1">
        <f t="shared" si="1"/>
        <v>0</v>
      </c>
      <c r="D184" s="1">
        <f t="shared" si="2"/>
        <v>0</v>
      </c>
      <c r="E184" s="1">
        <f t="shared" si="9"/>
        <v>0</v>
      </c>
      <c r="F184" s="1">
        <f t="shared" si="8"/>
        <v>0</v>
      </c>
      <c r="G184" s="1">
        <f>$E$3*Table24[[#This Row],[Interest]]</f>
        <v>0</v>
      </c>
      <c r="H184" s="1">
        <f>Table24[[#This Row],[Payment]]-Table24[[#This Row],[Tax Savings]]</f>
        <v>0</v>
      </c>
      <c r="I184" s="1">
        <f>FV($E$2/12,($B$5*$B$3-Table24[[#This Row],[Month]]),0,-Table24[[#This Row],[Net EMI Cost]])</f>
        <v>0</v>
      </c>
      <c r="J184" s="1">
        <f>$H$3*(1+$H$2)^(_xlfn.FLOOR.MATH(Table24[[#This Row],[Month]]/12,1))</f>
        <v>20780.117371233657</v>
      </c>
      <c r="K184" s="1">
        <f>FV($E$2/12,($B$5*$B$3-Table24[[#This Row],[Month]]),0,-Table24[[#This Row],[Rental Cost]])</f>
        <v>14089.810299306526</v>
      </c>
    </row>
    <row r="185" spans="1:11" ht="15.75" customHeight="1" x14ac:dyDescent="0.3">
      <c r="A185" s="4">
        <v>173</v>
      </c>
      <c r="B185" s="1">
        <f t="shared" si="0"/>
        <v>0</v>
      </c>
      <c r="C185" s="1">
        <f t="shared" si="1"/>
        <v>0</v>
      </c>
      <c r="D185" s="1">
        <f t="shared" si="2"/>
        <v>0</v>
      </c>
      <c r="E185" s="1">
        <f t="shared" si="9"/>
        <v>0</v>
      </c>
      <c r="F185" s="1">
        <f t="shared" si="8"/>
        <v>0</v>
      </c>
      <c r="G185" s="1">
        <f>$E$3*Table24[[#This Row],[Interest]]</f>
        <v>0</v>
      </c>
      <c r="H185" s="1">
        <f>Table24[[#This Row],[Payment]]-Table24[[#This Row],[Tax Savings]]</f>
        <v>0</v>
      </c>
      <c r="I185" s="1">
        <f>FV($E$2/12,($B$5*$B$3-Table24[[#This Row],[Month]]),0,-Table24[[#This Row],[Net EMI Cost]])</f>
        <v>0</v>
      </c>
      <c r="J185" s="1">
        <f>$H$3*(1+$H$2)^(_xlfn.FLOOR.MATH(Table24[[#This Row],[Month]]/12,1))</f>
        <v>20780.117371233657</v>
      </c>
      <c r="K185" s="1">
        <f>FV($E$2/12,($B$5*$B$3-Table24[[#This Row],[Month]]),0,-Table24[[#This Row],[Rental Cost]])</f>
        <v>13984.923374001515</v>
      </c>
    </row>
    <row r="186" spans="1:11" ht="15.75" customHeight="1" x14ac:dyDescent="0.3">
      <c r="A186" s="4">
        <v>174</v>
      </c>
      <c r="B186" s="1">
        <f t="shared" si="0"/>
        <v>0</v>
      </c>
      <c r="C186" s="1">
        <f t="shared" si="1"/>
        <v>0</v>
      </c>
      <c r="D186" s="1">
        <f t="shared" si="2"/>
        <v>0</v>
      </c>
      <c r="E186" s="1">
        <f t="shared" si="9"/>
        <v>0</v>
      </c>
      <c r="F186" s="1">
        <f t="shared" si="8"/>
        <v>0</v>
      </c>
      <c r="G186" s="1">
        <f>$E$3*Table24[[#This Row],[Interest]]</f>
        <v>0</v>
      </c>
      <c r="H186" s="1">
        <f>Table24[[#This Row],[Payment]]-Table24[[#This Row],[Tax Savings]]</f>
        <v>0</v>
      </c>
      <c r="I186" s="1">
        <f>FV($E$2/12,($B$5*$B$3-Table24[[#This Row],[Month]]),0,-Table24[[#This Row],[Net EMI Cost]])</f>
        <v>0</v>
      </c>
      <c r="J186" s="1">
        <f>$H$3*(1+$H$2)^(_xlfn.FLOOR.MATH(Table24[[#This Row],[Month]]/12,1))</f>
        <v>20780.117371233657</v>
      </c>
      <c r="K186" s="1">
        <f>FV($E$2/12,($B$5*$B$3-Table24[[#This Row],[Month]]),0,-Table24[[#This Row],[Rental Cost]])</f>
        <v>13880.817244666512</v>
      </c>
    </row>
    <row r="187" spans="1:11" ht="15.75" customHeight="1" x14ac:dyDescent="0.3">
      <c r="A187" s="4">
        <v>175</v>
      </c>
      <c r="B187" s="1">
        <f t="shared" si="0"/>
        <v>0</v>
      </c>
      <c r="C187" s="1">
        <f t="shared" si="1"/>
        <v>0</v>
      </c>
      <c r="D187" s="1">
        <f t="shared" si="2"/>
        <v>0</v>
      </c>
      <c r="E187" s="1">
        <f t="shared" si="9"/>
        <v>0</v>
      </c>
      <c r="F187" s="1">
        <f t="shared" si="8"/>
        <v>0</v>
      </c>
      <c r="G187" s="1">
        <f>$E$3*Table24[[#This Row],[Interest]]</f>
        <v>0</v>
      </c>
      <c r="H187" s="1">
        <f>Table24[[#This Row],[Payment]]-Table24[[#This Row],[Tax Savings]]</f>
        <v>0</v>
      </c>
      <c r="I187" s="1">
        <f>FV($E$2/12,($B$5*$B$3-Table24[[#This Row],[Month]]),0,-Table24[[#This Row],[Net EMI Cost]])</f>
        <v>0</v>
      </c>
      <c r="J187" s="1">
        <f>$H$3*(1+$H$2)^(_xlfn.FLOOR.MATH(Table24[[#This Row],[Month]]/12,1))</f>
        <v>20780.117371233657</v>
      </c>
      <c r="K187" s="1">
        <f>FV($E$2/12,($B$5*$B$3-Table24[[#This Row],[Month]]),0,-Table24[[#This Row],[Rental Cost]])</f>
        <v>13777.486098924579</v>
      </c>
    </row>
    <row r="188" spans="1:11" ht="15.75" customHeight="1" x14ac:dyDescent="0.3">
      <c r="A188" s="4">
        <v>176</v>
      </c>
      <c r="B188" s="1">
        <f t="shared" si="0"/>
        <v>0</v>
      </c>
      <c r="C188" s="1">
        <f t="shared" si="1"/>
        <v>0</v>
      </c>
      <c r="D188" s="1">
        <f t="shared" si="2"/>
        <v>0</v>
      </c>
      <c r="E188" s="1">
        <f t="shared" si="9"/>
        <v>0</v>
      </c>
      <c r="F188" s="1">
        <f t="shared" si="8"/>
        <v>0</v>
      </c>
      <c r="G188" s="1">
        <f>$E$3*Table24[[#This Row],[Interest]]</f>
        <v>0</v>
      </c>
      <c r="H188" s="1">
        <f>Table24[[#This Row],[Payment]]-Table24[[#This Row],[Tax Savings]]</f>
        <v>0</v>
      </c>
      <c r="I188" s="1">
        <f>FV($E$2/12,($B$5*$B$3-Table24[[#This Row],[Month]]),0,-Table24[[#This Row],[Net EMI Cost]])</f>
        <v>0</v>
      </c>
      <c r="J188" s="1">
        <f>$H$3*(1+$H$2)^(_xlfn.FLOOR.MATH(Table24[[#This Row],[Month]]/12,1))</f>
        <v>20780.117371233657</v>
      </c>
      <c r="K188" s="1">
        <f>FV($E$2/12,($B$5*$B$3-Table24[[#This Row],[Month]]),0,-Table24[[#This Row],[Rental Cost]])</f>
        <v>13674.924167667075</v>
      </c>
    </row>
    <row r="189" spans="1:11" ht="15.75" customHeight="1" x14ac:dyDescent="0.3">
      <c r="A189" s="4">
        <v>177</v>
      </c>
      <c r="B189" s="1">
        <f t="shared" si="0"/>
        <v>0</v>
      </c>
      <c r="C189" s="1">
        <f t="shared" si="1"/>
        <v>0</v>
      </c>
      <c r="D189" s="1">
        <f t="shared" si="2"/>
        <v>0</v>
      </c>
      <c r="E189" s="1">
        <f t="shared" si="9"/>
        <v>0</v>
      </c>
      <c r="F189" s="1">
        <f t="shared" si="8"/>
        <v>0</v>
      </c>
      <c r="G189" s="1">
        <f>$E$3*Table24[[#This Row],[Interest]]</f>
        <v>0</v>
      </c>
      <c r="H189" s="1">
        <f>Table24[[#This Row],[Payment]]-Table24[[#This Row],[Tax Savings]]</f>
        <v>0</v>
      </c>
      <c r="I189" s="1">
        <f>FV($E$2/12,($B$5*$B$3-Table24[[#This Row],[Month]]),0,-Table24[[#This Row],[Net EMI Cost]])</f>
        <v>0</v>
      </c>
      <c r="J189" s="1">
        <f>$H$3*(1+$H$2)^(_xlfn.FLOOR.MATH(Table24[[#This Row],[Month]]/12,1))</f>
        <v>20780.117371233657</v>
      </c>
      <c r="K189" s="1">
        <f>FV($E$2/12,($B$5*$B$3-Table24[[#This Row],[Month]]),0,-Table24[[#This Row],[Rental Cost]])</f>
        <v>13573.125724731588</v>
      </c>
    </row>
    <row r="190" spans="1:11" ht="15.75" customHeight="1" x14ac:dyDescent="0.3">
      <c r="A190" s="4">
        <v>178</v>
      </c>
      <c r="B190" s="1">
        <f t="shared" si="0"/>
        <v>0</v>
      </c>
      <c r="C190" s="1">
        <f t="shared" si="1"/>
        <v>0</v>
      </c>
      <c r="D190" s="1">
        <f t="shared" si="2"/>
        <v>0</v>
      </c>
      <c r="E190" s="1">
        <f t="shared" si="9"/>
        <v>0</v>
      </c>
      <c r="F190" s="1">
        <f t="shared" si="8"/>
        <v>0</v>
      </c>
      <c r="G190" s="1">
        <f>$E$3*Table24[[#This Row],[Interest]]</f>
        <v>0</v>
      </c>
      <c r="H190" s="1">
        <f>Table24[[#This Row],[Payment]]-Table24[[#This Row],[Tax Savings]]</f>
        <v>0</v>
      </c>
      <c r="I190" s="1">
        <f>FV($E$2/12,($B$5*$B$3-Table24[[#This Row],[Month]]),0,-Table24[[#This Row],[Net EMI Cost]])</f>
        <v>0</v>
      </c>
      <c r="J190" s="1">
        <f>$H$3*(1+$H$2)^(_xlfn.FLOOR.MATH(Table24[[#This Row],[Month]]/12,1))</f>
        <v>20780.117371233657</v>
      </c>
      <c r="K190" s="1">
        <f>FV($E$2/12,($B$5*$B$3-Table24[[#This Row],[Month]]),0,-Table24[[#This Row],[Rental Cost]])</f>
        <v>13472.085086582218</v>
      </c>
    </row>
    <row r="191" spans="1:11" ht="15.75" customHeight="1" x14ac:dyDescent="0.3">
      <c r="A191" s="4">
        <v>179</v>
      </c>
      <c r="B191" s="1">
        <f t="shared" si="0"/>
        <v>0</v>
      </c>
      <c r="C191" s="1">
        <f t="shared" si="1"/>
        <v>0</v>
      </c>
      <c r="D191" s="1">
        <f t="shared" si="2"/>
        <v>0</v>
      </c>
      <c r="E191" s="1">
        <f t="shared" si="9"/>
        <v>0</v>
      </c>
      <c r="F191" s="1">
        <f t="shared" si="8"/>
        <v>0</v>
      </c>
      <c r="G191" s="1">
        <f>$E$3*Table24[[#This Row],[Interest]]</f>
        <v>0</v>
      </c>
      <c r="H191" s="1">
        <f>Table24[[#This Row],[Payment]]-Table24[[#This Row],[Tax Savings]]</f>
        <v>0</v>
      </c>
      <c r="I191" s="1">
        <f>FV($E$2/12,($B$5*$B$3-Table24[[#This Row],[Month]]),0,-Table24[[#This Row],[Net EMI Cost]])</f>
        <v>0</v>
      </c>
      <c r="J191" s="1">
        <f>$H$3*(1+$H$2)^(_xlfn.FLOOR.MATH(Table24[[#This Row],[Month]]/12,1))</f>
        <v>20780.117371233657</v>
      </c>
      <c r="K191" s="1">
        <f>FV($E$2/12,($B$5*$B$3-Table24[[#This Row],[Month]]),0,-Table24[[#This Row],[Rental Cost]])</f>
        <v>13371.796611992277</v>
      </c>
    </row>
    <row r="192" spans="1:11" ht="15.75" customHeight="1" x14ac:dyDescent="0.3">
      <c r="A192" s="4">
        <v>180</v>
      </c>
      <c r="B192" s="1">
        <f t="shared" si="0"/>
        <v>0</v>
      </c>
      <c r="C192" s="1">
        <f t="shared" si="1"/>
        <v>0</v>
      </c>
      <c r="D192" s="1">
        <f t="shared" si="2"/>
        <v>0</v>
      </c>
      <c r="E192" s="1">
        <f t="shared" si="9"/>
        <v>0</v>
      </c>
      <c r="F192" s="1">
        <f t="shared" si="8"/>
        <v>0</v>
      </c>
      <c r="G192" s="1">
        <f>$E$3*Table24[[#This Row],[Interest]]</f>
        <v>0</v>
      </c>
      <c r="H192" s="1">
        <f>Table24[[#This Row],[Payment]]-Table24[[#This Row],[Tax Savings]]</f>
        <v>0</v>
      </c>
      <c r="I192" s="1">
        <f>FV($E$2/12,($B$5*$B$3-Table24[[#This Row],[Month]]),0,-Table24[[#This Row],[Net EMI Cost]])</f>
        <v>0</v>
      </c>
      <c r="J192" s="1">
        <f>$H$3*(1+$H$2)^(_xlfn.FLOOR.MATH(Table24[[#This Row],[Month]]/12,1))</f>
        <v>21611.322066083001</v>
      </c>
      <c r="K192" s="1">
        <f>FV($E$2/12,($B$5*$B$3-Table24[[#This Row],[Month]]),0,-Table24[[#This Row],[Rental Cost]])</f>
        <v>13803.144889798476</v>
      </c>
    </row>
    <row r="193" spans="1:11" ht="15.75" customHeight="1" x14ac:dyDescent="0.3">
      <c r="A193" s="4">
        <v>181</v>
      </c>
      <c r="B193" s="1">
        <f t="shared" si="0"/>
        <v>0</v>
      </c>
      <c r="C193" s="1">
        <f t="shared" si="1"/>
        <v>0</v>
      </c>
      <c r="D193" s="1">
        <f t="shared" si="2"/>
        <v>0</v>
      </c>
      <c r="E193" s="1">
        <f t="shared" si="9"/>
        <v>0</v>
      </c>
      <c r="F193" s="1">
        <f t="shared" si="8"/>
        <v>0</v>
      </c>
      <c r="G193" s="1">
        <f>$E$3*Table24[[#This Row],[Interest]]</f>
        <v>0</v>
      </c>
      <c r="H193" s="1">
        <f>Table24[[#This Row],[Payment]]-Table24[[#This Row],[Tax Savings]]</f>
        <v>0</v>
      </c>
      <c r="I193" s="1">
        <f>FV($E$2/12,($B$5*$B$3-Table24[[#This Row],[Month]]),0,-Table24[[#This Row],[Net EMI Cost]])</f>
        <v>0</v>
      </c>
      <c r="J193" s="1">
        <f>$H$3*(1+$H$2)^(_xlfn.FLOOR.MATH(Table24[[#This Row],[Month]]/12,1))</f>
        <v>21611.322066083001</v>
      </c>
      <c r="K193" s="1">
        <f>FV($E$2/12,($B$5*$B$3-Table24[[#This Row],[Month]]),0,-Table24[[#This Row],[Rental Cost]])</f>
        <v>13700.391950172185</v>
      </c>
    </row>
    <row r="194" spans="1:11" ht="15.75" customHeight="1" x14ac:dyDescent="0.3">
      <c r="A194" s="4">
        <v>182</v>
      </c>
      <c r="B194" s="1">
        <f t="shared" si="0"/>
        <v>0</v>
      </c>
      <c r="C194" s="1">
        <f t="shared" si="1"/>
        <v>0</v>
      </c>
      <c r="D194" s="1">
        <f t="shared" si="2"/>
        <v>0</v>
      </c>
      <c r="E194" s="1">
        <f t="shared" si="9"/>
        <v>0</v>
      </c>
      <c r="F194" s="1">
        <f t="shared" si="8"/>
        <v>0</v>
      </c>
      <c r="G194" s="1">
        <f>$E$3*Table24[[#This Row],[Interest]]</f>
        <v>0</v>
      </c>
      <c r="H194" s="1">
        <f>Table24[[#This Row],[Payment]]-Table24[[#This Row],[Tax Savings]]</f>
        <v>0</v>
      </c>
      <c r="I194" s="1">
        <f>FV($E$2/12,($B$5*$B$3-Table24[[#This Row],[Month]]),0,-Table24[[#This Row],[Net EMI Cost]])</f>
        <v>0</v>
      </c>
      <c r="J194" s="1">
        <f>$H$3*(1+$H$2)^(_xlfn.FLOOR.MATH(Table24[[#This Row],[Month]]/12,1))</f>
        <v>21611.322066083001</v>
      </c>
      <c r="K194" s="1">
        <f>FV($E$2/12,($B$5*$B$3-Table24[[#This Row],[Month]]),0,-Table24[[#This Row],[Rental Cost]])</f>
        <v>13598.403920766434</v>
      </c>
    </row>
    <row r="195" spans="1:11" ht="15.75" customHeight="1" x14ac:dyDescent="0.3">
      <c r="A195" s="4">
        <v>183</v>
      </c>
      <c r="B195" s="1">
        <f t="shared" si="0"/>
        <v>0</v>
      </c>
      <c r="C195" s="1">
        <f t="shared" si="1"/>
        <v>0</v>
      </c>
      <c r="D195" s="1">
        <f t="shared" si="2"/>
        <v>0</v>
      </c>
      <c r="E195" s="1">
        <f t="shared" si="9"/>
        <v>0</v>
      </c>
      <c r="F195" s="1">
        <f t="shared" si="8"/>
        <v>0</v>
      </c>
      <c r="G195" s="1">
        <f>$E$3*Table24[[#This Row],[Interest]]</f>
        <v>0</v>
      </c>
      <c r="H195" s="1">
        <f>Table24[[#This Row],[Payment]]-Table24[[#This Row],[Tax Savings]]</f>
        <v>0</v>
      </c>
      <c r="I195" s="1">
        <f>FV($E$2/12,($B$5*$B$3-Table24[[#This Row],[Month]]),0,-Table24[[#This Row],[Net EMI Cost]])</f>
        <v>0</v>
      </c>
      <c r="J195" s="1">
        <f>$H$3*(1+$H$2)^(_xlfn.FLOOR.MATH(Table24[[#This Row],[Month]]/12,1))</f>
        <v>21611.322066083001</v>
      </c>
      <c r="K195" s="1">
        <f>FV($E$2/12,($B$5*$B$3-Table24[[#This Row],[Month]]),0,-Table24[[#This Row],[Rental Cost]])</f>
        <v>13497.175107460476</v>
      </c>
    </row>
    <row r="196" spans="1:11" ht="15.75" customHeight="1" x14ac:dyDescent="0.3">
      <c r="A196" s="4">
        <v>184</v>
      </c>
      <c r="B196" s="1">
        <f t="shared" si="0"/>
        <v>0</v>
      </c>
      <c r="C196" s="1">
        <f t="shared" si="1"/>
        <v>0</v>
      </c>
      <c r="D196" s="1">
        <f t="shared" si="2"/>
        <v>0</v>
      </c>
      <c r="E196" s="1">
        <f t="shared" si="9"/>
        <v>0</v>
      </c>
      <c r="F196" s="1">
        <f t="shared" si="8"/>
        <v>0</v>
      </c>
      <c r="G196" s="1">
        <f>$E$3*Table24[[#This Row],[Interest]]</f>
        <v>0</v>
      </c>
      <c r="H196" s="1">
        <f>Table24[[#This Row],[Payment]]-Table24[[#This Row],[Tax Savings]]</f>
        <v>0</v>
      </c>
      <c r="I196" s="1">
        <f>FV($E$2/12,($B$5*$B$3-Table24[[#This Row],[Month]]),0,-Table24[[#This Row],[Net EMI Cost]])</f>
        <v>0</v>
      </c>
      <c r="J196" s="1">
        <f>$H$3*(1+$H$2)^(_xlfn.FLOOR.MATH(Table24[[#This Row],[Month]]/12,1))</f>
        <v>21611.322066083001</v>
      </c>
      <c r="K196" s="1">
        <f>FV($E$2/12,($B$5*$B$3-Table24[[#This Row],[Month]]),0,-Table24[[#This Row],[Rental Cost]])</f>
        <v>13396.699858521568</v>
      </c>
    </row>
    <row r="197" spans="1:11" ht="15.75" customHeight="1" x14ac:dyDescent="0.3">
      <c r="A197" s="4">
        <v>185</v>
      </c>
      <c r="B197" s="1">
        <f t="shared" si="0"/>
        <v>0</v>
      </c>
      <c r="C197" s="1">
        <f t="shared" si="1"/>
        <v>0</v>
      </c>
      <c r="D197" s="1">
        <f t="shared" si="2"/>
        <v>0</v>
      </c>
      <c r="E197" s="1">
        <f t="shared" si="9"/>
        <v>0</v>
      </c>
      <c r="F197" s="1">
        <f t="shared" si="8"/>
        <v>0</v>
      </c>
      <c r="G197" s="1">
        <f>$E$3*Table24[[#This Row],[Interest]]</f>
        <v>0</v>
      </c>
      <c r="H197" s="1">
        <f>Table24[[#This Row],[Payment]]-Table24[[#This Row],[Tax Savings]]</f>
        <v>0</v>
      </c>
      <c r="I197" s="1">
        <f>FV($E$2/12,($B$5*$B$3-Table24[[#This Row],[Month]]),0,-Table24[[#This Row],[Net EMI Cost]])</f>
        <v>0</v>
      </c>
      <c r="J197" s="1">
        <f>$H$3*(1+$H$2)^(_xlfn.FLOOR.MATH(Table24[[#This Row],[Month]]/12,1))</f>
        <v>21611.322066083001</v>
      </c>
      <c r="K197" s="1">
        <f>FV($E$2/12,($B$5*$B$3-Table24[[#This Row],[Month]]),0,-Table24[[#This Row],[Rental Cost]])</f>
        <v>13296.972564289397</v>
      </c>
    </row>
    <row r="198" spans="1:11" ht="15.75" customHeight="1" x14ac:dyDescent="0.3">
      <c r="A198" s="4">
        <v>186</v>
      </c>
      <c r="B198" s="1">
        <f t="shared" si="0"/>
        <v>0</v>
      </c>
      <c r="C198" s="1">
        <f t="shared" si="1"/>
        <v>0</v>
      </c>
      <c r="D198" s="1">
        <f t="shared" si="2"/>
        <v>0</v>
      </c>
      <c r="E198" s="1">
        <f t="shared" si="9"/>
        <v>0</v>
      </c>
      <c r="F198" s="1">
        <f t="shared" si="8"/>
        <v>0</v>
      </c>
      <c r="G198" s="1">
        <f>$E$3*Table24[[#This Row],[Interest]]</f>
        <v>0</v>
      </c>
      <c r="H198" s="1">
        <f>Table24[[#This Row],[Payment]]-Table24[[#This Row],[Tax Savings]]</f>
        <v>0</v>
      </c>
      <c r="I198" s="1">
        <f>FV($E$2/12,($B$5*$B$3-Table24[[#This Row],[Month]]),0,-Table24[[#This Row],[Net EMI Cost]])</f>
        <v>0</v>
      </c>
      <c r="J198" s="1">
        <f>$H$3*(1+$H$2)^(_xlfn.FLOOR.MATH(Table24[[#This Row],[Month]]/12,1))</f>
        <v>21611.322066083001</v>
      </c>
      <c r="K198" s="1">
        <f>FV($E$2/12,($B$5*$B$3-Table24[[#This Row],[Month]]),0,-Table24[[#This Row],[Rental Cost]])</f>
        <v>13197.987656862922</v>
      </c>
    </row>
    <row r="199" spans="1:11" ht="15.75" customHeight="1" x14ac:dyDescent="0.3">
      <c r="A199" s="4">
        <v>187</v>
      </c>
      <c r="B199" s="1">
        <f t="shared" si="0"/>
        <v>0</v>
      </c>
      <c r="C199" s="1">
        <f t="shared" si="1"/>
        <v>0</v>
      </c>
      <c r="D199" s="1">
        <f t="shared" si="2"/>
        <v>0</v>
      </c>
      <c r="E199" s="1">
        <f t="shared" si="9"/>
        <v>0</v>
      </c>
      <c r="F199" s="1">
        <f t="shared" si="8"/>
        <v>0</v>
      </c>
      <c r="G199" s="1">
        <f>$E$3*Table24[[#This Row],[Interest]]</f>
        <v>0</v>
      </c>
      <c r="H199" s="1">
        <f>Table24[[#This Row],[Payment]]-Table24[[#This Row],[Tax Savings]]</f>
        <v>0</v>
      </c>
      <c r="I199" s="1">
        <f>FV($E$2/12,($B$5*$B$3-Table24[[#This Row],[Month]]),0,-Table24[[#This Row],[Net EMI Cost]])</f>
        <v>0</v>
      </c>
      <c r="J199" s="1">
        <f>$H$3*(1+$H$2)^(_xlfn.FLOOR.MATH(Table24[[#This Row],[Month]]/12,1))</f>
        <v>21611.322066083001</v>
      </c>
      <c r="K199" s="1">
        <f>FV($E$2/12,($B$5*$B$3-Table24[[#This Row],[Month]]),0,-Table24[[#This Row],[Rental Cost]])</f>
        <v>13099.739609789498</v>
      </c>
    </row>
    <row r="200" spans="1:11" ht="15.75" customHeight="1" x14ac:dyDescent="0.3">
      <c r="A200" s="4">
        <v>188</v>
      </c>
      <c r="B200" s="1">
        <f t="shared" si="0"/>
        <v>0</v>
      </c>
      <c r="C200" s="1">
        <f t="shared" si="1"/>
        <v>0</v>
      </c>
      <c r="D200" s="1">
        <f t="shared" si="2"/>
        <v>0</v>
      </c>
      <c r="E200" s="1">
        <f t="shared" si="9"/>
        <v>0</v>
      </c>
      <c r="F200" s="1">
        <f t="shared" si="8"/>
        <v>0</v>
      </c>
      <c r="G200" s="1">
        <f>$E$3*Table24[[#This Row],[Interest]]</f>
        <v>0</v>
      </c>
      <c r="H200" s="1">
        <f>Table24[[#This Row],[Payment]]-Table24[[#This Row],[Tax Savings]]</f>
        <v>0</v>
      </c>
      <c r="I200" s="1">
        <f>FV($E$2/12,($B$5*$B$3-Table24[[#This Row],[Month]]),0,-Table24[[#This Row],[Net EMI Cost]])</f>
        <v>0</v>
      </c>
      <c r="J200" s="1">
        <f>$H$3*(1+$H$2)^(_xlfn.FLOOR.MATH(Table24[[#This Row],[Month]]/12,1))</f>
        <v>21611.322066083001</v>
      </c>
      <c r="K200" s="1">
        <f>FV($E$2/12,($B$5*$B$3-Table24[[#This Row],[Month]]),0,-Table24[[#This Row],[Rental Cost]])</f>
        <v>13002.222937756327</v>
      </c>
    </row>
    <row r="201" spans="1:11" ht="15.75" customHeight="1" x14ac:dyDescent="0.3">
      <c r="A201" s="4">
        <v>189</v>
      </c>
      <c r="B201" s="1">
        <f t="shared" si="0"/>
        <v>0</v>
      </c>
      <c r="C201" s="1">
        <f t="shared" si="1"/>
        <v>0</v>
      </c>
      <c r="D201" s="1">
        <f t="shared" si="2"/>
        <v>0</v>
      </c>
      <c r="E201" s="1">
        <f t="shared" si="9"/>
        <v>0</v>
      </c>
      <c r="F201" s="1">
        <f t="shared" si="8"/>
        <v>0</v>
      </c>
      <c r="G201" s="1">
        <f>$E$3*Table24[[#This Row],[Interest]]</f>
        <v>0</v>
      </c>
      <c r="H201" s="1">
        <f>Table24[[#This Row],[Payment]]-Table24[[#This Row],[Tax Savings]]</f>
        <v>0</v>
      </c>
      <c r="I201" s="1">
        <f>FV($E$2/12,($B$5*$B$3-Table24[[#This Row],[Month]]),0,-Table24[[#This Row],[Net EMI Cost]])</f>
        <v>0</v>
      </c>
      <c r="J201" s="1">
        <f>$H$3*(1+$H$2)^(_xlfn.FLOOR.MATH(Table24[[#This Row],[Month]]/12,1))</f>
        <v>21611.322066083001</v>
      </c>
      <c r="K201" s="1">
        <f>FV($E$2/12,($B$5*$B$3-Table24[[#This Row],[Month]]),0,-Table24[[#This Row],[Rental Cost]])</f>
        <v>12905.432196284197</v>
      </c>
    </row>
    <row r="202" spans="1:11" ht="15.75" customHeight="1" x14ac:dyDescent="0.3">
      <c r="A202" s="4">
        <v>190</v>
      </c>
      <c r="B202" s="1">
        <f t="shared" si="0"/>
        <v>0</v>
      </c>
      <c r="C202" s="1">
        <f t="shared" si="1"/>
        <v>0</v>
      </c>
      <c r="D202" s="1">
        <f t="shared" si="2"/>
        <v>0</v>
      </c>
      <c r="E202" s="1">
        <f t="shared" si="9"/>
        <v>0</v>
      </c>
      <c r="F202" s="1">
        <f t="shared" si="8"/>
        <v>0</v>
      </c>
      <c r="G202" s="1">
        <f>$E$3*Table24[[#This Row],[Interest]]</f>
        <v>0</v>
      </c>
      <c r="H202" s="1">
        <f>Table24[[#This Row],[Payment]]-Table24[[#This Row],[Tax Savings]]</f>
        <v>0</v>
      </c>
      <c r="I202" s="1">
        <f>FV($E$2/12,($B$5*$B$3-Table24[[#This Row],[Month]]),0,-Table24[[#This Row],[Net EMI Cost]])</f>
        <v>0</v>
      </c>
      <c r="J202" s="1">
        <f>$H$3*(1+$H$2)^(_xlfn.FLOOR.MATH(Table24[[#This Row],[Month]]/12,1))</f>
        <v>21611.322066083001</v>
      </c>
      <c r="K202" s="1">
        <f>FV($E$2/12,($B$5*$B$3-Table24[[#This Row],[Month]]),0,-Table24[[#This Row],[Rental Cost]])</f>
        <v>12809.361981423515</v>
      </c>
    </row>
    <row r="203" spans="1:11" ht="15.75" customHeight="1" x14ac:dyDescent="0.3">
      <c r="A203" s="4">
        <v>191</v>
      </c>
      <c r="B203" s="1">
        <f t="shared" si="0"/>
        <v>0</v>
      </c>
      <c r="C203" s="1">
        <f t="shared" si="1"/>
        <v>0</v>
      </c>
      <c r="D203" s="1">
        <f t="shared" si="2"/>
        <v>0</v>
      </c>
      <c r="E203" s="1">
        <f t="shared" si="9"/>
        <v>0</v>
      </c>
      <c r="F203" s="1">
        <f t="shared" si="8"/>
        <v>0</v>
      </c>
      <c r="G203" s="1">
        <f>$E$3*Table24[[#This Row],[Interest]]</f>
        <v>0</v>
      </c>
      <c r="H203" s="1">
        <f>Table24[[#This Row],[Payment]]-Table24[[#This Row],[Tax Savings]]</f>
        <v>0</v>
      </c>
      <c r="I203" s="1">
        <f>FV($E$2/12,($B$5*$B$3-Table24[[#This Row],[Month]]),0,-Table24[[#This Row],[Net EMI Cost]])</f>
        <v>0</v>
      </c>
      <c r="J203" s="1">
        <f>$H$3*(1+$H$2)^(_xlfn.FLOOR.MATH(Table24[[#This Row],[Month]]/12,1))</f>
        <v>21611.322066083001</v>
      </c>
      <c r="K203" s="1">
        <f>FV($E$2/12,($B$5*$B$3-Table24[[#This Row],[Month]]),0,-Table24[[#This Row],[Rental Cost]])</f>
        <v>12714.006929452618</v>
      </c>
    </row>
    <row r="204" spans="1:11" ht="15.75" customHeight="1" x14ac:dyDescent="0.3">
      <c r="A204" s="4">
        <v>192</v>
      </c>
      <c r="B204" s="1">
        <f t="shared" si="0"/>
        <v>0</v>
      </c>
      <c r="C204" s="1">
        <f t="shared" si="1"/>
        <v>0</v>
      </c>
      <c r="D204" s="1">
        <f t="shared" si="2"/>
        <v>0</v>
      </c>
      <c r="E204" s="1">
        <f t="shared" si="9"/>
        <v>0</v>
      </c>
      <c r="F204" s="1">
        <f t="shared" si="8"/>
        <v>0</v>
      </c>
      <c r="G204" s="1">
        <f>$E$3*Table24[[#This Row],[Interest]]</f>
        <v>0</v>
      </c>
      <c r="H204" s="1">
        <f>Table24[[#This Row],[Payment]]-Table24[[#This Row],[Tax Savings]]</f>
        <v>0</v>
      </c>
      <c r="I204" s="1">
        <f>FV($E$2/12,($B$5*$B$3-Table24[[#This Row],[Month]]),0,-Table24[[#This Row],[Net EMI Cost]])</f>
        <v>0</v>
      </c>
      <c r="J204" s="1">
        <f>$H$3*(1+$H$2)^(_xlfn.FLOOR.MATH(Table24[[#This Row],[Month]]/12,1))</f>
        <v>22475.774948726325</v>
      </c>
      <c r="K204" s="1">
        <f>FV($E$2/12,($B$5*$B$3-Table24[[#This Row],[Month]]),0,-Table24[[#This Row],[Rental Cost]])</f>
        <v>13124.136185241416</v>
      </c>
    </row>
    <row r="205" spans="1:11" ht="15.75" customHeight="1" x14ac:dyDescent="0.3">
      <c r="A205" s="4">
        <v>193</v>
      </c>
      <c r="B205" s="1">
        <f t="shared" si="0"/>
        <v>0</v>
      </c>
      <c r="C205" s="1">
        <f t="shared" si="1"/>
        <v>0</v>
      </c>
      <c r="D205" s="1">
        <f t="shared" si="2"/>
        <v>0</v>
      </c>
      <c r="E205" s="1">
        <f t="shared" si="9"/>
        <v>0</v>
      </c>
      <c r="F205" s="1">
        <f t="shared" ref="F205:F268" si="10">IF(ROUND(F204,5)&gt;0,F204-D205-E205,0)</f>
        <v>0</v>
      </c>
      <c r="G205" s="1">
        <f>$E$3*Table24[[#This Row],[Interest]]</f>
        <v>0</v>
      </c>
      <c r="H205" s="1">
        <f>Table24[[#This Row],[Payment]]-Table24[[#This Row],[Tax Savings]]</f>
        <v>0</v>
      </c>
      <c r="I205" s="1">
        <f>FV($E$2/12,($B$5*$B$3-Table24[[#This Row],[Month]]),0,-Table24[[#This Row],[Net EMI Cost]])</f>
        <v>0</v>
      </c>
      <c r="J205" s="1">
        <f>$H$3*(1+$H$2)^(_xlfn.FLOOR.MATH(Table24[[#This Row],[Month]]/12,1))</f>
        <v>22475.774948726325</v>
      </c>
      <c r="K205" s="1">
        <f>FV($E$2/12,($B$5*$B$3-Table24[[#This Row],[Month]]),0,-Table24[[#This Row],[Rental Cost]])</f>
        <v>13026.437900984036</v>
      </c>
    </row>
    <row r="206" spans="1:11" ht="15.75" customHeight="1" x14ac:dyDescent="0.3">
      <c r="A206" s="4">
        <v>194</v>
      </c>
      <c r="B206" s="1">
        <f t="shared" si="0"/>
        <v>0</v>
      </c>
      <c r="C206" s="1">
        <f t="shared" si="1"/>
        <v>0</v>
      </c>
      <c r="D206" s="1">
        <f t="shared" si="2"/>
        <v>0</v>
      </c>
      <c r="E206" s="1">
        <f t="shared" ref="E206:E269" si="11">IF(F205-D206&gt;=$E$3,$E$3,F205-D206)</f>
        <v>0</v>
      </c>
      <c r="F206" s="1">
        <f t="shared" si="10"/>
        <v>0</v>
      </c>
      <c r="G206" s="1">
        <f>$E$3*Table24[[#This Row],[Interest]]</f>
        <v>0</v>
      </c>
      <c r="H206" s="1">
        <f>Table24[[#This Row],[Payment]]-Table24[[#This Row],[Tax Savings]]</f>
        <v>0</v>
      </c>
      <c r="I206" s="1">
        <f>FV($E$2/12,($B$5*$B$3-Table24[[#This Row],[Month]]),0,-Table24[[#This Row],[Net EMI Cost]])</f>
        <v>0</v>
      </c>
      <c r="J206" s="1">
        <f>$H$3*(1+$H$2)^(_xlfn.FLOOR.MATH(Table24[[#This Row],[Month]]/12,1))</f>
        <v>22475.774948726325</v>
      </c>
      <c r="K206" s="1">
        <f>FV($E$2/12,($B$5*$B$3-Table24[[#This Row],[Month]]),0,-Table24[[#This Row],[Rental Cost]])</f>
        <v>12929.466899239735</v>
      </c>
    </row>
    <row r="207" spans="1:11" ht="15.75" customHeight="1" x14ac:dyDescent="0.3">
      <c r="A207" s="4">
        <v>195</v>
      </c>
      <c r="B207" s="1">
        <f t="shared" si="0"/>
        <v>0</v>
      </c>
      <c r="C207" s="1">
        <f t="shared" si="1"/>
        <v>0</v>
      </c>
      <c r="D207" s="1">
        <f t="shared" si="2"/>
        <v>0</v>
      </c>
      <c r="E207" s="1">
        <f t="shared" si="11"/>
        <v>0</v>
      </c>
      <c r="F207" s="1">
        <f t="shared" si="10"/>
        <v>0</v>
      </c>
      <c r="G207" s="1">
        <f>$E$3*Table24[[#This Row],[Interest]]</f>
        <v>0</v>
      </c>
      <c r="H207" s="1">
        <f>Table24[[#This Row],[Payment]]-Table24[[#This Row],[Tax Savings]]</f>
        <v>0</v>
      </c>
      <c r="I207" s="1">
        <f>FV($E$2/12,($B$5*$B$3-Table24[[#This Row],[Month]]),0,-Table24[[#This Row],[Net EMI Cost]])</f>
        <v>0</v>
      </c>
      <c r="J207" s="1">
        <f>$H$3*(1+$H$2)^(_xlfn.FLOOR.MATH(Table24[[#This Row],[Month]]/12,1))</f>
        <v>22475.774948726325</v>
      </c>
      <c r="K207" s="1">
        <f>FV($E$2/12,($B$5*$B$3-Table24[[#This Row],[Month]]),0,-Table24[[#This Row],[Rental Cost]])</f>
        <v>12833.217765994772</v>
      </c>
    </row>
    <row r="208" spans="1:11" ht="15.75" customHeight="1" x14ac:dyDescent="0.3">
      <c r="A208" s="4">
        <v>196</v>
      </c>
      <c r="B208" s="1">
        <f t="shared" si="0"/>
        <v>0</v>
      </c>
      <c r="C208" s="1">
        <f t="shared" si="1"/>
        <v>0</v>
      </c>
      <c r="D208" s="1">
        <f t="shared" si="2"/>
        <v>0</v>
      </c>
      <c r="E208" s="1">
        <f t="shared" si="11"/>
        <v>0</v>
      </c>
      <c r="F208" s="1">
        <f t="shared" si="10"/>
        <v>0</v>
      </c>
      <c r="G208" s="1">
        <f>$E$3*Table24[[#This Row],[Interest]]</f>
        <v>0</v>
      </c>
      <c r="H208" s="1">
        <f>Table24[[#This Row],[Payment]]-Table24[[#This Row],[Tax Savings]]</f>
        <v>0</v>
      </c>
      <c r="I208" s="1">
        <f>FV($E$2/12,($B$5*$B$3-Table24[[#This Row],[Month]]),0,-Table24[[#This Row],[Net EMI Cost]])</f>
        <v>0</v>
      </c>
      <c r="J208" s="1">
        <f>$H$3*(1+$H$2)^(_xlfn.FLOOR.MATH(Table24[[#This Row],[Month]]/12,1))</f>
        <v>22475.774948726325</v>
      </c>
      <c r="K208" s="1">
        <f>FV($E$2/12,($B$5*$B$3-Table24[[#This Row],[Month]]),0,-Table24[[#This Row],[Rental Cost]])</f>
        <v>12737.685127538234</v>
      </c>
    </row>
    <row r="209" spans="1:11" ht="15.75" customHeight="1" x14ac:dyDescent="0.3">
      <c r="A209" s="4">
        <v>197</v>
      </c>
      <c r="B209" s="1">
        <f t="shared" si="0"/>
        <v>0</v>
      </c>
      <c r="C209" s="1">
        <f t="shared" si="1"/>
        <v>0</v>
      </c>
      <c r="D209" s="1">
        <f t="shared" si="2"/>
        <v>0</v>
      </c>
      <c r="E209" s="1">
        <f t="shared" si="11"/>
        <v>0</v>
      </c>
      <c r="F209" s="1">
        <f t="shared" si="10"/>
        <v>0</v>
      </c>
      <c r="G209" s="1">
        <f>$E$3*Table24[[#This Row],[Interest]]</f>
        <v>0</v>
      </c>
      <c r="H209" s="1">
        <f>Table24[[#This Row],[Payment]]-Table24[[#This Row],[Tax Savings]]</f>
        <v>0</v>
      </c>
      <c r="I209" s="1">
        <f>FV($E$2/12,($B$5*$B$3-Table24[[#This Row],[Month]]),0,-Table24[[#This Row],[Net EMI Cost]])</f>
        <v>0</v>
      </c>
      <c r="J209" s="1">
        <f>$H$3*(1+$H$2)^(_xlfn.FLOOR.MATH(Table24[[#This Row],[Month]]/12,1))</f>
        <v>22475.774948726325</v>
      </c>
      <c r="K209" s="1">
        <f>FV($E$2/12,($B$5*$B$3-Table24[[#This Row],[Month]]),0,-Table24[[#This Row],[Rental Cost]])</f>
        <v>12642.86365016202</v>
      </c>
    </row>
    <row r="210" spans="1:11" ht="15.75" customHeight="1" x14ac:dyDescent="0.3">
      <c r="A210" s="4">
        <v>198</v>
      </c>
      <c r="B210" s="1">
        <f t="shared" si="0"/>
        <v>0</v>
      </c>
      <c r="C210" s="1">
        <f t="shared" si="1"/>
        <v>0</v>
      </c>
      <c r="D210" s="1">
        <f t="shared" si="2"/>
        <v>0</v>
      </c>
      <c r="E210" s="1">
        <f t="shared" si="11"/>
        <v>0</v>
      </c>
      <c r="F210" s="1">
        <f t="shared" si="10"/>
        <v>0</v>
      </c>
      <c r="G210" s="1">
        <f>$E$3*Table24[[#This Row],[Interest]]</f>
        <v>0</v>
      </c>
      <c r="H210" s="1">
        <f>Table24[[#This Row],[Payment]]-Table24[[#This Row],[Tax Savings]]</f>
        <v>0</v>
      </c>
      <c r="I210" s="1">
        <f>FV($E$2/12,($B$5*$B$3-Table24[[#This Row],[Month]]),0,-Table24[[#This Row],[Net EMI Cost]])</f>
        <v>0</v>
      </c>
      <c r="J210" s="1">
        <f>$H$3*(1+$H$2)^(_xlfn.FLOOR.MATH(Table24[[#This Row],[Month]]/12,1))</f>
        <v>22475.774948726325</v>
      </c>
      <c r="K210" s="1">
        <f>FV($E$2/12,($B$5*$B$3-Table24[[#This Row],[Month]]),0,-Table24[[#This Row],[Rental Cost]])</f>
        <v>12548.748039863043</v>
      </c>
    </row>
    <row r="211" spans="1:11" ht="15.75" customHeight="1" x14ac:dyDescent="0.3">
      <c r="A211" s="4">
        <v>199</v>
      </c>
      <c r="B211" s="1">
        <f t="shared" si="0"/>
        <v>0</v>
      </c>
      <c r="C211" s="1">
        <f t="shared" si="1"/>
        <v>0</v>
      </c>
      <c r="D211" s="1">
        <f t="shared" si="2"/>
        <v>0</v>
      </c>
      <c r="E211" s="1">
        <f t="shared" si="11"/>
        <v>0</v>
      </c>
      <c r="F211" s="1">
        <f t="shared" si="10"/>
        <v>0</v>
      </c>
      <c r="G211" s="1">
        <f>$E$3*Table24[[#This Row],[Interest]]</f>
        <v>0</v>
      </c>
      <c r="H211" s="1">
        <f>Table24[[#This Row],[Payment]]-Table24[[#This Row],[Tax Savings]]</f>
        <v>0</v>
      </c>
      <c r="I211" s="1">
        <f>FV($E$2/12,($B$5*$B$3-Table24[[#This Row],[Month]]),0,-Table24[[#This Row],[Net EMI Cost]])</f>
        <v>0</v>
      </c>
      <c r="J211" s="1">
        <f>$H$3*(1+$H$2)^(_xlfn.FLOOR.MATH(Table24[[#This Row],[Month]]/12,1))</f>
        <v>22475.774948726325</v>
      </c>
      <c r="K211" s="1">
        <f>FV($E$2/12,($B$5*$B$3-Table24[[#This Row],[Month]]),0,-Table24[[#This Row],[Rental Cost]])</f>
        <v>12455.333042047687</v>
      </c>
    </row>
    <row r="212" spans="1:11" ht="15.75" customHeight="1" x14ac:dyDescent="0.3">
      <c r="A212" s="4">
        <v>200</v>
      </c>
      <c r="B212" s="1">
        <f t="shared" si="0"/>
        <v>0</v>
      </c>
      <c r="C212" s="1">
        <f t="shared" si="1"/>
        <v>0</v>
      </c>
      <c r="D212" s="1">
        <f t="shared" si="2"/>
        <v>0</v>
      </c>
      <c r="E212" s="1">
        <f t="shared" si="11"/>
        <v>0</v>
      </c>
      <c r="F212" s="1">
        <f t="shared" si="10"/>
        <v>0</v>
      </c>
      <c r="G212" s="1">
        <f>$E$3*Table24[[#This Row],[Interest]]</f>
        <v>0</v>
      </c>
      <c r="H212" s="1">
        <f>Table24[[#This Row],[Payment]]-Table24[[#This Row],[Tax Savings]]</f>
        <v>0</v>
      </c>
      <c r="I212" s="1">
        <f>FV($E$2/12,($B$5*$B$3-Table24[[#This Row],[Month]]),0,-Table24[[#This Row],[Net EMI Cost]])</f>
        <v>0</v>
      </c>
      <c r="J212" s="1">
        <f>$H$3*(1+$H$2)^(_xlfn.FLOOR.MATH(Table24[[#This Row],[Month]]/12,1))</f>
        <v>22475.774948726325</v>
      </c>
      <c r="K212" s="1">
        <f>FV($E$2/12,($B$5*$B$3-Table24[[#This Row],[Month]]),0,-Table24[[#This Row],[Rental Cost]])</f>
        <v>12362.613441238398</v>
      </c>
    </row>
    <row r="213" spans="1:11" ht="15.75" customHeight="1" x14ac:dyDescent="0.3">
      <c r="A213" s="4">
        <v>201</v>
      </c>
      <c r="B213" s="1">
        <f t="shared" si="0"/>
        <v>0</v>
      </c>
      <c r="C213" s="1">
        <f t="shared" si="1"/>
        <v>0</v>
      </c>
      <c r="D213" s="1">
        <f t="shared" si="2"/>
        <v>0</v>
      </c>
      <c r="E213" s="1">
        <f t="shared" si="11"/>
        <v>0</v>
      </c>
      <c r="F213" s="1">
        <f t="shared" si="10"/>
        <v>0</v>
      </c>
      <c r="G213" s="1">
        <f>$E$3*Table24[[#This Row],[Interest]]</f>
        <v>0</v>
      </c>
      <c r="H213" s="1">
        <f>Table24[[#This Row],[Payment]]-Table24[[#This Row],[Tax Savings]]</f>
        <v>0</v>
      </c>
      <c r="I213" s="1">
        <f>FV($E$2/12,($B$5*$B$3-Table24[[#This Row],[Month]]),0,-Table24[[#This Row],[Net EMI Cost]])</f>
        <v>0</v>
      </c>
      <c r="J213" s="1">
        <f>$H$3*(1+$H$2)^(_xlfn.FLOOR.MATH(Table24[[#This Row],[Month]]/12,1))</f>
        <v>22475.774948726325</v>
      </c>
      <c r="K213" s="1">
        <f>FV($E$2/12,($B$5*$B$3-Table24[[#This Row],[Month]]),0,-Table24[[#This Row],[Rental Cost]])</f>
        <v>12270.584060782527</v>
      </c>
    </row>
    <row r="214" spans="1:11" ht="15.75" customHeight="1" x14ac:dyDescent="0.3">
      <c r="A214" s="4">
        <v>202</v>
      </c>
      <c r="B214" s="1">
        <f t="shared" si="0"/>
        <v>0</v>
      </c>
      <c r="C214" s="1">
        <f t="shared" si="1"/>
        <v>0</v>
      </c>
      <c r="D214" s="1">
        <f t="shared" si="2"/>
        <v>0</v>
      </c>
      <c r="E214" s="1">
        <f t="shared" si="11"/>
        <v>0</v>
      </c>
      <c r="F214" s="1">
        <f t="shared" si="10"/>
        <v>0</v>
      </c>
      <c r="G214" s="1">
        <f>$E$3*Table24[[#This Row],[Interest]]</f>
        <v>0</v>
      </c>
      <c r="H214" s="1">
        <f>Table24[[#This Row],[Payment]]-Table24[[#This Row],[Tax Savings]]</f>
        <v>0</v>
      </c>
      <c r="I214" s="1">
        <f>FV($E$2/12,($B$5*$B$3-Table24[[#This Row],[Month]]),0,-Table24[[#This Row],[Net EMI Cost]])</f>
        <v>0</v>
      </c>
      <c r="J214" s="1">
        <f>$H$3*(1+$H$2)^(_xlfn.FLOOR.MATH(Table24[[#This Row],[Month]]/12,1))</f>
        <v>22475.774948726325</v>
      </c>
      <c r="K214" s="1">
        <f>FV($E$2/12,($B$5*$B$3-Table24[[#This Row],[Month]]),0,-Table24[[#This Row],[Rental Cost]])</f>
        <v>12179.2397625633</v>
      </c>
    </row>
    <row r="215" spans="1:11" ht="15.75" customHeight="1" x14ac:dyDescent="0.3">
      <c r="A215" s="4">
        <v>203</v>
      </c>
      <c r="B215" s="1">
        <f t="shared" si="0"/>
        <v>0</v>
      </c>
      <c r="C215" s="1">
        <f t="shared" si="1"/>
        <v>0</v>
      </c>
      <c r="D215" s="1">
        <f t="shared" si="2"/>
        <v>0</v>
      </c>
      <c r="E215" s="1">
        <f t="shared" si="11"/>
        <v>0</v>
      </c>
      <c r="F215" s="1">
        <f t="shared" si="10"/>
        <v>0</v>
      </c>
      <c r="G215" s="1">
        <f>$E$3*Table24[[#This Row],[Interest]]</f>
        <v>0</v>
      </c>
      <c r="H215" s="1">
        <f>Table24[[#This Row],[Payment]]-Table24[[#This Row],[Tax Savings]]</f>
        <v>0</v>
      </c>
      <c r="I215" s="1">
        <f>FV($E$2/12,($B$5*$B$3-Table24[[#This Row],[Month]]),0,-Table24[[#This Row],[Net EMI Cost]])</f>
        <v>0</v>
      </c>
      <c r="J215" s="1">
        <f>$H$3*(1+$H$2)^(_xlfn.FLOOR.MATH(Table24[[#This Row],[Month]]/12,1))</f>
        <v>22475.774948726325</v>
      </c>
      <c r="K215" s="1">
        <f>FV($E$2/12,($B$5*$B$3-Table24[[#This Row],[Month]]),0,-Table24[[#This Row],[Rental Cost]])</f>
        <v>12088.575446712954</v>
      </c>
    </row>
    <row r="216" spans="1:11" ht="15.75" customHeight="1" x14ac:dyDescent="0.3">
      <c r="A216" s="4">
        <v>204</v>
      </c>
      <c r="B216" s="1">
        <f t="shared" si="0"/>
        <v>0</v>
      </c>
      <c r="C216" s="1">
        <f t="shared" si="1"/>
        <v>0</v>
      </c>
      <c r="D216" s="1">
        <f t="shared" si="2"/>
        <v>0</v>
      </c>
      <c r="E216" s="1">
        <f t="shared" si="11"/>
        <v>0</v>
      </c>
      <c r="F216" s="1">
        <f t="shared" si="10"/>
        <v>0</v>
      </c>
      <c r="G216" s="1">
        <f>$E$3*Table24[[#This Row],[Interest]]</f>
        <v>0</v>
      </c>
      <c r="H216" s="1">
        <f>Table24[[#This Row],[Payment]]-Table24[[#This Row],[Tax Savings]]</f>
        <v>0</v>
      </c>
      <c r="I216" s="1">
        <f>FV($E$2/12,($B$5*$B$3-Table24[[#This Row],[Month]]),0,-Table24[[#This Row],[Net EMI Cost]])</f>
        <v>0</v>
      </c>
      <c r="J216" s="1">
        <f>$H$3*(1+$H$2)^(_xlfn.FLOOR.MATH(Table24[[#This Row],[Month]]/12,1))</f>
        <v>23374.805946675377</v>
      </c>
      <c r="K216" s="1">
        <f>FV($E$2/12,($B$5*$B$3-Table24[[#This Row],[Month]]),0,-Table24[[#This Row],[Rental Cost]])</f>
        <v>12478.529493381111</v>
      </c>
    </row>
    <row r="217" spans="1:11" ht="15.75" customHeight="1" x14ac:dyDescent="0.3">
      <c r="A217" s="4">
        <v>205</v>
      </c>
      <c r="B217" s="1">
        <f t="shared" si="0"/>
        <v>0</v>
      </c>
      <c r="C217" s="1">
        <f t="shared" si="1"/>
        <v>0</v>
      </c>
      <c r="D217" s="1">
        <f t="shared" si="2"/>
        <v>0</v>
      </c>
      <c r="E217" s="1">
        <f t="shared" si="11"/>
        <v>0</v>
      </c>
      <c r="F217" s="1">
        <f t="shared" si="10"/>
        <v>0</v>
      </c>
      <c r="G217" s="1">
        <f>$E$3*Table24[[#This Row],[Interest]]</f>
        <v>0</v>
      </c>
      <c r="H217" s="1">
        <f>Table24[[#This Row],[Payment]]-Table24[[#This Row],[Tax Savings]]</f>
        <v>0</v>
      </c>
      <c r="I217" s="1">
        <f>FV($E$2/12,($B$5*$B$3-Table24[[#This Row],[Month]]),0,-Table24[[#This Row],[Net EMI Cost]])</f>
        <v>0</v>
      </c>
      <c r="J217" s="1">
        <f>$H$3*(1+$H$2)^(_xlfn.FLOOR.MATH(Table24[[#This Row],[Month]]/12,1))</f>
        <v>23374.805946675377</v>
      </c>
      <c r="K217" s="1">
        <f>FV($E$2/12,($B$5*$B$3-Table24[[#This Row],[Month]]),0,-Table24[[#This Row],[Rental Cost]])</f>
        <v>12385.637214274057</v>
      </c>
    </row>
    <row r="218" spans="1:11" ht="15.75" customHeight="1" x14ac:dyDescent="0.3">
      <c r="A218" s="4">
        <v>206</v>
      </c>
      <c r="B218" s="1">
        <f t="shared" si="0"/>
        <v>0</v>
      </c>
      <c r="C218" s="1">
        <f t="shared" si="1"/>
        <v>0</v>
      </c>
      <c r="D218" s="1">
        <f t="shared" si="2"/>
        <v>0</v>
      </c>
      <c r="E218" s="1">
        <f t="shared" si="11"/>
        <v>0</v>
      </c>
      <c r="F218" s="1">
        <f t="shared" si="10"/>
        <v>0</v>
      </c>
      <c r="G218" s="1">
        <f>$E$3*Table24[[#This Row],[Interest]]</f>
        <v>0</v>
      </c>
      <c r="H218" s="1">
        <f>Table24[[#This Row],[Payment]]-Table24[[#This Row],[Tax Savings]]</f>
        <v>0</v>
      </c>
      <c r="I218" s="1">
        <f>FV($E$2/12,($B$5*$B$3-Table24[[#This Row],[Month]]),0,-Table24[[#This Row],[Net EMI Cost]])</f>
        <v>0</v>
      </c>
      <c r="J218" s="1">
        <f>$H$3*(1+$H$2)^(_xlfn.FLOOR.MATH(Table24[[#This Row],[Month]]/12,1))</f>
        <v>23374.805946675377</v>
      </c>
      <c r="K218" s="1">
        <f>FV($E$2/12,($B$5*$B$3-Table24[[#This Row],[Month]]),0,-Table24[[#This Row],[Rental Cost]])</f>
        <v>12293.436440966801</v>
      </c>
    </row>
    <row r="219" spans="1:11" ht="15.75" customHeight="1" x14ac:dyDescent="0.3">
      <c r="A219" s="4">
        <v>207</v>
      </c>
      <c r="B219" s="1">
        <f t="shared" si="0"/>
        <v>0</v>
      </c>
      <c r="C219" s="1">
        <f t="shared" si="1"/>
        <v>0</v>
      </c>
      <c r="D219" s="1">
        <f t="shared" si="2"/>
        <v>0</v>
      </c>
      <c r="E219" s="1">
        <f t="shared" si="11"/>
        <v>0</v>
      </c>
      <c r="F219" s="1">
        <f t="shared" si="10"/>
        <v>0</v>
      </c>
      <c r="G219" s="1">
        <f>$E$3*Table24[[#This Row],[Interest]]</f>
        <v>0</v>
      </c>
      <c r="H219" s="1">
        <f>Table24[[#This Row],[Payment]]-Table24[[#This Row],[Tax Savings]]</f>
        <v>0</v>
      </c>
      <c r="I219" s="1">
        <f>FV($E$2/12,($B$5*$B$3-Table24[[#This Row],[Month]]),0,-Table24[[#This Row],[Net EMI Cost]])</f>
        <v>0</v>
      </c>
      <c r="J219" s="1">
        <f>$H$3*(1+$H$2)^(_xlfn.FLOOR.MATH(Table24[[#This Row],[Month]]/12,1))</f>
        <v>23374.805946675377</v>
      </c>
      <c r="K219" s="1">
        <f>FV($E$2/12,($B$5*$B$3-Table24[[#This Row],[Month]]),0,-Table24[[#This Row],[Rental Cost]])</f>
        <v>12201.9220257735</v>
      </c>
    </row>
    <row r="220" spans="1:11" ht="15.75" customHeight="1" x14ac:dyDescent="0.3">
      <c r="A220" s="4">
        <v>208</v>
      </c>
      <c r="B220" s="1">
        <f t="shared" si="0"/>
        <v>0</v>
      </c>
      <c r="C220" s="1">
        <f t="shared" si="1"/>
        <v>0</v>
      </c>
      <c r="D220" s="1">
        <f t="shared" si="2"/>
        <v>0</v>
      </c>
      <c r="E220" s="1">
        <f t="shared" si="11"/>
        <v>0</v>
      </c>
      <c r="F220" s="1">
        <f t="shared" si="10"/>
        <v>0</v>
      </c>
      <c r="G220" s="1">
        <f>$E$3*Table24[[#This Row],[Interest]]</f>
        <v>0</v>
      </c>
      <c r="H220" s="1">
        <f>Table24[[#This Row],[Payment]]-Table24[[#This Row],[Tax Savings]]</f>
        <v>0</v>
      </c>
      <c r="I220" s="1">
        <f>FV($E$2/12,($B$5*$B$3-Table24[[#This Row],[Month]]),0,-Table24[[#This Row],[Net EMI Cost]])</f>
        <v>0</v>
      </c>
      <c r="J220" s="1">
        <f>$H$3*(1+$H$2)^(_xlfn.FLOOR.MATH(Table24[[#This Row],[Month]]/12,1))</f>
        <v>23374.805946675377</v>
      </c>
      <c r="K220" s="1">
        <f>FV($E$2/12,($B$5*$B$3-Table24[[#This Row],[Month]]),0,-Table24[[#This Row],[Rental Cost]])</f>
        <v>12111.088859328536</v>
      </c>
    </row>
    <row r="221" spans="1:11" ht="15.75" customHeight="1" x14ac:dyDescent="0.3">
      <c r="A221" s="4">
        <v>209</v>
      </c>
      <c r="B221" s="1">
        <f t="shared" si="0"/>
        <v>0</v>
      </c>
      <c r="C221" s="1">
        <f t="shared" si="1"/>
        <v>0</v>
      </c>
      <c r="D221" s="1">
        <f t="shared" si="2"/>
        <v>0</v>
      </c>
      <c r="E221" s="1">
        <f t="shared" si="11"/>
        <v>0</v>
      </c>
      <c r="F221" s="1">
        <f t="shared" si="10"/>
        <v>0</v>
      </c>
      <c r="G221" s="1">
        <f>$E$3*Table24[[#This Row],[Interest]]</f>
        <v>0</v>
      </c>
      <c r="H221" s="1">
        <f>Table24[[#This Row],[Payment]]-Table24[[#This Row],[Tax Savings]]</f>
        <v>0</v>
      </c>
      <c r="I221" s="1">
        <f>FV($E$2/12,($B$5*$B$3-Table24[[#This Row],[Month]]),0,-Table24[[#This Row],[Net EMI Cost]])</f>
        <v>0</v>
      </c>
      <c r="J221" s="1">
        <f>$H$3*(1+$H$2)^(_xlfn.FLOOR.MATH(Table24[[#This Row],[Month]]/12,1))</f>
        <v>23374.805946675377</v>
      </c>
      <c r="K221" s="1">
        <f>FV($E$2/12,($B$5*$B$3-Table24[[#This Row],[Month]]),0,-Table24[[#This Row],[Rental Cost]])</f>
        <v>12020.931870301276</v>
      </c>
    </row>
    <row r="222" spans="1:11" ht="15.75" customHeight="1" x14ac:dyDescent="0.3">
      <c r="A222" s="4">
        <v>210</v>
      </c>
      <c r="B222" s="1">
        <f t="shared" si="0"/>
        <v>0</v>
      </c>
      <c r="C222" s="1">
        <f t="shared" si="1"/>
        <v>0</v>
      </c>
      <c r="D222" s="1">
        <f t="shared" si="2"/>
        <v>0</v>
      </c>
      <c r="E222" s="1">
        <f t="shared" si="11"/>
        <v>0</v>
      </c>
      <c r="F222" s="1">
        <f t="shared" si="10"/>
        <v>0</v>
      </c>
      <c r="G222" s="1">
        <f>$E$3*Table24[[#This Row],[Interest]]</f>
        <v>0</v>
      </c>
      <c r="H222" s="1">
        <f>Table24[[#This Row],[Payment]]-Table24[[#This Row],[Tax Savings]]</f>
        <v>0</v>
      </c>
      <c r="I222" s="1">
        <f>FV($E$2/12,($B$5*$B$3-Table24[[#This Row],[Month]]),0,-Table24[[#This Row],[Net EMI Cost]])</f>
        <v>0</v>
      </c>
      <c r="J222" s="1">
        <f>$H$3*(1+$H$2)^(_xlfn.FLOOR.MATH(Table24[[#This Row],[Month]]/12,1))</f>
        <v>23374.805946675377</v>
      </c>
      <c r="K222" s="1">
        <f>FV($E$2/12,($B$5*$B$3-Table24[[#This Row],[Month]]),0,-Table24[[#This Row],[Rental Cost]])</f>
        <v>11931.446025112926</v>
      </c>
    </row>
    <row r="223" spans="1:11" ht="15.75" customHeight="1" x14ac:dyDescent="0.3">
      <c r="A223" s="4">
        <v>211</v>
      </c>
      <c r="B223" s="1">
        <f t="shared" si="0"/>
        <v>0</v>
      </c>
      <c r="C223" s="1">
        <f t="shared" si="1"/>
        <v>0</v>
      </c>
      <c r="D223" s="1">
        <f t="shared" si="2"/>
        <v>0</v>
      </c>
      <c r="E223" s="1">
        <f t="shared" si="11"/>
        <v>0</v>
      </c>
      <c r="F223" s="1">
        <f t="shared" si="10"/>
        <v>0</v>
      </c>
      <c r="G223" s="1">
        <f>$E$3*Table24[[#This Row],[Interest]]</f>
        <v>0</v>
      </c>
      <c r="H223" s="1">
        <f>Table24[[#This Row],[Payment]]-Table24[[#This Row],[Tax Savings]]</f>
        <v>0</v>
      </c>
      <c r="I223" s="1">
        <f>FV($E$2/12,($B$5*$B$3-Table24[[#This Row],[Month]]),0,-Table24[[#This Row],[Net EMI Cost]])</f>
        <v>0</v>
      </c>
      <c r="J223" s="1">
        <f>$H$3*(1+$H$2)^(_xlfn.FLOOR.MATH(Table24[[#This Row],[Month]]/12,1))</f>
        <v>23374.805946675377</v>
      </c>
      <c r="K223" s="1">
        <f>FV($E$2/12,($B$5*$B$3-Table24[[#This Row],[Month]]),0,-Table24[[#This Row],[Rental Cost]])</f>
        <v>11842.626327655511</v>
      </c>
    </row>
    <row r="224" spans="1:11" ht="15.75" customHeight="1" x14ac:dyDescent="0.3">
      <c r="A224" s="4">
        <v>212</v>
      </c>
      <c r="B224" s="1">
        <f t="shared" si="0"/>
        <v>0</v>
      </c>
      <c r="C224" s="1">
        <f t="shared" si="1"/>
        <v>0</v>
      </c>
      <c r="D224" s="1">
        <f t="shared" si="2"/>
        <v>0</v>
      </c>
      <c r="E224" s="1">
        <f t="shared" si="11"/>
        <v>0</v>
      </c>
      <c r="F224" s="1">
        <f t="shared" si="10"/>
        <v>0</v>
      </c>
      <c r="G224" s="1">
        <f>$E$3*Table24[[#This Row],[Interest]]</f>
        <v>0</v>
      </c>
      <c r="H224" s="1">
        <f>Table24[[#This Row],[Payment]]-Table24[[#This Row],[Tax Savings]]</f>
        <v>0</v>
      </c>
      <c r="I224" s="1">
        <f>FV($E$2/12,($B$5*$B$3-Table24[[#This Row],[Month]]),0,-Table24[[#This Row],[Net EMI Cost]])</f>
        <v>0</v>
      </c>
      <c r="J224" s="1">
        <f>$H$3*(1+$H$2)^(_xlfn.FLOOR.MATH(Table24[[#This Row],[Month]]/12,1))</f>
        <v>23374.805946675377</v>
      </c>
      <c r="K224" s="1">
        <f>FV($E$2/12,($B$5*$B$3-Table24[[#This Row],[Month]]),0,-Table24[[#This Row],[Rental Cost]])</f>
        <v>11754.467819012911</v>
      </c>
    </row>
    <row r="225" spans="1:11" ht="15.75" customHeight="1" x14ac:dyDescent="0.3">
      <c r="A225" s="4">
        <v>213</v>
      </c>
      <c r="B225" s="1">
        <f t="shared" si="0"/>
        <v>0</v>
      </c>
      <c r="C225" s="1">
        <f t="shared" si="1"/>
        <v>0</v>
      </c>
      <c r="D225" s="1">
        <f t="shared" si="2"/>
        <v>0</v>
      </c>
      <c r="E225" s="1">
        <f t="shared" si="11"/>
        <v>0</v>
      </c>
      <c r="F225" s="1">
        <f t="shared" si="10"/>
        <v>0</v>
      </c>
      <c r="G225" s="1">
        <f>$E$3*Table24[[#This Row],[Interest]]</f>
        <v>0</v>
      </c>
      <c r="H225" s="1">
        <f>Table24[[#This Row],[Payment]]-Table24[[#This Row],[Tax Savings]]</f>
        <v>0</v>
      </c>
      <c r="I225" s="1">
        <f>FV($E$2/12,($B$5*$B$3-Table24[[#This Row],[Month]]),0,-Table24[[#This Row],[Net EMI Cost]])</f>
        <v>0</v>
      </c>
      <c r="J225" s="1">
        <f>$H$3*(1+$H$2)^(_xlfn.FLOOR.MATH(Table24[[#This Row],[Month]]/12,1))</f>
        <v>23374.805946675377</v>
      </c>
      <c r="K225" s="1">
        <f>FV($E$2/12,($B$5*$B$3-Table24[[#This Row],[Month]]),0,-Table24[[#This Row],[Rental Cost]])</f>
        <v>11666.965577184032</v>
      </c>
    </row>
    <row r="226" spans="1:11" ht="15.75" customHeight="1" x14ac:dyDescent="0.3">
      <c r="A226" s="4">
        <v>214</v>
      </c>
      <c r="B226" s="1">
        <f t="shared" si="0"/>
        <v>0</v>
      </c>
      <c r="C226" s="1">
        <f t="shared" si="1"/>
        <v>0</v>
      </c>
      <c r="D226" s="1">
        <f t="shared" si="2"/>
        <v>0</v>
      </c>
      <c r="E226" s="1">
        <f t="shared" si="11"/>
        <v>0</v>
      </c>
      <c r="F226" s="1">
        <f t="shared" si="10"/>
        <v>0</v>
      </c>
      <c r="G226" s="1">
        <f>$E$3*Table24[[#This Row],[Interest]]</f>
        <v>0</v>
      </c>
      <c r="H226" s="1">
        <f>Table24[[#This Row],[Payment]]-Table24[[#This Row],[Tax Savings]]</f>
        <v>0</v>
      </c>
      <c r="I226" s="1">
        <f>FV($E$2/12,($B$5*$B$3-Table24[[#This Row],[Month]]),0,-Table24[[#This Row],[Net EMI Cost]])</f>
        <v>0</v>
      </c>
      <c r="J226" s="1">
        <f>$H$3*(1+$H$2)^(_xlfn.FLOOR.MATH(Table24[[#This Row],[Month]]/12,1))</f>
        <v>23374.805946675377</v>
      </c>
      <c r="K226" s="1">
        <f>FV($E$2/12,($B$5*$B$3-Table24[[#This Row],[Month]]),0,-Table24[[#This Row],[Rental Cost]])</f>
        <v>11580.114716807968</v>
      </c>
    </row>
    <row r="227" spans="1:11" ht="15.75" customHeight="1" x14ac:dyDescent="0.3">
      <c r="A227" s="4">
        <v>215</v>
      </c>
      <c r="B227" s="1">
        <f t="shared" si="0"/>
        <v>0</v>
      </c>
      <c r="C227" s="1">
        <f t="shared" si="1"/>
        <v>0</v>
      </c>
      <c r="D227" s="1">
        <f t="shared" si="2"/>
        <v>0</v>
      </c>
      <c r="E227" s="1">
        <f t="shared" si="11"/>
        <v>0</v>
      </c>
      <c r="F227" s="1">
        <f t="shared" si="10"/>
        <v>0</v>
      </c>
      <c r="G227" s="1">
        <f>$E$3*Table24[[#This Row],[Interest]]</f>
        <v>0</v>
      </c>
      <c r="H227" s="1">
        <f>Table24[[#This Row],[Payment]]-Table24[[#This Row],[Tax Savings]]</f>
        <v>0</v>
      </c>
      <c r="I227" s="1">
        <f>FV($E$2/12,($B$5*$B$3-Table24[[#This Row],[Month]]),0,-Table24[[#This Row],[Net EMI Cost]])</f>
        <v>0</v>
      </c>
      <c r="J227" s="1">
        <f>$H$3*(1+$H$2)^(_xlfn.FLOOR.MATH(Table24[[#This Row],[Month]]/12,1))</f>
        <v>23374.805946675377</v>
      </c>
      <c r="K227" s="1">
        <f>FV($E$2/12,($B$5*$B$3-Table24[[#This Row],[Month]]),0,-Table24[[#This Row],[Rental Cost]])</f>
        <v>11493.910388891283</v>
      </c>
    </row>
    <row r="228" spans="1:11" ht="15.75" customHeight="1" x14ac:dyDescent="0.3">
      <c r="A228" s="4">
        <v>216</v>
      </c>
      <c r="B228" s="1">
        <f t="shared" si="0"/>
        <v>0</v>
      </c>
      <c r="C228" s="1">
        <f t="shared" si="1"/>
        <v>0</v>
      </c>
      <c r="D228" s="1">
        <f t="shared" si="2"/>
        <v>0</v>
      </c>
      <c r="E228" s="1">
        <f t="shared" si="11"/>
        <v>0</v>
      </c>
      <c r="F228" s="1">
        <f t="shared" si="10"/>
        <v>0</v>
      </c>
      <c r="G228" s="1">
        <f>$E$3*Table24[[#This Row],[Interest]]</f>
        <v>0</v>
      </c>
      <c r="H228" s="1">
        <f>Table24[[#This Row],[Payment]]-Table24[[#This Row],[Tax Savings]]</f>
        <v>0</v>
      </c>
      <c r="I228" s="1">
        <f>FV($E$2/12,($B$5*$B$3-Table24[[#This Row],[Month]]),0,-Table24[[#This Row],[Net EMI Cost]])</f>
        <v>0</v>
      </c>
      <c r="J228" s="1">
        <f>$H$3*(1+$H$2)^(_xlfn.FLOOR.MATH(Table24[[#This Row],[Month]]/12,1))</f>
        <v>24309.798184542396</v>
      </c>
      <c r="K228" s="1">
        <f>FV($E$2/12,($B$5*$B$3-Table24[[#This Row],[Month]]),0,-Table24[[#This Row],[Rental Cost]])</f>
        <v>11864.681691758748</v>
      </c>
    </row>
    <row r="229" spans="1:11" ht="15.75" customHeight="1" x14ac:dyDescent="0.3">
      <c r="A229" s="4">
        <v>217</v>
      </c>
      <c r="B229" s="1">
        <f t="shared" si="0"/>
        <v>0</v>
      </c>
      <c r="C229" s="1">
        <f t="shared" si="1"/>
        <v>0</v>
      </c>
      <c r="D229" s="1">
        <f t="shared" si="2"/>
        <v>0</v>
      </c>
      <c r="E229" s="1">
        <f t="shared" si="11"/>
        <v>0</v>
      </c>
      <c r="F229" s="1">
        <f t="shared" si="10"/>
        <v>0</v>
      </c>
      <c r="G229" s="1">
        <f>$E$3*Table24[[#This Row],[Interest]]</f>
        <v>0</v>
      </c>
      <c r="H229" s="1">
        <f>Table24[[#This Row],[Payment]]-Table24[[#This Row],[Tax Savings]]</f>
        <v>0</v>
      </c>
      <c r="I229" s="1">
        <f>FV($E$2/12,($B$5*$B$3-Table24[[#This Row],[Month]]),0,-Table24[[#This Row],[Net EMI Cost]])</f>
        <v>0</v>
      </c>
      <c r="J229" s="1">
        <f>$H$3*(1+$H$2)^(_xlfn.FLOOR.MATH(Table24[[#This Row],[Month]]/12,1))</f>
        <v>24309.798184542396</v>
      </c>
      <c r="K229" s="1">
        <f>FV($E$2/12,($B$5*$B$3-Table24[[#This Row],[Month]]),0,-Table24[[#This Row],[Rental Cost]])</f>
        <v>11776.358999264265</v>
      </c>
    </row>
    <row r="230" spans="1:11" ht="15.75" customHeight="1" x14ac:dyDescent="0.3">
      <c r="A230" s="4">
        <v>218</v>
      </c>
      <c r="B230" s="1">
        <f t="shared" si="0"/>
        <v>0</v>
      </c>
      <c r="C230" s="1">
        <f t="shared" si="1"/>
        <v>0</v>
      </c>
      <c r="D230" s="1">
        <f t="shared" si="2"/>
        <v>0</v>
      </c>
      <c r="E230" s="1">
        <f t="shared" si="11"/>
        <v>0</v>
      </c>
      <c r="F230" s="1">
        <f t="shared" si="10"/>
        <v>0</v>
      </c>
      <c r="G230" s="1">
        <f>$E$3*Table24[[#This Row],[Interest]]</f>
        <v>0</v>
      </c>
      <c r="H230" s="1">
        <f>Table24[[#This Row],[Payment]]-Table24[[#This Row],[Tax Savings]]</f>
        <v>0</v>
      </c>
      <c r="I230" s="1">
        <f>FV($E$2/12,($B$5*$B$3-Table24[[#This Row],[Month]]),0,-Table24[[#This Row],[Net EMI Cost]])</f>
        <v>0</v>
      </c>
      <c r="J230" s="1">
        <f>$H$3*(1+$H$2)^(_xlfn.FLOOR.MATH(Table24[[#This Row],[Month]]/12,1))</f>
        <v>24309.798184542396</v>
      </c>
      <c r="K230" s="1">
        <f>FV($E$2/12,($B$5*$B$3-Table24[[#This Row],[Month]]),0,-Table24[[#This Row],[Rental Cost]])</f>
        <v>11688.693795795793</v>
      </c>
    </row>
    <row r="231" spans="1:11" ht="15.75" customHeight="1" x14ac:dyDescent="0.3">
      <c r="A231" s="4">
        <v>219</v>
      </c>
      <c r="B231" s="1">
        <f t="shared" si="0"/>
        <v>0</v>
      </c>
      <c r="C231" s="1">
        <f t="shared" si="1"/>
        <v>0</v>
      </c>
      <c r="D231" s="1">
        <f t="shared" si="2"/>
        <v>0</v>
      </c>
      <c r="E231" s="1">
        <f t="shared" si="11"/>
        <v>0</v>
      </c>
      <c r="F231" s="1">
        <f t="shared" si="10"/>
        <v>0</v>
      </c>
      <c r="G231" s="1">
        <f>$E$3*Table24[[#This Row],[Interest]]</f>
        <v>0</v>
      </c>
      <c r="H231" s="1">
        <f>Table24[[#This Row],[Payment]]-Table24[[#This Row],[Tax Savings]]</f>
        <v>0</v>
      </c>
      <c r="I231" s="1">
        <f>FV($E$2/12,($B$5*$B$3-Table24[[#This Row],[Month]]),0,-Table24[[#This Row],[Net EMI Cost]])</f>
        <v>0</v>
      </c>
      <c r="J231" s="1">
        <f>$H$3*(1+$H$2)^(_xlfn.FLOOR.MATH(Table24[[#This Row],[Month]]/12,1))</f>
        <v>24309.798184542396</v>
      </c>
      <c r="K231" s="1">
        <f>FV($E$2/12,($B$5*$B$3-Table24[[#This Row],[Month]]),0,-Table24[[#This Row],[Rental Cost]])</f>
        <v>11601.681186894086</v>
      </c>
    </row>
    <row r="232" spans="1:11" ht="15.75" customHeight="1" x14ac:dyDescent="0.3">
      <c r="A232" s="4">
        <v>220</v>
      </c>
      <c r="B232" s="1">
        <f t="shared" si="0"/>
        <v>0</v>
      </c>
      <c r="C232" s="1">
        <f t="shared" si="1"/>
        <v>0</v>
      </c>
      <c r="D232" s="1">
        <f t="shared" si="2"/>
        <v>0</v>
      </c>
      <c r="E232" s="1">
        <f t="shared" si="11"/>
        <v>0</v>
      </c>
      <c r="F232" s="1">
        <f t="shared" si="10"/>
        <v>0</v>
      </c>
      <c r="G232" s="1">
        <f>$E$3*Table24[[#This Row],[Interest]]</f>
        <v>0</v>
      </c>
      <c r="H232" s="1">
        <f>Table24[[#This Row],[Payment]]-Table24[[#This Row],[Tax Savings]]</f>
        <v>0</v>
      </c>
      <c r="I232" s="1">
        <f>FV($E$2/12,($B$5*$B$3-Table24[[#This Row],[Month]]),0,-Table24[[#This Row],[Net EMI Cost]])</f>
        <v>0</v>
      </c>
      <c r="J232" s="1">
        <f>$H$3*(1+$H$2)^(_xlfn.FLOOR.MATH(Table24[[#This Row],[Month]]/12,1))</f>
        <v>24309.798184542396</v>
      </c>
      <c r="K232" s="1">
        <f>FV($E$2/12,($B$5*$B$3-Table24[[#This Row],[Month]]),0,-Table24[[#This Row],[Rental Cost]])</f>
        <v>11515.316314535075</v>
      </c>
    </row>
    <row r="233" spans="1:11" ht="15.75" customHeight="1" x14ac:dyDescent="0.3">
      <c r="A233" s="4">
        <v>221</v>
      </c>
      <c r="B233" s="1">
        <f t="shared" si="0"/>
        <v>0</v>
      </c>
      <c r="C233" s="1">
        <f t="shared" si="1"/>
        <v>0</v>
      </c>
      <c r="D233" s="1">
        <f t="shared" si="2"/>
        <v>0</v>
      </c>
      <c r="E233" s="1">
        <f t="shared" si="11"/>
        <v>0</v>
      </c>
      <c r="F233" s="1">
        <f t="shared" si="10"/>
        <v>0</v>
      </c>
      <c r="G233" s="1">
        <f>$E$3*Table24[[#This Row],[Interest]]</f>
        <v>0</v>
      </c>
      <c r="H233" s="1">
        <f>Table24[[#This Row],[Payment]]-Table24[[#This Row],[Tax Savings]]</f>
        <v>0</v>
      </c>
      <c r="I233" s="1">
        <f>FV($E$2/12,($B$5*$B$3-Table24[[#This Row],[Month]]),0,-Table24[[#This Row],[Net EMI Cost]])</f>
        <v>0</v>
      </c>
      <c r="J233" s="1">
        <f>$H$3*(1+$H$2)^(_xlfn.FLOOR.MATH(Table24[[#This Row],[Month]]/12,1))</f>
        <v>24309.798184542396</v>
      </c>
      <c r="K233" s="1">
        <f>FV($E$2/12,($B$5*$B$3-Table24[[#This Row],[Month]]),0,-Table24[[#This Row],[Rental Cost]])</f>
        <v>11429.594356858634</v>
      </c>
    </row>
    <row r="234" spans="1:11" ht="15.75" customHeight="1" x14ac:dyDescent="0.3">
      <c r="A234" s="4">
        <v>222</v>
      </c>
      <c r="B234" s="1">
        <f t="shared" si="0"/>
        <v>0</v>
      </c>
      <c r="C234" s="1">
        <f t="shared" si="1"/>
        <v>0</v>
      </c>
      <c r="D234" s="1">
        <f t="shared" si="2"/>
        <v>0</v>
      </c>
      <c r="E234" s="1">
        <f t="shared" si="11"/>
        <v>0</v>
      </c>
      <c r="F234" s="1">
        <f t="shared" si="10"/>
        <v>0</v>
      </c>
      <c r="G234" s="1">
        <f>$E$3*Table24[[#This Row],[Interest]]</f>
        <v>0</v>
      </c>
      <c r="H234" s="1">
        <f>Table24[[#This Row],[Payment]]-Table24[[#This Row],[Tax Savings]]</f>
        <v>0</v>
      </c>
      <c r="I234" s="1">
        <f>FV($E$2/12,($B$5*$B$3-Table24[[#This Row],[Month]]),0,-Table24[[#This Row],[Net EMI Cost]])</f>
        <v>0</v>
      </c>
      <c r="J234" s="1">
        <f>$H$3*(1+$H$2)^(_xlfn.FLOOR.MATH(Table24[[#This Row],[Month]]/12,1))</f>
        <v>24309.798184542396</v>
      </c>
      <c r="K234" s="1">
        <f>FV($E$2/12,($B$5*$B$3-Table24[[#This Row],[Month]]),0,-Table24[[#This Row],[Rental Cost]])</f>
        <v>11344.510527899387</v>
      </c>
    </row>
    <row r="235" spans="1:11" ht="15.75" customHeight="1" x14ac:dyDescent="0.3">
      <c r="A235" s="4">
        <v>223</v>
      </c>
      <c r="B235" s="1">
        <f t="shared" si="0"/>
        <v>0</v>
      </c>
      <c r="C235" s="1">
        <f t="shared" si="1"/>
        <v>0</v>
      </c>
      <c r="D235" s="1">
        <f t="shared" si="2"/>
        <v>0</v>
      </c>
      <c r="E235" s="1">
        <f t="shared" si="11"/>
        <v>0</v>
      </c>
      <c r="F235" s="1">
        <f t="shared" si="10"/>
        <v>0</v>
      </c>
      <c r="G235" s="1">
        <f>$E$3*Table24[[#This Row],[Interest]]</f>
        <v>0</v>
      </c>
      <c r="H235" s="1">
        <f>Table24[[#This Row],[Payment]]-Table24[[#This Row],[Tax Savings]]</f>
        <v>0</v>
      </c>
      <c r="I235" s="1">
        <f>FV($E$2/12,($B$5*$B$3-Table24[[#This Row],[Month]]),0,-Table24[[#This Row],[Net EMI Cost]])</f>
        <v>0</v>
      </c>
      <c r="J235" s="1">
        <f>$H$3*(1+$H$2)^(_xlfn.FLOOR.MATH(Table24[[#This Row],[Month]]/12,1))</f>
        <v>24309.798184542396</v>
      </c>
      <c r="K235" s="1">
        <f>FV($E$2/12,($B$5*$B$3-Table24[[#This Row],[Month]]),0,-Table24[[#This Row],[Rental Cost]])</f>
        <v>11260.060077319491</v>
      </c>
    </row>
    <row r="236" spans="1:11" ht="15.75" customHeight="1" x14ac:dyDescent="0.3">
      <c r="A236" s="4">
        <v>224</v>
      </c>
      <c r="B236" s="1">
        <f t="shared" si="0"/>
        <v>0</v>
      </c>
      <c r="C236" s="1">
        <f t="shared" si="1"/>
        <v>0</v>
      </c>
      <c r="D236" s="1">
        <f t="shared" si="2"/>
        <v>0</v>
      </c>
      <c r="E236" s="1">
        <f t="shared" si="11"/>
        <v>0</v>
      </c>
      <c r="F236" s="1">
        <f t="shared" si="10"/>
        <v>0</v>
      </c>
      <c r="G236" s="1">
        <f>$E$3*Table24[[#This Row],[Interest]]</f>
        <v>0</v>
      </c>
      <c r="H236" s="1">
        <f>Table24[[#This Row],[Payment]]-Table24[[#This Row],[Tax Savings]]</f>
        <v>0</v>
      </c>
      <c r="I236" s="1">
        <f>FV($E$2/12,($B$5*$B$3-Table24[[#This Row],[Month]]),0,-Table24[[#This Row],[Net EMI Cost]])</f>
        <v>0</v>
      </c>
      <c r="J236" s="1">
        <f>$H$3*(1+$H$2)^(_xlfn.FLOOR.MATH(Table24[[#This Row],[Month]]/12,1))</f>
        <v>24309.798184542396</v>
      </c>
      <c r="K236" s="1">
        <f>FV($E$2/12,($B$5*$B$3-Table24[[#This Row],[Month]]),0,-Table24[[#This Row],[Rental Cost]])</f>
        <v>11176.238290143414</v>
      </c>
    </row>
    <row r="237" spans="1:11" ht="15.75" customHeight="1" x14ac:dyDescent="0.3">
      <c r="A237" s="4">
        <v>225</v>
      </c>
      <c r="B237" s="1">
        <f t="shared" si="0"/>
        <v>0</v>
      </c>
      <c r="C237" s="1">
        <f t="shared" si="1"/>
        <v>0</v>
      </c>
      <c r="D237" s="1">
        <f t="shared" si="2"/>
        <v>0</v>
      </c>
      <c r="E237" s="1">
        <f t="shared" si="11"/>
        <v>0</v>
      </c>
      <c r="F237" s="1">
        <f t="shared" si="10"/>
        <v>0</v>
      </c>
      <c r="G237" s="1">
        <f>$E$3*Table24[[#This Row],[Interest]]</f>
        <v>0</v>
      </c>
      <c r="H237" s="1">
        <f>Table24[[#This Row],[Payment]]-Table24[[#This Row],[Tax Savings]]</f>
        <v>0</v>
      </c>
      <c r="I237" s="1">
        <f>FV($E$2/12,($B$5*$B$3-Table24[[#This Row],[Month]]),0,-Table24[[#This Row],[Net EMI Cost]])</f>
        <v>0</v>
      </c>
      <c r="J237" s="1">
        <f>$H$3*(1+$H$2)^(_xlfn.FLOOR.MATH(Table24[[#This Row],[Month]]/12,1))</f>
        <v>24309.798184542396</v>
      </c>
      <c r="K237" s="1">
        <f>FV($E$2/12,($B$5*$B$3-Table24[[#This Row],[Month]]),0,-Table24[[#This Row],[Rental Cost]])</f>
        <v>11093.040486494703</v>
      </c>
    </row>
    <row r="238" spans="1:11" ht="15.75" customHeight="1" x14ac:dyDescent="0.3">
      <c r="A238" s="4">
        <v>226</v>
      </c>
      <c r="B238" s="1">
        <f t="shared" si="0"/>
        <v>0</v>
      </c>
      <c r="C238" s="1">
        <f t="shared" si="1"/>
        <v>0</v>
      </c>
      <c r="D238" s="1">
        <f t="shared" si="2"/>
        <v>0</v>
      </c>
      <c r="E238" s="1">
        <f t="shared" si="11"/>
        <v>0</v>
      </c>
      <c r="F238" s="1">
        <f t="shared" si="10"/>
        <v>0</v>
      </c>
      <c r="G238" s="1">
        <f>$E$3*Table24[[#This Row],[Interest]]</f>
        <v>0</v>
      </c>
      <c r="H238" s="1">
        <f>Table24[[#This Row],[Payment]]-Table24[[#This Row],[Tax Savings]]</f>
        <v>0</v>
      </c>
      <c r="I238" s="1">
        <f>FV($E$2/12,($B$5*$B$3-Table24[[#This Row],[Month]]),0,-Table24[[#This Row],[Net EMI Cost]])</f>
        <v>0</v>
      </c>
      <c r="J238" s="1">
        <f>$H$3*(1+$H$2)^(_xlfn.FLOOR.MATH(Table24[[#This Row],[Month]]/12,1))</f>
        <v>24309.798184542396</v>
      </c>
      <c r="K238" s="1">
        <f>FV($E$2/12,($B$5*$B$3-Table24[[#This Row],[Month]]),0,-Table24[[#This Row],[Rental Cost]])</f>
        <v>11010.462021334692</v>
      </c>
    </row>
    <row r="239" spans="1:11" ht="15.75" customHeight="1" x14ac:dyDescent="0.3">
      <c r="A239" s="4">
        <v>227</v>
      </c>
      <c r="B239" s="1">
        <f t="shared" si="0"/>
        <v>0</v>
      </c>
      <c r="C239" s="1">
        <f t="shared" si="1"/>
        <v>0</v>
      </c>
      <c r="D239" s="1">
        <f t="shared" si="2"/>
        <v>0</v>
      </c>
      <c r="E239" s="1">
        <f t="shared" si="11"/>
        <v>0</v>
      </c>
      <c r="F239" s="1">
        <f t="shared" si="10"/>
        <v>0</v>
      </c>
      <c r="G239" s="1">
        <f>$E$3*Table24[[#This Row],[Interest]]</f>
        <v>0</v>
      </c>
      <c r="H239" s="1">
        <f>Table24[[#This Row],[Payment]]-Table24[[#This Row],[Tax Savings]]</f>
        <v>0</v>
      </c>
      <c r="I239" s="1">
        <f>FV($E$2/12,($B$5*$B$3-Table24[[#This Row],[Month]]),0,-Table24[[#This Row],[Net EMI Cost]])</f>
        <v>0</v>
      </c>
      <c r="J239" s="1">
        <f>$H$3*(1+$H$2)^(_xlfn.FLOOR.MATH(Table24[[#This Row],[Month]]/12,1))</f>
        <v>24309.798184542396</v>
      </c>
      <c r="K239" s="1">
        <f>FV($E$2/12,($B$5*$B$3-Table24[[#This Row],[Month]]),0,-Table24[[#This Row],[Rental Cost]])</f>
        <v>10928.498284203166</v>
      </c>
    </row>
    <row r="240" spans="1:11" ht="15.75" customHeight="1" x14ac:dyDescent="0.3">
      <c r="A240" s="4">
        <v>228</v>
      </c>
      <c r="B240" s="1">
        <f t="shared" si="0"/>
        <v>0</v>
      </c>
      <c r="C240" s="1">
        <f t="shared" si="1"/>
        <v>0</v>
      </c>
      <c r="D240" s="1">
        <f t="shared" si="2"/>
        <v>0</v>
      </c>
      <c r="E240" s="1">
        <f t="shared" si="11"/>
        <v>0</v>
      </c>
      <c r="F240" s="1">
        <f t="shared" si="10"/>
        <v>0</v>
      </c>
      <c r="G240" s="1">
        <f>$E$3*Table24[[#This Row],[Interest]]</f>
        <v>0</v>
      </c>
      <c r="H240" s="1">
        <f>Table24[[#This Row],[Payment]]-Table24[[#This Row],[Tax Savings]]</f>
        <v>0</v>
      </c>
      <c r="I240" s="1">
        <f>FV($E$2/12,($B$5*$B$3-Table24[[#This Row],[Month]]),0,-Table24[[#This Row],[Net EMI Cost]])</f>
        <v>0</v>
      </c>
      <c r="J240" s="1">
        <f>$H$3*(1+$H$2)^(_xlfn.FLOOR.MATH(Table24[[#This Row],[Month]]/12,1))</f>
        <v>25282.19011192409</v>
      </c>
      <c r="K240" s="1">
        <f>FV($E$2/12,($B$5*$B$3-Table24[[#This Row],[Month]]),0,-Table24[[#This Row],[Rental Cost]])</f>
        <v>11281.030486919395</v>
      </c>
    </row>
    <row r="241" spans="1:11" ht="15.75" customHeight="1" x14ac:dyDescent="0.3">
      <c r="A241" s="4">
        <v>229</v>
      </c>
      <c r="B241" s="1">
        <f t="shared" si="0"/>
        <v>0</v>
      </c>
      <c r="C241" s="1">
        <f t="shared" si="1"/>
        <v>0</v>
      </c>
      <c r="D241" s="1">
        <f t="shared" si="2"/>
        <v>0</v>
      </c>
      <c r="E241" s="1">
        <f t="shared" si="11"/>
        <v>0</v>
      </c>
      <c r="F241" s="1">
        <f t="shared" si="10"/>
        <v>0</v>
      </c>
      <c r="G241" s="1">
        <f>$E$3*Table24[[#This Row],[Interest]]</f>
        <v>0</v>
      </c>
      <c r="H241" s="1">
        <f>Table24[[#This Row],[Payment]]-Table24[[#This Row],[Tax Savings]]</f>
        <v>0</v>
      </c>
      <c r="I241" s="1">
        <f>FV($E$2/12,($B$5*$B$3-Table24[[#This Row],[Month]]),0,-Table24[[#This Row],[Net EMI Cost]])</f>
        <v>0</v>
      </c>
      <c r="J241" s="1">
        <f>$H$3*(1+$H$2)^(_xlfn.FLOOR.MATH(Table24[[#This Row],[Month]]/12,1))</f>
        <v>25282.19011192409</v>
      </c>
      <c r="K241" s="1">
        <f>FV($E$2/12,($B$5*$B$3-Table24[[#This Row],[Month]]),0,-Table24[[#This Row],[Rental Cost]])</f>
        <v>11197.052592475826</v>
      </c>
    </row>
    <row r="242" spans="1:11" ht="15.75" customHeight="1" x14ac:dyDescent="0.3">
      <c r="A242" s="4">
        <v>230</v>
      </c>
      <c r="B242" s="1">
        <f t="shared" si="0"/>
        <v>0</v>
      </c>
      <c r="C242" s="1">
        <f t="shared" si="1"/>
        <v>0</v>
      </c>
      <c r="D242" s="1">
        <f t="shared" si="2"/>
        <v>0</v>
      </c>
      <c r="E242" s="1">
        <f t="shared" si="11"/>
        <v>0</v>
      </c>
      <c r="F242" s="1">
        <f t="shared" si="10"/>
        <v>0</v>
      </c>
      <c r="G242" s="1">
        <f>$E$3*Table24[[#This Row],[Interest]]</f>
        <v>0</v>
      </c>
      <c r="H242" s="1">
        <f>Table24[[#This Row],[Payment]]-Table24[[#This Row],[Tax Savings]]</f>
        <v>0</v>
      </c>
      <c r="I242" s="1">
        <f>FV($E$2/12,($B$5*$B$3-Table24[[#This Row],[Month]]),0,-Table24[[#This Row],[Net EMI Cost]])</f>
        <v>0</v>
      </c>
      <c r="J242" s="1">
        <f>$H$3*(1+$H$2)^(_xlfn.FLOOR.MATH(Table24[[#This Row],[Month]]/12,1))</f>
        <v>25282.19011192409</v>
      </c>
      <c r="K242" s="1">
        <f>FV($E$2/12,($B$5*$B$3-Table24[[#This Row],[Month]]),0,-Table24[[#This Row],[Rental Cost]])</f>
        <v>11113.699843648461</v>
      </c>
    </row>
    <row r="243" spans="1:11" ht="15.75" customHeight="1" x14ac:dyDescent="0.3">
      <c r="A243" s="4">
        <v>231</v>
      </c>
      <c r="B243" s="1">
        <f t="shared" si="0"/>
        <v>0</v>
      </c>
      <c r="C243" s="1">
        <f t="shared" si="1"/>
        <v>0</v>
      </c>
      <c r="D243" s="1">
        <f t="shared" si="2"/>
        <v>0</v>
      </c>
      <c r="E243" s="1">
        <f t="shared" si="11"/>
        <v>0</v>
      </c>
      <c r="F243" s="1">
        <f t="shared" si="10"/>
        <v>0</v>
      </c>
      <c r="G243" s="1">
        <f>$E$3*Table24[[#This Row],[Interest]]</f>
        <v>0</v>
      </c>
      <c r="H243" s="1">
        <f>Table24[[#This Row],[Payment]]-Table24[[#This Row],[Tax Savings]]</f>
        <v>0</v>
      </c>
      <c r="I243" s="1">
        <f>FV($E$2/12,($B$5*$B$3-Table24[[#This Row],[Month]]),0,-Table24[[#This Row],[Net EMI Cost]])</f>
        <v>0</v>
      </c>
      <c r="J243" s="1">
        <f>$H$3*(1+$H$2)^(_xlfn.FLOOR.MATH(Table24[[#This Row],[Month]]/12,1))</f>
        <v>25282.19011192409</v>
      </c>
      <c r="K243" s="1">
        <f>FV($E$2/12,($B$5*$B$3-Table24[[#This Row],[Month]]),0,-Table24[[#This Row],[Rental Cost]])</f>
        <v>11030.967586747851</v>
      </c>
    </row>
    <row r="244" spans="1:11" ht="15.75" customHeight="1" x14ac:dyDescent="0.3">
      <c r="A244" s="4">
        <v>232</v>
      </c>
      <c r="B244" s="1">
        <f t="shared" si="0"/>
        <v>0</v>
      </c>
      <c r="C244" s="1">
        <f t="shared" si="1"/>
        <v>0</v>
      </c>
      <c r="D244" s="1">
        <f t="shared" si="2"/>
        <v>0</v>
      </c>
      <c r="E244" s="1">
        <f t="shared" si="11"/>
        <v>0</v>
      </c>
      <c r="F244" s="1">
        <f t="shared" si="10"/>
        <v>0</v>
      </c>
      <c r="G244" s="1">
        <f>$E$3*Table24[[#This Row],[Interest]]</f>
        <v>0</v>
      </c>
      <c r="H244" s="1">
        <f>Table24[[#This Row],[Payment]]-Table24[[#This Row],[Tax Savings]]</f>
        <v>0</v>
      </c>
      <c r="I244" s="1">
        <f>FV($E$2/12,($B$5*$B$3-Table24[[#This Row],[Month]]),0,-Table24[[#This Row],[Net EMI Cost]])</f>
        <v>0</v>
      </c>
      <c r="J244" s="1">
        <f>$H$3*(1+$H$2)^(_xlfn.FLOOR.MATH(Table24[[#This Row],[Month]]/12,1))</f>
        <v>25282.19011192409</v>
      </c>
      <c r="K244" s="1">
        <f>FV($E$2/12,($B$5*$B$3-Table24[[#This Row],[Month]]),0,-Table24[[#This Row],[Rental Cost]])</f>
        <v>10948.851202727396</v>
      </c>
    </row>
    <row r="245" spans="1:11" ht="15.75" customHeight="1" x14ac:dyDescent="0.3">
      <c r="A245" s="4">
        <v>233</v>
      </c>
      <c r="B245" s="1">
        <f t="shared" si="0"/>
        <v>0</v>
      </c>
      <c r="C245" s="1">
        <f t="shared" si="1"/>
        <v>0</v>
      </c>
      <c r="D245" s="1">
        <f t="shared" si="2"/>
        <v>0</v>
      </c>
      <c r="E245" s="1">
        <f t="shared" si="11"/>
        <v>0</v>
      </c>
      <c r="F245" s="1">
        <f t="shared" si="10"/>
        <v>0</v>
      </c>
      <c r="G245" s="1">
        <f>$E$3*Table24[[#This Row],[Interest]]</f>
        <v>0</v>
      </c>
      <c r="H245" s="1">
        <f>Table24[[#This Row],[Payment]]-Table24[[#This Row],[Tax Savings]]</f>
        <v>0</v>
      </c>
      <c r="I245" s="1">
        <f>FV($E$2/12,($B$5*$B$3-Table24[[#This Row],[Month]]),0,-Table24[[#This Row],[Net EMI Cost]])</f>
        <v>0</v>
      </c>
      <c r="J245" s="1">
        <f>$H$3*(1+$H$2)^(_xlfn.FLOOR.MATH(Table24[[#This Row],[Month]]/12,1))</f>
        <v>25282.19011192409</v>
      </c>
      <c r="K245" s="1">
        <f>FV($E$2/12,($B$5*$B$3-Table24[[#This Row],[Month]]),0,-Table24[[#This Row],[Rental Cost]])</f>
        <v>10867.346106925454</v>
      </c>
    </row>
    <row r="246" spans="1:11" ht="15.75" customHeight="1" x14ac:dyDescent="0.3">
      <c r="A246" s="4">
        <v>234</v>
      </c>
      <c r="B246" s="1">
        <f t="shared" si="0"/>
        <v>0</v>
      </c>
      <c r="C246" s="1">
        <f t="shared" si="1"/>
        <v>0</v>
      </c>
      <c r="D246" s="1">
        <f t="shared" si="2"/>
        <v>0</v>
      </c>
      <c r="E246" s="1">
        <f t="shared" si="11"/>
        <v>0</v>
      </c>
      <c r="F246" s="1">
        <f t="shared" si="10"/>
        <v>0</v>
      </c>
      <c r="G246" s="1">
        <f>$E$3*Table24[[#This Row],[Interest]]</f>
        <v>0</v>
      </c>
      <c r="H246" s="1">
        <f>Table24[[#This Row],[Payment]]-Table24[[#This Row],[Tax Savings]]</f>
        <v>0</v>
      </c>
      <c r="I246" s="1">
        <f>FV($E$2/12,($B$5*$B$3-Table24[[#This Row],[Month]]),0,-Table24[[#This Row],[Net EMI Cost]])</f>
        <v>0</v>
      </c>
      <c r="J246" s="1">
        <f>$H$3*(1+$H$2)^(_xlfn.FLOOR.MATH(Table24[[#This Row],[Month]]/12,1))</f>
        <v>25282.19011192409</v>
      </c>
      <c r="K246" s="1">
        <f>FV($E$2/12,($B$5*$B$3-Table24[[#This Row],[Month]]),0,-Table24[[#This Row],[Rental Cost]])</f>
        <v>10786.447748809382</v>
      </c>
    </row>
    <row r="247" spans="1:11" ht="15.75" customHeight="1" x14ac:dyDescent="0.3">
      <c r="A247" s="4">
        <v>235</v>
      </c>
      <c r="B247" s="1">
        <f t="shared" si="0"/>
        <v>0</v>
      </c>
      <c r="C247" s="1">
        <f t="shared" si="1"/>
        <v>0</v>
      </c>
      <c r="D247" s="1">
        <f t="shared" si="2"/>
        <v>0</v>
      </c>
      <c r="E247" s="1">
        <f t="shared" si="11"/>
        <v>0</v>
      </c>
      <c r="F247" s="1">
        <f t="shared" si="10"/>
        <v>0</v>
      </c>
      <c r="G247" s="1">
        <f>$E$3*Table24[[#This Row],[Interest]]</f>
        <v>0</v>
      </c>
      <c r="H247" s="1">
        <f>Table24[[#This Row],[Payment]]-Table24[[#This Row],[Tax Savings]]</f>
        <v>0</v>
      </c>
      <c r="I247" s="1">
        <f>FV($E$2/12,($B$5*$B$3-Table24[[#This Row],[Month]]),0,-Table24[[#This Row],[Net EMI Cost]])</f>
        <v>0</v>
      </c>
      <c r="J247" s="1">
        <f>$H$3*(1+$H$2)^(_xlfn.FLOOR.MATH(Table24[[#This Row],[Month]]/12,1))</f>
        <v>25282.19011192409</v>
      </c>
      <c r="K247" s="1">
        <f>FV($E$2/12,($B$5*$B$3-Table24[[#This Row],[Month]]),0,-Table24[[#This Row],[Rental Cost]])</f>
        <v>10706.151611721472</v>
      </c>
    </row>
    <row r="248" spans="1:11" ht="15.75" customHeight="1" x14ac:dyDescent="0.3">
      <c r="A248" s="4">
        <v>236</v>
      </c>
      <c r="B248" s="1">
        <f t="shared" si="0"/>
        <v>0</v>
      </c>
      <c r="C248" s="1">
        <f t="shared" si="1"/>
        <v>0</v>
      </c>
      <c r="D248" s="1">
        <f t="shared" si="2"/>
        <v>0</v>
      </c>
      <c r="E248" s="1">
        <f t="shared" si="11"/>
        <v>0</v>
      </c>
      <c r="F248" s="1">
        <f t="shared" si="10"/>
        <v>0</v>
      </c>
      <c r="G248" s="1">
        <f>$E$3*Table24[[#This Row],[Interest]]</f>
        <v>0</v>
      </c>
      <c r="H248" s="1">
        <f>Table24[[#This Row],[Payment]]-Table24[[#This Row],[Tax Savings]]</f>
        <v>0</v>
      </c>
      <c r="I248" s="1">
        <f>FV($E$2/12,($B$5*$B$3-Table24[[#This Row],[Month]]),0,-Table24[[#This Row],[Net EMI Cost]])</f>
        <v>0</v>
      </c>
      <c r="J248" s="1">
        <f>$H$3*(1+$H$2)^(_xlfn.FLOOR.MATH(Table24[[#This Row],[Month]]/12,1))</f>
        <v>25282.19011192409</v>
      </c>
      <c r="K248" s="1">
        <f>FV($E$2/12,($B$5*$B$3-Table24[[#This Row],[Month]]),0,-Table24[[#This Row],[Rental Cost]])</f>
        <v>10626.453212626766</v>
      </c>
    </row>
    <row r="249" spans="1:11" ht="15.75" customHeight="1" x14ac:dyDescent="0.3">
      <c r="A249" s="4">
        <v>237</v>
      </c>
      <c r="B249" s="1">
        <f t="shared" si="0"/>
        <v>0</v>
      </c>
      <c r="C249" s="1">
        <f t="shared" si="1"/>
        <v>0</v>
      </c>
      <c r="D249" s="1">
        <f t="shared" si="2"/>
        <v>0</v>
      </c>
      <c r="E249" s="1">
        <f t="shared" si="11"/>
        <v>0</v>
      </c>
      <c r="F249" s="1">
        <f t="shared" si="10"/>
        <v>0</v>
      </c>
      <c r="G249" s="1">
        <f>$E$3*Table24[[#This Row],[Interest]]</f>
        <v>0</v>
      </c>
      <c r="H249" s="1">
        <f>Table24[[#This Row],[Payment]]-Table24[[#This Row],[Tax Savings]]</f>
        <v>0</v>
      </c>
      <c r="I249" s="1">
        <f>FV($E$2/12,($B$5*$B$3-Table24[[#This Row],[Month]]),0,-Table24[[#This Row],[Net EMI Cost]])</f>
        <v>0</v>
      </c>
      <c r="J249" s="1">
        <f>$H$3*(1+$H$2)^(_xlfn.FLOOR.MATH(Table24[[#This Row],[Month]]/12,1))</f>
        <v>25282.19011192409</v>
      </c>
      <c r="K249" s="1">
        <f>FV($E$2/12,($B$5*$B$3-Table24[[#This Row],[Month]]),0,-Table24[[#This Row],[Rental Cost]])</f>
        <v>10547.348101862797</v>
      </c>
    </row>
    <row r="250" spans="1:11" ht="15.75" customHeight="1" x14ac:dyDescent="0.3">
      <c r="A250" s="4">
        <v>238</v>
      </c>
      <c r="B250" s="1">
        <f t="shared" si="0"/>
        <v>0</v>
      </c>
      <c r="C250" s="1">
        <f t="shared" si="1"/>
        <v>0</v>
      </c>
      <c r="D250" s="1">
        <f t="shared" si="2"/>
        <v>0</v>
      </c>
      <c r="E250" s="1">
        <f t="shared" si="11"/>
        <v>0</v>
      </c>
      <c r="F250" s="1">
        <f t="shared" si="10"/>
        <v>0</v>
      </c>
      <c r="G250" s="1">
        <f>$E$3*Table24[[#This Row],[Interest]]</f>
        <v>0</v>
      </c>
      <c r="H250" s="1">
        <f>Table24[[#This Row],[Payment]]-Table24[[#This Row],[Tax Savings]]</f>
        <v>0</v>
      </c>
      <c r="I250" s="1">
        <f>FV($E$2/12,($B$5*$B$3-Table24[[#This Row],[Month]]),0,-Table24[[#This Row],[Net EMI Cost]])</f>
        <v>0</v>
      </c>
      <c r="J250" s="1">
        <f>$H$3*(1+$H$2)^(_xlfn.FLOOR.MATH(Table24[[#This Row],[Month]]/12,1))</f>
        <v>25282.19011192409</v>
      </c>
      <c r="K250" s="1">
        <f>FV($E$2/12,($B$5*$B$3-Table24[[#This Row],[Month]]),0,-Table24[[#This Row],[Rental Cost]])</f>
        <v>10468.831862891111</v>
      </c>
    </row>
    <row r="251" spans="1:11" ht="15.75" customHeight="1" x14ac:dyDescent="0.3">
      <c r="A251" s="4">
        <v>239</v>
      </c>
      <c r="B251" s="1">
        <f t="shared" si="0"/>
        <v>0</v>
      </c>
      <c r="C251" s="1">
        <f t="shared" si="1"/>
        <v>0</v>
      </c>
      <c r="D251" s="1">
        <f t="shared" si="2"/>
        <v>0</v>
      </c>
      <c r="E251" s="1">
        <f t="shared" si="11"/>
        <v>0</v>
      </c>
      <c r="F251" s="1">
        <f t="shared" si="10"/>
        <v>0</v>
      </c>
      <c r="G251" s="1">
        <f>$E$3*Table24[[#This Row],[Interest]]</f>
        <v>0</v>
      </c>
      <c r="H251" s="1">
        <f>Table24[[#This Row],[Payment]]-Table24[[#This Row],[Tax Savings]]</f>
        <v>0</v>
      </c>
      <c r="I251" s="1">
        <f>FV($E$2/12,($B$5*$B$3-Table24[[#This Row],[Month]]),0,-Table24[[#This Row],[Net EMI Cost]])</f>
        <v>0</v>
      </c>
      <c r="J251" s="1">
        <f>$H$3*(1+$H$2)^(_xlfn.FLOOR.MATH(Table24[[#This Row],[Month]]/12,1))</f>
        <v>25282.19011192409</v>
      </c>
      <c r="K251" s="1">
        <f>FV($E$2/12,($B$5*$B$3-Table24[[#This Row],[Month]]),0,-Table24[[#This Row],[Rental Cost]])</f>
        <v>10390.900112050729</v>
      </c>
    </row>
    <row r="252" spans="1:11" ht="15.75" customHeight="1" x14ac:dyDescent="0.3">
      <c r="A252" s="4">
        <v>240</v>
      </c>
      <c r="B252" s="1">
        <f t="shared" si="0"/>
        <v>0</v>
      </c>
      <c r="C252" s="1">
        <f t="shared" si="1"/>
        <v>0</v>
      </c>
      <c r="D252" s="1">
        <f t="shared" si="2"/>
        <v>0</v>
      </c>
      <c r="E252" s="1">
        <f t="shared" si="11"/>
        <v>0</v>
      </c>
      <c r="F252" s="1">
        <f t="shared" si="10"/>
        <v>0</v>
      </c>
      <c r="G252" s="1">
        <f>$E$3*Table24[[#This Row],[Interest]]</f>
        <v>0</v>
      </c>
      <c r="H252" s="1">
        <f>Table24[[#This Row],[Payment]]-Table24[[#This Row],[Tax Savings]]</f>
        <v>0</v>
      </c>
      <c r="I252" s="1">
        <f>FV($E$2/12,($B$5*$B$3-Table24[[#This Row],[Month]]),0,-Table24[[#This Row],[Net EMI Cost]])</f>
        <v>0</v>
      </c>
      <c r="J252" s="1">
        <f>$H$3*(1+$H$2)^(_xlfn.FLOOR.MATH(Table24[[#This Row],[Month]]/12,1))</f>
        <v>26293.477716401056</v>
      </c>
      <c r="K252" s="1">
        <f>FV($E$2/12,($B$5*$B$3-Table24[[#This Row],[Month]]),0,-Table24[[#This Row],[Rental Cost]])</f>
        <v>10726.090438245916</v>
      </c>
    </row>
    <row r="253" spans="1:11" ht="15.75" customHeight="1" x14ac:dyDescent="0.3">
      <c r="A253" s="4">
        <v>241</v>
      </c>
      <c r="B253" s="1">
        <f t="shared" si="0"/>
        <v>0</v>
      </c>
      <c r="C253" s="1">
        <f t="shared" si="1"/>
        <v>0</v>
      </c>
      <c r="D253" s="1">
        <f t="shared" si="2"/>
        <v>0</v>
      </c>
      <c r="E253" s="1">
        <f t="shared" si="11"/>
        <v>0</v>
      </c>
      <c r="F253" s="1">
        <f t="shared" si="10"/>
        <v>0</v>
      </c>
    </row>
    <row r="254" spans="1:11" ht="15.75" customHeight="1" x14ac:dyDescent="0.3">
      <c r="A254" s="4">
        <v>242</v>
      </c>
      <c r="B254" s="1">
        <f t="shared" si="0"/>
        <v>0</v>
      </c>
      <c r="C254" s="1">
        <f t="shared" si="1"/>
        <v>0</v>
      </c>
      <c r="D254" s="1">
        <f t="shared" si="2"/>
        <v>0</v>
      </c>
      <c r="E254" s="1">
        <f t="shared" si="11"/>
        <v>0</v>
      </c>
      <c r="F254" s="1">
        <f t="shared" si="10"/>
        <v>0</v>
      </c>
    </row>
    <row r="255" spans="1:11" ht="15.75" customHeight="1" x14ac:dyDescent="0.3">
      <c r="A255" s="4">
        <v>243</v>
      </c>
      <c r="B255" s="1">
        <f t="shared" si="0"/>
        <v>0</v>
      </c>
      <c r="C255" s="1">
        <f t="shared" si="1"/>
        <v>0</v>
      </c>
      <c r="D255" s="1">
        <f t="shared" si="2"/>
        <v>0</v>
      </c>
      <c r="E255" s="1">
        <f t="shared" si="11"/>
        <v>0</v>
      </c>
      <c r="F255" s="1">
        <f t="shared" si="10"/>
        <v>0</v>
      </c>
    </row>
    <row r="256" spans="1:11" ht="15.75" customHeight="1" x14ac:dyDescent="0.3">
      <c r="A256" s="4">
        <v>244</v>
      </c>
      <c r="B256" s="1">
        <f t="shared" si="0"/>
        <v>0</v>
      </c>
      <c r="C256" s="1">
        <f t="shared" si="1"/>
        <v>0</v>
      </c>
      <c r="D256" s="1">
        <f t="shared" si="2"/>
        <v>0</v>
      </c>
      <c r="E256" s="1">
        <f t="shared" si="11"/>
        <v>0</v>
      </c>
      <c r="F256" s="1">
        <f t="shared" si="10"/>
        <v>0</v>
      </c>
    </row>
    <row r="257" spans="1:6" ht="15.75" customHeight="1" x14ac:dyDescent="0.3">
      <c r="A257" s="4">
        <v>245</v>
      </c>
      <c r="B257" s="1">
        <f t="shared" si="0"/>
        <v>0</v>
      </c>
      <c r="C257" s="1">
        <f t="shared" si="1"/>
        <v>0</v>
      </c>
      <c r="D257" s="1">
        <f t="shared" si="2"/>
        <v>0</v>
      </c>
      <c r="E257" s="1">
        <f t="shared" si="11"/>
        <v>0</v>
      </c>
      <c r="F257" s="1">
        <f t="shared" si="10"/>
        <v>0</v>
      </c>
    </row>
    <row r="258" spans="1:6" ht="15.75" customHeight="1" x14ac:dyDescent="0.3">
      <c r="A258" s="4">
        <v>246</v>
      </c>
      <c r="B258" s="1">
        <f t="shared" si="0"/>
        <v>0</v>
      </c>
      <c r="C258" s="1">
        <f t="shared" si="1"/>
        <v>0</v>
      </c>
      <c r="D258" s="1">
        <f t="shared" si="2"/>
        <v>0</v>
      </c>
      <c r="E258" s="1">
        <f t="shared" si="11"/>
        <v>0</v>
      </c>
      <c r="F258" s="1">
        <f t="shared" si="10"/>
        <v>0</v>
      </c>
    </row>
    <row r="259" spans="1:6" ht="15.75" customHeight="1" x14ac:dyDescent="0.3">
      <c r="A259" s="4">
        <v>247</v>
      </c>
      <c r="B259" s="1">
        <f t="shared" si="0"/>
        <v>0</v>
      </c>
      <c r="C259" s="1">
        <f t="shared" si="1"/>
        <v>0</v>
      </c>
      <c r="D259" s="1">
        <f t="shared" si="2"/>
        <v>0</v>
      </c>
      <c r="E259" s="1">
        <f t="shared" si="11"/>
        <v>0</v>
      </c>
      <c r="F259" s="1">
        <f t="shared" si="10"/>
        <v>0</v>
      </c>
    </row>
    <row r="260" spans="1:6" ht="15.75" customHeight="1" x14ac:dyDescent="0.3">
      <c r="A260" s="4">
        <v>248</v>
      </c>
      <c r="B260" s="1">
        <f t="shared" si="0"/>
        <v>0</v>
      </c>
      <c r="C260" s="1">
        <f t="shared" si="1"/>
        <v>0</v>
      </c>
      <c r="D260" s="1">
        <f t="shared" si="2"/>
        <v>0</v>
      </c>
      <c r="E260" s="1">
        <f t="shared" si="11"/>
        <v>0</v>
      </c>
      <c r="F260" s="1">
        <f t="shared" si="10"/>
        <v>0</v>
      </c>
    </row>
    <row r="261" spans="1:6" ht="15.75" customHeight="1" x14ac:dyDescent="0.3">
      <c r="A261" s="4">
        <v>249</v>
      </c>
      <c r="B261" s="1">
        <f t="shared" si="0"/>
        <v>0</v>
      </c>
      <c r="C261" s="1">
        <f t="shared" si="1"/>
        <v>0</v>
      </c>
      <c r="D261" s="1">
        <f t="shared" si="2"/>
        <v>0</v>
      </c>
      <c r="E261" s="1">
        <f t="shared" si="11"/>
        <v>0</v>
      </c>
      <c r="F261" s="1">
        <f t="shared" si="10"/>
        <v>0</v>
      </c>
    </row>
    <row r="262" spans="1:6" ht="15.75" customHeight="1" x14ac:dyDescent="0.3">
      <c r="A262" s="4">
        <v>250</v>
      </c>
      <c r="B262" s="1">
        <f t="shared" si="0"/>
        <v>0</v>
      </c>
      <c r="C262" s="1">
        <f t="shared" si="1"/>
        <v>0</v>
      </c>
      <c r="D262" s="1">
        <f t="shared" si="2"/>
        <v>0</v>
      </c>
      <c r="E262" s="1">
        <f t="shared" si="11"/>
        <v>0</v>
      </c>
      <c r="F262" s="1">
        <f t="shared" si="10"/>
        <v>0</v>
      </c>
    </row>
    <row r="263" spans="1:6" ht="15.75" customHeight="1" x14ac:dyDescent="0.3">
      <c r="A263" s="4">
        <v>251</v>
      </c>
      <c r="B263" s="1">
        <f t="shared" si="0"/>
        <v>0</v>
      </c>
      <c r="C263" s="1">
        <f t="shared" si="1"/>
        <v>0</v>
      </c>
      <c r="D263" s="1">
        <f t="shared" si="2"/>
        <v>0</v>
      </c>
      <c r="E263" s="1">
        <f t="shared" si="11"/>
        <v>0</v>
      </c>
      <c r="F263" s="1">
        <f t="shared" si="10"/>
        <v>0</v>
      </c>
    </row>
    <row r="264" spans="1:6" ht="15.75" customHeight="1" x14ac:dyDescent="0.3">
      <c r="A264" s="4">
        <v>252</v>
      </c>
      <c r="B264" s="1">
        <f t="shared" si="0"/>
        <v>0</v>
      </c>
      <c r="C264" s="1">
        <f t="shared" si="1"/>
        <v>0</v>
      </c>
      <c r="D264" s="1">
        <f t="shared" si="2"/>
        <v>0</v>
      </c>
      <c r="E264" s="1">
        <f t="shared" si="11"/>
        <v>0</v>
      </c>
      <c r="F264" s="1">
        <f t="shared" si="10"/>
        <v>0</v>
      </c>
    </row>
    <row r="265" spans="1:6" ht="15.75" customHeight="1" x14ac:dyDescent="0.3">
      <c r="A265" s="4">
        <v>253</v>
      </c>
      <c r="B265" s="1">
        <f t="shared" si="0"/>
        <v>0</v>
      </c>
      <c r="C265" s="1">
        <f t="shared" si="1"/>
        <v>0</v>
      </c>
      <c r="D265" s="1">
        <f t="shared" si="2"/>
        <v>0</v>
      </c>
      <c r="E265" s="1">
        <f t="shared" si="11"/>
        <v>0</v>
      </c>
      <c r="F265" s="1">
        <f t="shared" si="10"/>
        <v>0</v>
      </c>
    </row>
    <row r="266" spans="1:6" ht="15.75" customHeight="1" x14ac:dyDescent="0.3">
      <c r="A266" s="4">
        <v>254</v>
      </c>
      <c r="B266" s="1">
        <f t="shared" si="0"/>
        <v>0</v>
      </c>
      <c r="C266" s="1">
        <f t="shared" si="1"/>
        <v>0</v>
      </c>
      <c r="D266" s="1">
        <f t="shared" si="2"/>
        <v>0</v>
      </c>
      <c r="E266" s="1">
        <f t="shared" si="11"/>
        <v>0</v>
      </c>
      <c r="F266" s="1">
        <f t="shared" si="10"/>
        <v>0</v>
      </c>
    </row>
    <row r="267" spans="1:6" ht="15.75" customHeight="1" x14ac:dyDescent="0.3">
      <c r="A267" s="4">
        <v>255</v>
      </c>
      <c r="B267" s="1">
        <f t="shared" si="0"/>
        <v>0</v>
      </c>
      <c r="C267" s="1">
        <f t="shared" si="1"/>
        <v>0</v>
      </c>
      <c r="D267" s="1">
        <f t="shared" si="2"/>
        <v>0</v>
      </c>
      <c r="E267" s="1">
        <f t="shared" si="11"/>
        <v>0</v>
      </c>
      <c r="F267" s="1">
        <f t="shared" si="10"/>
        <v>0</v>
      </c>
    </row>
    <row r="268" spans="1:6" ht="15.75" customHeight="1" x14ac:dyDescent="0.3">
      <c r="A268" s="4">
        <v>256</v>
      </c>
      <c r="B268" s="1">
        <f t="shared" ref="B268:B372" si="12">IF($B$6&lt;=F267,$B$6,F267+F267*$B$4/$B$5)</f>
        <v>0</v>
      </c>
      <c r="C268" s="1">
        <f t="shared" ref="C268:C372" si="13">IF(B268&gt;0,$B$4/$B$5*F267,0)</f>
        <v>0</v>
      </c>
      <c r="D268" s="1">
        <f t="shared" ref="D268:D372" si="14">IF(B268&gt;0,MIN(B268-C268,F267),0)</f>
        <v>0</v>
      </c>
      <c r="E268" s="1">
        <f t="shared" si="11"/>
        <v>0</v>
      </c>
      <c r="F268" s="1">
        <f t="shared" si="10"/>
        <v>0</v>
      </c>
    </row>
    <row r="269" spans="1:6" ht="15.75" customHeight="1" x14ac:dyDescent="0.3">
      <c r="A269" s="4">
        <v>257</v>
      </c>
      <c r="B269" s="1">
        <f t="shared" si="12"/>
        <v>0</v>
      </c>
      <c r="C269" s="1">
        <f t="shared" si="13"/>
        <v>0</v>
      </c>
      <c r="D269" s="1">
        <f t="shared" si="14"/>
        <v>0</v>
      </c>
      <c r="E269" s="1">
        <f t="shared" si="11"/>
        <v>0</v>
      </c>
      <c r="F269" s="1">
        <f t="shared" ref="F269:F332" si="15">IF(ROUND(F268,5)&gt;0,F268-D269-E269,0)</f>
        <v>0</v>
      </c>
    </row>
    <row r="270" spans="1:6" ht="15.75" customHeight="1" x14ac:dyDescent="0.3">
      <c r="A270" s="4">
        <v>258</v>
      </c>
      <c r="B270" s="1">
        <f t="shared" si="12"/>
        <v>0</v>
      </c>
      <c r="C270" s="1">
        <f t="shared" si="13"/>
        <v>0</v>
      </c>
      <c r="D270" s="1">
        <f t="shared" si="14"/>
        <v>0</v>
      </c>
      <c r="E270" s="1">
        <f t="shared" ref="E270:E333" si="16">IF(F269-D270&gt;=$E$3,$E$3,F269-D270)</f>
        <v>0</v>
      </c>
      <c r="F270" s="1">
        <f t="shared" si="15"/>
        <v>0</v>
      </c>
    </row>
    <row r="271" spans="1:6" ht="15.75" customHeight="1" x14ac:dyDescent="0.3">
      <c r="A271" s="4">
        <v>259</v>
      </c>
      <c r="B271" s="1">
        <f t="shared" si="12"/>
        <v>0</v>
      </c>
      <c r="C271" s="1">
        <f t="shared" si="13"/>
        <v>0</v>
      </c>
      <c r="D271" s="1">
        <f t="shared" si="14"/>
        <v>0</v>
      </c>
      <c r="E271" s="1">
        <f t="shared" si="16"/>
        <v>0</v>
      </c>
      <c r="F271" s="1">
        <f t="shared" si="15"/>
        <v>0</v>
      </c>
    </row>
    <row r="272" spans="1:6" ht="15.75" customHeight="1" x14ac:dyDescent="0.3">
      <c r="A272" s="4">
        <v>260</v>
      </c>
      <c r="B272" s="1">
        <f t="shared" si="12"/>
        <v>0</v>
      </c>
      <c r="C272" s="1">
        <f t="shared" si="13"/>
        <v>0</v>
      </c>
      <c r="D272" s="1">
        <f t="shared" si="14"/>
        <v>0</v>
      </c>
      <c r="E272" s="1">
        <f t="shared" si="16"/>
        <v>0</v>
      </c>
      <c r="F272" s="1">
        <f t="shared" si="15"/>
        <v>0</v>
      </c>
    </row>
    <row r="273" spans="1:6" ht="15.75" customHeight="1" x14ac:dyDescent="0.3">
      <c r="A273" s="4">
        <v>261</v>
      </c>
      <c r="B273" s="1">
        <f t="shared" si="12"/>
        <v>0</v>
      </c>
      <c r="C273" s="1">
        <f t="shared" si="13"/>
        <v>0</v>
      </c>
      <c r="D273" s="1">
        <f t="shared" si="14"/>
        <v>0</v>
      </c>
      <c r="E273" s="1">
        <f t="shared" si="16"/>
        <v>0</v>
      </c>
      <c r="F273" s="1">
        <f t="shared" si="15"/>
        <v>0</v>
      </c>
    </row>
    <row r="274" spans="1:6" ht="15.75" customHeight="1" x14ac:dyDescent="0.3">
      <c r="A274" s="4">
        <v>262</v>
      </c>
      <c r="B274" s="1">
        <f t="shared" si="12"/>
        <v>0</v>
      </c>
      <c r="C274" s="1">
        <f t="shared" si="13"/>
        <v>0</v>
      </c>
      <c r="D274" s="1">
        <f t="shared" si="14"/>
        <v>0</v>
      </c>
      <c r="E274" s="1">
        <f t="shared" si="16"/>
        <v>0</v>
      </c>
      <c r="F274" s="1">
        <f t="shared" si="15"/>
        <v>0</v>
      </c>
    </row>
    <row r="275" spans="1:6" ht="15.75" customHeight="1" x14ac:dyDescent="0.3">
      <c r="A275" s="4">
        <v>263</v>
      </c>
      <c r="B275" s="1">
        <f t="shared" si="12"/>
        <v>0</v>
      </c>
      <c r="C275" s="1">
        <f t="shared" si="13"/>
        <v>0</v>
      </c>
      <c r="D275" s="1">
        <f t="shared" si="14"/>
        <v>0</v>
      </c>
      <c r="E275" s="1">
        <f t="shared" si="16"/>
        <v>0</v>
      </c>
      <c r="F275" s="1">
        <f t="shared" si="15"/>
        <v>0</v>
      </c>
    </row>
    <row r="276" spans="1:6" ht="15.75" customHeight="1" x14ac:dyDescent="0.3">
      <c r="A276" s="4">
        <v>264</v>
      </c>
      <c r="B276" s="1">
        <f t="shared" si="12"/>
        <v>0</v>
      </c>
      <c r="C276" s="1">
        <f t="shared" si="13"/>
        <v>0</v>
      </c>
      <c r="D276" s="1">
        <f t="shared" si="14"/>
        <v>0</v>
      </c>
      <c r="E276" s="1">
        <f t="shared" si="16"/>
        <v>0</v>
      </c>
      <c r="F276" s="1">
        <f t="shared" si="15"/>
        <v>0</v>
      </c>
    </row>
    <row r="277" spans="1:6" ht="15.75" customHeight="1" x14ac:dyDescent="0.3">
      <c r="A277" s="4">
        <v>265</v>
      </c>
      <c r="B277" s="1">
        <f t="shared" si="12"/>
        <v>0</v>
      </c>
      <c r="C277" s="1">
        <f t="shared" si="13"/>
        <v>0</v>
      </c>
      <c r="D277" s="1">
        <f t="shared" si="14"/>
        <v>0</v>
      </c>
      <c r="E277" s="1">
        <f t="shared" si="16"/>
        <v>0</v>
      </c>
      <c r="F277" s="1">
        <f t="shared" si="15"/>
        <v>0</v>
      </c>
    </row>
    <row r="278" spans="1:6" ht="15.75" customHeight="1" x14ac:dyDescent="0.3">
      <c r="A278" s="4">
        <v>266</v>
      </c>
      <c r="B278" s="1">
        <f t="shared" si="12"/>
        <v>0</v>
      </c>
      <c r="C278" s="1">
        <f t="shared" si="13"/>
        <v>0</v>
      </c>
      <c r="D278" s="1">
        <f t="shared" si="14"/>
        <v>0</v>
      </c>
      <c r="E278" s="1">
        <f t="shared" si="16"/>
        <v>0</v>
      </c>
      <c r="F278" s="1">
        <f t="shared" si="15"/>
        <v>0</v>
      </c>
    </row>
    <row r="279" spans="1:6" ht="15.75" customHeight="1" x14ac:dyDescent="0.3">
      <c r="A279" s="4">
        <v>267</v>
      </c>
      <c r="B279" s="1">
        <f t="shared" si="12"/>
        <v>0</v>
      </c>
      <c r="C279" s="1">
        <f t="shared" si="13"/>
        <v>0</v>
      </c>
      <c r="D279" s="1">
        <f t="shared" si="14"/>
        <v>0</v>
      </c>
      <c r="E279" s="1">
        <f t="shared" si="16"/>
        <v>0</v>
      </c>
      <c r="F279" s="1">
        <f t="shared" si="15"/>
        <v>0</v>
      </c>
    </row>
    <row r="280" spans="1:6" ht="15.75" customHeight="1" x14ac:dyDescent="0.3">
      <c r="A280" s="4">
        <v>268</v>
      </c>
      <c r="B280" s="1">
        <f t="shared" si="12"/>
        <v>0</v>
      </c>
      <c r="C280" s="1">
        <f t="shared" si="13"/>
        <v>0</v>
      </c>
      <c r="D280" s="1">
        <f t="shared" si="14"/>
        <v>0</v>
      </c>
      <c r="E280" s="1">
        <f t="shared" si="16"/>
        <v>0</v>
      </c>
      <c r="F280" s="1">
        <f t="shared" si="15"/>
        <v>0</v>
      </c>
    </row>
    <row r="281" spans="1:6" ht="15.75" customHeight="1" x14ac:dyDescent="0.3">
      <c r="A281" s="4">
        <v>269</v>
      </c>
      <c r="B281" s="1">
        <f t="shared" si="12"/>
        <v>0</v>
      </c>
      <c r="C281" s="1">
        <f t="shared" si="13"/>
        <v>0</v>
      </c>
      <c r="D281" s="1">
        <f t="shared" si="14"/>
        <v>0</v>
      </c>
      <c r="E281" s="1">
        <f t="shared" si="16"/>
        <v>0</v>
      </c>
      <c r="F281" s="1">
        <f t="shared" si="15"/>
        <v>0</v>
      </c>
    </row>
    <row r="282" spans="1:6" ht="15.75" customHeight="1" x14ac:dyDescent="0.3">
      <c r="A282" s="4">
        <v>270</v>
      </c>
      <c r="B282" s="1">
        <f t="shared" si="12"/>
        <v>0</v>
      </c>
      <c r="C282" s="1">
        <f t="shared" si="13"/>
        <v>0</v>
      </c>
      <c r="D282" s="1">
        <f t="shared" si="14"/>
        <v>0</v>
      </c>
      <c r="E282" s="1">
        <f t="shared" si="16"/>
        <v>0</v>
      </c>
      <c r="F282" s="1">
        <f t="shared" si="15"/>
        <v>0</v>
      </c>
    </row>
    <row r="283" spans="1:6" ht="15.75" customHeight="1" x14ac:dyDescent="0.3">
      <c r="A283" s="4">
        <v>271</v>
      </c>
      <c r="B283" s="1">
        <f t="shared" si="12"/>
        <v>0</v>
      </c>
      <c r="C283" s="1">
        <f t="shared" si="13"/>
        <v>0</v>
      </c>
      <c r="D283" s="1">
        <f t="shared" si="14"/>
        <v>0</v>
      </c>
      <c r="E283" s="1">
        <f t="shared" si="16"/>
        <v>0</v>
      </c>
      <c r="F283" s="1">
        <f t="shared" si="15"/>
        <v>0</v>
      </c>
    </row>
    <row r="284" spans="1:6" ht="15.75" customHeight="1" x14ac:dyDescent="0.3">
      <c r="A284" s="4">
        <v>272</v>
      </c>
      <c r="B284" s="1">
        <f t="shared" si="12"/>
        <v>0</v>
      </c>
      <c r="C284" s="1">
        <f t="shared" si="13"/>
        <v>0</v>
      </c>
      <c r="D284" s="1">
        <f t="shared" si="14"/>
        <v>0</v>
      </c>
      <c r="E284" s="1">
        <f t="shared" si="16"/>
        <v>0</v>
      </c>
      <c r="F284" s="1">
        <f t="shared" si="15"/>
        <v>0</v>
      </c>
    </row>
    <row r="285" spans="1:6" ht="15.75" customHeight="1" x14ac:dyDescent="0.3">
      <c r="A285" s="4">
        <v>273</v>
      </c>
      <c r="B285" s="1">
        <f t="shared" si="12"/>
        <v>0</v>
      </c>
      <c r="C285" s="1">
        <f t="shared" si="13"/>
        <v>0</v>
      </c>
      <c r="D285" s="1">
        <f t="shared" si="14"/>
        <v>0</v>
      </c>
      <c r="E285" s="1">
        <f t="shared" si="16"/>
        <v>0</v>
      </c>
      <c r="F285" s="1">
        <f t="shared" si="15"/>
        <v>0</v>
      </c>
    </row>
    <row r="286" spans="1:6" ht="15.75" customHeight="1" x14ac:dyDescent="0.3">
      <c r="A286" s="4">
        <v>274</v>
      </c>
      <c r="B286" s="1">
        <f t="shared" si="12"/>
        <v>0</v>
      </c>
      <c r="C286" s="1">
        <f t="shared" si="13"/>
        <v>0</v>
      </c>
      <c r="D286" s="1">
        <f t="shared" si="14"/>
        <v>0</v>
      </c>
      <c r="E286" s="1">
        <f t="shared" si="16"/>
        <v>0</v>
      </c>
      <c r="F286" s="1">
        <f t="shared" si="15"/>
        <v>0</v>
      </c>
    </row>
    <row r="287" spans="1:6" ht="15.75" customHeight="1" x14ac:dyDescent="0.3">
      <c r="A287" s="4">
        <v>275</v>
      </c>
      <c r="B287" s="1">
        <f t="shared" si="12"/>
        <v>0</v>
      </c>
      <c r="C287" s="1">
        <f t="shared" si="13"/>
        <v>0</v>
      </c>
      <c r="D287" s="1">
        <f t="shared" si="14"/>
        <v>0</v>
      </c>
      <c r="E287" s="1">
        <f t="shared" si="16"/>
        <v>0</v>
      </c>
      <c r="F287" s="1">
        <f t="shared" si="15"/>
        <v>0</v>
      </c>
    </row>
    <row r="288" spans="1:6" ht="15.75" customHeight="1" x14ac:dyDescent="0.3">
      <c r="A288" s="4">
        <v>276</v>
      </c>
      <c r="B288" s="1">
        <f t="shared" si="12"/>
        <v>0</v>
      </c>
      <c r="C288" s="1">
        <f t="shared" si="13"/>
        <v>0</v>
      </c>
      <c r="D288" s="1">
        <f t="shared" si="14"/>
        <v>0</v>
      </c>
      <c r="E288" s="1">
        <f t="shared" si="16"/>
        <v>0</v>
      </c>
      <c r="F288" s="1">
        <f t="shared" si="15"/>
        <v>0</v>
      </c>
    </row>
    <row r="289" spans="1:6" ht="15.75" customHeight="1" x14ac:dyDescent="0.3">
      <c r="A289" s="4">
        <v>277</v>
      </c>
      <c r="B289" s="1">
        <f t="shared" si="12"/>
        <v>0</v>
      </c>
      <c r="C289" s="1">
        <f t="shared" si="13"/>
        <v>0</v>
      </c>
      <c r="D289" s="1">
        <f t="shared" si="14"/>
        <v>0</v>
      </c>
      <c r="E289" s="1">
        <f t="shared" si="16"/>
        <v>0</v>
      </c>
      <c r="F289" s="1">
        <f t="shared" si="15"/>
        <v>0</v>
      </c>
    </row>
    <row r="290" spans="1:6" ht="15.75" customHeight="1" x14ac:dyDescent="0.3">
      <c r="A290" s="4">
        <v>278</v>
      </c>
      <c r="B290" s="1">
        <f t="shared" si="12"/>
        <v>0</v>
      </c>
      <c r="C290" s="1">
        <f t="shared" si="13"/>
        <v>0</v>
      </c>
      <c r="D290" s="1">
        <f t="shared" si="14"/>
        <v>0</v>
      </c>
      <c r="E290" s="1">
        <f t="shared" si="16"/>
        <v>0</v>
      </c>
      <c r="F290" s="1">
        <f t="shared" si="15"/>
        <v>0</v>
      </c>
    </row>
    <row r="291" spans="1:6" ht="15.75" customHeight="1" x14ac:dyDescent="0.3">
      <c r="A291" s="4">
        <v>279</v>
      </c>
      <c r="B291" s="1">
        <f t="shared" si="12"/>
        <v>0</v>
      </c>
      <c r="C291" s="1">
        <f t="shared" si="13"/>
        <v>0</v>
      </c>
      <c r="D291" s="1">
        <f t="shared" si="14"/>
        <v>0</v>
      </c>
      <c r="E291" s="1">
        <f t="shared" si="16"/>
        <v>0</v>
      </c>
      <c r="F291" s="1">
        <f t="shared" si="15"/>
        <v>0</v>
      </c>
    </row>
    <row r="292" spans="1:6" ht="15.75" customHeight="1" x14ac:dyDescent="0.3">
      <c r="A292" s="4">
        <v>280</v>
      </c>
      <c r="B292" s="1">
        <f t="shared" si="12"/>
        <v>0</v>
      </c>
      <c r="C292" s="1">
        <f t="shared" si="13"/>
        <v>0</v>
      </c>
      <c r="D292" s="1">
        <f t="shared" si="14"/>
        <v>0</v>
      </c>
      <c r="E292" s="1">
        <f t="shared" si="16"/>
        <v>0</v>
      </c>
      <c r="F292" s="1">
        <f t="shared" si="15"/>
        <v>0</v>
      </c>
    </row>
    <row r="293" spans="1:6" ht="15.75" customHeight="1" x14ac:dyDescent="0.3">
      <c r="A293" s="4">
        <v>281</v>
      </c>
      <c r="B293" s="1">
        <f t="shared" si="12"/>
        <v>0</v>
      </c>
      <c r="C293" s="1">
        <f t="shared" si="13"/>
        <v>0</v>
      </c>
      <c r="D293" s="1">
        <f t="shared" si="14"/>
        <v>0</v>
      </c>
      <c r="E293" s="1">
        <f t="shared" si="16"/>
        <v>0</v>
      </c>
      <c r="F293" s="1">
        <f t="shared" si="15"/>
        <v>0</v>
      </c>
    </row>
    <row r="294" spans="1:6" ht="15.75" customHeight="1" x14ac:dyDescent="0.3">
      <c r="A294" s="4">
        <v>282</v>
      </c>
      <c r="B294" s="1">
        <f t="shared" si="12"/>
        <v>0</v>
      </c>
      <c r="C294" s="1">
        <f t="shared" si="13"/>
        <v>0</v>
      </c>
      <c r="D294" s="1">
        <f t="shared" si="14"/>
        <v>0</v>
      </c>
      <c r="E294" s="1">
        <f t="shared" si="16"/>
        <v>0</v>
      </c>
      <c r="F294" s="1">
        <f t="shared" si="15"/>
        <v>0</v>
      </c>
    </row>
    <row r="295" spans="1:6" ht="15.75" customHeight="1" x14ac:dyDescent="0.3">
      <c r="A295" s="4">
        <v>283</v>
      </c>
      <c r="B295" s="1">
        <f t="shared" si="12"/>
        <v>0</v>
      </c>
      <c r="C295" s="1">
        <f t="shared" si="13"/>
        <v>0</v>
      </c>
      <c r="D295" s="1">
        <f t="shared" si="14"/>
        <v>0</v>
      </c>
      <c r="E295" s="1">
        <f t="shared" si="16"/>
        <v>0</v>
      </c>
      <c r="F295" s="1">
        <f t="shared" si="15"/>
        <v>0</v>
      </c>
    </row>
    <row r="296" spans="1:6" ht="15.75" customHeight="1" x14ac:dyDescent="0.3">
      <c r="A296" s="4">
        <v>284</v>
      </c>
      <c r="B296" s="1">
        <f t="shared" si="12"/>
        <v>0</v>
      </c>
      <c r="C296" s="1">
        <f t="shared" si="13"/>
        <v>0</v>
      </c>
      <c r="D296" s="1">
        <f t="shared" si="14"/>
        <v>0</v>
      </c>
      <c r="E296" s="1">
        <f t="shared" si="16"/>
        <v>0</v>
      </c>
      <c r="F296" s="1">
        <f t="shared" si="15"/>
        <v>0</v>
      </c>
    </row>
    <row r="297" spans="1:6" ht="15.75" customHeight="1" x14ac:dyDescent="0.3">
      <c r="A297" s="4">
        <v>285</v>
      </c>
      <c r="B297" s="1">
        <f t="shared" si="12"/>
        <v>0</v>
      </c>
      <c r="C297" s="1">
        <f t="shared" si="13"/>
        <v>0</v>
      </c>
      <c r="D297" s="1">
        <f t="shared" si="14"/>
        <v>0</v>
      </c>
      <c r="E297" s="1">
        <f t="shared" si="16"/>
        <v>0</v>
      </c>
      <c r="F297" s="1">
        <f t="shared" si="15"/>
        <v>0</v>
      </c>
    </row>
    <row r="298" spans="1:6" ht="15.75" customHeight="1" x14ac:dyDescent="0.3">
      <c r="A298" s="4">
        <v>286</v>
      </c>
      <c r="B298" s="1">
        <f t="shared" si="12"/>
        <v>0</v>
      </c>
      <c r="C298" s="1">
        <f t="shared" si="13"/>
        <v>0</v>
      </c>
      <c r="D298" s="1">
        <f t="shared" si="14"/>
        <v>0</v>
      </c>
      <c r="E298" s="1">
        <f t="shared" si="16"/>
        <v>0</v>
      </c>
      <c r="F298" s="1">
        <f t="shared" si="15"/>
        <v>0</v>
      </c>
    </row>
    <row r="299" spans="1:6" ht="15.75" customHeight="1" x14ac:dyDescent="0.3">
      <c r="A299" s="4">
        <v>287</v>
      </c>
      <c r="B299" s="1">
        <f t="shared" si="12"/>
        <v>0</v>
      </c>
      <c r="C299" s="1">
        <f t="shared" si="13"/>
        <v>0</v>
      </c>
      <c r="D299" s="1">
        <f t="shared" si="14"/>
        <v>0</v>
      </c>
      <c r="E299" s="1">
        <f t="shared" si="16"/>
        <v>0</v>
      </c>
      <c r="F299" s="1">
        <f t="shared" si="15"/>
        <v>0</v>
      </c>
    </row>
    <row r="300" spans="1:6" ht="15.75" customHeight="1" x14ac:dyDescent="0.3">
      <c r="A300" s="4">
        <v>288</v>
      </c>
      <c r="B300" s="1">
        <f t="shared" si="12"/>
        <v>0</v>
      </c>
      <c r="C300" s="1">
        <f t="shared" si="13"/>
        <v>0</v>
      </c>
      <c r="D300" s="1">
        <f t="shared" si="14"/>
        <v>0</v>
      </c>
      <c r="E300" s="1">
        <f t="shared" si="16"/>
        <v>0</v>
      </c>
      <c r="F300" s="1">
        <f t="shared" si="15"/>
        <v>0</v>
      </c>
    </row>
    <row r="301" spans="1:6" ht="15.75" customHeight="1" x14ac:dyDescent="0.3">
      <c r="A301" s="4">
        <v>289</v>
      </c>
      <c r="B301" s="1">
        <f t="shared" si="12"/>
        <v>0</v>
      </c>
      <c r="C301" s="1">
        <f t="shared" si="13"/>
        <v>0</v>
      </c>
      <c r="D301" s="1">
        <f t="shared" si="14"/>
        <v>0</v>
      </c>
      <c r="E301" s="1">
        <f t="shared" si="16"/>
        <v>0</v>
      </c>
      <c r="F301" s="1">
        <f t="shared" si="15"/>
        <v>0</v>
      </c>
    </row>
    <row r="302" spans="1:6" ht="15.75" customHeight="1" x14ac:dyDescent="0.3">
      <c r="A302" s="4">
        <v>290</v>
      </c>
      <c r="B302" s="1">
        <f t="shared" si="12"/>
        <v>0</v>
      </c>
      <c r="C302" s="1">
        <f t="shared" si="13"/>
        <v>0</v>
      </c>
      <c r="D302" s="1">
        <f t="shared" si="14"/>
        <v>0</v>
      </c>
      <c r="E302" s="1">
        <f t="shared" si="16"/>
        <v>0</v>
      </c>
      <c r="F302" s="1">
        <f t="shared" si="15"/>
        <v>0</v>
      </c>
    </row>
    <row r="303" spans="1:6" ht="15.75" customHeight="1" x14ac:dyDescent="0.3">
      <c r="A303" s="4">
        <v>291</v>
      </c>
      <c r="B303" s="1">
        <f t="shared" si="12"/>
        <v>0</v>
      </c>
      <c r="C303" s="1">
        <f t="shared" si="13"/>
        <v>0</v>
      </c>
      <c r="D303" s="1">
        <f t="shared" si="14"/>
        <v>0</v>
      </c>
      <c r="E303" s="1">
        <f t="shared" si="16"/>
        <v>0</v>
      </c>
      <c r="F303" s="1">
        <f t="shared" si="15"/>
        <v>0</v>
      </c>
    </row>
    <row r="304" spans="1:6" ht="15.75" customHeight="1" x14ac:dyDescent="0.3">
      <c r="A304" s="4">
        <v>292</v>
      </c>
      <c r="B304" s="1">
        <f t="shared" si="12"/>
        <v>0</v>
      </c>
      <c r="C304" s="1">
        <f t="shared" si="13"/>
        <v>0</v>
      </c>
      <c r="D304" s="1">
        <f t="shared" si="14"/>
        <v>0</v>
      </c>
      <c r="E304" s="1">
        <f t="shared" si="16"/>
        <v>0</v>
      </c>
      <c r="F304" s="1">
        <f t="shared" si="15"/>
        <v>0</v>
      </c>
    </row>
    <row r="305" spans="1:6" ht="15.75" customHeight="1" x14ac:dyDescent="0.3">
      <c r="A305" s="4">
        <v>293</v>
      </c>
      <c r="B305" s="1">
        <f t="shared" si="12"/>
        <v>0</v>
      </c>
      <c r="C305" s="1">
        <f t="shared" si="13"/>
        <v>0</v>
      </c>
      <c r="D305" s="1">
        <f t="shared" si="14"/>
        <v>0</v>
      </c>
      <c r="E305" s="1">
        <f t="shared" si="16"/>
        <v>0</v>
      </c>
      <c r="F305" s="1">
        <f t="shared" si="15"/>
        <v>0</v>
      </c>
    </row>
    <row r="306" spans="1:6" ht="15.75" customHeight="1" x14ac:dyDescent="0.3">
      <c r="A306" s="4">
        <v>294</v>
      </c>
      <c r="B306" s="1">
        <f t="shared" si="12"/>
        <v>0</v>
      </c>
      <c r="C306" s="1">
        <f t="shared" si="13"/>
        <v>0</v>
      </c>
      <c r="D306" s="1">
        <f t="shared" si="14"/>
        <v>0</v>
      </c>
      <c r="E306" s="1">
        <f t="shared" si="16"/>
        <v>0</v>
      </c>
      <c r="F306" s="1">
        <f t="shared" si="15"/>
        <v>0</v>
      </c>
    </row>
    <row r="307" spans="1:6" ht="15.75" customHeight="1" x14ac:dyDescent="0.3">
      <c r="A307" s="4">
        <v>295</v>
      </c>
      <c r="B307" s="1">
        <f t="shared" si="12"/>
        <v>0</v>
      </c>
      <c r="C307" s="1">
        <f t="shared" si="13"/>
        <v>0</v>
      </c>
      <c r="D307" s="1">
        <f t="shared" si="14"/>
        <v>0</v>
      </c>
      <c r="E307" s="1">
        <f t="shared" si="16"/>
        <v>0</v>
      </c>
      <c r="F307" s="1">
        <f t="shared" si="15"/>
        <v>0</v>
      </c>
    </row>
    <row r="308" spans="1:6" ht="15.75" customHeight="1" x14ac:dyDescent="0.3">
      <c r="A308" s="4">
        <v>296</v>
      </c>
      <c r="B308" s="1">
        <f t="shared" si="12"/>
        <v>0</v>
      </c>
      <c r="C308" s="1">
        <f t="shared" si="13"/>
        <v>0</v>
      </c>
      <c r="D308" s="1">
        <f t="shared" si="14"/>
        <v>0</v>
      </c>
      <c r="E308" s="1">
        <f t="shared" si="16"/>
        <v>0</v>
      </c>
      <c r="F308" s="1">
        <f t="shared" si="15"/>
        <v>0</v>
      </c>
    </row>
    <row r="309" spans="1:6" ht="15.75" customHeight="1" x14ac:dyDescent="0.3">
      <c r="A309" s="4">
        <v>297</v>
      </c>
      <c r="B309" s="1">
        <f t="shared" si="12"/>
        <v>0</v>
      </c>
      <c r="C309" s="1">
        <f t="shared" si="13"/>
        <v>0</v>
      </c>
      <c r="D309" s="1">
        <f t="shared" si="14"/>
        <v>0</v>
      </c>
      <c r="E309" s="1">
        <f t="shared" si="16"/>
        <v>0</v>
      </c>
      <c r="F309" s="1">
        <f t="shared" si="15"/>
        <v>0</v>
      </c>
    </row>
    <row r="310" spans="1:6" ht="15.75" customHeight="1" x14ac:dyDescent="0.3">
      <c r="A310" s="4">
        <v>298</v>
      </c>
      <c r="B310" s="1">
        <f t="shared" si="12"/>
        <v>0</v>
      </c>
      <c r="C310" s="1">
        <f t="shared" si="13"/>
        <v>0</v>
      </c>
      <c r="D310" s="1">
        <f t="shared" si="14"/>
        <v>0</v>
      </c>
      <c r="E310" s="1">
        <f t="shared" si="16"/>
        <v>0</v>
      </c>
      <c r="F310" s="1">
        <f t="shared" si="15"/>
        <v>0</v>
      </c>
    </row>
    <row r="311" spans="1:6" ht="15.75" customHeight="1" x14ac:dyDescent="0.3">
      <c r="A311" s="4">
        <v>299</v>
      </c>
      <c r="B311" s="1">
        <f t="shared" si="12"/>
        <v>0</v>
      </c>
      <c r="C311" s="1">
        <f t="shared" si="13"/>
        <v>0</v>
      </c>
      <c r="D311" s="1">
        <f t="shared" si="14"/>
        <v>0</v>
      </c>
      <c r="E311" s="1">
        <f t="shared" si="16"/>
        <v>0</v>
      </c>
      <c r="F311" s="1">
        <f t="shared" si="15"/>
        <v>0</v>
      </c>
    </row>
    <row r="312" spans="1:6" ht="15.75" customHeight="1" x14ac:dyDescent="0.3">
      <c r="A312" s="4">
        <v>300</v>
      </c>
      <c r="B312" s="1">
        <f t="shared" si="12"/>
        <v>0</v>
      </c>
      <c r="C312" s="1">
        <f t="shared" si="13"/>
        <v>0</v>
      </c>
      <c r="D312" s="1">
        <f t="shared" si="14"/>
        <v>0</v>
      </c>
      <c r="E312" s="1">
        <f t="shared" si="16"/>
        <v>0</v>
      </c>
      <c r="F312" s="1">
        <f t="shared" si="15"/>
        <v>0</v>
      </c>
    </row>
    <row r="313" spans="1:6" ht="15.75" customHeight="1" x14ac:dyDescent="0.3">
      <c r="A313" s="4">
        <v>301</v>
      </c>
      <c r="B313" s="1">
        <f t="shared" si="12"/>
        <v>0</v>
      </c>
      <c r="C313" s="1">
        <f t="shared" si="13"/>
        <v>0</v>
      </c>
      <c r="D313" s="1">
        <f t="shared" si="14"/>
        <v>0</v>
      </c>
      <c r="E313" s="1">
        <f t="shared" si="16"/>
        <v>0</v>
      </c>
      <c r="F313" s="1">
        <f t="shared" si="15"/>
        <v>0</v>
      </c>
    </row>
    <row r="314" spans="1:6" ht="15.75" customHeight="1" x14ac:dyDescent="0.3">
      <c r="A314" s="4">
        <v>302</v>
      </c>
      <c r="B314" s="1">
        <f t="shared" si="12"/>
        <v>0</v>
      </c>
      <c r="C314" s="1">
        <f t="shared" si="13"/>
        <v>0</v>
      </c>
      <c r="D314" s="1">
        <f t="shared" si="14"/>
        <v>0</v>
      </c>
      <c r="E314" s="1">
        <f t="shared" si="16"/>
        <v>0</v>
      </c>
      <c r="F314" s="1">
        <f t="shared" si="15"/>
        <v>0</v>
      </c>
    </row>
    <row r="315" spans="1:6" ht="15.75" customHeight="1" x14ac:dyDescent="0.3">
      <c r="A315" s="4">
        <v>303</v>
      </c>
      <c r="B315" s="1">
        <f t="shared" si="12"/>
        <v>0</v>
      </c>
      <c r="C315" s="1">
        <f t="shared" si="13"/>
        <v>0</v>
      </c>
      <c r="D315" s="1">
        <f t="shared" si="14"/>
        <v>0</v>
      </c>
      <c r="E315" s="1">
        <f t="shared" si="16"/>
        <v>0</v>
      </c>
      <c r="F315" s="1">
        <f t="shared" si="15"/>
        <v>0</v>
      </c>
    </row>
    <row r="316" spans="1:6" ht="15.75" customHeight="1" x14ac:dyDescent="0.3">
      <c r="A316" s="4">
        <v>304</v>
      </c>
      <c r="B316" s="1">
        <f t="shared" si="12"/>
        <v>0</v>
      </c>
      <c r="C316" s="1">
        <f t="shared" si="13"/>
        <v>0</v>
      </c>
      <c r="D316" s="1">
        <f t="shared" si="14"/>
        <v>0</v>
      </c>
      <c r="E316" s="1">
        <f t="shared" si="16"/>
        <v>0</v>
      </c>
      <c r="F316" s="1">
        <f t="shared" si="15"/>
        <v>0</v>
      </c>
    </row>
    <row r="317" spans="1:6" ht="15.75" customHeight="1" x14ac:dyDescent="0.3">
      <c r="A317" s="4">
        <v>305</v>
      </c>
      <c r="B317" s="1">
        <f t="shared" si="12"/>
        <v>0</v>
      </c>
      <c r="C317" s="1">
        <f t="shared" si="13"/>
        <v>0</v>
      </c>
      <c r="D317" s="1">
        <f t="shared" si="14"/>
        <v>0</v>
      </c>
      <c r="E317" s="1">
        <f t="shared" si="16"/>
        <v>0</v>
      </c>
      <c r="F317" s="1">
        <f t="shared" si="15"/>
        <v>0</v>
      </c>
    </row>
    <row r="318" spans="1:6" ht="15.75" customHeight="1" x14ac:dyDescent="0.3">
      <c r="A318" s="4">
        <v>306</v>
      </c>
      <c r="B318" s="1">
        <f t="shared" si="12"/>
        <v>0</v>
      </c>
      <c r="C318" s="1">
        <f t="shared" si="13"/>
        <v>0</v>
      </c>
      <c r="D318" s="1">
        <f t="shared" si="14"/>
        <v>0</v>
      </c>
      <c r="E318" s="1">
        <f t="shared" si="16"/>
        <v>0</v>
      </c>
      <c r="F318" s="1">
        <f t="shared" si="15"/>
        <v>0</v>
      </c>
    </row>
    <row r="319" spans="1:6" ht="15.75" customHeight="1" x14ac:dyDescent="0.3">
      <c r="A319" s="4">
        <v>307</v>
      </c>
      <c r="B319" s="1">
        <f t="shared" si="12"/>
        <v>0</v>
      </c>
      <c r="C319" s="1">
        <f t="shared" si="13"/>
        <v>0</v>
      </c>
      <c r="D319" s="1">
        <f t="shared" si="14"/>
        <v>0</v>
      </c>
      <c r="E319" s="1">
        <f t="shared" si="16"/>
        <v>0</v>
      </c>
      <c r="F319" s="1">
        <f t="shared" si="15"/>
        <v>0</v>
      </c>
    </row>
    <row r="320" spans="1:6" ht="15.75" customHeight="1" x14ac:dyDescent="0.3">
      <c r="A320" s="4">
        <v>308</v>
      </c>
      <c r="B320" s="1">
        <f t="shared" si="12"/>
        <v>0</v>
      </c>
      <c r="C320" s="1">
        <f t="shared" si="13"/>
        <v>0</v>
      </c>
      <c r="D320" s="1">
        <f t="shared" si="14"/>
        <v>0</v>
      </c>
      <c r="E320" s="1">
        <f t="shared" si="16"/>
        <v>0</v>
      </c>
      <c r="F320" s="1">
        <f t="shared" si="15"/>
        <v>0</v>
      </c>
    </row>
    <row r="321" spans="1:6" ht="15.75" customHeight="1" x14ac:dyDescent="0.3">
      <c r="A321" s="4">
        <v>309</v>
      </c>
      <c r="B321" s="1">
        <f t="shared" si="12"/>
        <v>0</v>
      </c>
      <c r="C321" s="1">
        <f t="shared" si="13"/>
        <v>0</v>
      </c>
      <c r="D321" s="1">
        <f t="shared" si="14"/>
        <v>0</v>
      </c>
      <c r="E321" s="1">
        <f t="shared" si="16"/>
        <v>0</v>
      </c>
      <c r="F321" s="1">
        <f t="shared" si="15"/>
        <v>0</v>
      </c>
    </row>
    <row r="322" spans="1:6" ht="15.75" customHeight="1" x14ac:dyDescent="0.3">
      <c r="A322" s="4">
        <v>310</v>
      </c>
      <c r="B322" s="1">
        <f t="shared" si="12"/>
        <v>0</v>
      </c>
      <c r="C322" s="1">
        <f t="shared" si="13"/>
        <v>0</v>
      </c>
      <c r="D322" s="1">
        <f t="shared" si="14"/>
        <v>0</v>
      </c>
      <c r="E322" s="1">
        <f t="shared" si="16"/>
        <v>0</v>
      </c>
      <c r="F322" s="1">
        <f t="shared" si="15"/>
        <v>0</v>
      </c>
    </row>
    <row r="323" spans="1:6" ht="15.75" customHeight="1" x14ac:dyDescent="0.3">
      <c r="A323" s="4">
        <v>311</v>
      </c>
      <c r="B323" s="1">
        <f t="shared" si="12"/>
        <v>0</v>
      </c>
      <c r="C323" s="1">
        <f t="shared" si="13"/>
        <v>0</v>
      </c>
      <c r="D323" s="1">
        <f t="shared" si="14"/>
        <v>0</v>
      </c>
      <c r="E323" s="1">
        <f t="shared" si="16"/>
        <v>0</v>
      </c>
      <c r="F323" s="1">
        <f t="shared" si="15"/>
        <v>0</v>
      </c>
    </row>
    <row r="324" spans="1:6" ht="15.75" customHeight="1" x14ac:dyDescent="0.3">
      <c r="A324" s="4">
        <v>312</v>
      </c>
      <c r="B324" s="1">
        <f t="shared" si="12"/>
        <v>0</v>
      </c>
      <c r="C324" s="1">
        <f t="shared" si="13"/>
        <v>0</v>
      </c>
      <c r="D324" s="1">
        <f t="shared" si="14"/>
        <v>0</v>
      </c>
      <c r="E324" s="1">
        <f t="shared" si="16"/>
        <v>0</v>
      </c>
      <c r="F324" s="1">
        <f t="shared" si="15"/>
        <v>0</v>
      </c>
    </row>
    <row r="325" spans="1:6" ht="15.75" customHeight="1" x14ac:dyDescent="0.3">
      <c r="A325" s="4">
        <v>313</v>
      </c>
      <c r="B325" s="1">
        <f t="shared" si="12"/>
        <v>0</v>
      </c>
      <c r="C325" s="1">
        <f t="shared" si="13"/>
        <v>0</v>
      </c>
      <c r="D325" s="1">
        <f t="shared" si="14"/>
        <v>0</v>
      </c>
      <c r="E325" s="1">
        <f t="shared" si="16"/>
        <v>0</v>
      </c>
      <c r="F325" s="1">
        <f t="shared" si="15"/>
        <v>0</v>
      </c>
    </row>
    <row r="326" spans="1:6" ht="15.75" customHeight="1" x14ac:dyDescent="0.3">
      <c r="A326" s="4">
        <v>314</v>
      </c>
      <c r="B326" s="1">
        <f t="shared" si="12"/>
        <v>0</v>
      </c>
      <c r="C326" s="1">
        <f t="shared" si="13"/>
        <v>0</v>
      </c>
      <c r="D326" s="1">
        <f t="shared" si="14"/>
        <v>0</v>
      </c>
      <c r="E326" s="1">
        <f t="shared" si="16"/>
        <v>0</v>
      </c>
      <c r="F326" s="1">
        <f t="shared" si="15"/>
        <v>0</v>
      </c>
    </row>
    <row r="327" spans="1:6" ht="15.75" customHeight="1" x14ac:dyDescent="0.3">
      <c r="A327" s="4">
        <v>315</v>
      </c>
      <c r="B327" s="1">
        <f t="shared" si="12"/>
        <v>0</v>
      </c>
      <c r="C327" s="1">
        <f t="shared" si="13"/>
        <v>0</v>
      </c>
      <c r="D327" s="1">
        <f t="shared" si="14"/>
        <v>0</v>
      </c>
      <c r="E327" s="1">
        <f t="shared" si="16"/>
        <v>0</v>
      </c>
      <c r="F327" s="1">
        <f t="shared" si="15"/>
        <v>0</v>
      </c>
    </row>
    <row r="328" spans="1:6" ht="15.75" customHeight="1" x14ac:dyDescent="0.3">
      <c r="A328" s="4">
        <v>316</v>
      </c>
      <c r="B328" s="1">
        <f t="shared" si="12"/>
        <v>0</v>
      </c>
      <c r="C328" s="1">
        <f t="shared" si="13"/>
        <v>0</v>
      </c>
      <c r="D328" s="1">
        <f t="shared" si="14"/>
        <v>0</v>
      </c>
      <c r="E328" s="1">
        <f t="shared" si="16"/>
        <v>0</v>
      </c>
      <c r="F328" s="1">
        <f t="shared" si="15"/>
        <v>0</v>
      </c>
    </row>
    <row r="329" spans="1:6" ht="15.75" customHeight="1" x14ac:dyDescent="0.3">
      <c r="A329" s="4">
        <v>317</v>
      </c>
      <c r="B329" s="1">
        <f t="shared" si="12"/>
        <v>0</v>
      </c>
      <c r="C329" s="1">
        <f t="shared" si="13"/>
        <v>0</v>
      </c>
      <c r="D329" s="1">
        <f t="shared" si="14"/>
        <v>0</v>
      </c>
      <c r="E329" s="1">
        <f t="shared" si="16"/>
        <v>0</v>
      </c>
      <c r="F329" s="1">
        <f t="shared" si="15"/>
        <v>0</v>
      </c>
    </row>
    <row r="330" spans="1:6" ht="15.75" customHeight="1" x14ac:dyDescent="0.3">
      <c r="A330" s="4">
        <v>318</v>
      </c>
      <c r="B330" s="1">
        <f t="shared" si="12"/>
        <v>0</v>
      </c>
      <c r="C330" s="1">
        <f t="shared" si="13"/>
        <v>0</v>
      </c>
      <c r="D330" s="1">
        <f t="shared" si="14"/>
        <v>0</v>
      </c>
      <c r="E330" s="1">
        <f t="shared" si="16"/>
        <v>0</v>
      </c>
      <c r="F330" s="1">
        <f t="shared" si="15"/>
        <v>0</v>
      </c>
    </row>
    <row r="331" spans="1:6" ht="15.75" customHeight="1" x14ac:dyDescent="0.3">
      <c r="A331" s="4">
        <v>319</v>
      </c>
      <c r="B331" s="1">
        <f t="shared" si="12"/>
        <v>0</v>
      </c>
      <c r="C331" s="1">
        <f t="shared" si="13"/>
        <v>0</v>
      </c>
      <c r="D331" s="1">
        <f t="shared" si="14"/>
        <v>0</v>
      </c>
      <c r="E331" s="1">
        <f t="shared" si="16"/>
        <v>0</v>
      </c>
      <c r="F331" s="1">
        <f t="shared" si="15"/>
        <v>0</v>
      </c>
    </row>
    <row r="332" spans="1:6" ht="15.75" customHeight="1" x14ac:dyDescent="0.3">
      <c r="A332" s="4">
        <v>320</v>
      </c>
      <c r="B332" s="1">
        <f t="shared" si="12"/>
        <v>0</v>
      </c>
      <c r="C332" s="1">
        <f t="shared" si="13"/>
        <v>0</v>
      </c>
      <c r="D332" s="1">
        <f t="shared" si="14"/>
        <v>0</v>
      </c>
      <c r="E332" s="1">
        <f t="shared" si="16"/>
        <v>0</v>
      </c>
      <c r="F332" s="1">
        <f t="shared" si="15"/>
        <v>0</v>
      </c>
    </row>
    <row r="333" spans="1:6" ht="15.75" customHeight="1" x14ac:dyDescent="0.3">
      <c r="A333" s="4">
        <v>321</v>
      </c>
      <c r="B333" s="1">
        <f t="shared" si="12"/>
        <v>0</v>
      </c>
      <c r="C333" s="1">
        <f t="shared" si="13"/>
        <v>0</v>
      </c>
      <c r="D333" s="1">
        <f t="shared" si="14"/>
        <v>0</v>
      </c>
      <c r="E333" s="1">
        <f t="shared" si="16"/>
        <v>0</v>
      </c>
      <c r="F333" s="1">
        <f t="shared" ref="F333:F372" si="17">IF(ROUND(F332,5)&gt;0,F332-D333-E333,0)</f>
        <v>0</v>
      </c>
    </row>
    <row r="334" spans="1:6" ht="15.75" customHeight="1" x14ac:dyDescent="0.3">
      <c r="A334" s="4">
        <v>322</v>
      </c>
      <c r="B334" s="1">
        <f t="shared" si="12"/>
        <v>0</v>
      </c>
      <c r="C334" s="1">
        <f t="shared" si="13"/>
        <v>0</v>
      </c>
      <c r="D334" s="1">
        <f t="shared" si="14"/>
        <v>0</v>
      </c>
      <c r="E334" s="1">
        <f t="shared" ref="E334:E372" si="18">IF(F333-D334&gt;=$E$3,$E$3,F333-D334)</f>
        <v>0</v>
      </c>
      <c r="F334" s="1">
        <f t="shared" si="17"/>
        <v>0</v>
      </c>
    </row>
    <row r="335" spans="1:6" ht="15.75" customHeight="1" x14ac:dyDescent="0.3">
      <c r="A335" s="4">
        <v>323</v>
      </c>
      <c r="B335" s="1">
        <f t="shared" si="12"/>
        <v>0</v>
      </c>
      <c r="C335" s="1">
        <f t="shared" si="13"/>
        <v>0</v>
      </c>
      <c r="D335" s="1">
        <f t="shared" si="14"/>
        <v>0</v>
      </c>
      <c r="E335" s="1">
        <f t="shared" si="18"/>
        <v>0</v>
      </c>
      <c r="F335" s="1">
        <f t="shared" si="17"/>
        <v>0</v>
      </c>
    </row>
    <row r="336" spans="1:6" ht="15.75" customHeight="1" x14ac:dyDescent="0.3">
      <c r="A336" s="4">
        <v>324</v>
      </c>
      <c r="B336" s="1">
        <f t="shared" si="12"/>
        <v>0</v>
      </c>
      <c r="C336" s="1">
        <f t="shared" si="13"/>
        <v>0</v>
      </c>
      <c r="D336" s="1">
        <f t="shared" si="14"/>
        <v>0</v>
      </c>
      <c r="E336" s="1">
        <f t="shared" si="18"/>
        <v>0</v>
      </c>
      <c r="F336" s="1">
        <f t="shared" si="17"/>
        <v>0</v>
      </c>
    </row>
    <row r="337" spans="1:6" ht="15.75" customHeight="1" x14ac:dyDescent="0.3">
      <c r="A337" s="4">
        <v>325</v>
      </c>
      <c r="B337" s="1">
        <f t="shared" si="12"/>
        <v>0</v>
      </c>
      <c r="C337" s="1">
        <f t="shared" si="13"/>
        <v>0</v>
      </c>
      <c r="D337" s="1">
        <f t="shared" si="14"/>
        <v>0</v>
      </c>
      <c r="E337" s="1">
        <f t="shared" si="18"/>
        <v>0</v>
      </c>
      <c r="F337" s="1">
        <f t="shared" si="17"/>
        <v>0</v>
      </c>
    </row>
    <row r="338" spans="1:6" ht="15.75" customHeight="1" x14ac:dyDescent="0.3">
      <c r="A338" s="4">
        <v>326</v>
      </c>
      <c r="B338" s="1">
        <f t="shared" si="12"/>
        <v>0</v>
      </c>
      <c r="C338" s="1">
        <f t="shared" si="13"/>
        <v>0</v>
      </c>
      <c r="D338" s="1">
        <f t="shared" si="14"/>
        <v>0</v>
      </c>
      <c r="E338" s="1">
        <f t="shared" si="18"/>
        <v>0</v>
      </c>
      <c r="F338" s="1">
        <f t="shared" si="17"/>
        <v>0</v>
      </c>
    </row>
    <row r="339" spans="1:6" ht="15.75" customHeight="1" x14ac:dyDescent="0.3">
      <c r="A339" s="4">
        <v>327</v>
      </c>
      <c r="B339" s="1">
        <f t="shared" si="12"/>
        <v>0</v>
      </c>
      <c r="C339" s="1">
        <f t="shared" si="13"/>
        <v>0</v>
      </c>
      <c r="D339" s="1">
        <f t="shared" si="14"/>
        <v>0</v>
      </c>
      <c r="E339" s="1">
        <f t="shared" si="18"/>
        <v>0</v>
      </c>
      <c r="F339" s="1">
        <f t="shared" si="17"/>
        <v>0</v>
      </c>
    </row>
    <row r="340" spans="1:6" ht="15.75" customHeight="1" x14ac:dyDescent="0.3">
      <c r="A340" s="4">
        <v>328</v>
      </c>
      <c r="B340" s="1">
        <f t="shared" si="12"/>
        <v>0</v>
      </c>
      <c r="C340" s="1">
        <f t="shared" si="13"/>
        <v>0</v>
      </c>
      <c r="D340" s="1">
        <f t="shared" si="14"/>
        <v>0</v>
      </c>
      <c r="E340" s="1">
        <f t="shared" si="18"/>
        <v>0</v>
      </c>
      <c r="F340" s="1">
        <f t="shared" si="17"/>
        <v>0</v>
      </c>
    </row>
    <row r="341" spans="1:6" ht="15.75" customHeight="1" x14ac:dyDescent="0.3">
      <c r="A341" s="4">
        <v>329</v>
      </c>
      <c r="B341" s="1">
        <f t="shared" si="12"/>
        <v>0</v>
      </c>
      <c r="C341" s="1">
        <f t="shared" si="13"/>
        <v>0</v>
      </c>
      <c r="D341" s="1">
        <f t="shared" si="14"/>
        <v>0</v>
      </c>
      <c r="E341" s="1">
        <f t="shared" si="18"/>
        <v>0</v>
      </c>
      <c r="F341" s="1">
        <f t="shared" si="17"/>
        <v>0</v>
      </c>
    </row>
    <row r="342" spans="1:6" ht="15.75" customHeight="1" x14ac:dyDescent="0.3">
      <c r="A342" s="4">
        <v>330</v>
      </c>
      <c r="B342" s="1">
        <f t="shared" si="12"/>
        <v>0</v>
      </c>
      <c r="C342" s="1">
        <f t="shared" si="13"/>
        <v>0</v>
      </c>
      <c r="D342" s="1">
        <f t="shared" si="14"/>
        <v>0</v>
      </c>
      <c r="E342" s="1">
        <f t="shared" si="18"/>
        <v>0</v>
      </c>
      <c r="F342" s="1">
        <f t="shared" si="17"/>
        <v>0</v>
      </c>
    </row>
    <row r="343" spans="1:6" ht="15.75" customHeight="1" x14ac:dyDescent="0.3">
      <c r="A343" s="4">
        <v>331</v>
      </c>
      <c r="B343" s="1">
        <f t="shared" si="12"/>
        <v>0</v>
      </c>
      <c r="C343" s="1">
        <f t="shared" si="13"/>
        <v>0</v>
      </c>
      <c r="D343" s="1">
        <f t="shared" si="14"/>
        <v>0</v>
      </c>
      <c r="E343" s="1">
        <f t="shared" si="18"/>
        <v>0</v>
      </c>
      <c r="F343" s="1">
        <f t="shared" si="17"/>
        <v>0</v>
      </c>
    </row>
    <row r="344" spans="1:6" ht="15.75" customHeight="1" x14ac:dyDescent="0.3">
      <c r="A344" s="4">
        <v>332</v>
      </c>
      <c r="B344" s="1">
        <f t="shared" si="12"/>
        <v>0</v>
      </c>
      <c r="C344" s="1">
        <f t="shared" si="13"/>
        <v>0</v>
      </c>
      <c r="D344" s="1">
        <f t="shared" si="14"/>
        <v>0</v>
      </c>
      <c r="E344" s="1">
        <f t="shared" si="18"/>
        <v>0</v>
      </c>
      <c r="F344" s="1">
        <f t="shared" si="17"/>
        <v>0</v>
      </c>
    </row>
    <row r="345" spans="1:6" ht="15.75" customHeight="1" x14ac:dyDescent="0.3">
      <c r="A345" s="4">
        <v>333</v>
      </c>
      <c r="B345" s="1">
        <f t="shared" si="12"/>
        <v>0</v>
      </c>
      <c r="C345" s="1">
        <f t="shared" si="13"/>
        <v>0</v>
      </c>
      <c r="D345" s="1">
        <f t="shared" si="14"/>
        <v>0</v>
      </c>
      <c r="E345" s="1">
        <f t="shared" si="18"/>
        <v>0</v>
      </c>
      <c r="F345" s="1">
        <f t="shared" si="17"/>
        <v>0</v>
      </c>
    </row>
    <row r="346" spans="1:6" ht="15.75" customHeight="1" x14ac:dyDescent="0.3">
      <c r="A346" s="4">
        <v>334</v>
      </c>
      <c r="B346" s="1">
        <f t="shared" si="12"/>
        <v>0</v>
      </c>
      <c r="C346" s="1">
        <f t="shared" si="13"/>
        <v>0</v>
      </c>
      <c r="D346" s="1">
        <f t="shared" si="14"/>
        <v>0</v>
      </c>
      <c r="E346" s="1">
        <f t="shared" si="18"/>
        <v>0</v>
      </c>
      <c r="F346" s="1">
        <f t="shared" si="17"/>
        <v>0</v>
      </c>
    </row>
    <row r="347" spans="1:6" ht="15.75" customHeight="1" x14ac:dyDescent="0.3">
      <c r="A347" s="4">
        <v>335</v>
      </c>
      <c r="B347" s="1">
        <f t="shared" si="12"/>
        <v>0</v>
      </c>
      <c r="C347" s="1">
        <f t="shared" si="13"/>
        <v>0</v>
      </c>
      <c r="D347" s="1">
        <f t="shared" si="14"/>
        <v>0</v>
      </c>
      <c r="E347" s="1">
        <f t="shared" si="18"/>
        <v>0</v>
      </c>
      <c r="F347" s="1">
        <f t="shared" si="17"/>
        <v>0</v>
      </c>
    </row>
    <row r="348" spans="1:6" ht="15.75" customHeight="1" x14ac:dyDescent="0.3">
      <c r="A348" s="4">
        <v>336</v>
      </c>
      <c r="B348" s="1">
        <f t="shared" si="12"/>
        <v>0</v>
      </c>
      <c r="C348" s="1">
        <f t="shared" si="13"/>
        <v>0</v>
      </c>
      <c r="D348" s="1">
        <f t="shared" si="14"/>
        <v>0</v>
      </c>
      <c r="E348" s="1">
        <f t="shared" si="18"/>
        <v>0</v>
      </c>
      <c r="F348" s="1">
        <f t="shared" si="17"/>
        <v>0</v>
      </c>
    </row>
    <row r="349" spans="1:6" ht="15.75" customHeight="1" x14ac:dyDescent="0.3">
      <c r="A349" s="4">
        <v>337</v>
      </c>
      <c r="B349" s="1">
        <f t="shared" si="12"/>
        <v>0</v>
      </c>
      <c r="C349" s="1">
        <f t="shared" si="13"/>
        <v>0</v>
      </c>
      <c r="D349" s="1">
        <f t="shared" si="14"/>
        <v>0</v>
      </c>
      <c r="E349" s="1">
        <f t="shared" si="18"/>
        <v>0</v>
      </c>
      <c r="F349" s="1">
        <f t="shared" si="17"/>
        <v>0</v>
      </c>
    </row>
    <row r="350" spans="1:6" ht="15.75" customHeight="1" x14ac:dyDescent="0.3">
      <c r="A350" s="4">
        <v>338</v>
      </c>
      <c r="B350" s="1">
        <f t="shared" si="12"/>
        <v>0</v>
      </c>
      <c r="C350" s="1">
        <f t="shared" si="13"/>
        <v>0</v>
      </c>
      <c r="D350" s="1">
        <f t="shared" si="14"/>
        <v>0</v>
      </c>
      <c r="E350" s="1">
        <f t="shared" si="18"/>
        <v>0</v>
      </c>
      <c r="F350" s="1">
        <f t="shared" si="17"/>
        <v>0</v>
      </c>
    </row>
    <row r="351" spans="1:6" ht="15.75" customHeight="1" x14ac:dyDescent="0.3">
      <c r="A351" s="4">
        <v>339</v>
      </c>
      <c r="B351" s="1">
        <f t="shared" si="12"/>
        <v>0</v>
      </c>
      <c r="C351" s="1">
        <f t="shared" si="13"/>
        <v>0</v>
      </c>
      <c r="D351" s="1">
        <f t="shared" si="14"/>
        <v>0</v>
      </c>
      <c r="E351" s="1">
        <f t="shared" si="18"/>
        <v>0</v>
      </c>
      <c r="F351" s="1">
        <f t="shared" si="17"/>
        <v>0</v>
      </c>
    </row>
    <row r="352" spans="1:6" ht="15.75" customHeight="1" x14ac:dyDescent="0.3">
      <c r="A352" s="4">
        <v>340</v>
      </c>
      <c r="B352" s="1">
        <f t="shared" si="12"/>
        <v>0</v>
      </c>
      <c r="C352" s="1">
        <f t="shared" si="13"/>
        <v>0</v>
      </c>
      <c r="D352" s="1">
        <f t="shared" si="14"/>
        <v>0</v>
      </c>
      <c r="E352" s="1">
        <f t="shared" si="18"/>
        <v>0</v>
      </c>
      <c r="F352" s="1">
        <f t="shared" si="17"/>
        <v>0</v>
      </c>
    </row>
    <row r="353" spans="1:6" ht="15.75" customHeight="1" x14ac:dyDescent="0.3">
      <c r="A353" s="4">
        <v>341</v>
      </c>
      <c r="B353" s="1">
        <f t="shared" si="12"/>
        <v>0</v>
      </c>
      <c r="C353" s="1">
        <f t="shared" si="13"/>
        <v>0</v>
      </c>
      <c r="D353" s="1">
        <f t="shared" si="14"/>
        <v>0</v>
      </c>
      <c r="E353" s="1">
        <f t="shared" si="18"/>
        <v>0</v>
      </c>
      <c r="F353" s="1">
        <f t="shared" si="17"/>
        <v>0</v>
      </c>
    </row>
    <row r="354" spans="1:6" ht="15.75" customHeight="1" x14ac:dyDescent="0.3">
      <c r="A354" s="4">
        <v>342</v>
      </c>
      <c r="B354" s="1">
        <f t="shared" si="12"/>
        <v>0</v>
      </c>
      <c r="C354" s="1">
        <f t="shared" si="13"/>
        <v>0</v>
      </c>
      <c r="D354" s="1">
        <f t="shared" si="14"/>
        <v>0</v>
      </c>
      <c r="E354" s="1">
        <f t="shared" si="18"/>
        <v>0</v>
      </c>
      <c r="F354" s="1">
        <f t="shared" si="17"/>
        <v>0</v>
      </c>
    </row>
    <row r="355" spans="1:6" ht="15.75" customHeight="1" x14ac:dyDescent="0.3">
      <c r="A355" s="4">
        <v>343</v>
      </c>
      <c r="B355" s="1">
        <f t="shared" si="12"/>
        <v>0</v>
      </c>
      <c r="C355" s="1">
        <f t="shared" si="13"/>
        <v>0</v>
      </c>
      <c r="D355" s="1">
        <f t="shared" si="14"/>
        <v>0</v>
      </c>
      <c r="E355" s="1">
        <f t="shared" si="18"/>
        <v>0</v>
      </c>
      <c r="F355" s="1">
        <f t="shared" si="17"/>
        <v>0</v>
      </c>
    </row>
    <row r="356" spans="1:6" ht="15.75" customHeight="1" x14ac:dyDescent="0.3">
      <c r="A356" s="4">
        <v>344</v>
      </c>
      <c r="B356" s="1">
        <f t="shared" si="12"/>
        <v>0</v>
      </c>
      <c r="C356" s="1">
        <f t="shared" si="13"/>
        <v>0</v>
      </c>
      <c r="D356" s="1">
        <f t="shared" si="14"/>
        <v>0</v>
      </c>
      <c r="E356" s="1">
        <f t="shared" si="18"/>
        <v>0</v>
      </c>
      <c r="F356" s="1">
        <f t="shared" si="17"/>
        <v>0</v>
      </c>
    </row>
    <row r="357" spans="1:6" ht="15.75" customHeight="1" x14ac:dyDescent="0.3">
      <c r="A357" s="4">
        <v>345</v>
      </c>
      <c r="B357" s="1">
        <f t="shared" si="12"/>
        <v>0</v>
      </c>
      <c r="C357" s="1">
        <f t="shared" si="13"/>
        <v>0</v>
      </c>
      <c r="D357" s="1">
        <f t="shared" si="14"/>
        <v>0</v>
      </c>
      <c r="E357" s="1">
        <f t="shared" si="18"/>
        <v>0</v>
      </c>
      <c r="F357" s="1">
        <f t="shared" si="17"/>
        <v>0</v>
      </c>
    </row>
    <row r="358" spans="1:6" ht="15.75" customHeight="1" x14ac:dyDescent="0.3">
      <c r="A358" s="4">
        <v>346</v>
      </c>
      <c r="B358" s="1">
        <f t="shared" si="12"/>
        <v>0</v>
      </c>
      <c r="C358" s="1">
        <f t="shared" si="13"/>
        <v>0</v>
      </c>
      <c r="D358" s="1">
        <f t="shared" si="14"/>
        <v>0</v>
      </c>
      <c r="E358" s="1">
        <f t="shared" si="18"/>
        <v>0</v>
      </c>
      <c r="F358" s="1">
        <f t="shared" si="17"/>
        <v>0</v>
      </c>
    </row>
    <row r="359" spans="1:6" ht="15.75" customHeight="1" x14ac:dyDescent="0.3">
      <c r="A359" s="4">
        <v>347</v>
      </c>
      <c r="B359" s="1">
        <f t="shared" si="12"/>
        <v>0</v>
      </c>
      <c r="C359" s="1">
        <f t="shared" si="13"/>
        <v>0</v>
      </c>
      <c r="D359" s="1">
        <f t="shared" si="14"/>
        <v>0</v>
      </c>
      <c r="E359" s="1">
        <f t="shared" si="18"/>
        <v>0</v>
      </c>
      <c r="F359" s="1">
        <f t="shared" si="17"/>
        <v>0</v>
      </c>
    </row>
    <row r="360" spans="1:6" ht="15.75" customHeight="1" x14ac:dyDescent="0.3">
      <c r="A360" s="4">
        <v>348</v>
      </c>
      <c r="B360" s="1">
        <f t="shared" si="12"/>
        <v>0</v>
      </c>
      <c r="C360" s="1">
        <f t="shared" si="13"/>
        <v>0</v>
      </c>
      <c r="D360" s="1">
        <f t="shared" si="14"/>
        <v>0</v>
      </c>
      <c r="E360" s="1">
        <f t="shared" si="18"/>
        <v>0</v>
      </c>
      <c r="F360" s="1">
        <f t="shared" si="17"/>
        <v>0</v>
      </c>
    </row>
    <row r="361" spans="1:6" ht="15.75" customHeight="1" x14ac:dyDescent="0.3">
      <c r="A361" s="4">
        <v>349</v>
      </c>
      <c r="B361" s="1">
        <f t="shared" si="12"/>
        <v>0</v>
      </c>
      <c r="C361" s="1">
        <f t="shared" si="13"/>
        <v>0</v>
      </c>
      <c r="D361" s="1">
        <f t="shared" si="14"/>
        <v>0</v>
      </c>
      <c r="E361" s="1">
        <f t="shared" si="18"/>
        <v>0</v>
      </c>
      <c r="F361" s="1">
        <f t="shared" si="17"/>
        <v>0</v>
      </c>
    </row>
    <row r="362" spans="1:6" ht="15.75" customHeight="1" x14ac:dyDescent="0.3">
      <c r="A362" s="4">
        <v>350</v>
      </c>
      <c r="B362" s="1">
        <f t="shared" si="12"/>
        <v>0</v>
      </c>
      <c r="C362" s="1">
        <f t="shared" si="13"/>
        <v>0</v>
      </c>
      <c r="D362" s="1">
        <f t="shared" si="14"/>
        <v>0</v>
      </c>
      <c r="E362" s="1">
        <f t="shared" si="18"/>
        <v>0</v>
      </c>
      <c r="F362" s="1">
        <f t="shared" si="17"/>
        <v>0</v>
      </c>
    </row>
    <row r="363" spans="1:6" ht="15.75" customHeight="1" x14ac:dyDescent="0.3">
      <c r="A363" s="4">
        <v>351</v>
      </c>
      <c r="B363" s="1">
        <f t="shared" si="12"/>
        <v>0</v>
      </c>
      <c r="C363" s="1">
        <f t="shared" si="13"/>
        <v>0</v>
      </c>
      <c r="D363" s="1">
        <f t="shared" si="14"/>
        <v>0</v>
      </c>
      <c r="E363" s="1">
        <f t="shared" si="18"/>
        <v>0</v>
      </c>
      <c r="F363" s="1">
        <f t="shared" si="17"/>
        <v>0</v>
      </c>
    </row>
    <row r="364" spans="1:6" ht="15.75" customHeight="1" x14ac:dyDescent="0.3">
      <c r="A364" s="4">
        <v>352</v>
      </c>
      <c r="B364" s="1">
        <f t="shared" si="12"/>
        <v>0</v>
      </c>
      <c r="C364" s="1">
        <f t="shared" si="13"/>
        <v>0</v>
      </c>
      <c r="D364" s="1">
        <f t="shared" si="14"/>
        <v>0</v>
      </c>
      <c r="E364" s="1">
        <f t="shared" si="18"/>
        <v>0</v>
      </c>
      <c r="F364" s="1">
        <f t="shared" si="17"/>
        <v>0</v>
      </c>
    </row>
    <row r="365" spans="1:6" ht="15.75" customHeight="1" x14ac:dyDescent="0.3">
      <c r="A365" s="4">
        <v>353</v>
      </c>
      <c r="B365" s="1">
        <f t="shared" si="12"/>
        <v>0</v>
      </c>
      <c r="C365" s="1">
        <f t="shared" si="13"/>
        <v>0</v>
      </c>
      <c r="D365" s="1">
        <f t="shared" si="14"/>
        <v>0</v>
      </c>
      <c r="E365" s="1">
        <f t="shared" si="18"/>
        <v>0</v>
      </c>
      <c r="F365" s="1">
        <f t="shared" si="17"/>
        <v>0</v>
      </c>
    </row>
    <row r="366" spans="1:6" ht="15.75" customHeight="1" x14ac:dyDescent="0.3">
      <c r="A366" s="4">
        <v>354</v>
      </c>
      <c r="B366" s="1">
        <f t="shared" si="12"/>
        <v>0</v>
      </c>
      <c r="C366" s="1">
        <f t="shared" si="13"/>
        <v>0</v>
      </c>
      <c r="D366" s="1">
        <f t="shared" si="14"/>
        <v>0</v>
      </c>
      <c r="E366" s="1">
        <f t="shared" si="18"/>
        <v>0</v>
      </c>
      <c r="F366" s="1">
        <f t="shared" si="17"/>
        <v>0</v>
      </c>
    </row>
    <row r="367" spans="1:6" ht="15.75" customHeight="1" x14ac:dyDescent="0.3">
      <c r="A367" s="4">
        <v>355</v>
      </c>
      <c r="B367" s="1">
        <f t="shared" si="12"/>
        <v>0</v>
      </c>
      <c r="C367" s="1">
        <f t="shared" si="13"/>
        <v>0</v>
      </c>
      <c r="D367" s="1">
        <f t="shared" si="14"/>
        <v>0</v>
      </c>
      <c r="E367" s="1">
        <f t="shared" si="18"/>
        <v>0</v>
      </c>
      <c r="F367" s="1">
        <f t="shared" si="17"/>
        <v>0</v>
      </c>
    </row>
    <row r="368" spans="1:6" ht="15.75" customHeight="1" x14ac:dyDescent="0.3">
      <c r="A368" s="4">
        <v>356</v>
      </c>
      <c r="B368" s="1">
        <f t="shared" si="12"/>
        <v>0</v>
      </c>
      <c r="C368" s="1">
        <f t="shared" si="13"/>
        <v>0</v>
      </c>
      <c r="D368" s="1">
        <f t="shared" si="14"/>
        <v>0</v>
      </c>
      <c r="E368" s="1">
        <f t="shared" si="18"/>
        <v>0</v>
      </c>
      <c r="F368" s="1">
        <f t="shared" si="17"/>
        <v>0</v>
      </c>
    </row>
    <row r="369" spans="1:7" ht="15.75" customHeight="1" x14ac:dyDescent="0.3">
      <c r="A369" s="4">
        <v>357</v>
      </c>
      <c r="B369" s="1">
        <f t="shared" si="12"/>
        <v>0</v>
      </c>
      <c r="C369" s="1">
        <f t="shared" si="13"/>
        <v>0</v>
      </c>
      <c r="D369" s="1">
        <f t="shared" si="14"/>
        <v>0</v>
      </c>
      <c r="E369" s="1">
        <f t="shared" si="18"/>
        <v>0</v>
      </c>
      <c r="F369" s="1">
        <f t="shared" si="17"/>
        <v>0</v>
      </c>
    </row>
    <row r="370" spans="1:7" ht="15.75" customHeight="1" x14ac:dyDescent="0.3">
      <c r="A370" s="4">
        <v>358</v>
      </c>
      <c r="B370" s="1">
        <f t="shared" si="12"/>
        <v>0</v>
      </c>
      <c r="C370" s="1">
        <f t="shared" si="13"/>
        <v>0</v>
      </c>
      <c r="D370" s="1">
        <f t="shared" si="14"/>
        <v>0</v>
      </c>
      <c r="E370" s="1">
        <f t="shared" si="18"/>
        <v>0</v>
      </c>
      <c r="F370" s="1">
        <f t="shared" si="17"/>
        <v>0</v>
      </c>
    </row>
    <row r="371" spans="1:7" ht="15.75" customHeight="1" x14ac:dyDescent="0.3">
      <c r="A371" s="4">
        <v>359</v>
      </c>
      <c r="B371" s="1">
        <f t="shared" si="12"/>
        <v>0</v>
      </c>
      <c r="C371" s="1">
        <f t="shared" si="13"/>
        <v>0</v>
      </c>
      <c r="D371" s="1">
        <f t="shared" si="14"/>
        <v>0</v>
      </c>
      <c r="E371" s="1">
        <f t="shared" si="18"/>
        <v>0</v>
      </c>
      <c r="F371" s="1">
        <f t="shared" si="17"/>
        <v>0</v>
      </c>
    </row>
    <row r="372" spans="1:7" ht="15.75" customHeight="1" x14ac:dyDescent="0.3">
      <c r="A372" s="4">
        <v>360</v>
      </c>
      <c r="B372" s="1">
        <f t="shared" si="12"/>
        <v>0</v>
      </c>
      <c r="C372" s="1">
        <f t="shared" si="13"/>
        <v>0</v>
      </c>
      <c r="D372" s="1">
        <f t="shared" si="14"/>
        <v>0</v>
      </c>
      <c r="E372" s="1">
        <f t="shared" si="18"/>
        <v>0</v>
      </c>
      <c r="F372" s="1">
        <f t="shared" si="17"/>
        <v>0</v>
      </c>
    </row>
    <row r="373" spans="1:7" ht="15.75" customHeight="1" x14ac:dyDescent="0.3">
      <c r="B373" s="1"/>
      <c r="C373" s="1"/>
      <c r="D373" s="1"/>
      <c r="E373" s="1"/>
      <c r="F373" s="1"/>
    </row>
    <row r="374" spans="1:7" ht="15.75" customHeight="1" x14ac:dyDescent="0.3">
      <c r="B374" s="1"/>
      <c r="C374" s="1"/>
      <c r="D374" s="1"/>
      <c r="E374" s="1"/>
      <c r="F374" s="1"/>
      <c r="G374" s="7"/>
    </row>
    <row r="375" spans="1:7" ht="15.75" customHeight="1" x14ac:dyDescent="0.3">
      <c r="B375" s="1"/>
      <c r="C375" s="1"/>
      <c r="D375" s="1"/>
      <c r="E375" s="1"/>
      <c r="F375" s="1"/>
    </row>
    <row r="376" spans="1:7" ht="15.75" customHeight="1" x14ac:dyDescent="0.3">
      <c r="B376" s="1"/>
      <c r="C376" s="1"/>
      <c r="D376" s="1"/>
      <c r="E376" s="1"/>
      <c r="F376" s="1"/>
    </row>
    <row r="377" spans="1:7" ht="15.75" customHeight="1" x14ac:dyDescent="0.3">
      <c r="B377" s="1"/>
      <c r="C377" s="1"/>
      <c r="D377" s="1"/>
      <c r="E377" s="1"/>
      <c r="F377" s="1"/>
    </row>
    <row r="378" spans="1:7" ht="15.75" customHeight="1" x14ac:dyDescent="0.3">
      <c r="B378" s="1"/>
      <c r="C378" s="1"/>
      <c r="D378" s="1"/>
      <c r="E378" s="1"/>
      <c r="F378" s="1"/>
    </row>
    <row r="379" spans="1:7" ht="15.75" customHeight="1" x14ac:dyDescent="0.3">
      <c r="B379" s="1"/>
      <c r="C379" s="1"/>
      <c r="D379" s="1"/>
      <c r="E379" s="1"/>
      <c r="F379" s="1"/>
    </row>
    <row r="380" spans="1:7" ht="15.75" customHeight="1" x14ac:dyDescent="0.3">
      <c r="B380" s="1"/>
      <c r="C380" s="1"/>
      <c r="D380" s="1"/>
      <c r="E380" s="1"/>
      <c r="F380" s="1"/>
    </row>
    <row r="381" spans="1:7" ht="15.75" customHeight="1" x14ac:dyDescent="0.3">
      <c r="B381" s="1"/>
      <c r="C381" s="1"/>
      <c r="D381" s="1"/>
      <c r="E381" s="1"/>
      <c r="F381" s="1"/>
    </row>
    <row r="382" spans="1:7" ht="15.75" customHeight="1" x14ac:dyDescent="0.3">
      <c r="B382" s="1"/>
      <c r="C382" s="1"/>
      <c r="D382" s="1"/>
      <c r="E382" s="1"/>
      <c r="F382" s="1"/>
    </row>
    <row r="383" spans="1:7" ht="15.75" customHeight="1" x14ac:dyDescent="0.3">
      <c r="B383" s="1"/>
      <c r="C383" s="1"/>
      <c r="D383" s="1"/>
      <c r="E383" s="1"/>
      <c r="F383" s="1"/>
    </row>
    <row r="384" spans="1:7" ht="15.75" customHeight="1" x14ac:dyDescent="0.3">
      <c r="B384" s="1"/>
      <c r="C384" s="1"/>
      <c r="D384" s="1"/>
      <c r="E384" s="1"/>
      <c r="F384" s="1"/>
    </row>
    <row r="385" spans="2:6" ht="15.75" customHeight="1" x14ac:dyDescent="0.3">
      <c r="B385" s="1"/>
      <c r="C385" s="1"/>
      <c r="D385" s="1"/>
      <c r="E385" s="1"/>
      <c r="F385" s="1"/>
    </row>
    <row r="386" spans="2:6" ht="15.75" customHeight="1" x14ac:dyDescent="0.3">
      <c r="B386" s="1"/>
      <c r="C386" s="1"/>
      <c r="D386" s="1"/>
      <c r="E386" s="1"/>
      <c r="F386" s="1"/>
    </row>
    <row r="387" spans="2:6" ht="15.75" customHeight="1" x14ac:dyDescent="0.3">
      <c r="B387" s="1"/>
      <c r="C387" s="1"/>
      <c r="D387" s="1"/>
      <c r="E387" s="1"/>
      <c r="F387" s="1"/>
    </row>
    <row r="388" spans="2:6" ht="15.75" customHeight="1" x14ac:dyDescent="0.3">
      <c r="B388" s="1"/>
      <c r="C388" s="1"/>
      <c r="D388" s="1"/>
      <c r="E388" s="1"/>
      <c r="F388" s="1"/>
    </row>
    <row r="389" spans="2:6" ht="15.75" customHeight="1" x14ac:dyDescent="0.3">
      <c r="B389" s="1"/>
      <c r="C389" s="1"/>
      <c r="D389" s="1"/>
      <c r="E389" s="1"/>
      <c r="F389" s="1"/>
    </row>
    <row r="390" spans="2:6" ht="15.75" customHeight="1" x14ac:dyDescent="0.3">
      <c r="B390" s="1"/>
      <c r="C390" s="1"/>
      <c r="D390" s="1"/>
      <c r="E390" s="1"/>
      <c r="F390" s="1"/>
    </row>
    <row r="391" spans="2:6" ht="15.75" customHeight="1" x14ac:dyDescent="0.3">
      <c r="B391" s="1"/>
      <c r="C391" s="1"/>
      <c r="D391" s="1"/>
      <c r="E391" s="1"/>
      <c r="F391" s="1"/>
    </row>
    <row r="392" spans="2:6" ht="15.75" customHeight="1" x14ac:dyDescent="0.3">
      <c r="B392" s="1"/>
      <c r="C392" s="1"/>
      <c r="D392" s="1"/>
      <c r="E392" s="1"/>
      <c r="F392" s="1"/>
    </row>
    <row r="393" spans="2:6" ht="15.75" customHeight="1" x14ac:dyDescent="0.3">
      <c r="B393" s="1"/>
      <c r="C393" s="1"/>
      <c r="D393" s="1"/>
      <c r="E393" s="1"/>
      <c r="F393" s="1"/>
    </row>
    <row r="394" spans="2:6" ht="15.75" customHeight="1" x14ac:dyDescent="0.3">
      <c r="B394" s="1"/>
      <c r="C394" s="1"/>
      <c r="D394" s="1"/>
      <c r="E394" s="1"/>
      <c r="F394" s="1"/>
    </row>
    <row r="395" spans="2:6" ht="15.75" customHeight="1" x14ac:dyDescent="0.3">
      <c r="B395" s="1"/>
      <c r="C395" s="1"/>
      <c r="D395" s="1"/>
      <c r="E395" s="1"/>
      <c r="F395" s="1"/>
    </row>
    <row r="396" spans="2:6" ht="15.75" customHeight="1" x14ac:dyDescent="0.3">
      <c r="B396" s="1"/>
      <c r="C396" s="1"/>
      <c r="D396" s="1"/>
      <c r="E396" s="1"/>
      <c r="F396" s="1"/>
    </row>
    <row r="397" spans="2:6" ht="15.75" customHeight="1" x14ac:dyDescent="0.3">
      <c r="B397" s="1"/>
      <c r="C397" s="1"/>
      <c r="D397" s="1"/>
      <c r="E397" s="1"/>
      <c r="F397" s="1"/>
    </row>
    <row r="398" spans="2:6" ht="15.75" customHeight="1" x14ac:dyDescent="0.3">
      <c r="B398" s="1"/>
      <c r="C398" s="1"/>
      <c r="D398" s="1"/>
      <c r="E398" s="1"/>
      <c r="F398" s="1"/>
    </row>
    <row r="399" spans="2:6" ht="15.75" customHeight="1" x14ac:dyDescent="0.3">
      <c r="B399" s="1"/>
      <c r="C399" s="1"/>
      <c r="D399" s="1"/>
      <c r="E399" s="1"/>
      <c r="F399" s="1"/>
    </row>
    <row r="400" spans="2:6" ht="15.75" customHeight="1" x14ac:dyDescent="0.3">
      <c r="B400" s="1"/>
      <c r="C400" s="1"/>
      <c r="D400" s="1"/>
      <c r="E400" s="1"/>
      <c r="F400" s="1"/>
    </row>
    <row r="401" spans="2:6" ht="15.75" customHeight="1" x14ac:dyDescent="0.3">
      <c r="B401" s="1"/>
      <c r="C401" s="1"/>
      <c r="D401" s="1"/>
      <c r="E401" s="1"/>
      <c r="F401" s="1"/>
    </row>
    <row r="402" spans="2:6" ht="15.75" customHeight="1" x14ac:dyDescent="0.3">
      <c r="B402" s="1"/>
      <c r="C402" s="1"/>
      <c r="D402" s="1"/>
      <c r="E402" s="1"/>
      <c r="F402" s="1"/>
    </row>
    <row r="403" spans="2:6" ht="15.75" customHeight="1" x14ac:dyDescent="0.3">
      <c r="B403" s="1"/>
      <c r="C403" s="1"/>
      <c r="D403" s="1"/>
      <c r="E403" s="1"/>
      <c r="F403" s="1"/>
    </row>
    <row r="404" spans="2:6" ht="15.75" customHeight="1" x14ac:dyDescent="0.3">
      <c r="B404" s="1"/>
      <c r="C404" s="1"/>
      <c r="D404" s="1"/>
      <c r="E404" s="1"/>
      <c r="F404" s="1"/>
    </row>
    <row r="405" spans="2:6" ht="15.75" customHeight="1" x14ac:dyDescent="0.3">
      <c r="B405" s="1"/>
      <c r="C405" s="1"/>
      <c r="D405" s="1"/>
      <c r="E405" s="1"/>
      <c r="F405" s="1"/>
    </row>
    <row r="406" spans="2:6" ht="15.75" customHeight="1" x14ac:dyDescent="0.3">
      <c r="B406" s="1"/>
      <c r="C406" s="1"/>
      <c r="D406" s="1"/>
      <c r="E406" s="1"/>
      <c r="F406" s="1"/>
    </row>
    <row r="407" spans="2:6" ht="15.75" customHeight="1" x14ac:dyDescent="0.3">
      <c r="B407" s="1"/>
      <c r="C407" s="1"/>
      <c r="D407" s="1"/>
      <c r="E407" s="1"/>
      <c r="F407" s="1"/>
    </row>
    <row r="408" spans="2:6" ht="15.75" customHeight="1" x14ac:dyDescent="0.3">
      <c r="B408" s="1"/>
      <c r="C408" s="1"/>
      <c r="D408" s="1"/>
      <c r="E408" s="1"/>
      <c r="F408" s="1"/>
    </row>
    <row r="409" spans="2:6" ht="15.75" customHeight="1" x14ac:dyDescent="0.3">
      <c r="B409" s="1"/>
      <c r="C409" s="1"/>
      <c r="D409" s="1"/>
      <c r="E409" s="1"/>
      <c r="F409" s="1"/>
    </row>
    <row r="410" spans="2:6" ht="15.75" customHeight="1" x14ac:dyDescent="0.3">
      <c r="B410" s="1"/>
      <c r="C410" s="1"/>
      <c r="D410" s="1"/>
      <c r="E410" s="1"/>
      <c r="F410" s="1"/>
    </row>
    <row r="411" spans="2:6" ht="15.75" customHeight="1" x14ac:dyDescent="0.3">
      <c r="B411" s="1"/>
      <c r="C411" s="1"/>
      <c r="D411" s="1"/>
      <c r="E411" s="1"/>
      <c r="F411" s="1"/>
    </row>
    <row r="412" spans="2:6" ht="15.75" customHeight="1" x14ac:dyDescent="0.3">
      <c r="B412" s="1"/>
      <c r="C412" s="1"/>
      <c r="D412" s="1"/>
      <c r="E412" s="1"/>
      <c r="F412" s="1"/>
    </row>
    <row r="413" spans="2:6" ht="15.75" customHeight="1" x14ac:dyDescent="0.3">
      <c r="B413" s="1"/>
      <c r="C413" s="1"/>
      <c r="D413" s="1"/>
      <c r="E413" s="1"/>
      <c r="F413" s="1"/>
    </row>
    <row r="414" spans="2:6" ht="15.75" customHeight="1" x14ac:dyDescent="0.3">
      <c r="B414" s="1"/>
      <c r="C414" s="1"/>
      <c r="D414" s="1"/>
      <c r="E414" s="1"/>
      <c r="F414" s="1"/>
    </row>
    <row r="415" spans="2:6" ht="15.75" customHeight="1" x14ac:dyDescent="0.3">
      <c r="B415" s="1"/>
      <c r="C415" s="1"/>
      <c r="D415" s="1"/>
      <c r="E415" s="1"/>
      <c r="F415" s="1"/>
    </row>
    <row r="416" spans="2:6" ht="15.75" customHeight="1" x14ac:dyDescent="0.3">
      <c r="B416" s="1"/>
      <c r="C416" s="1"/>
      <c r="D416" s="1"/>
      <c r="E416" s="1"/>
      <c r="F416" s="1"/>
    </row>
    <row r="417" spans="2:6" ht="15.75" customHeight="1" x14ac:dyDescent="0.3">
      <c r="B417" s="1"/>
      <c r="C417" s="1"/>
      <c r="D417" s="1"/>
      <c r="E417" s="1"/>
      <c r="F417" s="1"/>
    </row>
    <row r="418" spans="2:6" ht="15.75" customHeight="1" x14ac:dyDescent="0.3">
      <c r="B418" s="1"/>
      <c r="C418" s="1"/>
      <c r="D418" s="1"/>
      <c r="E418" s="1"/>
      <c r="F418" s="1"/>
    </row>
    <row r="419" spans="2:6" ht="15.75" customHeight="1" x14ac:dyDescent="0.3">
      <c r="B419" s="1"/>
      <c r="C419" s="1"/>
      <c r="D419" s="1"/>
      <c r="E419" s="1"/>
      <c r="F419" s="1"/>
    </row>
    <row r="420" spans="2:6" ht="15.75" customHeight="1" x14ac:dyDescent="0.3">
      <c r="B420" s="1"/>
      <c r="C420" s="1"/>
      <c r="D420" s="1"/>
      <c r="E420" s="1"/>
      <c r="F420" s="1"/>
    </row>
    <row r="421" spans="2:6" ht="15.75" customHeight="1" x14ac:dyDescent="0.3">
      <c r="B421" s="1"/>
      <c r="C421" s="1"/>
      <c r="D421" s="1"/>
      <c r="E421" s="1"/>
      <c r="F421" s="1"/>
    </row>
    <row r="422" spans="2:6" ht="15.75" customHeight="1" x14ac:dyDescent="0.3">
      <c r="B422" s="1"/>
      <c r="C422" s="1"/>
      <c r="D422" s="1"/>
      <c r="E422" s="1"/>
      <c r="F422" s="1"/>
    </row>
    <row r="423" spans="2:6" ht="15.75" customHeight="1" x14ac:dyDescent="0.3">
      <c r="B423" s="1"/>
      <c r="C423" s="1"/>
      <c r="D423" s="1"/>
      <c r="E423" s="1"/>
      <c r="F423" s="1"/>
    </row>
    <row r="424" spans="2:6" ht="15.75" customHeight="1" x14ac:dyDescent="0.3">
      <c r="B424" s="1"/>
      <c r="C424" s="1"/>
      <c r="D424" s="1"/>
      <c r="E424" s="1"/>
      <c r="F424" s="1"/>
    </row>
    <row r="425" spans="2:6" ht="15.75" customHeight="1" x14ac:dyDescent="0.3">
      <c r="B425" s="1"/>
      <c r="C425" s="1"/>
      <c r="D425" s="1"/>
      <c r="E425" s="1"/>
      <c r="F425" s="1"/>
    </row>
    <row r="426" spans="2:6" ht="15.75" customHeight="1" x14ac:dyDescent="0.3">
      <c r="B426" s="1"/>
      <c r="C426" s="1"/>
      <c r="D426" s="1"/>
      <c r="E426" s="1"/>
      <c r="F426" s="1"/>
    </row>
    <row r="427" spans="2:6" ht="15.75" customHeight="1" x14ac:dyDescent="0.3">
      <c r="B427" s="1"/>
      <c r="C427" s="1"/>
      <c r="D427" s="1"/>
      <c r="E427" s="1"/>
      <c r="F427" s="1"/>
    </row>
    <row r="428" spans="2:6" ht="15.75" customHeight="1" x14ac:dyDescent="0.3">
      <c r="B428" s="1"/>
      <c r="C428" s="1"/>
      <c r="D428" s="1"/>
      <c r="E428" s="1"/>
      <c r="F428" s="1"/>
    </row>
    <row r="429" spans="2:6" ht="15.75" customHeight="1" x14ac:dyDescent="0.3">
      <c r="B429" s="1"/>
      <c r="C429" s="1"/>
      <c r="D429" s="1"/>
      <c r="E429" s="1"/>
      <c r="F429" s="1"/>
    </row>
    <row r="430" spans="2:6" ht="15.75" customHeight="1" x14ac:dyDescent="0.3">
      <c r="B430" s="1"/>
      <c r="C430" s="1"/>
      <c r="D430" s="1"/>
      <c r="E430" s="1"/>
      <c r="F430" s="1"/>
    </row>
    <row r="431" spans="2:6" ht="15.75" customHeight="1" x14ac:dyDescent="0.3">
      <c r="B431" s="1"/>
      <c r="C431" s="1"/>
      <c r="D431" s="1"/>
      <c r="E431" s="1"/>
      <c r="F431" s="1"/>
    </row>
    <row r="432" spans="2:6" ht="15.75" customHeight="1" x14ac:dyDescent="0.3">
      <c r="B432" s="1"/>
      <c r="C432" s="1"/>
      <c r="D432" s="1"/>
      <c r="E432" s="1"/>
      <c r="F432" s="1"/>
    </row>
    <row r="433" spans="2:6" ht="15.75" customHeight="1" x14ac:dyDescent="0.3">
      <c r="B433" s="1"/>
      <c r="C433" s="1"/>
      <c r="D433" s="1"/>
      <c r="E433" s="1"/>
      <c r="F433" s="1"/>
    </row>
    <row r="434" spans="2:6" ht="15.75" customHeight="1" x14ac:dyDescent="0.3">
      <c r="B434" s="1"/>
      <c r="C434" s="1"/>
      <c r="D434" s="1"/>
      <c r="E434" s="1"/>
      <c r="F434" s="1"/>
    </row>
    <row r="435" spans="2:6" ht="15.75" customHeight="1" x14ac:dyDescent="0.3">
      <c r="B435" s="1"/>
      <c r="C435" s="1"/>
      <c r="D435" s="1"/>
      <c r="E435" s="1"/>
      <c r="F435" s="1"/>
    </row>
    <row r="436" spans="2:6" ht="15.75" customHeight="1" x14ac:dyDescent="0.3">
      <c r="B436" s="1"/>
      <c r="C436" s="1"/>
      <c r="D436" s="1"/>
      <c r="E436" s="1"/>
      <c r="F436" s="1"/>
    </row>
    <row r="437" spans="2:6" ht="15.75" customHeight="1" x14ac:dyDescent="0.3">
      <c r="B437" s="1"/>
      <c r="C437" s="1"/>
      <c r="D437" s="1"/>
      <c r="E437" s="1"/>
      <c r="F437" s="1"/>
    </row>
    <row r="438" spans="2:6" ht="15.75" customHeight="1" x14ac:dyDescent="0.3">
      <c r="B438" s="1"/>
      <c r="C438" s="1"/>
      <c r="D438" s="1"/>
      <c r="E438" s="1"/>
      <c r="F438" s="1"/>
    </row>
    <row r="439" spans="2:6" ht="15.75" customHeight="1" x14ac:dyDescent="0.3">
      <c r="B439" s="1"/>
      <c r="C439" s="1"/>
      <c r="D439" s="1"/>
      <c r="E439" s="1"/>
      <c r="F439" s="1"/>
    </row>
    <row r="440" spans="2:6" ht="15.75" customHeight="1" x14ac:dyDescent="0.3">
      <c r="B440" s="1"/>
      <c r="C440" s="1"/>
      <c r="D440" s="1"/>
      <c r="E440" s="1"/>
      <c r="F440" s="1"/>
    </row>
    <row r="441" spans="2:6" ht="15.75" customHeight="1" x14ac:dyDescent="0.3">
      <c r="B441" s="1"/>
      <c r="C441" s="1"/>
      <c r="D441" s="1"/>
      <c r="E441" s="1"/>
      <c r="F441" s="1"/>
    </row>
    <row r="442" spans="2:6" ht="15.75" customHeight="1" x14ac:dyDescent="0.3">
      <c r="B442" s="1"/>
      <c r="C442" s="1"/>
      <c r="D442" s="1"/>
      <c r="E442" s="1"/>
      <c r="F442" s="1"/>
    </row>
    <row r="443" spans="2:6" ht="15.75" customHeight="1" x14ac:dyDescent="0.3">
      <c r="B443" s="1"/>
      <c r="C443" s="1"/>
      <c r="D443" s="1"/>
      <c r="E443" s="1"/>
      <c r="F443" s="1"/>
    </row>
    <row r="444" spans="2:6" ht="15.75" customHeight="1" x14ac:dyDescent="0.3">
      <c r="B444" s="1"/>
      <c r="C444" s="1"/>
      <c r="D444" s="1"/>
      <c r="E444" s="1"/>
      <c r="F444" s="1"/>
    </row>
    <row r="445" spans="2:6" ht="15.75" customHeight="1" x14ac:dyDescent="0.3">
      <c r="B445" s="1"/>
      <c r="C445" s="1"/>
      <c r="D445" s="1"/>
      <c r="E445" s="1"/>
      <c r="F445" s="1"/>
    </row>
    <row r="446" spans="2:6" ht="15.75" customHeight="1" x14ac:dyDescent="0.3">
      <c r="B446" s="1"/>
      <c r="C446" s="1"/>
      <c r="D446" s="1"/>
      <c r="E446" s="1"/>
      <c r="F446" s="1"/>
    </row>
    <row r="447" spans="2:6" ht="15.75" customHeight="1" x14ac:dyDescent="0.3">
      <c r="B447" s="1"/>
      <c r="C447" s="1"/>
      <c r="D447" s="1"/>
      <c r="E447" s="1"/>
      <c r="F447" s="1"/>
    </row>
    <row r="448" spans="2:6" ht="15.75" customHeight="1" x14ac:dyDescent="0.3">
      <c r="B448" s="1"/>
      <c r="C448" s="1"/>
      <c r="D448" s="1"/>
      <c r="E448" s="1"/>
      <c r="F448" s="1"/>
    </row>
    <row r="449" spans="2:6" ht="15.75" customHeight="1" x14ac:dyDescent="0.3">
      <c r="B449" s="1"/>
      <c r="C449" s="1"/>
      <c r="D449" s="1"/>
      <c r="E449" s="1"/>
      <c r="F449" s="1"/>
    </row>
    <row r="450" spans="2:6" ht="15.75" customHeight="1" x14ac:dyDescent="0.3">
      <c r="B450" s="1"/>
      <c r="C450" s="1"/>
      <c r="D450" s="1"/>
      <c r="E450" s="1"/>
      <c r="F450" s="1"/>
    </row>
    <row r="451" spans="2:6" ht="15.75" customHeight="1" x14ac:dyDescent="0.3">
      <c r="B451" s="1"/>
      <c r="C451" s="1"/>
      <c r="D451" s="1"/>
      <c r="E451" s="1"/>
      <c r="F451" s="1"/>
    </row>
    <row r="452" spans="2:6" ht="15.75" customHeight="1" x14ac:dyDescent="0.3">
      <c r="B452" s="1"/>
      <c r="C452" s="1"/>
      <c r="D452" s="1"/>
      <c r="E452" s="1"/>
      <c r="F452" s="1"/>
    </row>
    <row r="453" spans="2:6" ht="15.75" customHeight="1" x14ac:dyDescent="0.3">
      <c r="B453" s="1"/>
      <c r="C453" s="1"/>
      <c r="D453" s="1"/>
      <c r="E453" s="1"/>
      <c r="F453" s="1"/>
    </row>
    <row r="454" spans="2:6" ht="15.75" customHeight="1" x14ac:dyDescent="0.3">
      <c r="B454" s="1"/>
      <c r="C454" s="1"/>
      <c r="D454" s="1"/>
      <c r="E454" s="1"/>
      <c r="F454" s="1"/>
    </row>
    <row r="455" spans="2:6" ht="15.75" customHeight="1" x14ac:dyDescent="0.3">
      <c r="B455" s="1"/>
      <c r="C455" s="1"/>
      <c r="D455" s="1"/>
      <c r="E455" s="1"/>
      <c r="F455" s="1"/>
    </row>
    <row r="456" spans="2:6" ht="15.75" customHeight="1" x14ac:dyDescent="0.3">
      <c r="B456" s="1"/>
      <c r="C456" s="1"/>
      <c r="D456" s="1"/>
      <c r="E456" s="1"/>
      <c r="F456" s="1"/>
    </row>
    <row r="457" spans="2:6" ht="15.75" customHeight="1" x14ac:dyDescent="0.3">
      <c r="B457" s="1"/>
      <c r="C457" s="1"/>
      <c r="D457" s="1"/>
      <c r="E457" s="1"/>
      <c r="F457" s="1"/>
    </row>
    <row r="458" spans="2:6" ht="15.75" customHeight="1" x14ac:dyDescent="0.3">
      <c r="B458" s="1"/>
      <c r="C458" s="1"/>
      <c r="D458" s="1"/>
      <c r="E458" s="1"/>
      <c r="F458" s="1"/>
    </row>
    <row r="459" spans="2:6" ht="15.75" customHeight="1" x14ac:dyDescent="0.3">
      <c r="B459" s="1"/>
      <c r="C459" s="1"/>
      <c r="D459" s="1"/>
      <c r="E459" s="1"/>
      <c r="F459" s="1"/>
    </row>
    <row r="460" spans="2:6" ht="15.75" customHeight="1" x14ac:dyDescent="0.3">
      <c r="B460" s="1"/>
      <c r="C460" s="1"/>
      <c r="D460" s="1"/>
      <c r="E460" s="1"/>
      <c r="F460" s="1"/>
    </row>
    <row r="461" spans="2:6" ht="15.75" customHeight="1" x14ac:dyDescent="0.3">
      <c r="B461" s="1"/>
      <c r="C461" s="1"/>
      <c r="D461" s="1"/>
      <c r="E461" s="1"/>
      <c r="F461" s="1"/>
    </row>
    <row r="462" spans="2:6" ht="15.75" customHeight="1" x14ac:dyDescent="0.3">
      <c r="B462" s="1"/>
      <c r="C462" s="1"/>
      <c r="D462" s="1"/>
      <c r="E462" s="1"/>
      <c r="F462" s="1"/>
    </row>
    <row r="463" spans="2:6" ht="15.75" customHeight="1" x14ac:dyDescent="0.3">
      <c r="B463" s="1"/>
      <c r="C463" s="1"/>
      <c r="D463" s="1"/>
      <c r="E463" s="1"/>
      <c r="F463" s="1"/>
    </row>
    <row r="464" spans="2:6" ht="15.75" customHeight="1" x14ac:dyDescent="0.3">
      <c r="B464" s="1"/>
      <c r="C464" s="1"/>
      <c r="D464" s="1"/>
      <c r="E464" s="1"/>
      <c r="F464" s="1"/>
    </row>
    <row r="465" spans="2:6" ht="15.75" customHeight="1" x14ac:dyDescent="0.3">
      <c r="B465" s="1"/>
      <c r="C465" s="1"/>
      <c r="D465" s="1"/>
      <c r="E465" s="1"/>
      <c r="F465" s="1"/>
    </row>
    <row r="466" spans="2:6" ht="15.75" customHeight="1" x14ac:dyDescent="0.3">
      <c r="B466" s="1"/>
      <c r="C466" s="1"/>
      <c r="D466" s="1"/>
      <c r="E466" s="1"/>
      <c r="F466" s="1"/>
    </row>
    <row r="467" spans="2:6" ht="15.75" customHeight="1" x14ac:dyDescent="0.3">
      <c r="B467" s="1"/>
      <c r="C467" s="1"/>
      <c r="D467" s="1"/>
      <c r="E467" s="1"/>
      <c r="F467" s="1"/>
    </row>
    <row r="468" spans="2:6" ht="15.75" customHeight="1" x14ac:dyDescent="0.3">
      <c r="B468" s="1"/>
      <c r="C468" s="1"/>
      <c r="D468" s="1"/>
      <c r="E468" s="1"/>
      <c r="F468" s="1"/>
    </row>
    <row r="469" spans="2:6" ht="15.75" customHeight="1" x14ac:dyDescent="0.3">
      <c r="B469" s="1"/>
      <c r="C469" s="1"/>
      <c r="D469" s="1"/>
      <c r="E469" s="1"/>
      <c r="F469" s="1"/>
    </row>
    <row r="470" spans="2:6" ht="15.75" customHeight="1" x14ac:dyDescent="0.3">
      <c r="B470" s="1"/>
      <c r="C470" s="1"/>
      <c r="D470" s="1"/>
      <c r="E470" s="1"/>
      <c r="F470" s="1"/>
    </row>
    <row r="471" spans="2:6" ht="15.75" customHeight="1" x14ac:dyDescent="0.3">
      <c r="B471" s="1"/>
      <c r="C471" s="1"/>
      <c r="D471" s="1"/>
      <c r="E471" s="1"/>
      <c r="F471" s="1"/>
    </row>
    <row r="472" spans="2:6" ht="15.75" customHeight="1" x14ac:dyDescent="0.3">
      <c r="B472" s="1"/>
      <c r="C472" s="1"/>
      <c r="D472" s="1"/>
      <c r="E472" s="1"/>
      <c r="F472" s="1"/>
    </row>
    <row r="473" spans="2:6" ht="15.75" customHeight="1" x14ac:dyDescent="0.3">
      <c r="B473" s="1"/>
      <c r="C473" s="1"/>
      <c r="D473" s="1"/>
      <c r="E473" s="1"/>
      <c r="F473" s="1"/>
    </row>
    <row r="474" spans="2:6" ht="15.75" customHeight="1" x14ac:dyDescent="0.3">
      <c r="B474" s="1"/>
      <c r="C474" s="1"/>
      <c r="D474" s="1"/>
      <c r="E474" s="1"/>
      <c r="F474" s="1"/>
    </row>
    <row r="475" spans="2:6" ht="15.75" customHeight="1" x14ac:dyDescent="0.3">
      <c r="B475" s="1"/>
      <c r="C475" s="1"/>
      <c r="D475" s="1"/>
      <c r="E475" s="1"/>
      <c r="F475" s="1"/>
    </row>
    <row r="476" spans="2:6" ht="15.75" customHeight="1" x14ac:dyDescent="0.3">
      <c r="B476" s="1"/>
      <c r="C476" s="1"/>
      <c r="D476" s="1"/>
      <c r="E476" s="1"/>
      <c r="F476" s="1"/>
    </row>
    <row r="477" spans="2:6" ht="15.75" customHeight="1" x14ac:dyDescent="0.3">
      <c r="B477" s="1"/>
      <c r="C477" s="1"/>
      <c r="D477" s="1"/>
      <c r="E477" s="1"/>
      <c r="F477" s="1"/>
    </row>
    <row r="478" spans="2:6" ht="15.75" customHeight="1" x14ac:dyDescent="0.3">
      <c r="B478" s="1"/>
      <c r="C478" s="1"/>
      <c r="D478" s="1"/>
      <c r="E478" s="1"/>
      <c r="F478" s="1"/>
    </row>
    <row r="479" spans="2:6" ht="15.75" customHeight="1" x14ac:dyDescent="0.3">
      <c r="B479" s="1"/>
      <c r="C479" s="1"/>
      <c r="D479" s="1"/>
      <c r="E479" s="1"/>
      <c r="F479" s="1"/>
    </row>
    <row r="480" spans="2:6" ht="15.75" customHeight="1" x14ac:dyDescent="0.3">
      <c r="B480" s="1"/>
      <c r="C480" s="1"/>
      <c r="D480" s="1"/>
      <c r="E480" s="1"/>
      <c r="F480" s="1"/>
    </row>
    <row r="481" spans="2:6" ht="15.75" customHeight="1" x14ac:dyDescent="0.3">
      <c r="B481" s="1"/>
      <c r="C481" s="1"/>
      <c r="D481" s="1"/>
      <c r="E481" s="1"/>
      <c r="F481" s="1"/>
    </row>
    <row r="482" spans="2:6" ht="15.75" customHeight="1" x14ac:dyDescent="0.3">
      <c r="B482" s="1"/>
      <c r="C482" s="1"/>
      <c r="D482" s="1"/>
      <c r="E482" s="1"/>
      <c r="F482" s="1"/>
    </row>
    <row r="483" spans="2:6" ht="15.75" customHeight="1" x14ac:dyDescent="0.3">
      <c r="B483" s="1"/>
      <c r="C483" s="1"/>
      <c r="D483" s="1"/>
      <c r="E483" s="1"/>
      <c r="F483" s="1"/>
    </row>
    <row r="484" spans="2:6" ht="15.75" customHeight="1" x14ac:dyDescent="0.3">
      <c r="B484" s="1"/>
      <c r="C484" s="1"/>
      <c r="D484" s="1"/>
      <c r="E484" s="1"/>
      <c r="F484" s="1"/>
    </row>
    <row r="485" spans="2:6" ht="15.75" customHeight="1" x14ac:dyDescent="0.3">
      <c r="B485" s="1"/>
      <c r="C485" s="1"/>
      <c r="D485" s="1"/>
      <c r="E485" s="1"/>
      <c r="F485" s="1"/>
    </row>
    <row r="486" spans="2:6" ht="15.75" customHeight="1" x14ac:dyDescent="0.3">
      <c r="B486" s="1"/>
      <c r="C486" s="1"/>
      <c r="D486" s="1"/>
      <c r="E486" s="1"/>
      <c r="F486" s="1"/>
    </row>
    <row r="487" spans="2:6" ht="15.75" customHeight="1" x14ac:dyDescent="0.3">
      <c r="B487" s="1"/>
      <c r="C487" s="1"/>
      <c r="D487" s="1"/>
      <c r="E487" s="1"/>
      <c r="F487" s="1"/>
    </row>
    <row r="488" spans="2:6" ht="15.75" customHeight="1" x14ac:dyDescent="0.3">
      <c r="B488" s="1"/>
      <c r="C488" s="1"/>
      <c r="D488" s="1"/>
      <c r="E488" s="1"/>
      <c r="F488" s="1"/>
    </row>
    <row r="489" spans="2:6" ht="15.75" customHeight="1" x14ac:dyDescent="0.3">
      <c r="B489" s="1"/>
      <c r="C489" s="1"/>
      <c r="D489" s="1"/>
      <c r="E489" s="1"/>
      <c r="F489" s="1"/>
    </row>
    <row r="490" spans="2:6" ht="15.75" customHeight="1" x14ac:dyDescent="0.3">
      <c r="B490" s="1"/>
      <c r="C490" s="1"/>
      <c r="D490" s="1"/>
      <c r="E490" s="1"/>
      <c r="F490" s="1"/>
    </row>
    <row r="491" spans="2:6" ht="15.75" customHeight="1" x14ac:dyDescent="0.3">
      <c r="B491" s="1"/>
      <c r="C491" s="1"/>
      <c r="D491" s="1"/>
      <c r="E491" s="1"/>
      <c r="F491" s="1"/>
    </row>
    <row r="492" spans="2:6" ht="15.75" customHeight="1" x14ac:dyDescent="0.3">
      <c r="B492" s="1"/>
      <c r="C492" s="1"/>
      <c r="D492" s="1"/>
      <c r="E492" s="1"/>
      <c r="F492" s="1"/>
    </row>
    <row r="493" spans="2:6" ht="15.75" customHeight="1" x14ac:dyDescent="0.3">
      <c r="B493" s="1"/>
      <c r="C493" s="1"/>
      <c r="D493" s="1"/>
      <c r="E493" s="1"/>
      <c r="F493" s="1"/>
    </row>
    <row r="494" spans="2:6" ht="15.75" customHeight="1" x14ac:dyDescent="0.3">
      <c r="B494" s="1"/>
      <c r="C494" s="1"/>
      <c r="D494" s="1"/>
      <c r="E494" s="1"/>
      <c r="F494" s="1"/>
    </row>
    <row r="495" spans="2:6" ht="15.75" customHeight="1" x14ac:dyDescent="0.3">
      <c r="B495" s="1"/>
      <c r="C495" s="1"/>
      <c r="D495" s="1"/>
      <c r="E495" s="1"/>
      <c r="F495" s="1"/>
    </row>
    <row r="496" spans="2:6" ht="15.75" customHeight="1" x14ac:dyDescent="0.3">
      <c r="B496" s="1"/>
      <c r="C496" s="1"/>
      <c r="D496" s="1"/>
      <c r="E496" s="1"/>
      <c r="F496" s="1"/>
    </row>
    <row r="497" spans="2:6" ht="15.75" customHeight="1" x14ac:dyDescent="0.3">
      <c r="B497" s="1"/>
      <c r="C497" s="1"/>
      <c r="D497" s="1"/>
      <c r="E497" s="1"/>
      <c r="F497" s="1"/>
    </row>
    <row r="498" spans="2:6" ht="15.75" customHeight="1" x14ac:dyDescent="0.3">
      <c r="B498" s="1"/>
      <c r="C498" s="1"/>
      <c r="D498" s="1"/>
      <c r="E498" s="1"/>
      <c r="F498" s="1"/>
    </row>
    <row r="499" spans="2:6" ht="15.75" customHeight="1" x14ac:dyDescent="0.3">
      <c r="B499" s="1"/>
      <c r="C499" s="1"/>
      <c r="D499" s="1"/>
      <c r="E499" s="1"/>
      <c r="F499" s="1"/>
    </row>
    <row r="500" spans="2:6" ht="15.75" customHeight="1" x14ac:dyDescent="0.3">
      <c r="B500" s="1"/>
      <c r="C500" s="1"/>
      <c r="D500" s="1"/>
      <c r="E500" s="1"/>
      <c r="F500" s="1"/>
    </row>
    <row r="501" spans="2:6" ht="15.75" customHeight="1" x14ac:dyDescent="0.3">
      <c r="B501" s="1"/>
      <c r="C501" s="1"/>
      <c r="D501" s="1"/>
      <c r="E501" s="1"/>
      <c r="F501" s="1"/>
    </row>
    <row r="502" spans="2:6" ht="15.75" customHeight="1" x14ac:dyDescent="0.3">
      <c r="B502" s="1"/>
      <c r="C502" s="1"/>
      <c r="D502" s="1"/>
      <c r="E502" s="1"/>
      <c r="F502" s="1"/>
    </row>
    <row r="503" spans="2:6" ht="15.75" customHeight="1" x14ac:dyDescent="0.3">
      <c r="B503" s="1"/>
      <c r="C503" s="1"/>
      <c r="D503" s="1"/>
      <c r="E503" s="1"/>
      <c r="F503" s="1"/>
    </row>
    <row r="504" spans="2:6" ht="15.75" customHeight="1" x14ac:dyDescent="0.3">
      <c r="B504" s="1"/>
      <c r="C504" s="1"/>
      <c r="D504" s="1"/>
      <c r="E504" s="1"/>
      <c r="F504" s="1"/>
    </row>
    <row r="505" spans="2:6" ht="15.75" customHeight="1" x14ac:dyDescent="0.3">
      <c r="B505" s="1"/>
      <c r="C505" s="1"/>
      <c r="D505" s="1"/>
      <c r="E505" s="1"/>
      <c r="F505" s="1"/>
    </row>
    <row r="506" spans="2:6" ht="15.75" customHeight="1" x14ac:dyDescent="0.3">
      <c r="B506" s="1"/>
      <c r="C506" s="1"/>
      <c r="D506" s="1"/>
      <c r="E506" s="1"/>
      <c r="F506" s="1"/>
    </row>
    <row r="507" spans="2:6" ht="15.75" customHeight="1" x14ac:dyDescent="0.3">
      <c r="B507" s="1"/>
      <c r="C507" s="1"/>
      <c r="D507" s="1"/>
      <c r="E507" s="1"/>
      <c r="F507" s="1"/>
    </row>
    <row r="508" spans="2:6" ht="15.75" customHeight="1" x14ac:dyDescent="0.3">
      <c r="B508" s="1"/>
      <c r="C508" s="1"/>
      <c r="D508" s="1"/>
      <c r="E508" s="1"/>
      <c r="F508" s="1"/>
    </row>
    <row r="509" spans="2:6" ht="15.75" customHeight="1" x14ac:dyDescent="0.3">
      <c r="B509" s="1"/>
      <c r="C509" s="1"/>
      <c r="D509" s="1"/>
      <c r="E509" s="1"/>
      <c r="F509" s="1"/>
    </row>
    <row r="510" spans="2:6" ht="15.75" customHeight="1" x14ac:dyDescent="0.3">
      <c r="B510" s="1"/>
      <c r="C510" s="1"/>
      <c r="D510" s="1"/>
      <c r="E510" s="1"/>
      <c r="F510" s="1"/>
    </row>
    <row r="511" spans="2:6" ht="15.75" customHeight="1" x14ac:dyDescent="0.3">
      <c r="B511" s="1"/>
      <c r="C511" s="1"/>
      <c r="D511" s="1"/>
      <c r="E511" s="1"/>
      <c r="F511" s="1"/>
    </row>
    <row r="512" spans="2:6" ht="15.75" customHeight="1" x14ac:dyDescent="0.3">
      <c r="B512" s="1"/>
      <c r="C512" s="1"/>
      <c r="D512" s="1"/>
      <c r="E512" s="1"/>
      <c r="F512" s="1"/>
    </row>
    <row r="513" spans="2:6" ht="15.75" customHeight="1" x14ac:dyDescent="0.3">
      <c r="B513" s="1"/>
      <c r="C513" s="1"/>
      <c r="D513" s="1"/>
      <c r="E513" s="1"/>
      <c r="F513" s="1"/>
    </row>
    <row r="514" spans="2:6" ht="15.75" customHeight="1" x14ac:dyDescent="0.3">
      <c r="B514" s="1"/>
      <c r="C514" s="1"/>
      <c r="D514" s="1"/>
      <c r="E514" s="1"/>
      <c r="F514" s="1"/>
    </row>
    <row r="515" spans="2:6" ht="15.75" customHeight="1" x14ac:dyDescent="0.3">
      <c r="B515" s="1"/>
      <c r="C515" s="1"/>
      <c r="D515" s="1"/>
      <c r="E515" s="1"/>
      <c r="F515" s="1"/>
    </row>
    <row r="516" spans="2:6" ht="15.75" customHeight="1" x14ac:dyDescent="0.3">
      <c r="B516" s="1"/>
      <c r="C516" s="1"/>
      <c r="D516" s="1"/>
      <c r="E516" s="1"/>
      <c r="F516" s="1"/>
    </row>
    <row r="517" spans="2:6" ht="15.75" customHeight="1" x14ac:dyDescent="0.3">
      <c r="B517" s="1"/>
      <c r="C517" s="1"/>
      <c r="D517" s="1"/>
      <c r="E517" s="1"/>
      <c r="F517" s="1"/>
    </row>
    <row r="518" spans="2:6" ht="15.75" customHeight="1" x14ac:dyDescent="0.3">
      <c r="B518" s="1"/>
      <c r="C518" s="1"/>
      <c r="D518" s="1"/>
      <c r="E518" s="1"/>
      <c r="F518" s="1"/>
    </row>
    <row r="519" spans="2:6" ht="15.75" customHeight="1" x14ac:dyDescent="0.3">
      <c r="B519" s="1"/>
      <c r="C519" s="1"/>
      <c r="D519" s="1"/>
      <c r="E519" s="1"/>
      <c r="F519" s="1"/>
    </row>
    <row r="520" spans="2:6" ht="15.75" customHeight="1" x14ac:dyDescent="0.3">
      <c r="B520" s="1"/>
      <c r="C520" s="1"/>
      <c r="D520" s="1"/>
      <c r="E520" s="1"/>
      <c r="F520" s="1"/>
    </row>
    <row r="521" spans="2:6" ht="15.75" customHeight="1" x14ac:dyDescent="0.3">
      <c r="B521" s="1"/>
      <c r="C521" s="1"/>
      <c r="D521" s="1"/>
      <c r="E521" s="1"/>
      <c r="F521" s="1"/>
    </row>
    <row r="522" spans="2:6" ht="15.75" customHeight="1" x14ac:dyDescent="0.3">
      <c r="B522" s="1"/>
      <c r="C522" s="1"/>
      <c r="D522" s="1"/>
      <c r="E522" s="1"/>
      <c r="F522" s="1"/>
    </row>
    <row r="523" spans="2:6" ht="15.75" customHeight="1" x14ac:dyDescent="0.3">
      <c r="B523" s="1"/>
      <c r="C523" s="1"/>
      <c r="D523" s="1"/>
      <c r="E523" s="1"/>
      <c r="F523" s="1"/>
    </row>
    <row r="524" spans="2:6" ht="15.75" customHeight="1" x14ac:dyDescent="0.3">
      <c r="B524" s="1"/>
      <c r="C524" s="1"/>
      <c r="D524" s="1"/>
      <c r="E524" s="1"/>
      <c r="F524" s="1"/>
    </row>
    <row r="525" spans="2:6" ht="15.75" customHeight="1" x14ac:dyDescent="0.3">
      <c r="B525" s="1"/>
      <c r="C525" s="1"/>
      <c r="D525" s="1"/>
      <c r="E525" s="1"/>
      <c r="F525" s="1"/>
    </row>
    <row r="526" spans="2:6" ht="15.75" customHeight="1" x14ac:dyDescent="0.3">
      <c r="B526" s="1"/>
      <c r="C526" s="1"/>
      <c r="D526" s="1"/>
      <c r="E526" s="1"/>
      <c r="F526" s="1"/>
    </row>
    <row r="527" spans="2:6" ht="15.75" customHeight="1" x14ac:dyDescent="0.3">
      <c r="B527" s="1"/>
      <c r="C527" s="1"/>
      <c r="D527" s="1"/>
      <c r="E527" s="1"/>
      <c r="F527" s="1"/>
    </row>
    <row r="528" spans="2:6" ht="15.75" customHeight="1" x14ac:dyDescent="0.3">
      <c r="B528" s="1"/>
      <c r="C528" s="1"/>
      <c r="D528" s="1"/>
      <c r="E528" s="1"/>
      <c r="F528" s="1"/>
    </row>
    <row r="529" spans="2:6" ht="15.75" customHeight="1" x14ac:dyDescent="0.3">
      <c r="B529" s="1"/>
      <c r="C529" s="1"/>
      <c r="D529" s="1"/>
      <c r="E529" s="1"/>
      <c r="F529" s="1"/>
    </row>
    <row r="530" spans="2:6" ht="15.75" customHeight="1" x14ac:dyDescent="0.3">
      <c r="B530" s="1"/>
      <c r="C530" s="1"/>
      <c r="D530" s="1"/>
      <c r="E530" s="1"/>
      <c r="F530" s="1"/>
    </row>
    <row r="531" spans="2:6" ht="15.75" customHeight="1" x14ac:dyDescent="0.3">
      <c r="B531" s="1"/>
      <c r="C531" s="1"/>
      <c r="D531" s="1"/>
      <c r="E531" s="1"/>
      <c r="F531" s="1"/>
    </row>
    <row r="532" spans="2:6" ht="15.75" customHeight="1" x14ac:dyDescent="0.3">
      <c r="B532" s="1"/>
      <c r="C532" s="1"/>
      <c r="D532" s="1"/>
      <c r="E532" s="1"/>
      <c r="F532" s="1"/>
    </row>
    <row r="533" spans="2:6" ht="15.75" customHeight="1" x14ac:dyDescent="0.3">
      <c r="B533" s="1"/>
      <c r="C533" s="1"/>
      <c r="D533" s="1"/>
      <c r="E533" s="1"/>
      <c r="F533" s="1"/>
    </row>
    <row r="534" spans="2:6" ht="15.75" customHeight="1" x14ac:dyDescent="0.3">
      <c r="B534" s="1"/>
      <c r="C534" s="1"/>
      <c r="D534" s="1"/>
      <c r="E534" s="1"/>
      <c r="F534" s="1"/>
    </row>
    <row r="535" spans="2:6" ht="15.75" customHeight="1" x14ac:dyDescent="0.3">
      <c r="B535" s="1"/>
      <c r="C535" s="1"/>
      <c r="D535" s="1"/>
      <c r="E535" s="1"/>
      <c r="F535" s="1"/>
    </row>
    <row r="536" spans="2:6" ht="15.75" customHeight="1" x14ac:dyDescent="0.3">
      <c r="B536" s="1"/>
      <c r="C536" s="1"/>
      <c r="D536" s="1"/>
      <c r="E536" s="1"/>
      <c r="F536" s="1"/>
    </row>
    <row r="537" spans="2:6" ht="15.75" customHeight="1" x14ac:dyDescent="0.3">
      <c r="B537" s="1"/>
      <c r="C537" s="1"/>
      <c r="D537" s="1"/>
      <c r="E537" s="1"/>
      <c r="F537" s="1"/>
    </row>
    <row r="538" spans="2:6" ht="15.75" customHeight="1" x14ac:dyDescent="0.3">
      <c r="B538" s="1"/>
      <c r="C538" s="1"/>
      <c r="D538" s="1"/>
      <c r="E538" s="1"/>
      <c r="F538" s="1"/>
    </row>
    <row r="539" spans="2:6" ht="15.75" customHeight="1" x14ac:dyDescent="0.3">
      <c r="B539" s="1"/>
      <c r="C539" s="1"/>
      <c r="D539" s="1"/>
      <c r="E539" s="1"/>
      <c r="F539" s="1"/>
    </row>
    <row r="540" spans="2:6" ht="15.75" customHeight="1" x14ac:dyDescent="0.3">
      <c r="B540" s="1"/>
      <c r="C540" s="1"/>
      <c r="D540" s="1"/>
      <c r="E540" s="1"/>
      <c r="F540" s="1"/>
    </row>
    <row r="541" spans="2:6" ht="15.75" customHeight="1" x14ac:dyDescent="0.3">
      <c r="B541" s="1"/>
      <c r="C541" s="1"/>
      <c r="D541" s="1"/>
      <c r="E541" s="1"/>
      <c r="F541" s="1"/>
    </row>
    <row r="542" spans="2:6" ht="15.75" customHeight="1" x14ac:dyDescent="0.3">
      <c r="B542" s="1"/>
      <c r="C542" s="1"/>
      <c r="D542" s="1"/>
      <c r="E542" s="1"/>
      <c r="F542" s="1"/>
    </row>
    <row r="543" spans="2:6" ht="15.75" customHeight="1" x14ac:dyDescent="0.3">
      <c r="B543" s="1"/>
      <c r="C543" s="1"/>
      <c r="D543" s="1"/>
      <c r="E543" s="1"/>
      <c r="F543" s="1"/>
    </row>
    <row r="544" spans="2:6" ht="15.75" customHeight="1" x14ac:dyDescent="0.3">
      <c r="B544" s="1"/>
      <c r="C544" s="1"/>
      <c r="D544" s="1"/>
      <c r="E544" s="1"/>
      <c r="F544" s="1"/>
    </row>
    <row r="545" spans="2:6" ht="15.75" customHeight="1" x14ac:dyDescent="0.3">
      <c r="B545" s="1"/>
      <c r="C545" s="1"/>
      <c r="D545" s="1"/>
      <c r="E545" s="1"/>
      <c r="F545" s="1"/>
    </row>
    <row r="546" spans="2:6" ht="15.75" customHeight="1" x14ac:dyDescent="0.3">
      <c r="B546" s="1"/>
      <c r="C546" s="1"/>
      <c r="D546" s="1"/>
      <c r="E546" s="1"/>
      <c r="F546" s="1"/>
    </row>
    <row r="547" spans="2:6" ht="15.75" customHeight="1" x14ac:dyDescent="0.3">
      <c r="B547" s="1"/>
      <c r="C547" s="1"/>
      <c r="D547" s="1"/>
      <c r="E547" s="1"/>
      <c r="F547" s="1"/>
    </row>
    <row r="548" spans="2:6" ht="15.75" customHeight="1" x14ac:dyDescent="0.3">
      <c r="B548" s="1"/>
      <c r="C548" s="1"/>
      <c r="D548" s="1"/>
      <c r="E548" s="1"/>
      <c r="F548" s="1"/>
    </row>
    <row r="549" spans="2:6" ht="15.75" customHeight="1" x14ac:dyDescent="0.3">
      <c r="B549" s="1"/>
      <c r="C549" s="1"/>
      <c r="D549" s="1"/>
      <c r="E549" s="1"/>
      <c r="F549" s="1"/>
    </row>
    <row r="550" spans="2:6" ht="15.75" customHeight="1" x14ac:dyDescent="0.3">
      <c r="B550" s="1"/>
      <c r="C550" s="1"/>
      <c r="D550" s="1"/>
      <c r="E550" s="1"/>
      <c r="F550" s="1"/>
    </row>
    <row r="551" spans="2:6" ht="15.75" customHeight="1" x14ac:dyDescent="0.3">
      <c r="B551" s="1"/>
      <c r="C551" s="1"/>
      <c r="D551" s="1"/>
      <c r="E551" s="1"/>
      <c r="F551" s="1"/>
    </row>
    <row r="552" spans="2:6" ht="15.75" customHeight="1" x14ac:dyDescent="0.3">
      <c r="B552" s="1"/>
      <c r="C552" s="1"/>
      <c r="D552" s="1"/>
      <c r="E552" s="1"/>
      <c r="F552" s="1"/>
    </row>
    <row r="553" spans="2:6" ht="15.75" customHeight="1" x14ac:dyDescent="0.3">
      <c r="B553" s="1"/>
      <c r="C553" s="1"/>
      <c r="D553" s="1"/>
      <c r="E553" s="1"/>
      <c r="F553" s="1"/>
    </row>
    <row r="554" spans="2:6" ht="15.75" customHeight="1" x14ac:dyDescent="0.3">
      <c r="B554" s="1"/>
      <c r="C554" s="1"/>
      <c r="D554" s="1"/>
      <c r="E554" s="1"/>
      <c r="F554" s="1"/>
    </row>
    <row r="555" spans="2:6" ht="15.75" customHeight="1" x14ac:dyDescent="0.3">
      <c r="B555" s="1"/>
      <c r="C555" s="1"/>
      <c r="D555" s="1"/>
      <c r="E555" s="1"/>
      <c r="F555" s="1"/>
    </row>
    <row r="556" spans="2:6" ht="15.75" customHeight="1" x14ac:dyDescent="0.3">
      <c r="B556" s="1"/>
      <c r="C556" s="1"/>
      <c r="D556" s="1"/>
      <c r="E556" s="1"/>
      <c r="F556" s="1"/>
    </row>
    <row r="557" spans="2:6" ht="15.75" customHeight="1" x14ac:dyDescent="0.3">
      <c r="B557" s="1"/>
      <c r="C557" s="1"/>
      <c r="D557" s="1"/>
      <c r="E557" s="1"/>
      <c r="F557" s="1"/>
    </row>
    <row r="558" spans="2:6" ht="15.75" customHeight="1" x14ac:dyDescent="0.3">
      <c r="B558" s="1"/>
      <c r="C558" s="1"/>
      <c r="D558" s="1"/>
      <c r="E558" s="1"/>
      <c r="F558" s="1"/>
    </row>
    <row r="559" spans="2:6" ht="15.75" customHeight="1" x14ac:dyDescent="0.3">
      <c r="B559" s="1"/>
      <c r="C559" s="1"/>
      <c r="D559" s="1"/>
      <c r="E559" s="1"/>
      <c r="F559" s="1"/>
    </row>
    <row r="560" spans="2:6" ht="15.75" customHeight="1" x14ac:dyDescent="0.3">
      <c r="B560" s="1"/>
      <c r="C560" s="1"/>
      <c r="D560" s="1"/>
      <c r="E560" s="1"/>
      <c r="F560" s="1"/>
    </row>
    <row r="561" spans="2:6" ht="15.75" customHeight="1" x14ac:dyDescent="0.3">
      <c r="B561" s="1"/>
      <c r="C561" s="1"/>
      <c r="D561" s="1"/>
      <c r="E561" s="1"/>
      <c r="F561" s="1"/>
    </row>
    <row r="562" spans="2:6" ht="15.75" customHeight="1" x14ac:dyDescent="0.3">
      <c r="B562" s="1"/>
      <c r="C562" s="1"/>
      <c r="D562" s="1"/>
      <c r="E562" s="1"/>
      <c r="F562" s="1"/>
    </row>
    <row r="563" spans="2:6" ht="15.75" customHeight="1" x14ac:dyDescent="0.3">
      <c r="B563" s="1"/>
      <c r="C563" s="1"/>
      <c r="D563" s="1"/>
      <c r="E563" s="1"/>
      <c r="F563" s="1"/>
    </row>
    <row r="564" spans="2:6" ht="15.75" customHeight="1" x14ac:dyDescent="0.3">
      <c r="B564" s="1"/>
      <c r="C564" s="1"/>
      <c r="D564" s="1"/>
      <c r="E564" s="1"/>
      <c r="F564" s="1"/>
    </row>
    <row r="565" spans="2:6" ht="15.75" customHeight="1" x14ac:dyDescent="0.3">
      <c r="B565" s="1"/>
      <c r="C565" s="1"/>
      <c r="D565" s="1"/>
      <c r="E565" s="1"/>
      <c r="F565" s="1"/>
    </row>
    <row r="566" spans="2:6" ht="15.75" customHeight="1" x14ac:dyDescent="0.3">
      <c r="B566" s="1"/>
      <c r="C566" s="1"/>
      <c r="D566" s="1"/>
      <c r="E566" s="1"/>
      <c r="F566" s="1"/>
    </row>
    <row r="567" spans="2:6" ht="15.75" customHeight="1" x14ac:dyDescent="0.3">
      <c r="B567" s="1"/>
      <c r="C567" s="1"/>
      <c r="D567" s="1"/>
      <c r="E567" s="1"/>
      <c r="F567" s="1"/>
    </row>
    <row r="568" spans="2:6" ht="15.75" customHeight="1" x14ac:dyDescent="0.3">
      <c r="B568" s="1"/>
      <c r="C568" s="1"/>
      <c r="D568" s="1"/>
      <c r="E568" s="1"/>
      <c r="F568" s="1"/>
    </row>
    <row r="569" spans="2:6" ht="15.75" customHeight="1" x14ac:dyDescent="0.3">
      <c r="B569" s="1"/>
      <c r="C569" s="1"/>
      <c r="D569" s="1"/>
      <c r="E569" s="1"/>
      <c r="F569" s="1"/>
    </row>
    <row r="570" spans="2:6" ht="15.75" customHeight="1" x14ac:dyDescent="0.3">
      <c r="B570" s="1"/>
      <c r="C570" s="1"/>
      <c r="D570" s="1"/>
      <c r="E570" s="1"/>
      <c r="F570" s="1"/>
    </row>
    <row r="571" spans="2:6" ht="15.75" customHeight="1" x14ac:dyDescent="0.3">
      <c r="B571" s="1"/>
      <c r="C571" s="1"/>
      <c r="D571" s="1"/>
      <c r="E571" s="1"/>
      <c r="F571" s="1"/>
    </row>
    <row r="572" spans="2:6" ht="15.75" customHeight="1" x14ac:dyDescent="0.3">
      <c r="B572" s="1"/>
      <c r="C572" s="1"/>
      <c r="D572" s="1"/>
      <c r="E572" s="1"/>
      <c r="F572" s="1"/>
    </row>
    <row r="573" spans="2:6" ht="15.75" customHeight="1" x14ac:dyDescent="0.3">
      <c r="B573" s="1"/>
      <c r="C573" s="1"/>
      <c r="D573" s="1"/>
      <c r="E573" s="1"/>
      <c r="F573" s="1"/>
    </row>
    <row r="574" spans="2:6" ht="15.75" customHeight="1" x14ac:dyDescent="0.3">
      <c r="B574" s="1"/>
      <c r="C574" s="1"/>
      <c r="D574" s="1"/>
      <c r="E574" s="1"/>
      <c r="F574" s="1"/>
    </row>
    <row r="575" spans="2:6" ht="15.75" customHeight="1" x14ac:dyDescent="0.3">
      <c r="B575" s="1"/>
      <c r="C575" s="1"/>
      <c r="D575" s="1"/>
      <c r="E575" s="1"/>
      <c r="F575" s="1"/>
    </row>
    <row r="576" spans="2:6" ht="15.75" customHeight="1" x14ac:dyDescent="0.3">
      <c r="B576" s="1"/>
      <c r="C576" s="1"/>
      <c r="D576" s="1"/>
      <c r="E576" s="1"/>
      <c r="F576" s="1"/>
    </row>
    <row r="577" spans="2:6" ht="15.75" customHeight="1" x14ac:dyDescent="0.3">
      <c r="B577" s="1"/>
      <c r="C577" s="1"/>
      <c r="D577" s="1"/>
      <c r="E577" s="1"/>
      <c r="F577" s="1"/>
    </row>
    <row r="578" spans="2:6" ht="15.75" customHeight="1" x14ac:dyDescent="0.3">
      <c r="B578" s="1"/>
      <c r="C578" s="1"/>
      <c r="D578" s="1"/>
      <c r="E578" s="1"/>
      <c r="F578" s="1"/>
    </row>
    <row r="579" spans="2:6" ht="15.75" customHeight="1" x14ac:dyDescent="0.3">
      <c r="B579" s="1"/>
      <c r="C579" s="1"/>
      <c r="D579" s="1"/>
      <c r="E579" s="1"/>
      <c r="F579" s="1"/>
    </row>
    <row r="580" spans="2:6" ht="15.75" customHeight="1" x14ac:dyDescent="0.3">
      <c r="B580" s="1"/>
      <c r="C580" s="1"/>
      <c r="D580" s="1"/>
      <c r="E580" s="1"/>
      <c r="F580" s="1"/>
    </row>
    <row r="581" spans="2:6" ht="15.75" customHeight="1" x14ac:dyDescent="0.3">
      <c r="B581" s="1"/>
      <c r="C581" s="1"/>
      <c r="D581" s="1"/>
      <c r="E581" s="1"/>
      <c r="F581" s="1"/>
    </row>
    <row r="582" spans="2:6" ht="15.75" customHeight="1" x14ac:dyDescent="0.3">
      <c r="B582" s="1"/>
      <c r="C582" s="1"/>
      <c r="D582" s="1"/>
      <c r="E582" s="1"/>
      <c r="F582" s="1"/>
    </row>
    <row r="583" spans="2:6" ht="15.75" customHeight="1" x14ac:dyDescent="0.3">
      <c r="B583" s="1"/>
      <c r="C583" s="1"/>
      <c r="D583" s="1"/>
      <c r="E583" s="1"/>
      <c r="F583" s="1"/>
    </row>
    <row r="584" spans="2:6" ht="15.75" customHeight="1" x14ac:dyDescent="0.3">
      <c r="B584" s="1"/>
      <c r="C584" s="1"/>
      <c r="D584" s="1"/>
      <c r="E584" s="1"/>
      <c r="F584" s="1"/>
    </row>
    <row r="585" spans="2:6" ht="15.75" customHeight="1" x14ac:dyDescent="0.3">
      <c r="B585" s="1"/>
      <c r="C585" s="1"/>
      <c r="D585" s="1"/>
      <c r="E585" s="1"/>
      <c r="F585" s="1"/>
    </row>
    <row r="586" spans="2:6" ht="15.75" customHeight="1" x14ac:dyDescent="0.3">
      <c r="B586" s="1"/>
      <c r="C586" s="1"/>
      <c r="D586" s="1"/>
      <c r="E586" s="1"/>
      <c r="F586" s="1"/>
    </row>
    <row r="587" spans="2:6" ht="15.75" customHeight="1" x14ac:dyDescent="0.3">
      <c r="B587" s="1"/>
      <c r="C587" s="1"/>
      <c r="D587" s="1"/>
      <c r="E587" s="1"/>
      <c r="F587" s="1"/>
    </row>
    <row r="588" spans="2:6" ht="15.75" customHeight="1" x14ac:dyDescent="0.3">
      <c r="B588" s="1"/>
      <c r="C588" s="1"/>
      <c r="D588" s="1"/>
      <c r="E588" s="1"/>
      <c r="F588" s="1"/>
    </row>
    <row r="589" spans="2:6" ht="15.75" customHeight="1" x14ac:dyDescent="0.3">
      <c r="B589" s="1"/>
      <c r="C589" s="1"/>
      <c r="D589" s="1"/>
      <c r="E589" s="1"/>
      <c r="F589" s="1"/>
    </row>
    <row r="590" spans="2:6" ht="15.75" customHeight="1" x14ac:dyDescent="0.3">
      <c r="B590" s="1"/>
      <c r="C590" s="1"/>
      <c r="D590" s="1"/>
      <c r="E590" s="1"/>
      <c r="F590" s="1"/>
    </row>
    <row r="591" spans="2:6" ht="15.75" customHeight="1" x14ac:dyDescent="0.3">
      <c r="B591" s="1"/>
      <c r="C591" s="1"/>
      <c r="D591" s="1"/>
      <c r="E591" s="1"/>
      <c r="F591" s="1"/>
    </row>
    <row r="592" spans="2:6" ht="15.75" customHeight="1" x14ac:dyDescent="0.3">
      <c r="B592" s="1"/>
      <c r="C592" s="1"/>
      <c r="D592" s="1"/>
      <c r="E592" s="1"/>
      <c r="F592" s="1"/>
    </row>
    <row r="593" spans="2:6" ht="15.75" customHeight="1" x14ac:dyDescent="0.3">
      <c r="B593" s="1"/>
      <c r="C593" s="1"/>
      <c r="D593" s="1"/>
      <c r="E593" s="1"/>
      <c r="F593" s="1"/>
    </row>
    <row r="594" spans="2:6" ht="15.75" customHeight="1" x14ac:dyDescent="0.3">
      <c r="B594" s="1"/>
      <c r="C594" s="1"/>
      <c r="D594" s="1"/>
      <c r="E594" s="1"/>
      <c r="F594" s="1"/>
    </row>
    <row r="595" spans="2:6" ht="15.75" customHeight="1" x14ac:dyDescent="0.3">
      <c r="B595" s="1"/>
      <c r="C595" s="1"/>
      <c r="D595" s="1"/>
      <c r="E595" s="1"/>
      <c r="F595" s="1"/>
    </row>
    <row r="596" spans="2:6" ht="15.75" customHeight="1" x14ac:dyDescent="0.3">
      <c r="B596" s="1"/>
      <c r="C596" s="1"/>
      <c r="D596" s="1"/>
      <c r="E596" s="1"/>
      <c r="F596" s="1"/>
    </row>
    <row r="597" spans="2:6" ht="15.75" customHeight="1" x14ac:dyDescent="0.3">
      <c r="B597" s="1"/>
      <c r="C597" s="1"/>
      <c r="D597" s="1"/>
      <c r="E597" s="1"/>
      <c r="F597" s="1"/>
    </row>
    <row r="598" spans="2:6" ht="15.75" customHeight="1" x14ac:dyDescent="0.3">
      <c r="B598" s="1"/>
      <c r="C598" s="1"/>
      <c r="D598" s="1"/>
      <c r="E598" s="1"/>
      <c r="F598" s="1"/>
    </row>
    <row r="599" spans="2:6" ht="15.75" customHeight="1" x14ac:dyDescent="0.3">
      <c r="B599" s="1"/>
      <c r="C599" s="1"/>
      <c r="D599" s="1"/>
      <c r="E599" s="1"/>
      <c r="F599" s="1"/>
    </row>
    <row r="600" spans="2:6" ht="15.75" customHeight="1" x14ac:dyDescent="0.3">
      <c r="B600" s="1"/>
      <c r="C600" s="1"/>
      <c r="D600" s="1"/>
      <c r="E600" s="1"/>
      <c r="F600" s="1"/>
    </row>
    <row r="601" spans="2:6" ht="15.75" customHeight="1" x14ac:dyDescent="0.3">
      <c r="B601" s="1"/>
      <c r="C601" s="1"/>
      <c r="D601" s="1"/>
      <c r="E601" s="1"/>
      <c r="F601" s="1"/>
    </row>
    <row r="602" spans="2:6" ht="15.75" customHeight="1" x14ac:dyDescent="0.3">
      <c r="B602" s="1"/>
      <c r="C602" s="1"/>
      <c r="D602" s="1"/>
      <c r="E602" s="1"/>
      <c r="F602" s="1"/>
    </row>
    <row r="603" spans="2:6" ht="15.75" customHeight="1" x14ac:dyDescent="0.3">
      <c r="B603" s="1"/>
      <c r="C603" s="1"/>
      <c r="D603" s="1"/>
      <c r="E603" s="1"/>
      <c r="F603" s="1"/>
    </row>
    <row r="604" spans="2:6" ht="15.75" customHeight="1" x14ac:dyDescent="0.3">
      <c r="B604" s="1"/>
      <c r="C604" s="1"/>
      <c r="D604" s="1"/>
      <c r="E604" s="1"/>
      <c r="F604" s="1"/>
    </row>
    <row r="605" spans="2:6" ht="15.75" customHeight="1" x14ac:dyDescent="0.3">
      <c r="B605" s="1"/>
      <c r="C605" s="1"/>
      <c r="D605" s="1"/>
      <c r="E605" s="1"/>
      <c r="F605" s="1"/>
    </row>
    <row r="606" spans="2:6" ht="15.75" customHeight="1" x14ac:dyDescent="0.3">
      <c r="B606" s="1"/>
      <c r="C606" s="1"/>
      <c r="D606" s="1"/>
      <c r="E606" s="1"/>
      <c r="F606" s="1"/>
    </row>
    <row r="607" spans="2:6" ht="15.75" customHeight="1" x14ac:dyDescent="0.3">
      <c r="B607" s="1"/>
      <c r="C607" s="1"/>
      <c r="D607" s="1"/>
      <c r="E607" s="1"/>
      <c r="F607" s="1"/>
    </row>
    <row r="608" spans="2:6" ht="15.75" customHeight="1" x14ac:dyDescent="0.3">
      <c r="B608" s="1"/>
      <c r="C608" s="1"/>
      <c r="D608" s="1"/>
      <c r="E608" s="1"/>
      <c r="F608" s="1"/>
    </row>
    <row r="609" spans="2:6" ht="15.75" customHeight="1" x14ac:dyDescent="0.3">
      <c r="B609" s="1"/>
      <c r="C609" s="1"/>
      <c r="D609" s="1"/>
      <c r="E609" s="1"/>
      <c r="F609" s="1"/>
    </row>
    <row r="610" spans="2:6" ht="15.75" customHeight="1" x14ac:dyDescent="0.3">
      <c r="B610" s="1"/>
      <c r="C610" s="1"/>
      <c r="D610" s="1"/>
      <c r="E610" s="1"/>
      <c r="F610" s="1"/>
    </row>
    <row r="611" spans="2:6" ht="15.75" customHeight="1" x14ac:dyDescent="0.3">
      <c r="B611" s="1"/>
      <c r="C611" s="1"/>
      <c r="D611" s="1"/>
      <c r="E611" s="1"/>
      <c r="F611" s="1"/>
    </row>
    <row r="612" spans="2:6" ht="15.75" customHeight="1" x14ac:dyDescent="0.3">
      <c r="B612" s="1"/>
      <c r="C612" s="1"/>
      <c r="D612" s="1"/>
      <c r="E612" s="1"/>
      <c r="F612" s="1"/>
    </row>
    <row r="613" spans="2:6" ht="15.75" customHeight="1" x14ac:dyDescent="0.3">
      <c r="B613" s="1"/>
      <c r="C613" s="1"/>
      <c r="D613" s="1"/>
      <c r="E613" s="1"/>
      <c r="F613" s="1"/>
    </row>
    <row r="614" spans="2:6" ht="15.75" customHeight="1" x14ac:dyDescent="0.3">
      <c r="B614" s="1"/>
      <c r="C614" s="1"/>
      <c r="D614" s="1"/>
      <c r="E614" s="1"/>
      <c r="F614" s="1"/>
    </row>
    <row r="615" spans="2:6" ht="15.75" customHeight="1" x14ac:dyDescent="0.3">
      <c r="B615" s="1"/>
      <c r="C615" s="1"/>
      <c r="D615" s="1"/>
      <c r="E615" s="1"/>
      <c r="F615" s="1"/>
    </row>
    <row r="616" spans="2:6" ht="15.75" customHeight="1" x14ac:dyDescent="0.3">
      <c r="B616" s="1"/>
      <c r="C616" s="1"/>
      <c r="D616" s="1"/>
      <c r="E616" s="1"/>
      <c r="F616" s="1"/>
    </row>
    <row r="617" spans="2:6" ht="15.75" customHeight="1" x14ac:dyDescent="0.3">
      <c r="B617" s="1"/>
      <c r="C617" s="1"/>
      <c r="D617" s="1"/>
      <c r="E617" s="1"/>
      <c r="F617" s="1"/>
    </row>
    <row r="618" spans="2:6" ht="15.75" customHeight="1" x14ac:dyDescent="0.3">
      <c r="B618" s="1"/>
      <c r="C618" s="1"/>
      <c r="D618" s="1"/>
      <c r="E618" s="1"/>
      <c r="F618" s="1"/>
    </row>
    <row r="619" spans="2:6" ht="15.75" customHeight="1" x14ac:dyDescent="0.3">
      <c r="B619" s="1"/>
      <c r="C619" s="1"/>
      <c r="D619" s="1"/>
      <c r="E619" s="1"/>
      <c r="F619" s="1"/>
    </row>
    <row r="620" spans="2:6" ht="15.75" customHeight="1" x14ac:dyDescent="0.3">
      <c r="B620" s="1"/>
      <c r="C620" s="1"/>
      <c r="D620" s="1"/>
      <c r="E620" s="1"/>
      <c r="F620" s="1"/>
    </row>
    <row r="621" spans="2:6" ht="15.75" customHeight="1" x14ac:dyDescent="0.3">
      <c r="B621" s="1"/>
      <c r="C621" s="1"/>
      <c r="D621" s="1"/>
      <c r="E621" s="1"/>
      <c r="F621" s="1"/>
    </row>
    <row r="622" spans="2:6" ht="15.75" customHeight="1" x14ac:dyDescent="0.3">
      <c r="B622" s="1"/>
      <c r="C622" s="1"/>
      <c r="D622" s="1"/>
      <c r="E622" s="1"/>
      <c r="F622" s="1"/>
    </row>
    <row r="623" spans="2:6" ht="15.75" customHeight="1" x14ac:dyDescent="0.3">
      <c r="B623" s="1"/>
      <c r="C623" s="1"/>
      <c r="D623" s="1"/>
      <c r="E623" s="1"/>
      <c r="F623" s="1"/>
    </row>
    <row r="624" spans="2:6" ht="15.75" customHeight="1" x14ac:dyDescent="0.3">
      <c r="B624" s="1"/>
      <c r="C624" s="1"/>
      <c r="D624" s="1"/>
      <c r="E624" s="1"/>
      <c r="F624" s="1"/>
    </row>
    <row r="625" spans="2:6" ht="15.75" customHeight="1" x14ac:dyDescent="0.3">
      <c r="B625" s="1"/>
      <c r="C625" s="1"/>
      <c r="D625" s="1"/>
      <c r="E625" s="1"/>
      <c r="F625" s="1"/>
    </row>
    <row r="626" spans="2:6" ht="15.75" customHeight="1" x14ac:dyDescent="0.3">
      <c r="B626" s="1"/>
      <c r="C626" s="1"/>
      <c r="D626" s="1"/>
      <c r="E626" s="1"/>
      <c r="F626" s="1"/>
    </row>
    <row r="627" spans="2:6" ht="15.75" customHeight="1" x14ac:dyDescent="0.3">
      <c r="B627" s="1"/>
      <c r="C627" s="1"/>
      <c r="D627" s="1"/>
      <c r="E627" s="1"/>
      <c r="F627" s="1"/>
    </row>
    <row r="628" spans="2:6" ht="15.75" customHeight="1" x14ac:dyDescent="0.3">
      <c r="B628" s="1"/>
      <c r="C628" s="1"/>
      <c r="D628" s="1"/>
      <c r="E628" s="1"/>
      <c r="F628" s="1"/>
    </row>
    <row r="629" spans="2:6" ht="15.75" customHeight="1" x14ac:dyDescent="0.3">
      <c r="B629" s="1"/>
      <c r="C629" s="1"/>
      <c r="D629" s="1"/>
      <c r="E629" s="1"/>
      <c r="F629" s="1"/>
    </row>
    <row r="630" spans="2:6" ht="15.75" customHeight="1" x14ac:dyDescent="0.3">
      <c r="B630" s="1"/>
      <c r="C630" s="1"/>
      <c r="D630" s="1"/>
      <c r="E630" s="1"/>
      <c r="F630" s="1"/>
    </row>
    <row r="631" spans="2:6" ht="15.75" customHeight="1" x14ac:dyDescent="0.3">
      <c r="B631" s="1"/>
      <c r="C631" s="1"/>
      <c r="D631" s="1"/>
      <c r="E631" s="1"/>
      <c r="F631" s="1"/>
    </row>
    <row r="632" spans="2:6" ht="15.75" customHeight="1" x14ac:dyDescent="0.3">
      <c r="B632" s="1"/>
      <c r="C632" s="1"/>
      <c r="D632" s="1"/>
      <c r="E632" s="1"/>
      <c r="F632" s="1"/>
    </row>
    <row r="633" spans="2:6" ht="15.75" customHeight="1" x14ac:dyDescent="0.3">
      <c r="B633" s="1"/>
      <c r="C633" s="1"/>
      <c r="D633" s="1"/>
      <c r="E633" s="1"/>
      <c r="F633" s="1"/>
    </row>
    <row r="634" spans="2:6" ht="15.75" customHeight="1" x14ac:dyDescent="0.3">
      <c r="B634" s="1"/>
      <c r="C634" s="1"/>
      <c r="D634" s="1"/>
      <c r="E634" s="1"/>
      <c r="F634" s="1"/>
    </row>
    <row r="635" spans="2:6" ht="15.75" customHeight="1" x14ac:dyDescent="0.3">
      <c r="B635" s="1"/>
      <c r="C635" s="1"/>
      <c r="D635" s="1"/>
      <c r="E635" s="1"/>
      <c r="F635" s="1"/>
    </row>
    <row r="636" spans="2:6" ht="15.75" customHeight="1" x14ac:dyDescent="0.3">
      <c r="B636" s="1"/>
      <c r="C636" s="1"/>
      <c r="D636" s="1"/>
      <c r="E636" s="1"/>
      <c r="F636" s="1"/>
    </row>
    <row r="637" spans="2:6" ht="15.75" customHeight="1" x14ac:dyDescent="0.3">
      <c r="B637" s="1"/>
      <c r="C637" s="1"/>
      <c r="D637" s="1"/>
      <c r="E637" s="1"/>
      <c r="F637" s="1"/>
    </row>
    <row r="638" spans="2:6" ht="15.75" customHeight="1" x14ac:dyDescent="0.3">
      <c r="B638" s="1"/>
      <c r="C638" s="1"/>
      <c r="D638" s="1"/>
      <c r="E638" s="1"/>
      <c r="F638" s="1"/>
    </row>
    <row r="639" spans="2:6" ht="15.75" customHeight="1" x14ac:dyDescent="0.3">
      <c r="B639" s="1"/>
      <c r="C639" s="1"/>
      <c r="D639" s="1"/>
      <c r="E639" s="1"/>
      <c r="F639" s="1"/>
    </row>
    <row r="640" spans="2:6" ht="15.75" customHeight="1" x14ac:dyDescent="0.3">
      <c r="B640" s="1"/>
      <c r="C640" s="1"/>
      <c r="D640" s="1"/>
      <c r="E640" s="1"/>
      <c r="F640" s="1"/>
    </row>
    <row r="641" spans="2:6" ht="15.75" customHeight="1" x14ac:dyDescent="0.3">
      <c r="B641" s="1"/>
      <c r="C641" s="1"/>
      <c r="D641" s="1"/>
      <c r="E641" s="1"/>
      <c r="F641" s="1"/>
    </row>
    <row r="642" spans="2:6" ht="15.75" customHeight="1" x14ac:dyDescent="0.3">
      <c r="B642" s="1"/>
      <c r="C642" s="1"/>
      <c r="D642" s="1"/>
      <c r="E642" s="1"/>
      <c r="F642" s="1"/>
    </row>
    <row r="643" spans="2:6" ht="15.75" customHeight="1" x14ac:dyDescent="0.3">
      <c r="B643" s="1"/>
      <c r="C643" s="1"/>
      <c r="D643" s="1"/>
      <c r="E643" s="1"/>
      <c r="F643" s="1"/>
    </row>
    <row r="644" spans="2:6" ht="15.75" customHeight="1" x14ac:dyDescent="0.3">
      <c r="B644" s="1"/>
      <c r="C644" s="1"/>
      <c r="D644" s="1"/>
      <c r="E644" s="1"/>
      <c r="F644" s="1"/>
    </row>
    <row r="645" spans="2:6" ht="15.75" customHeight="1" x14ac:dyDescent="0.3">
      <c r="B645" s="1"/>
      <c r="C645" s="1"/>
      <c r="D645" s="1"/>
      <c r="E645" s="1"/>
      <c r="F645" s="1"/>
    </row>
    <row r="646" spans="2:6" ht="15.75" customHeight="1" x14ac:dyDescent="0.3">
      <c r="B646" s="1"/>
      <c r="C646" s="1"/>
      <c r="D646" s="1"/>
      <c r="E646" s="1"/>
      <c r="F646" s="1"/>
    </row>
    <row r="647" spans="2:6" ht="15.75" customHeight="1" x14ac:dyDescent="0.3">
      <c r="B647" s="1"/>
      <c r="C647" s="1"/>
      <c r="D647" s="1"/>
      <c r="E647" s="1"/>
      <c r="F647" s="1"/>
    </row>
    <row r="648" spans="2:6" ht="15.75" customHeight="1" x14ac:dyDescent="0.3">
      <c r="B648" s="1"/>
      <c r="C648" s="1"/>
      <c r="D648" s="1"/>
      <c r="E648" s="1"/>
      <c r="F648" s="1"/>
    </row>
    <row r="649" spans="2:6" ht="15.75" customHeight="1" x14ac:dyDescent="0.3">
      <c r="B649" s="1"/>
      <c r="C649" s="1"/>
      <c r="D649" s="1"/>
      <c r="E649" s="1"/>
      <c r="F649" s="1"/>
    </row>
    <row r="650" spans="2:6" ht="15.75" customHeight="1" x14ac:dyDescent="0.3">
      <c r="B650" s="1"/>
      <c r="C650" s="1"/>
      <c r="D650" s="1"/>
      <c r="E650" s="1"/>
      <c r="F650" s="1"/>
    </row>
    <row r="651" spans="2:6" ht="15.75" customHeight="1" x14ac:dyDescent="0.3">
      <c r="B651" s="1"/>
      <c r="C651" s="1"/>
      <c r="D651" s="1"/>
      <c r="E651" s="1"/>
      <c r="F651" s="1"/>
    </row>
    <row r="652" spans="2:6" ht="15.75" customHeight="1" x14ac:dyDescent="0.3">
      <c r="B652" s="1"/>
      <c r="C652" s="1"/>
      <c r="D652" s="1"/>
      <c r="E652" s="1"/>
      <c r="F652" s="1"/>
    </row>
    <row r="653" spans="2:6" ht="15.75" customHeight="1" x14ac:dyDescent="0.3">
      <c r="B653" s="1"/>
      <c r="C653" s="1"/>
      <c r="D653" s="1"/>
      <c r="E653" s="1"/>
      <c r="F653" s="1"/>
    </row>
    <row r="654" spans="2:6" ht="15.75" customHeight="1" x14ac:dyDescent="0.3">
      <c r="B654" s="1"/>
      <c r="C654" s="1"/>
      <c r="D654" s="1"/>
      <c r="E654" s="1"/>
      <c r="F654" s="1"/>
    </row>
    <row r="655" spans="2:6" ht="15.75" customHeight="1" x14ac:dyDescent="0.3">
      <c r="B655" s="1"/>
      <c r="C655" s="1"/>
      <c r="D655" s="1"/>
      <c r="E655" s="1"/>
      <c r="F655" s="1"/>
    </row>
    <row r="656" spans="2:6" ht="15.75" customHeight="1" x14ac:dyDescent="0.3">
      <c r="B656" s="1"/>
      <c r="C656" s="1"/>
      <c r="D656" s="1"/>
      <c r="E656" s="1"/>
      <c r="F656" s="1"/>
    </row>
    <row r="657" spans="2:6" ht="15.75" customHeight="1" x14ac:dyDescent="0.3">
      <c r="B657" s="1"/>
      <c r="C657" s="1"/>
      <c r="D657" s="1"/>
      <c r="E657" s="1"/>
      <c r="F657" s="1"/>
    </row>
    <row r="658" spans="2:6" ht="15.75" customHeight="1" x14ac:dyDescent="0.3">
      <c r="B658" s="1"/>
      <c r="C658" s="1"/>
      <c r="D658" s="1"/>
      <c r="E658" s="1"/>
      <c r="F658" s="1"/>
    </row>
    <row r="659" spans="2:6" ht="15.75" customHeight="1" x14ac:dyDescent="0.3">
      <c r="B659" s="1"/>
      <c r="C659" s="1"/>
      <c r="D659" s="1"/>
      <c r="E659" s="1"/>
      <c r="F659" s="1"/>
    </row>
    <row r="660" spans="2:6" ht="15.75" customHeight="1" x14ac:dyDescent="0.3">
      <c r="B660" s="1"/>
      <c r="C660" s="1"/>
      <c r="D660" s="1"/>
      <c r="E660" s="1"/>
      <c r="F660" s="1"/>
    </row>
    <row r="661" spans="2:6" ht="15.75" customHeight="1" x14ac:dyDescent="0.3">
      <c r="B661" s="1"/>
      <c r="C661" s="1"/>
      <c r="D661" s="1"/>
      <c r="E661" s="1"/>
      <c r="F661" s="1"/>
    </row>
    <row r="662" spans="2:6" ht="15.75" customHeight="1" x14ac:dyDescent="0.3">
      <c r="B662" s="1"/>
      <c r="C662" s="1"/>
      <c r="D662" s="1"/>
      <c r="E662" s="1"/>
      <c r="F662" s="1"/>
    </row>
    <row r="663" spans="2:6" ht="15.75" customHeight="1" x14ac:dyDescent="0.3">
      <c r="B663" s="1"/>
      <c r="C663" s="1"/>
      <c r="D663" s="1"/>
      <c r="E663" s="1"/>
      <c r="F663" s="1"/>
    </row>
    <row r="664" spans="2:6" ht="15.75" customHeight="1" x14ac:dyDescent="0.3">
      <c r="B664" s="1"/>
      <c r="C664" s="1"/>
      <c r="D664" s="1"/>
      <c r="E664" s="1"/>
      <c r="F664" s="1"/>
    </row>
    <row r="665" spans="2:6" ht="15.75" customHeight="1" x14ac:dyDescent="0.3">
      <c r="B665" s="1"/>
      <c r="C665" s="1"/>
      <c r="D665" s="1"/>
      <c r="E665" s="1"/>
      <c r="F665" s="1"/>
    </row>
    <row r="666" spans="2:6" ht="15.75" customHeight="1" x14ac:dyDescent="0.3">
      <c r="B666" s="1"/>
      <c r="C666" s="1"/>
      <c r="D666" s="1"/>
      <c r="E666" s="1"/>
      <c r="F666" s="1"/>
    </row>
    <row r="667" spans="2:6" ht="15.75" customHeight="1" x14ac:dyDescent="0.3">
      <c r="B667" s="1"/>
      <c r="C667" s="1"/>
      <c r="D667" s="1"/>
      <c r="E667" s="1"/>
      <c r="F667" s="1"/>
    </row>
    <row r="668" spans="2:6" ht="15.75" customHeight="1" x14ac:dyDescent="0.3">
      <c r="B668" s="1"/>
      <c r="C668" s="1"/>
      <c r="D668" s="1"/>
      <c r="E668" s="1"/>
      <c r="F668" s="1"/>
    </row>
    <row r="669" spans="2:6" ht="15.75" customHeight="1" x14ac:dyDescent="0.3">
      <c r="B669" s="1"/>
      <c r="C669" s="1"/>
      <c r="D669" s="1"/>
      <c r="E669" s="1"/>
      <c r="F669" s="1"/>
    </row>
    <row r="670" spans="2:6" ht="15.75" customHeight="1" x14ac:dyDescent="0.3">
      <c r="B670" s="1"/>
      <c r="C670" s="1"/>
      <c r="D670" s="1"/>
      <c r="E670" s="1"/>
      <c r="F670" s="1"/>
    </row>
    <row r="671" spans="2:6" ht="15.75" customHeight="1" x14ac:dyDescent="0.3">
      <c r="B671" s="1"/>
      <c r="C671" s="1"/>
      <c r="D671" s="1"/>
      <c r="E671" s="1"/>
      <c r="F671" s="1"/>
    </row>
    <row r="672" spans="2:6" ht="15.75" customHeight="1" x14ac:dyDescent="0.3">
      <c r="B672" s="1"/>
      <c r="C672" s="1"/>
      <c r="D672" s="1"/>
      <c r="E672" s="1"/>
      <c r="F672" s="1"/>
    </row>
    <row r="673" spans="2:6" ht="15.75" customHeight="1" x14ac:dyDescent="0.3">
      <c r="B673" s="1"/>
      <c r="C673" s="1"/>
      <c r="D673" s="1"/>
      <c r="E673" s="1"/>
      <c r="F673" s="1"/>
    </row>
    <row r="674" spans="2:6" ht="15.75" customHeight="1" x14ac:dyDescent="0.3">
      <c r="B674" s="1"/>
      <c r="C674" s="1"/>
      <c r="D674" s="1"/>
      <c r="E674" s="1"/>
      <c r="F674" s="1"/>
    </row>
    <row r="675" spans="2:6" ht="15.75" customHeight="1" x14ac:dyDescent="0.3">
      <c r="B675" s="1"/>
      <c r="C675" s="1"/>
      <c r="D675" s="1"/>
      <c r="E675" s="1"/>
      <c r="F675" s="1"/>
    </row>
    <row r="676" spans="2:6" ht="15.75" customHeight="1" x14ac:dyDescent="0.3">
      <c r="B676" s="1"/>
      <c r="C676" s="1"/>
      <c r="D676" s="1"/>
      <c r="E676" s="1"/>
      <c r="F676" s="1"/>
    </row>
    <row r="677" spans="2:6" ht="15.75" customHeight="1" x14ac:dyDescent="0.3">
      <c r="B677" s="1"/>
      <c r="C677" s="1"/>
      <c r="D677" s="1"/>
      <c r="E677" s="1"/>
      <c r="F677" s="1"/>
    </row>
    <row r="678" spans="2:6" ht="15.75" customHeight="1" x14ac:dyDescent="0.3">
      <c r="B678" s="1"/>
      <c r="C678" s="1"/>
      <c r="D678" s="1"/>
      <c r="E678" s="1"/>
      <c r="F678" s="1"/>
    </row>
    <row r="679" spans="2:6" ht="15.75" customHeight="1" x14ac:dyDescent="0.3">
      <c r="B679" s="1"/>
      <c r="C679" s="1"/>
      <c r="D679" s="1"/>
      <c r="E679" s="1"/>
      <c r="F679" s="1"/>
    </row>
    <row r="680" spans="2:6" ht="15.75" customHeight="1" x14ac:dyDescent="0.3">
      <c r="B680" s="1"/>
      <c r="C680" s="1"/>
      <c r="D680" s="1"/>
      <c r="E680" s="1"/>
      <c r="F680" s="1"/>
    </row>
    <row r="681" spans="2:6" ht="15.75" customHeight="1" x14ac:dyDescent="0.3">
      <c r="B681" s="1"/>
      <c r="C681" s="1"/>
      <c r="D681" s="1"/>
      <c r="E681" s="1"/>
      <c r="F681" s="1"/>
    </row>
    <row r="682" spans="2:6" ht="15.75" customHeight="1" x14ac:dyDescent="0.3">
      <c r="B682" s="1"/>
      <c r="C682" s="1"/>
      <c r="D682" s="1"/>
      <c r="E682" s="1"/>
      <c r="F682" s="1"/>
    </row>
    <row r="683" spans="2:6" ht="15.75" customHeight="1" x14ac:dyDescent="0.3">
      <c r="B683" s="1"/>
      <c r="C683" s="1"/>
      <c r="D683" s="1"/>
      <c r="E683" s="1"/>
      <c r="F683" s="1"/>
    </row>
    <row r="684" spans="2:6" ht="15.75" customHeight="1" x14ac:dyDescent="0.3">
      <c r="B684" s="1"/>
      <c r="C684" s="1"/>
      <c r="D684" s="1"/>
      <c r="E684" s="1"/>
      <c r="F684" s="1"/>
    </row>
    <row r="685" spans="2:6" ht="15.75" customHeight="1" x14ac:dyDescent="0.3">
      <c r="B685" s="1"/>
      <c r="C685" s="1"/>
      <c r="D685" s="1"/>
      <c r="E685" s="1"/>
      <c r="F685" s="1"/>
    </row>
    <row r="686" spans="2:6" ht="15.75" customHeight="1" x14ac:dyDescent="0.3">
      <c r="B686" s="1"/>
      <c r="C686" s="1"/>
      <c r="D686" s="1"/>
      <c r="E686" s="1"/>
      <c r="F686" s="1"/>
    </row>
    <row r="687" spans="2:6" ht="15.75" customHeight="1" x14ac:dyDescent="0.3">
      <c r="B687" s="1"/>
      <c r="C687" s="1"/>
      <c r="D687" s="1"/>
      <c r="E687" s="1"/>
      <c r="F687" s="1"/>
    </row>
    <row r="688" spans="2:6" ht="15.75" customHeight="1" x14ac:dyDescent="0.3">
      <c r="B688" s="1"/>
      <c r="C688" s="1"/>
      <c r="D688" s="1"/>
      <c r="E688" s="1"/>
      <c r="F688" s="1"/>
    </row>
    <row r="689" spans="2:6" ht="15.75" customHeight="1" x14ac:dyDescent="0.3">
      <c r="B689" s="1"/>
      <c r="C689" s="1"/>
      <c r="D689" s="1"/>
      <c r="E689" s="1"/>
      <c r="F689" s="1"/>
    </row>
    <row r="690" spans="2:6" ht="15.75" customHeight="1" x14ac:dyDescent="0.3">
      <c r="B690" s="1"/>
      <c r="C690" s="1"/>
      <c r="D690" s="1"/>
      <c r="E690" s="1"/>
      <c r="F690" s="1"/>
    </row>
    <row r="691" spans="2:6" ht="15.75" customHeight="1" x14ac:dyDescent="0.3">
      <c r="B691" s="1"/>
      <c r="C691" s="1"/>
      <c r="D691" s="1"/>
      <c r="E691" s="1"/>
      <c r="F691" s="1"/>
    </row>
    <row r="692" spans="2:6" ht="15.75" customHeight="1" x14ac:dyDescent="0.3">
      <c r="B692" s="1"/>
      <c r="C692" s="1"/>
      <c r="D692" s="1"/>
      <c r="E692" s="1"/>
      <c r="F692" s="1"/>
    </row>
    <row r="693" spans="2:6" ht="15.75" customHeight="1" x14ac:dyDescent="0.3">
      <c r="B693" s="1"/>
      <c r="C693" s="1"/>
      <c r="D693" s="1"/>
      <c r="E693" s="1"/>
      <c r="F693" s="1"/>
    </row>
    <row r="694" spans="2:6" ht="15.75" customHeight="1" x14ac:dyDescent="0.3">
      <c r="B694" s="1"/>
      <c r="C694" s="1"/>
      <c r="D694" s="1"/>
      <c r="E694" s="1"/>
      <c r="F694" s="1"/>
    </row>
    <row r="695" spans="2:6" ht="15.75" customHeight="1" x14ac:dyDescent="0.3">
      <c r="B695" s="1"/>
      <c r="C695" s="1"/>
      <c r="D695" s="1"/>
      <c r="E695" s="1"/>
      <c r="F695" s="1"/>
    </row>
    <row r="696" spans="2:6" ht="15.75" customHeight="1" x14ac:dyDescent="0.3">
      <c r="B696" s="1"/>
      <c r="C696" s="1"/>
      <c r="D696" s="1"/>
      <c r="E696" s="1"/>
      <c r="F696" s="1"/>
    </row>
    <row r="697" spans="2:6" ht="15.75" customHeight="1" x14ac:dyDescent="0.3">
      <c r="B697" s="1"/>
      <c r="C697" s="1"/>
      <c r="D697" s="1"/>
      <c r="E697" s="1"/>
      <c r="F697" s="1"/>
    </row>
    <row r="698" spans="2:6" ht="15.75" customHeight="1" x14ac:dyDescent="0.3">
      <c r="B698" s="1"/>
      <c r="C698" s="1"/>
      <c r="D698" s="1"/>
      <c r="E698" s="1"/>
      <c r="F698" s="1"/>
    </row>
    <row r="699" spans="2:6" ht="15.75" customHeight="1" x14ac:dyDescent="0.3">
      <c r="B699" s="1"/>
      <c r="C699" s="1"/>
      <c r="D699" s="1"/>
      <c r="E699" s="1"/>
      <c r="F699" s="1"/>
    </row>
    <row r="700" spans="2:6" ht="15.75" customHeight="1" x14ac:dyDescent="0.3">
      <c r="B700" s="1"/>
      <c r="C700" s="1"/>
      <c r="D700" s="1"/>
      <c r="E700" s="1"/>
      <c r="F700" s="1"/>
    </row>
    <row r="701" spans="2:6" ht="15.75" customHeight="1" x14ac:dyDescent="0.3">
      <c r="B701" s="1"/>
      <c r="C701" s="1"/>
      <c r="D701" s="1"/>
      <c r="E701" s="1"/>
      <c r="F701" s="1"/>
    </row>
    <row r="702" spans="2:6" ht="15.75" customHeight="1" x14ac:dyDescent="0.3">
      <c r="B702" s="1"/>
      <c r="C702" s="1"/>
      <c r="D702" s="1"/>
      <c r="E702" s="1"/>
      <c r="F702" s="1"/>
    </row>
    <row r="703" spans="2:6" ht="15.75" customHeight="1" x14ac:dyDescent="0.3">
      <c r="B703" s="1"/>
      <c r="C703" s="1"/>
      <c r="D703" s="1"/>
      <c r="E703" s="1"/>
      <c r="F703" s="1"/>
    </row>
    <row r="704" spans="2:6" ht="15.75" customHeight="1" x14ac:dyDescent="0.3">
      <c r="B704" s="1"/>
      <c r="C704" s="1"/>
      <c r="D704" s="1"/>
      <c r="E704" s="1"/>
      <c r="F704" s="1"/>
    </row>
    <row r="705" spans="2:6" ht="15.75" customHeight="1" x14ac:dyDescent="0.3">
      <c r="B705" s="1"/>
      <c r="C705" s="1"/>
      <c r="D705" s="1"/>
      <c r="E705" s="1"/>
      <c r="F705" s="1"/>
    </row>
    <row r="706" spans="2:6" ht="15.75" customHeight="1" x14ac:dyDescent="0.3">
      <c r="B706" s="1"/>
      <c r="C706" s="1"/>
      <c r="D706" s="1"/>
      <c r="E706" s="1"/>
      <c r="F706" s="1"/>
    </row>
    <row r="707" spans="2:6" ht="15.75" customHeight="1" x14ac:dyDescent="0.3">
      <c r="B707" s="1"/>
      <c r="C707" s="1"/>
      <c r="D707" s="1"/>
      <c r="E707" s="1"/>
      <c r="F707" s="1"/>
    </row>
    <row r="708" spans="2:6" ht="15.75" customHeight="1" x14ac:dyDescent="0.3">
      <c r="B708" s="1"/>
      <c r="C708" s="1"/>
      <c r="D708" s="1"/>
      <c r="E708" s="1"/>
      <c r="F708" s="1"/>
    </row>
    <row r="709" spans="2:6" ht="15.75" customHeight="1" x14ac:dyDescent="0.3">
      <c r="B709" s="1"/>
      <c r="C709" s="1"/>
      <c r="D709" s="1"/>
      <c r="E709" s="1"/>
      <c r="F709" s="1"/>
    </row>
    <row r="710" spans="2:6" ht="15.75" customHeight="1" x14ac:dyDescent="0.3">
      <c r="B710" s="1"/>
      <c r="C710" s="1"/>
      <c r="D710" s="1"/>
      <c r="E710" s="1"/>
      <c r="F710" s="1"/>
    </row>
    <row r="711" spans="2:6" ht="15.75" customHeight="1" x14ac:dyDescent="0.3">
      <c r="B711" s="1"/>
      <c r="C711" s="1"/>
      <c r="D711" s="1"/>
      <c r="E711" s="1"/>
      <c r="F711" s="1"/>
    </row>
    <row r="712" spans="2:6" ht="15.75" customHeight="1" x14ac:dyDescent="0.3">
      <c r="B712" s="1"/>
      <c r="C712" s="1"/>
      <c r="D712" s="1"/>
      <c r="E712" s="1"/>
      <c r="F712" s="1"/>
    </row>
    <row r="713" spans="2:6" ht="15.75" customHeight="1" x14ac:dyDescent="0.3">
      <c r="B713" s="1"/>
      <c r="C713" s="1"/>
      <c r="D713" s="1"/>
      <c r="E713" s="1"/>
      <c r="F713" s="1"/>
    </row>
    <row r="714" spans="2:6" ht="15.75" customHeight="1" x14ac:dyDescent="0.3">
      <c r="B714" s="1"/>
      <c r="C714" s="1"/>
      <c r="D714" s="1"/>
      <c r="E714" s="1"/>
      <c r="F714" s="1"/>
    </row>
    <row r="715" spans="2:6" ht="15.75" customHeight="1" x14ac:dyDescent="0.3">
      <c r="B715" s="1"/>
      <c r="C715" s="1"/>
      <c r="D715" s="1"/>
      <c r="E715" s="1"/>
      <c r="F715" s="1"/>
    </row>
    <row r="716" spans="2:6" ht="15.75" customHeight="1" x14ac:dyDescent="0.3">
      <c r="B716" s="1"/>
      <c r="C716" s="1"/>
      <c r="D716" s="1"/>
      <c r="E716" s="1"/>
      <c r="F716" s="1"/>
    </row>
    <row r="717" spans="2:6" ht="15.75" customHeight="1" x14ac:dyDescent="0.3">
      <c r="B717" s="1"/>
      <c r="C717" s="1"/>
      <c r="D717" s="1"/>
      <c r="E717" s="1"/>
      <c r="F717" s="1"/>
    </row>
    <row r="718" spans="2:6" ht="15.75" customHeight="1" x14ac:dyDescent="0.3">
      <c r="B718" s="1"/>
      <c r="C718" s="1"/>
      <c r="D718" s="1"/>
      <c r="E718" s="1"/>
      <c r="F718" s="1"/>
    </row>
    <row r="719" spans="2:6" ht="15.75" customHeight="1" x14ac:dyDescent="0.3">
      <c r="B719" s="1"/>
      <c r="C719" s="1"/>
      <c r="D719" s="1"/>
      <c r="E719" s="1"/>
      <c r="F719" s="1"/>
    </row>
    <row r="720" spans="2:6" ht="15.75" customHeight="1" x14ac:dyDescent="0.3">
      <c r="B720" s="1"/>
      <c r="C720" s="1"/>
      <c r="D720" s="1"/>
      <c r="E720" s="1"/>
      <c r="F720" s="1"/>
    </row>
    <row r="721" spans="2:6" ht="15.75" customHeight="1" x14ac:dyDescent="0.3">
      <c r="B721" s="1"/>
      <c r="C721" s="1"/>
      <c r="D721" s="1"/>
      <c r="E721" s="1"/>
      <c r="F721" s="1"/>
    </row>
    <row r="722" spans="2:6" ht="15.75" customHeight="1" x14ac:dyDescent="0.3">
      <c r="B722" s="1"/>
      <c r="C722" s="1"/>
      <c r="D722" s="1"/>
      <c r="E722" s="1"/>
      <c r="F722" s="1"/>
    </row>
    <row r="723" spans="2:6" ht="15.75" customHeight="1" x14ac:dyDescent="0.3">
      <c r="B723" s="1"/>
      <c r="C723" s="1"/>
      <c r="D723" s="1"/>
      <c r="E723" s="1"/>
      <c r="F723" s="1"/>
    </row>
    <row r="724" spans="2:6" ht="15.75" customHeight="1" x14ac:dyDescent="0.3">
      <c r="B724" s="1"/>
      <c r="C724" s="1"/>
      <c r="D724" s="1"/>
      <c r="E724" s="1"/>
      <c r="F724" s="1"/>
    </row>
    <row r="725" spans="2:6" ht="15.75" customHeight="1" x14ac:dyDescent="0.3">
      <c r="B725" s="1"/>
      <c r="C725" s="1"/>
      <c r="D725" s="1"/>
      <c r="E725" s="1"/>
      <c r="F725" s="1"/>
    </row>
    <row r="726" spans="2:6" ht="15.75" customHeight="1" x14ac:dyDescent="0.3">
      <c r="B726" s="1"/>
      <c r="C726" s="1"/>
      <c r="D726" s="1"/>
      <c r="E726" s="1"/>
      <c r="F726" s="1"/>
    </row>
    <row r="727" spans="2:6" ht="15.75" customHeight="1" x14ac:dyDescent="0.3">
      <c r="B727" s="1"/>
      <c r="C727" s="1"/>
      <c r="D727" s="1"/>
      <c r="E727" s="1"/>
      <c r="F727" s="1"/>
    </row>
    <row r="728" spans="2:6" ht="15.75" customHeight="1" x14ac:dyDescent="0.3">
      <c r="B728" s="1"/>
      <c r="C728" s="1"/>
      <c r="D728" s="1"/>
      <c r="E728" s="1"/>
      <c r="F728" s="1"/>
    </row>
    <row r="729" spans="2:6" ht="15.75" customHeight="1" x14ac:dyDescent="0.3">
      <c r="B729" s="1"/>
      <c r="C729" s="1"/>
      <c r="D729" s="1"/>
      <c r="E729" s="1"/>
      <c r="F729" s="1"/>
    </row>
    <row r="730" spans="2:6" ht="15.75" customHeight="1" x14ac:dyDescent="0.3">
      <c r="B730" s="1"/>
      <c r="C730" s="1"/>
      <c r="D730" s="1"/>
      <c r="E730" s="1"/>
      <c r="F730" s="1"/>
    </row>
    <row r="731" spans="2:6" ht="15.75" customHeight="1" x14ac:dyDescent="0.3">
      <c r="B731" s="1"/>
      <c r="C731" s="1"/>
      <c r="D731" s="1"/>
      <c r="E731" s="1"/>
      <c r="F731" s="1"/>
    </row>
    <row r="732" spans="2:6" ht="15.75" customHeight="1" x14ac:dyDescent="0.3">
      <c r="B732" s="1"/>
      <c r="C732" s="1"/>
      <c r="D732" s="1"/>
      <c r="E732" s="1"/>
      <c r="F732" s="1"/>
    </row>
    <row r="733" spans="2:6" ht="15.75" customHeight="1" x14ac:dyDescent="0.3">
      <c r="B733" s="1"/>
      <c r="C733" s="1"/>
      <c r="D733" s="1"/>
      <c r="E733" s="1"/>
      <c r="F733" s="1"/>
    </row>
    <row r="734" spans="2:6" ht="15.75" customHeight="1" x14ac:dyDescent="0.3">
      <c r="B734" s="1"/>
      <c r="C734" s="1"/>
      <c r="D734" s="1"/>
      <c r="E734" s="1"/>
      <c r="F734" s="1"/>
    </row>
    <row r="735" spans="2:6" ht="15.75" customHeight="1" x14ac:dyDescent="0.3">
      <c r="B735" s="1"/>
      <c r="C735" s="1"/>
      <c r="D735" s="1"/>
      <c r="E735" s="1"/>
      <c r="F735" s="1"/>
    </row>
    <row r="736" spans="2:6" ht="15.75" customHeight="1" x14ac:dyDescent="0.3">
      <c r="B736" s="1"/>
      <c r="C736" s="1"/>
      <c r="D736" s="1"/>
      <c r="E736" s="1"/>
      <c r="F736" s="1"/>
    </row>
    <row r="737" spans="2:6" ht="15.75" customHeight="1" x14ac:dyDescent="0.3">
      <c r="B737" s="1"/>
      <c r="C737" s="1"/>
      <c r="D737" s="1"/>
      <c r="E737" s="1"/>
      <c r="F737" s="1"/>
    </row>
    <row r="738" spans="2:6" ht="15.75" customHeight="1" x14ac:dyDescent="0.3">
      <c r="B738" s="1"/>
      <c r="C738" s="1"/>
      <c r="D738" s="1"/>
      <c r="E738" s="1"/>
      <c r="F738" s="1"/>
    </row>
    <row r="739" spans="2:6" ht="15.75" customHeight="1" x14ac:dyDescent="0.3">
      <c r="B739" s="1"/>
      <c r="C739" s="1"/>
      <c r="D739" s="1"/>
      <c r="E739" s="1"/>
      <c r="F739" s="1"/>
    </row>
    <row r="740" spans="2:6" ht="15.75" customHeight="1" x14ac:dyDescent="0.3">
      <c r="B740" s="1"/>
      <c r="C740" s="1"/>
      <c r="D740" s="1"/>
      <c r="E740" s="1"/>
      <c r="F740" s="1"/>
    </row>
    <row r="741" spans="2:6" ht="15.75" customHeight="1" x14ac:dyDescent="0.3">
      <c r="B741" s="1"/>
      <c r="C741" s="1"/>
      <c r="D741" s="1"/>
      <c r="E741" s="1"/>
      <c r="F741" s="1"/>
    </row>
    <row r="742" spans="2:6" ht="15.75" customHeight="1" x14ac:dyDescent="0.3">
      <c r="B742" s="1"/>
      <c r="C742" s="1"/>
      <c r="D742" s="1"/>
      <c r="E742" s="1"/>
      <c r="F742" s="1"/>
    </row>
    <row r="743" spans="2:6" ht="15.75" customHeight="1" x14ac:dyDescent="0.3">
      <c r="B743" s="1"/>
      <c r="C743" s="1"/>
      <c r="D743" s="1"/>
      <c r="E743" s="1"/>
      <c r="F743" s="1"/>
    </row>
    <row r="744" spans="2:6" ht="15.75" customHeight="1" x14ac:dyDescent="0.3">
      <c r="B744" s="1"/>
      <c r="C744" s="1"/>
      <c r="D744" s="1"/>
      <c r="E744" s="1"/>
      <c r="F744" s="1"/>
    </row>
    <row r="745" spans="2:6" ht="15.75" customHeight="1" x14ac:dyDescent="0.3">
      <c r="B745" s="1"/>
      <c r="C745" s="1"/>
      <c r="D745" s="1"/>
      <c r="E745" s="1"/>
      <c r="F745" s="1"/>
    </row>
    <row r="746" spans="2:6" ht="15.75" customHeight="1" x14ac:dyDescent="0.3">
      <c r="B746" s="1"/>
      <c r="C746" s="1"/>
      <c r="D746" s="1"/>
      <c r="E746" s="1"/>
      <c r="F746" s="1"/>
    </row>
    <row r="747" spans="2:6" ht="15.75" customHeight="1" x14ac:dyDescent="0.3">
      <c r="B747" s="1"/>
      <c r="C747" s="1"/>
      <c r="D747" s="1"/>
      <c r="E747" s="1"/>
      <c r="F747" s="1"/>
    </row>
    <row r="748" spans="2:6" ht="15.75" customHeight="1" x14ac:dyDescent="0.3">
      <c r="B748" s="1"/>
      <c r="C748" s="1"/>
      <c r="D748" s="1"/>
      <c r="E748" s="1"/>
      <c r="F748" s="1"/>
    </row>
    <row r="749" spans="2:6" ht="15.75" customHeight="1" x14ac:dyDescent="0.3">
      <c r="B749" s="1"/>
      <c r="C749" s="1"/>
      <c r="D749" s="1"/>
      <c r="E749" s="1"/>
      <c r="F749" s="1"/>
    </row>
    <row r="750" spans="2:6" ht="15.75" customHeight="1" x14ac:dyDescent="0.3">
      <c r="B750" s="1"/>
      <c r="C750" s="1"/>
      <c r="D750" s="1"/>
      <c r="E750" s="1"/>
      <c r="F750" s="1"/>
    </row>
    <row r="751" spans="2:6" ht="15.75" customHeight="1" x14ac:dyDescent="0.3">
      <c r="B751" s="1"/>
      <c r="C751" s="1"/>
      <c r="D751" s="1"/>
      <c r="E751" s="1"/>
      <c r="F751" s="1"/>
    </row>
    <row r="752" spans="2:6" ht="15.75" customHeight="1" x14ac:dyDescent="0.3">
      <c r="B752" s="1"/>
      <c r="C752" s="1"/>
      <c r="D752" s="1"/>
      <c r="E752" s="1"/>
      <c r="F752" s="1"/>
    </row>
    <row r="753" spans="2:6" ht="15.75" customHeight="1" x14ac:dyDescent="0.3">
      <c r="B753" s="1"/>
      <c r="C753" s="1"/>
      <c r="D753" s="1"/>
      <c r="E753" s="1"/>
      <c r="F753" s="1"/>
    </row>
    <row r="754" spans="2:6" ht="15.75" customHeight="1" x14ac:dyDescent="0.3">
      <c r="B754" s="1"/>
      <c r="C754" s="1"/>
      <c r="D754" s="1"/>
      <c r="E754" s="1"/>
      <c r="F754" s="1"/>
    </row>
    <row r="755" spans="2:6" ht="15.75" customHeight="1" x14ac:dyDescent="0.3">
      <c r="B755" s="1"/>
      <c r="C755" s="1"/>
      <c r="D755" s="1"/>
      <c r="E755" s="1"/>
      <c r="F755" s="1"/>
    </row>
    <row r="756" spans="2:6" ht="15.75" customHeight="1" x14ac:dyDescent="0.3">
      <c r="B756" s="1"/>
      <c r="C756" s="1"/>
      <c r="D756" s="1"/>
      <c r="E756" s="1"/>
      <c r="F756" s="1"/>
    </row>
    <row r="757" spans="2:6" ht="15.75" customHeight="1" x14ac:dyDescent="0.3">
      <c r="B757" s="1"/>
      <c r="C757" s="1"/>
      <c r="D757" s="1"/>
      <c r="E757" s="1"/>
      <c r="F757" s="1"/>
    </row>
    <row r="758" spans="2:6" ht="15.75" customHeight="1" x14ac:dyDescent="0.3">
      <c r="B758" s="1"/>
      <c r="C758" s="1"/>
      <c r="D758" s="1"/>
      <c r="E758" s="1"/>
      <c r="F758" s="1"/>
    </row>
    <row r="759" spans="2:6" ht="15.75" customHeight="1" x14ac:dyDescent="0.3">
      <c r="B759" s="1"/>
      <c r="C759" s="1"/>
      <c r="D759" s="1"/>
      <c r="E759" s="1"/>
      <c r="F759" s="1"/>
    </row>
    <row r="760" spans="2:6" ht="15.75" customHeight="1" x14ac:dyDescent="0.3">
      <c r="B760" s="1"/>
      <c r="C760" s="1"/>
      <c r="D760" s="1"/>
      <c r="E760" s="1"/>
      <c r="F760" s="1"/>
    </row>
    <row r="761" spans="2:6" ht="15.75" customHeight="1" x14ac:dyDescent="0.3">
      <c r="B761" s="1"/>
      <c r="C761" s="1"/>
      <c r="D761" s="1"/>
      <c r="E761" s="1"/>
      <c r="F761" s="1"/>
    </row>
    <row r="762" spans="2:6" ht="15.75" customHeight="1" x14ac:dyDescent="0.3">
      <c r="B762" s="1"/>
      <c r="C762" s="1"/>
      <c r="D762" s="1"/>
      <c r="E762" s="1"/>
      <c r="F762" s="1"/>
    </row>
    <row r="763" spans="2:6" ht="15.75" customHeight="1" x14ac:dyDescent="0.3">
      <c r="B763" s="1"/>
      <c r="C763" s="1"/>
      <c r="D763" s="1"/>
      <c r="E763" s="1"/>
      <c r="F763" s="1"/>
    </row>
    <row r="764" spans="2:6" ht="15.75" customHeight="1" x14ac:dyDescent="0.3">
      <c r="B764" s="1"/>
      <c r="C764" s="1"/>
      <c r="D764" s="1"/>
      <c r="E764" s="1"/>
      <c r="F764" s="1"/>
    </row>
    <row r="765" spans="2:6" ht="15.75" customHeight="1" x14ac:dyDescent="0.3">
      <c r="B765" s="1"/>
      <c r="C765" s="1"/>
      <c r="D765" s="1"/>
      <c r="E765" s="1"/>
      <c r="F765" s="1"/>
    </row>
    <row r="766" spans="2:6" ht="15.75" customHeight="1" x14ac:dyDescent="0.3">
      <c r="B766" s="1"/>
      <c r="C766" s="1"/>
      <c r="D766" s="1"/>
      <c r="E766" s="1"/>
      <c r="F766" s="1"/>
    </row>
    <row r="767" spans="2:6" ht="15.75" customHeight="1" x14ac:dyDescent="0.3">
      <c r="B767" s="1"/>
      <c r="C767" s="1"/>
      <c r="D767" s="1"/>
      <c r="E767" s="1"/>
      <c r="F767" s="1"/>
    </row>
    <row r="768" spans="2:6" ht="15.75" customHeight="1" x14ac:dyDescent="0.3">
      <c r="B768" s="1"/>
      <c r="C768" s="1"/>
      <c r="D768" s="1"/>
      <c r="E768" s="1"/>
      <c r="F768" s="1"/>
    </row>
    <row r="769" spans="2:6" ht="15.75" customHeight="1" x14ac:dyDescent="0.3">
      <c r="B769" s="1"/>
      <c r="C769" s="1"/>
      <c r="D769" s="1"/>
      <c r="E769" s="1"/>
      <c r="F769" s="1"/>
    </row>
    <row r="770" spans="2:6" ht="15.75" customHeight="1" x14ac:dyDescent="0.3">
      <c r="B770" s="1"/>
      <c r="C770" s="1"/>
      <c r="D770" s="1"/>
      <c r="E770" s="1"/>
      <c r="F770" s="1"/>
    </row>
    <row r="771" spans="2:6" ht="15.75" customHeight="1" x14ac:dyDescent="0.3">
      <c r="B771" s="1"/>
      <c r="C771" s="1"/>
      <c r="D771" s="1"/>
      <c r="E771" s="1"/>
      <c r="F771" s="1"/>
    </row>
    <row r="772" spans="2:6" ht="15.75" customHeight="1" x14ac:dyDescent="0.3">
      <c r="B772" s="1"/>
      <c r="C772" s="1"/>
      <c r="D772" s="1"/>
      <c r="E772" s="1"/>
      <c r="F772" s="1"/>
    </row>
    <row r="773" spans="2:6" ht="15.75" customHeight="1" x14ac:dyDescent="0.3">
      <c r="B773" s="1"/>
      <c r="C773" s="1"/>
      <c r="D773" s="1"/>
      <c r="E773" s="1"/>
      <c r="F773" s="1"/>
    </row>
    <row r="774" spans="2:6" ht="15.75" customHeight="1" x14ac:dyDescent="0.3">
      <c r="B774" s="1"/>
      <c r="C774" s="1"/>
      <c r="D774" s="1"/>
      <c r="E774" s="1"/>
      <c r="F774" s="1"/>
    </row>
    <row r="775" spans="2:6" ht="15.75" customHeight="1" x14ac:dyDescent="0.3">
      <c r="B775" s="1"/>
      <c r="C775" s="1"/>
      <c r="D775" s="1"/>
      <c r="E775" s="1"/>
      <c r="F775" s="1"/>
    </row>
    <row r="776" spans="2:6" ht="15.75" customHeight="1" x14ac:dyDescent="0.3">
      <c r="B776" s="1"/>
      <c r="C776" s="1"/>
      <c r="D776" s="1"/>
      <c r="E776" s="1"/>
      <c r="F776" s="1"/>
    </row>
    <row r="777" spans="2:6" ht="15.75" customHeight="1" x14ac:dyDescent="0.3">
      <c r="B777" s="1"/>
      <c r="C777" s="1"/>
      <c r="D777" s="1"/>
      <c r="E777" s="1"/>
      <c r="F777" s="1"/>
    </row>
    <row r="778" spans="2:6" ht="15.75" customHeight="1" x14ac:dyDescent="0.3">
      <c r="B778" s="1"/>
      <c r="C778" s="1"/>
      <c r="D778" s="1"/>
      <c r="E778" s="1"/>
      <c r="F778" s="1"/>
    </row>
    <row r="779" spans="2:6" ht="15.75" customHeight="1" x14ac:dyDescent="0.3">
      <c r="B779" s="1"/>
      <c r="C779" s="1"/>
      <c r="D779" s="1"/>
      <c r="E779" s="1"/>
      <c r="F779" s="1"/>
    </row>
    <row r="780" spans="2:6" ht="15.75" customHeight="1" x14ac:dyDescent="0.3">
      <c r="B780" s="1"/>
      <c r="C780" s="1"/>
      <c r="D780" s="1"/>
      <c r="E780" s="1"/>
      <c r="F780" s="1"/>
    </row>
    <row r="781" spans="2:6" ht="15.75" customHeight="1" x14ac:dyDescent="0.3">
      <c r="B781" s="1"/>
      <c r="C781" s="1"/>
      <c r="D781" s="1"/>
      <c r="E781" s="1"/>
      <c r="F781" s="1"/>
    </row>
    <row r="782" spans="2:6" ht="15.75" customHeight="1" x14ac:dyDescent="0.3">
      <c r="B782" s="1"/>
      <c r="C782" s="1"/>
      <c r="D782" s="1"/>
      <c r="E782" s="1"/>
      <c r="F782" s="1"/>
    </row>
    <row r="783" spans="2:6" ht="15.75" customHeight="1" x14ac:dyDescent="0.3">
      <c r="B783" s="1"/>
      <c r="C783" s="1"/>
      <c r="D783" s="1"/>
      <c r="E783" s="1"/>
      <c r="F783" s="1"/>
    </row>
    <row r="784" spans="2:6" ht="15.75" customHeight="1" x14ac:dyDescent="0.3">
      <c r="B784" s="1"/>
      <c r="C784" s="1"/>
      <c r="D784" s="1"/>
      <c r="E784" s="1"/>
      <c r="F784" s="1"/>
    </row>
    <row r="785" spans="2:6" ht="15.75" customHeight="1" x14ac:dyDescent="0.3">
      <c r="B785" s="1"/>
      <c r="C785" s="1"/>
      <c r="D785" s="1"/>
      <c r="E785" s="1"/>
      <c r="F785" s="1"/>
    </row>
    <row r="786" spans="2:6" ht="15.75" customHeight="1" x14ac:dyDescent="0.3">
      <c r="B786" s="1"/>
      <c r="C786" s="1"/>
      <c r="D786" s="1"/>
      <c r="E786" s="1"/>
      <c r="F786" s="1"/>
    </row>
    <row r="787" spans="2:6" ht="15.75" customHeight="1" x14ac:dyDescent="0.3">
      <c r="B787" s="1"/>
      <c r="C787" s="1"/>
      <c r="D787" s="1"/>
      <c r="E787" s="1"/>
      <c r="F787" s="1"/>
    </row>
    <row r="788" spans="2:6" ht="15.75" customHeight="1" x14ac:dyDescent="0.3">
      <c r="B788" s="1"/>
      <c r="C788" s="1"/>
      <c r="D788" s="1"/>
      <c r="E788" s="1"/>
      <c r="F788" s="1"/>
    </row>
    <row r="789" spans="2:6" ht="15.75" customHeight="1" x14ac:dyDescent="0.3">
      <c r="B789" s="1"/>
      <c r="C789" s="1"/>
      <c r="D789" s="1"/>
      <c r="E789" s="1"/>
      <c r="F789" s="1"/>
    </row>
    <row r="790" spans="2:6" ht="15.75" customHeight="1" x14ac:dyDescent="0.3">
      <c r="B790" s="1"/>
      <c r="C790" s="1"/>
      <c r="D790" s="1"/>
      <c r="E790" s="1"/>
      <c r="F790" s="1"/>
    </row>
    <row r="791" spans="2:6" ht="15.75" customHeight="1" x14ac:dyDescent="0.3">
      <c r="B791" s="1"/>
      <c r="C791" s="1"/>
      <c r="D791" s="1"/>
      <c r="E791" s="1"/>
      <c r="F791" s="1"/>
    </row>
    <row r="792" spans="2:6" ht="15.75" customHeight="1" x14ac:dyDescent="0.3">
      <c r="B792" s="1"/>
      <c r="C792" s="1"/>
      <c r="D792" s="1"/>
      <c r="E792" s="1"/>
      <c r="F792" s="1"/>
    </row>
    <row r="793" spans="2:6" ht="15.75" customHeight="1" x14ac:dyDescent="0.3">
      <c r="B793" s="1"/>
      <c r="C793" s="1"/>
      <c r="D793" s="1"/>
      <c r="E793" s="1"/>
      <c r="F793" s="1"/>
    </row>
    <row r="794" spans="2:6" ht="15.75" customHeight="1" x14ac:dyDescent="0.3">
      <c r="B794" s="1"/>
      <c r="C794" s="1"/>
      <c r="D794" s="1"/>
      <c r="E794" s="1"/>
      <c r="F794" s="1"/>
    </row>
    <row r="795" spans="2:6" ht="15.75" customHeight="1" x14ac:dyDescent="0.3">
      <c r="B795" s="1"/>
      <c r="C795" s="1"/>
      <c r="D795" s="1"/>
      <c r="E795" s="1"/>
      <c r="F795" s="1"/>
    </row>
    <row r="796" spans="2:6" ht="15.75" customHeight="1" x14ac:dyDescent="0.3">
      <c r="B796" s="1"/>
      <c r="C796" s="1"/>
      <c r="D796" s="1"/>
      <c r="E796" s="1"/>
      <c r="F796" s="1"/>
    </row>
    <row r="797" spans="2:6" ht="15.75" customHeight="1" x14ac:dyDescent="0.3">
      <c r="B797" s="1"/>
      <c r="C797" s="1"/>
      <c r="D797" s="1"/>
      <c r="E797" s="1"/>
      <c r="F797" s="1"/>
    </row>
    <row r="798" spans="2:6" ht="15.75" customHeight="1" x14ac:dyDescent="0.3">
      <c r="B798" s="1"/>
      <c r="C798" s="1"/>
      <c r="D798" s="1"/>
      <c r="E798" s="1"/>
      <c r="F798" s="1"/>
    </row>
    <row r="799" spans="2:6" ht="15.75" customHeight="1" x14ac:dyDescent="0.3">
      <c r="B799" s="1"/>
      <c r="C799" s="1"/>
      <c r="D799" s="1"/>
      <c r="E799" s="1"/>
      <c r="F799" s="1"/>
    </row>
    <row r="800" spans="2:6" ht="15.75" customHeight="1" x14ac:dyDescent="0.3">
      <c r="B800" s="1"/>
      <c r="C800" s="1"/>
      <c r="D800" s="1"/>
      <c r="E800" s="1"/>
      <c r="F800" s="1"/>
    </row>
    <row r="801" spans="2:6" ht="15.75" customHeight="1" x14ac:dyDescent="0.3">
      <c r="B801" s="1"/>
      <c r="C801" s="1"/>
      <c r="D801" s="1"/>
      <c r="E801" s="1"/>
      <c r="F801" s="1"/>
    </row>
    <row r="802" spans="2:6" ht="15.75" customHeight="1" x14ac:dyDescent="0.3">
      <c r="B802" s="1"/>
      <c r="C802" s="1"/>
      <c r="D802" s="1"/>
      <c r="E802" s="1"/>
      <c r="F802" s="1"/>
    </row>
    <row r="803" spans="2:6" ht="15.75" customHeight="1" x14ac:dyDescent="0.3">
      <c r="B803" s="1"/>
      <c r="C803" s="1"/>
      <c r="D803" s="1"/>
      <c r="E803" s="1"/>
      <c r="F803" s="1"/>
    </row>
    <row r="804" spans="2:6" ht="15.75" customHeight="1" x14ac:dyDescent="0.3">
      <c r="B804" s="1"/>
      <c r="C804" s="1"/>
      <c r="D804" s="1"/>
      <c r="E804" s="1"/>
      <c r="F804" s="1"/>
    </row>
    <row r="805" spans="2:6" ht="15.75" customHeight="1" x14ac:dyDescent="0.3">
      <c r="B805" s="1"/>
      <c r="C805" s="1"/>
      <c r="D805" s="1"/>
      <c r="E805" s="1"/>
      <c r="F805" s="1"/>
    </row>
    <row r="806" spans="2:6" ht="15.75" customHeight="1" x14ac:dyDescent="0.3">
      <c r="B806" s="1"/>
      <c r="C806" s="1"/>
      <c r="D806" s="1"/>
      <c r="E806" s="1"/>
      <c r="F806" s="1"/>
    </row>
    <row r="807" spans="2:6" ht="15.75" customHeight="1" x14ac:dyDescent="0.3">
      <c r="B807" s="1"/>
      <c r="C807" s="1"/>
      <c r="D807" s="1"/>
      <c r="E807" s="1"/>
      <c r="F807" s="1"/>
    </row>
    <row r="808" spans="2:6" ht="15.75" customHeight="1" x14ac:dyDescent="0.3">
      <c r="B808" s="1"/>
      <c r="C808" s="1"/>
      <c r="D808" s="1"/>
      <c r="E808" s="1"/>
      <c r="F808" s="1"/>
    </row>
    <row r="809" spans="2:6" ht="15.75" customHeight="1" x14ac:dyDescent="0.3">
      <c r="B809" s="1"/>
      <c r="C809" s="1"/>
      <c r="D809" s="1"/>
      <c r="E809" s="1"/>
      <c r="F809" s="1"/>
    </row>
    <row r="810" spans="2:6" ht="15.75" customHeight="1" x14ac:dyDescent="0.3">
      <c r="B810" s="1"/>
      <c r="C810" s="1"/>
      <c r="D810" s="1"/>
      <c r="E810" s="1"/>
      <c r="F810" s="1"/>
    </row>
    <row r="811" spans="2:6" ht="15.75" customHeight="1" x14ac:dyDescent="0.3">
      <c r="B811" s="1"/>
      <c r="C811" s="1"/>
      <c r="D811" s="1"/>
      <c r="E811" s="1"/>
      <c r="F811" s="1"/>
    </row>
    <row r="812" spans="2:6" ht="15.75" customHeight="1" x14ac:dyDescent="0.3">
      <c r="B812" s="1"/>
      <c r="C812" s="1"/>
      <c r="D812" s="1"/>
      <c r="E812" s="1"/>
      <c r="F812" s="1"/>
    </row>
    <row r="813" spans="2:6" ht="15.75" customHeight="1" x14ac:dyDescent="0.3">
      <c r="B813" s="1"/>
      <c r="C813" s="1"/>
      <c r="D813" s="1"/>
      <c r="E813" s="1"/>
      <c r="F813" s="1"/>
    </row>
    <row r="814" spans="2:6" ht="15.75" customHeight="1" x14ac:dyDescent="0.3">
      <c r="B814" s="1"/>
      <c r="C814" s="1"/>
      <c r="D814" s="1"/>
      <c r="E814" s="1"/>
      <c r="F814" s="1"/>
    </row>
    <row r="815" spans="2:6" ht="15.75" customHeight="1" x14ac:dyDescent="0.3">
      <c r="B815" s="1"/>
      <c r="C815" s="1"/>
      <c r="D815" s="1"/>
      <c r="E815" s="1"/>
      <c r="F815" s="1"/>
    </row>
    <row r="816" spans="2:6" ht="15.75" customHeight="1" x14ac:dyDescent="0.3">
      <c r="B816" s="1"/>
      <c r="C816" s="1"/>
      <c r="D816" s="1"/>
      <c r="E816" s="1"/>
      <c r="F816" s="1"/>
    </row>
    <row r="817" spans="2:6" ht="15.75" customHeight="1" x14ac:dyDescent="0.3">
      <c r="B817" s="1"/>
      <c r="C817" s="1"/>
      <c r="D817" s="1"/>
      <c r="E817" s="1"/>
      <c r="F817" s="1"/>
    </row>
    <row r="818" spans="2:6" ht="15.75" customHeight="1" x14ac:dyDescent="0.3">
      <c r="B818" s="1"/>
      <c r="C818" s="1"/>
      <c r="D818" s="1"/>
      <c r="E818" s="1"/>
      <c r="F818" s="1"/>
    </row>
    <row r="819" spans="2:6" ht="15.75" customHeight="1" x14ac:dyDescent="0.3">
      <c r="B819" s="1"/>
      <c r="C819" s="1"/>
      <c r="D819" s="1"/>
      <c r="E819" s="1"/>
      <c r="F819" s="1"/>
    </row>
    <row r="820" spans="2:6" ht="15.75" customHeight="1" x14ac:dyDescent="0.3">
      <c r="B820" s="1"/>
      <c r="C820" s="1"/>
      <c r="D820" s="1"/>
      <c r="E820" s="1"/>
      <c r="F820" s="1"/>
    </row>
    <row r="821" spans="2:6" ht="15.75" customHeight="1" x14ac:dyDescent="0.3">
      <c r="B821" s="1"/>
      <c r="C821" s="1"/>
      <c r="D821" s="1"/>
      <c r="E821" s="1"/>
      <c r="F821" s="1"/>
    </row>
    <row r="822" spans="2:6" ht="15.75" customHeight="1" x14ac:dyDescent="0.3">
      <c r="B822" s="1"/>
      <c r="C822" s="1"/>
      <c r="D822" s="1"/>
      <c r="E822" s="1"/>
      <c r="F822" s="1"/>
    </row>
    <row r="823" spans="2:6" ht="15.75" customHeight="1" x14ac:dyDescent="0.3">
      <c r="B823" s="1"/>
      <c r="C823" s="1"/>
      <c r="D823" s="1"/>
      <c r="E823" s="1"/>
      <c r="F823" s="1"/>
    </row>
    <row r="824" spans="2:6" ht="15.75" customHeight="1" x14ac:dyDescent="0.3">
      <c r="B824" s="1"/>
      <c r="C824" s="1"/>
      <c r="D824" s="1"/>
      <c r="E824" s="1"/>
      <c r="F824" s="1"/>
    </row>
    <row r="825" spans="2:6" ht="15.75" customHeight="1" x14ac:dyDescent="0.3">
      <c r="B825" s="1"/>
      <c r="C825" s="1"/>
      <c r="D825" s="1"/>
      <c r="E825" s="1"/>
      <c r="F825" s="1"/>
    </row>
    <row r="826" spans="2:6" ht="15.75" customHeight="1" x14ac:dyDescent="0.3">
      <c r="B826" s="1"/>
      <c r="C826" s="1"/>
      <c r="D826" s="1"/>
      <c r="E826" s="1"/>
      <c r="F826" s="1"/>
    </row>
    <row r="827" spans="2:6" ht="15.75" customHeight="1" x14ac:dyDescent="0.3">
      <c r="B827" s="1"/>
      <c r="C827" s="1"/>
      <c r="D827" s="1"/>
      <c r="E827" s="1"/>
      <c r="F827" s="1"/>
    </row>
    <row r="828" spans="2:6" ht="15.75" customHeight="1" x14ac:dyDescent="0.3">
      <c r="B828" s="1"/>
      <c r="C828" s="1"/>
      <c r="D828" s="1"/>
      <c r="E828" s="1"/>
      <c r="F828" s="1"/>
    </row>
    <row r="829" spans="2:6" ht="15.75" customHeight="1" x14ac:dyDescent="0.3">
      <c r="B829" s="1"/>
      <c r="C829" s="1"/>
      <c r="D829" s="1"/>
      <c r="E829" s="1"/>
      <c r="F829" s="1"/>
    </row>
    <row r="830" spans="2:6" ht="15.75" customHeight="1" x14ac:dyDescent="0.3">
      <c r="B830" s="1"/>
      <c r="C830" s="1"/>
      <c r="D830" s="1"/>
      <c r="E830" s="1"/>
      <c r="F830" s="1"/>
    </row>
    <row r="831" spans="2:6" ht="15.75" customHeight="1" x14ac:dyDescent="0.3">
      <c r="B831" s="1"/>
      <c r="C831" s="1"/>
      <c r="D831" s="1"/>
      <c r="E831" s="1"/>
      <c r="F831" s="1"/>
    </row>
    <row r="832" spans="2:6" ht="15.75" customHeight="1" x14ac:dyDescent="0.3">
      <c r="B832" s="1"/>
      <c r="C832" s="1"/>
      <c r="D832" s="1"/>
      <c r="E832" s="1"/>
      <c r="F832" s="1"/>
    </row>
    <row r="833" spans="2:6" ht="15.75" customHeight="1" x14ac:dyDescent="0.3">
      <c r="B833" s="1"/>
      <c r="C833" s="1"/>
      <c r="D833" s="1"/>
      <c r="E833" s="1"/>
      <c r="F833" s="1"/>
    </row>
    <row r="834" spans="2:6" ht="15.75" customHeight="1" x14ac:dyDescent="0.3">
      <c r="B834" s="1"/>
      <c r="C834" s="1"/>
      <c r="D834" s="1"/>
      <c r="E834" s="1"/>
      <c r="F834" s="1"/>
    </row>
    <row r="835" spans="2:6" ht="15.75" customHeight="1" x14ac:dyDescent="0.3">
      <c r="B835" s="1"/>
      <c r="C835" s="1"/>
      <c r="D835" s="1"/>
      <c r="E835" s="1"/>
      <c r="F835" s="1"/>
    </row>
    <row r="836" spans="2:6" ht="15.75" customHeight="1" x14ac:dyDescent="0.3">
      <c r="B836" s="1"/>
      <c r="C836" s="1"/>
      <c r="D836" s="1"/>
      <c r="E836" s="1"/>
      <c r="F836" s="1"/>
    </row>
    <row r="837" spans="2:6" ht="15.75" customHeight="1" x14ac:dyDescent="0.3">
      <c r="B837" s="1"/>
      <c r="C837" s="1"/>
      <c r="D837" s="1"/>
      <c r="E837" s="1"/>
      <c r="F837" s="1"/>
    </row>
    <row r="838" spans="2:6" ht="15.75" customHeight="1" x14ac:dyDescent="0.3">
      <c r="B838" s="1"/>
      <c r="C838" s="1"/>
      <c r="D838" s="1"/>
      <c r="E838" s="1"/>
      <c r="F838" s="1"/>
    </row>
    <row r="839" spans="2:6" ht="15.75" customHeight="1" x14ac:dyDescent="0.3">
      <c r="B839" s="1"/>
      <c r="C839" s="1"/>
      <c r="D839" s="1"/>
      <c r="E839" s="1"/>
      <c r="F839" s="1"/>
    </row>
    <row r="840" spans="2:6" ht="15.75" customHeight="1" x14ac:dyDescent="0.3">
      <c r="B840" s="1"/>
      <c r="C840" s="1"/>
      <c r="D840" s="1"/>
      <c r="E840" s="1"/>
      <c r="F840" s="1"/>
    </row>
    <row r="841" spans="2:6" ht="15.75" customHeight="1" x14ac:dyDescent="0.3">
      <c r="B841" s="1"/>
      <c r="C841" s="1"/>
      <c r="D841" s="1"/>
      <c r="E841" s="1"/>
      <c r="F841" s="1"/>
    </row>
    <row r="842" spans="2:6" ht="15.75" customHeight="1" x14ac:dyDescent="0.3">
      <c r="B842" s="1"/>
      <c r="C842" s="1"/>
      <c r="D842" s="1"/>
      <c r="E842" s="1"/>
      <c r="F842" s="1"/>
    </row>
    <row r="843" spans="2:6" ht="15.75" customHeight="1" x14ac:dyDescent="0.3">
      <c r="B843" s="1"/>
      <c r="C843" s="1"/>
      <c r="D843" s="1"/>
      <c r="E843" s="1"/>
      <c r="F843" s="1"/>
    </row>
    <row r="844" spans="2:6" ht="15.75" customHeight="1" x14ac:dyDescent="0.3">
      <c r="B844" s="1"/>
      <c r="C844" s="1"/>
      <c r="D844" s="1"/>
      <c r="E844" s="1"/>
      <c r="F844" s="1"/>
    </row>
    <row r="845" spans="2:6" ht="15.75" customHeight="1" x14ac:dyDescent="0.3">
      <c r="B845" s="1"/>
      <c r="C845" s="1"/>
      <c r="D845" s="1"/>
      <c r="E845" s="1"/>
      <c r="F845" s="1"/>
    </row>
    <row r="846" spans="2:6" ht="15.75" customHeight="1" x14ac:dyDescent="0.3">
      <c r="B846" s="1"/>
      <c r="C846" s="1"/>
      <c r="D846" s="1"/>
      <c r="E846" s="1"/>
      <c r="F846" s="1"/>
    </row>
    <row r="847" spans="2:6" ht="15.75" customHeight="1" x14ac:dyDescent="0.3">
      <c r="B847" s="1"/>
      <c r="C847" s="1"/>
      <c r="D847" s="1"/>
      <c r="E847" s="1"/>
      <c r="F847" s="1"/>
    </row>
    <row r="848" spans="2:6" ht="15.75" customHeight="1" x14ac:dyDescent="0.3">
      <c r="B848" s="1"/>
      <c r="C848" s="1"/>
      <c r="D848" s="1"/>
      <c r="E848" s="1"/>
      <c r="F848" s="1"/>
    </row>
    <row r="849" spans="2:6" ht="15.75" customHeight="1" x14ac:dyDescent="0.3">
      <c r="B849" s="1"/>
      <c r="C849" s="1"/>
      <c r="D849" s="1"/>
      <c r="E849" s="1"/>
      <c r="F849" s="1"/>
    </row>
    <row r="850" spans="2:6" ht="15.75" customHeight="1" x14ac:dyDescent="0.3">
      <c r="B850" s="1"/>
      <c r="C850" s="1"/>
      <c r="D850" s="1"/>
      <c r="E850" s="1"/>
      <c r="F850" s="1"/>
    </row>
    <row r="851" spans="2:6" ht="15.75" customHeight="1" x14ac:dyDescent="0.3">
      <c r="B851" s="1"/>
      <c r="C851" s="1"/>
      <c r="D851" s="1"/>
      <c r="E851" s="1"/>
      <c r="F851" s="1"/>
    </row>
    <row r="852" spans="2:6" ht="15.75" customHeight="1" x14ac:dyDescent="0.3">
      <c r="B852" s="1"/>
      <c r="C852" s="1"/>
      <c r="D852" s="1"/>
      <c r="E852" s="1"/>
      <c r="F852" s="1"/>
    </row>
    <row r="853" spans="2:6" ht="15.75" customHeight="1" x14ac:dyDescent="0.3">
      <c r="B853" s="1"/>
      <c r="C853" s="1"/>
      <c r="D853" s="1"/>
      <c r="E853" s="1"/>
      <c r="F853" s="1"/>
    </row>
    <row r="854" spans="2:6" ht="15.75" customHeight="1" x14ac:dyDescent="0.3">
      <c r="B854" s="1"/>
      <c r="C854" s="1"/>
      <c r="D854" s="1"/>
      <c r="E854" s="1"/>
      <c r="F854" s="1"/>
    </row>
    <row r="855" spans="2:6" ht="15.75" customHeight="1" x14ac:dyDescent="0.3">
      <c r="B855" s="1"/>
      <c r="C855" s="1"/>
      <c r="D855" s="1"/>
      <c r="E855" s="1"/>
      <c r="F855" s="1"/>
    </row>
    <row r="856" spans="2:6" ht="15.75" customHeight="1" x14ac:dyDescent="0.3">
      <c r="B856" s="1"/>
      <c r="C856" s="1"/>
      <c r="D856" s="1"/>
      <c r="E856" s="1"/>
      <c r="F856" s="1"/>
    </row>
    <row r="857" spans="2:6" ht="15.75" customHeight="1" x14ac:dyDescent="0.3">
      <c r="B857" s="1"/>
      <c r="C857" s="1"/>
      <c r="D857" s="1"/>
      <c r="E857" s="1"/>
      <c r="F857" s="1"/>
    </row>
    <row r="858" spans="2:6" ht="15.75" customHeight="1" x14ac:dyDescent="0.3">
      <c r="B858" s="1"/>
      <c r="C858" s="1"/>
      <c r="D858" s="1"/>
      <c r="E858" s="1"/>
      <c r="F858" s="1"/>
    </row>
    <row r="859" spans="2:6" ht="15.75" customHeight="1" x14ac:dyDescent="0.3">
      <c r="B859" s="1"/>
      <c r="C859" s="1"/>
      <c r="D859" s="1"/>
      <c r="E859" s="1"/>
      <c r="F859" s="1"/>
    </row>
    <row r="860" spans="2:6" ht="15.75" customHeight="1" x14ac:dyDescent="0.3">
      <c r="B860" s="1"/>
      <c r="C860" s="1"/>
      <c r="D860" s="1"/>
      <c r="E860" s="1"/>
      <c r="F860" s="1"/>
    </row>
    <row r="861" spans="2:6" ht="15.75" customHeight="1" x14ac:dyDescent="0.3">
      <c r="B861" s="1"/>
      <c r="C861" s="1"/>
      <c r="D861" s="1"/>
      <c r="E861" s="1"/>
      <c r="F861" s="1"/>
    </row>
    <row r="862" spans="2:6" ht="15.75" customHeight="1" x14ac:dyDescent="0.3">
      <c r="B862" s="1"/>
      <c r="C862" s="1"/>
      <c r="D862" s="1"/>
      <c r="E862" s="1"/>
      <c r="F862" s="1"/>
    </row>
    <row r="863" spans="2:6" ht="15.75" customHeight="1" x14ac:dyDescent="0.3">
      <c r="B863" s="1"/>
      <c r="C863" s="1"/>
      <c r="D863" s="1"/>
      <c r="E863" s="1"/>
      <c r="F863" s="1"/>
    </row>
    <row r="864" spans="2:6" ht="15.75" customHeight="1" x14ac:dyDescent="0.3">
      <c r="B864" s="1"/>
      <c r="C864" s="1"/>
      <c r="D864" s="1"/>
      <c r="E864" s="1"/>
      <c r="F864" s="1"/>
    </row>
    <row r="865" spans="2:6" ht="15.75" customHeight="1" x14ac:dyDescent="0.3">
      <c r="B865" s="1"/>
      <c r="C865" s="1"/>
      <c r="D865" s="1"/>
      <c r="E865" s="1"/>
      <c r="F865" s="1"/>
    </row>
    <row r="866" spans="2:6" ht="15.75" customHeight="1" x14ac:dyDescent="0.3">
      <c r="B866" s="1"/>
      <c r="C866" s="1"/>
      <c r="D866" s="1"/>
      <c r="E866" s="1"/>
      <c r="F866" s="1"/>
    </row>
    <row r="867" spans="2:6" ht="15.75" customHeight="1" x14ac:dyDescent="0.3">
      <c r="B867" s="1"/>
      <c r="C867" s="1"/>
      <c r="D867" s="1"/>
      <c r="E867" s="1"/>
      <c r="F867" s="1"/>
    </row>
    <row r="868" spans="2:6" ht="15.75" customHeight="1" x14ac:dyDescent="0.3">
      <c r="B868" s="1"/>
      <c r="C868" s="1"/>
      <c r="D868" s="1"/>
      <c r="E868" s="1"/>
      <c r="F868" s="1"/>
    </row>
    <row r="869" spans="2:6" ht="15.75" customHeight="1" x14ac:dyDescent="0.3">
      <c r="B869" s="1"/>
      <c r="C869" s="1"/>
      <c r="D869" s="1"/>
      <c r="E869" s="1"/>
      <c r="F869" s="1"/>
    </row>
    <row r="870" spans="2:6" ht="15.75" customHeight="1" x14ac:dyDescent="0.3">
      <c r="B870" s="1"/>
      <c r="C870" s="1"/>
      <c r="D870" s="1"/>
      <c r="E870" s="1"/>
      <c r="F870" s="1"/>
    </row>
    <row r="871" spans="2:6" ht="15.75" customHeight="1" x14ac:dyDescent="0.3">
      <c r="B871" s="1"/>
      <c r="C871" s="1"/>
      <c r="D871" s="1"/>
      <c r="E871" s="1"/>
      <c r="F871" s="1"/>
    </row>
    <row r="872" spans="2:6" ht="15.75" customHeight="1" x14ac:dyDescent="0.3">
      <c r="B872" s="1"/>
      <c r="C872" s="1"/>
      <c r="D872" s="1"/>
      <c r="E872" s="1"/>
      <c r="F872" s="1"/>
    </row>
    <row r="873" spans="2:6" ht="15.75" customHeight="1" x14ac:dyDescent="0.3">
      <c r="B873" s="1"/>
      <c r="C873" s="1"/>
      <c r="D873" s="1"/>
      <c r="E873" s="1"/>
      <c r="F873" s="1"/>
    </row>
    <row r="874" spans="2:6" ht="15.75" customHeight="1" x14ac:dyDescent="0.3">
      <c r="B874" s="1"/>
      <c r="C874" s="1"/>
      <c r="D874" s="1"/>
      <c r="E874" s="1"/>
      <c r="F874" s="1"/>
    </row>
    <row r="875" spans="2:6" ht="15.75" customHeight="1" x14ac:dyDescent="0.3">
      <c r="B875" s="1"/>
      <c r="C875" s="1"/>
      <c r="D875" s="1"/>
      <c r="E875" s="1"/>
      <c r="F875" s="1"/>
    </row>
    <row r="876" spans="2:6" ht="15.75" customHeight="1" x14ac:dyDescent="0.3">
      <c r="B876" s="1"/>
      <c r="C876" s="1"/>
      <c r="D876" s="1"/>
      <c r="E876" s="1"/>
      <c r="F876" s="1"/>
    </row>
    <row r="877" spans="2:6" ht="15.75" customHeight="1" x14ac:dyDescent="0.3">
      <c r="B877" s="1"/>
      <c r="C877" s="1"/>
      <c r="D877" s="1"/>
      <c r="E877" s="1"/>
      <c r="F877" s="1"/>
    </row>
    <row r="878" spans="2:6" ht="15.75" customHeight="1" x14ac:dyDescent="0.3">
      <c r="B878" s="1"/>
      <c r="C878" s="1"/>
      <c r="D878" s="1"/>
      <c r="E878" s="1"/>
      <c r="F878" s="1"/>
    </row>
    <row r="879" spans="2:6" ht="15.75" customHeight="1" x14ac:dyDescent="0.3">
      <c r="B879" s="1"/>
      <c r="C879" s="1"/>
      <c r="D879" s="1"/>
      <c r="E879" s="1"/>
      <c r="F879" s="1"/>
    </row>
    <row r="880" spans="2:6" ht="15.75" customHeight="1" x14ac:dyDescent="0.3">
      <c r="B880" s="1"/>
      <c r="C880" s="1"/>
      <c r="D880" s="1"/>
      <c r="E880" s="1"/>
      <c r="F880" s="1"/>
    </row>
    <row r="881" spans="2:6" ht="15.75" customHeight="1" x14ac:dyDescent="0.3">
      <c r="B881" s="1"/>
      <c r="C881" s="1"/>
      <c r="D881" s="1"/>
      <c r="E881" s="1"/>
      <c r="F881" s="1"/>
    </row>
    <row r="882" spans="2:6" ht="15.75" customHeight="1" x14ac:dyDescent="0.3">
      <c r="B882" s="1"/>
      <c r="C882" s="1"/>
      <c r="D882" s="1"/>
      <c r="E882" s="1"/>
      <c r="F882" s="1"/>
    </row>
    <row r="883" spans="2:6" ht="15.75" customHeight="1" x14ac:dyDescent="0.3">
      <c r="B883" s="1"/>
      <c r="C883" s="1"/>
      <c r="D883" s="1"/>
      <c r="E883" s="1"/>
      <c r="F883" s="1"/>
    </row>
    <row r="884" spans="2:6" ht="15.75" customHeight="1" x14ac:dyDescent="0.3">
      <c r="B884" s="1"/>
      <c r="C884" s="1"/>
      <c r="D884" s="1"/>
      <c r="E884" s="1"/>
      <c r="F884" s="1"/>
    </row>
    <row r="885" spans="2:6" ht="15.75" customHeight="1" x14ac:dyDescent="0.3">
      <c r="B885" s="1"/>
      <c r="C885" s="1"/>
      <c r="D885" s="1"/>
      <c r="E885" s="1"/>
      <c r="F885" s="1"/>
    </row>
    <row r="886" spans="2:6" ht="15.75" customHeight="1" x14ac:dyDescent="0.3">
      <c r="B886" s="1"/>
      <c r="C886" s="1"/>
      <c r="D886" s="1"/>
      <c r="E886" s="1"/>
      <c r="F886" s="1"/>
    </row>
    <row r="887" spans="2:6" ht="15.75" customHeight="1" x14ac:dyDescent="0.3">
      <c r="B887" s="1"/>
      <c r="C887" s="1"/>
      <c r="D887" s="1"/>
      <c r="E887" s="1"/>
      <c r="F887" s="1"/>
    </row>
    <row r="888" spans="2:6" ht="15.75" customHeight="1" x14ac:dyDescent="0.3">
      <c r="B888" s="1"/>
      <c r="C888" s="1"/>
      <c r="D888" s="1"/>
      <c r="E888" s="1"/>
      <c r="F888" s="1"/>
    </row>
    <row r="889" spans="2:6" ht="15.75" customHeight="1" x14ac:dyDescent="0.3">
      <c r="B889" s="1"/>
      <c r="C889" s="1"/>
      <c r="D889" s="1"/>
      <c r="E889" s="1"/>
      <c r="F889" s="1"/>
    </row>
    <row r="890" spans="2:6" ht="15.75" customHeight="1" x14ac:dyDescent="0.3">
      <c r="B890" s="1"/>
      <c r="C890" s="1"/>
      <c r="D890" s="1"/>
      <c r="E890" s="1"/>
      <c r="F890" s="1"/>
    </row>
    <row r="891" spans="2:6" ht="15.75" customHeight="1" x14ac:dyDescent="0.3">
      <c r="B891" s="1"/>
      <c r="C891" s="1"/>
      <c r="D891" s="1"/>
      <c r="E891" s="1"/>
      <c r="F891" s="1"/>
    </row>
    <row r="892" spans="2:6" ht="15.75" customHeight="1" x14ac:dyDescent="0.3">
      <c r="B892" s="1"/>
      <c r="C892" s="1"/>
      <c r="D892" s="1"/>
      <c r="E892" s="1"/>
      <c r="F892" s="1"/>
    </row>
    <row r="893" spans="2:6" ht="15.75" customHeight="1" x14ac:dyDescent="0.3">
      <c r="B893" s="1"/>
      <c r="C893" s="1"/>
      <c r="D893" s="1"/>
      <c r="E893" s="1"/>
      <c r="F893" s="1"/>
    </row>
    <row r="894" spans="2:6" ht="15.75" customHeight="1" x14ac:dyDescent="0.3">
      <c r="B894" s="1"/>
      <c r="C894" s="1"/>
      <c r="D894" s="1"/>
      <c r="E894" s="1"/>
      <c r="F894" s="1"/>
    </row>
    <row r="895" spans="2:6" ht="15.75" customHeight="1" x14ac:dyDescent="0.3">
      <c r="B895" s="1"/>
      <c r="C895" s="1"/>
      <c r="D895" s="1"/>
      <c r="E895" s="1"/>
      <c r="F895" s="1"/>
    </row>
    <row r="896" spans="2:6" ht="15.75" customHeight="1" x14ac:dyDescent="0.3">
      <c r="B896" s="1"/>
      <c r="C896" s="1"/>
      <c r="D896" s="1"/>
      <c r="E896" s="1"/>
      <c r="F896" s="1"/>
    </row>
    <row r="897" spans="2:6" ht="15.75" customHeight="1" x14ac:dyDescent="0.3">
      <c r="B897" s="1"/>
      <c r="C897" s="1"/>
      <c r="D897" s="1"/>
      <c r="E897" s="1"/>
      <c r="F897" s="1"/>
    </row>
    <row r="898" spans="2:6" ht="15.75" customHeight="1" x14ac:dyDescent="0.3">
      <c r="B898" s="1"/>
      <c r="C898" s="1"/>
      <c r="D898" s="1"/>
      <c r="E898" s="1"/>
      <c r="F898" s="1"/>
    </row>
    <row r="899" spans="2:6" ht="15.75" customHeight="1" x14ac:dyDescent="0.3">
      <c r="B899" s="1"/>
      <c r="C899" s="1"/>
      <c r="D899" s="1"/>
      <c r="E899" s="1"/>
      <c r="F899" s="1"/>
    </row>
    <row r="900" spans="2:6" ht="15.75" customHeight="1" x14ac:dyDescent="0.3">
      <c r="B900" s="1"/>
      <c r="C900" s="1"/>
      <c r="D900" s="1"/>
      <c r="E900" s="1"/>
      <c r="F900" s="1"/>
    </row>
    <row r="901" spans="2:6" ht="15.75" customHeight="1" x14ac:dyDescent="0.3">
      <c r="B901" s="1"/>
      <c r="C901" s="1"/>
      <c r="D901" s="1"/>
      <c r="E901" s="1"/>
      <c r="F901" s="1"/>
    </row>
    <row r="902" spans="2:6" ht="15.75" customHeight="1" x14ac:dyDescent="0.3">
      <c r="B902" s="1"/>
      <c r="C902" s="1"/>
      <c r="D902" s="1"/>
      <c r="E902" s="1"/>
      <c r="F902" s="1"/>
    </row>
    <row r="903" spans="2:6" ht="15.75" customHeight="1" x14ac:dyDescent="0.3">
      <c r="B903" s="1"/>
      <c r="C903" s="1"/>
      <c r="D903" s="1"/>
      <c r="E903" s="1"/>
      <c r="F903" s="1"/>
    </row>
    <row r="904" spans="2:6" ht="15.75" customHeight="1" x14ac:dyDescent="0.3">
      <c r="B904" s="1"/>
      <c r="C904" s="1"/>
      <c r="D904" s="1"/>
      <c r="E904" s="1"/>
      <c r="F904" s="1"/>
    </row>
    <row r="905" spans="2:6" ht="15.75" customHeight="1" x14ac:dyDescent="0.3">
      <c r="B905" s="1"/>
      <c r="C905" s="1"/>
      <c r="D905" s="1"/>
      <c r="E905" s="1"/>
      <c r="F905" s="1"/>
    </row>
    <row r="906" spans="2:6" ht="15.75" customHeight="1" x14ac:dyDescent="0.3">
      <c r="B906" s="1"/>
      <c r="C906" s="1"/>
      <c r="D906" s="1"/>
      <c r="E906" s="1"/>
      <c r="F906" s="1"/>
    </row>
    <row r="907" spans="2:6" ht="15.75" customHeight="1" x14ac:dyDescent="0.3">
      <c r="B907" s="1"/>
      <c r="C907" s="1"/>
      <c r="D907" s="1"/>
      <c r="E907" s="1"/>
      <c r="F907" s="1"/>
    </row>
    <row r="908" spans="2:6" ht="15.75" customHeight="1" x14ac:dyDescent="0.3">
      <c r="B908" s="1"/>
      <c r="C908" s="1"/>
      <c r="D908" s="1"/>
      <c r="E908" s="1"/>
      <c r="F908" s="1"/>
    </row>
    <row r="909" spans="2:6" ht="15.75" customHeight="1" x14ac:dyDescent="0.3">
      <c r="B909" s="1"/>
      <c r="C909" s="1"/>
      <c r="D909" s="1"/>
      <c r="E909" s="1"/>
      <c r="F909" s="1"/>
    </row>
    <row r="910" spans="2:6" ht="15.75" customHeight="1" x14ac:dyDescent="0.3">
      <c r="B910" s="1"/>
      <c r="C910" s="1"/>
      <c r="D910" s="1"/>
      <c r="E910" s="1"/>
      <c r="F910" s="1"/>
    </row>
    <row r="911" spans="2:6" ht="15.75" customHeight="1" x14ac:dyDescent="0.3">
      <c r="B911" s="1"/>
      <c r="C911" s="1"/>
      <c r="D911" s="1"/>
      <c r="E911" s="1"/>
      <c r="F911" s="1"/>
    </row>
    <row r="912" spans="2:6" ht="15.75" customHeight="1" x14ac:dyDescent="0.3">
      <c r="B912" s="1"/>
      <c r="C912" s="1"/>
      <c r="D912" s="1"/>
      <c r="E912" s="1"/>
      <c r="F912" s="1"/>
    </row>
    <row r="913" spans="2:6" ht="15.75" customHeight="1" x14ac:dyDescent="0.3">
      <c r="B913" s="1"/>
      <c r="C913" s="1"/>
      <c r="D913" s="1"/>
      <c r="E913" s="1"/>
      <c r="F913" s="1"/>
    </row>
    <row r="914" spans="2:6" ht="15.75" customHeight="1" x14ac:dyDescent="0.3">
      <c r="B914" s="1"/>
      <c r="C914" s="1"/>
      <c r="D914" s="1"/>
      <c r="E914" s="1"/>
      <c r="F914" s="1"/>
    </row>
    <row r="915" spans="2:6" ht="15.75" customHeight="1" x14ac:dyDescent="0.3">
      <c r="B915" s="1"/>
      <c r="C915" s="1"/>
      <c r="D915" s="1"/>
      <c r="E915" s="1"/>
      <c r="F915" s="1"/>
    </row>
    <row r="916" spans="2:6" ht="15.75" customHeight="1" x14ac:dyDescent="0.3">
      <c r="B916" s="1"/>
      <c r="C916" s="1"/>
      <c r="D916" s="1"/>
      <c r="E916" s="1"/>
      <c r="F916" s="1"/>
    </row>
    <row r="917" spans="2:6" ht="15.75" customHeight="1" x14ac:dyDescent="0.3">
      <c r="B917" s="1"/>
      <c r="C917" s="1"/>
      <c r="D917" s="1"/>
      <c r="E917" s="1"/>
      <c r="F917" s="1"/>
    </row>
    <row r="918" spans="2:6" ht="15.75" customHeight="1" x14ac:dyDescent="0.3">
      <c r="B918" s="1"/>
      <c r="C918" s="1"/>
      <c r="D918" s="1"/>
      <c r="E918" s="1"/>
      <c r="F918" s="1"/>
    </row>
    <row r="919" spans="2:6" ht="15.75" customHeight="1" x14ac:dyDescent="0.3">
      <c r="B919" s="1"/>
      <c r="C919" s="1"/>
      <c r="D919" s="1"/>
      <c r="E919" s="1"/>
      <c r="F919" s="1"/>
    </row>
    <row r="920" spans="2:6" ht="15.75" customHeight="1" x14ac:dyDescent="0.3">
      <c r="B920" s="1"/>
      <c r="C920" s="1"/>
      <c r="D920" s="1"/>
      <c r="E920" s="1"/>
      <c r="F920" s="1"/>
    </row>
    <row r="921" spans="2:6" ht="15.75" customHeight="1" x14ac:dyDescent="0.3">
      <c r="B921" s="1"/>
      <c r="C921" s="1"/>
      <c r="D921" s="1"/>
      <c r="E921" s="1"/>
      <c r="F921" s="1"/>
    </row>
    <row r="922" spans="2:6" ht="15.75" customHeight="1" x14ac:dyDescent="0.3">
      <c r="B922" s="1"/>
      <c r="C922" s="1"/>
      <c r="D922" s="1"/>
      <c r="E922" s="1"/>
      <c r="F922" s="1"/>
    </row>
    <row r="923" spans="2:6" ht="15.75" customHeight="1" x14ac:dyDescent="0.3">
      <c r="B923" s="1"/>
      <c r="C923" s="1"/>
      <c r="D923" s="1"/>
      <c r="E923" s="1"/>
      <c r="F923" s="1"/>
    </row>
    <row r="924" spans="2:6" ht="15.75" customHeight="1" x14ac:dyDescent="0.3">
      <c r="B924" s="1"/>
      <c r="C924" s="1"/>
      <c r="D924" s="1"/>
      <c r="E924" s="1"/>
      <c r="F924" s="1"/>
    </row>
    <row r="925" spans="2:6" ht="15.75" customHeight="1" x14ac:dyDescent="0.3">
      <c r="B925" s="1"/>
      <c r="C925" s="1"/>
      <c r="D925" s="1"/>
      <c r="E925" s="1"/>
      <c r="F925" s="1"/>
    </row>
    <row r="926" spans="2:6" ht="15.75" customHeight="1" x14ac:dyDescent="0.3">
      <c r="B926" s="1"/>
      <c r="C926" s="1"/>
      <c r="D926" s="1"/>
      <c r="E926" s="1"/>
      <c r="F926" s="1"/>
    </row>
    <row r="927" spans="2:6" ht="15.75" customHeight="1" x14ac:dyDescent="0.3">
      <c r="B927" s="1"/>
      <c r="C927" s="1"/>
      <c r="D927" s="1"/>
      <c r="E927" s="1"/>
      <c r="F927" s="1"/>
    </row>
    <row r="928" spans="2:6" ht="15.75" customHeight="1" x14ac:dyDescent="0.3">
      <c r="B928" s="1"/>
      <c r="C928" s="1"/>
      <c r="D928" s="1"/>
      <c r="E928" s="1"/>
      <c r="F928" s="1"/>
    </row>
    <row r="929" spans="2:6" ht="15.75" customHeight="1" x14ac:dyDescent="0.3">
      <c r="B929" s="1"/>
      <c r="C929" s="1"/>
      <c r="D929" s="1"/>
      <c r="E929" s="1"/>
      <c r="F929" s="1"/>
    </row>
    <row r="930" spans="2:6" ht="15.75" customHeight="1" x14ac:dyDescent="0.3">
      <c r="B930" s="1"/>
      <c r="C930" s="1"/>
      <c r="D930" s="1"/>
      <c r="E930" s="1"/>
      <c r="F930" s="1"/>
    </row>
    <row r="931" spans="2:6" ht="15.75" customHeight="1" x14ac:dyDescent="0.3">
      <c r="B931" s="1"/>
      <c r="C931" s="1"/>
      <c r="D931" s="1"/>
      <c r="E931" s="1"/>
      <c r="F931" s="1"/>
    </row>
    <row r="932" spans="2:6" ht="15.75" customHeight="1" x14ac:dyDescent="0.3">
      <c r="B932" s="1"/>
      <c r="C932" s="1"/>
      <c r="D932" s="1"/>
      <c r="E932" s="1"/>
      <c r="F932" s="1"/>
    </row>
    <row r="933" spans="2:6" ht="15.75" customHeight="1" x14ac:dyDescent="0.3">
      <c r="B933" s="1"/>
      <c r="C933" s="1"/>
      <c r="D933" s="1"/>
      <c r="E933" s="1"/>
      <c r="F933" s="1"/>
    </row>
    <row r="934" spans="2:6" ht="15.75" customHeight="1" x14ac:dyDescent="0.3">
      <c r="B934" s="1"/>
      <c r="C934" s="1"/>
      <c r="D934" s="1"/>
      <c r="E934" s="1"/>
      <c r="F934" s="1"/>
    </row>
    <row r="935" spans="2:6" ht="15.75" customHeight="1" x14ac:dyDescent="0.3">
      <c r="B935" s="1"/>
      <c r="C935" s="1"/>
      <c r="D935" s="1"/>
      <c r="E935" s="1"/>
      <c r="F935" s="1"/>
    </row>
    <row r="936" spans="2:6" ht="15.75" customHeight="1" x14ac:dyDescent="0.3">
      <c r="B936" s="1"/>
      <c r="C936" s="1"/>
      <c r="D936" s="1"/>
      <c r="E936" s="1"/>
      <c r="F936" s="1"/>
    </row>
    <row r="937" spans="2:6" ht="15.75" customHeight="1" x14ac:dyDescent="0.3">
      <c r="B937" s="1"/>
      <c r="C937" s="1"/>
      <c r="D937" s="1"/>
      <c r="E937" s="1"/>
      <c r="F937" s="1"/>
    </row>
    <row r="938" spans="2:6" ht="15.75" customHeight="1" x14ac:dyDescent="0.3">
      <c r="B938" s="1"/>
      <c r="C938" s="1"/>
      <c r="D938" s="1"/>
      <c r="E938" s="1"/>
      <c r="F938" s="1"/>
    </row>
    <row r="939" spans="2:6" ht="15.75" customHeight="1" x14ac:dyDescent="0.3">
      <c r="B939" s="1"/>
      <c r="C939" s="1"/>
      <c r="D939" s="1"/>
      <c r="E939" s="1"/>
      <c r="F939" s="1"/>
    </row>
    <row r="940" spans="2:6" ht="15.75" customHeight="1" x14ac:dyDescent="0.3">
      <c r="B940" s="1"/>
      <c r="C940" s="1"/>
      <c r="D940" s="1"/>
      <c r="E940" s="1"/>
      <c r="F940" s="1"/>
    </row>
    <row r="941" spans="2:6" ht="15.75" customHeight="1" x14ac:dyDescent="0.3">
      <c r="B941" s="1"/>
      <c r="C941" s="1"/>
      <c r="D941" s="1"/>
      <c r="E941" s="1"/>
      <c r="F941" s="1"/>
    </row>
    <row r="942" spans="2:6" ht="15.75" customHeight="1" x14ac:dyDescent="0.3">
      <c r="B942" s="1"/>
      <c r="C942" s="1"/>
      <c r="D942" s="1"/>
      <c r="E942" s="1"/>
      <c r="F942" s="1"/>
    </row>
    <row r="943" spans="2:6" ht="15.75" customHeight="1" x14ac:dyDescent="0.3">
      <c r="B943" s="1"/>
      <c r="C943" s="1"/>
      <c r="D943" s="1"/>
      <c r="E943" s="1"/>
      <c r="F943" s="1"/>
    </row>
    <row r="944" spans="2:6" ht="15.75" customHeight="1" x14ac:dyDescent="0.3">
      <c r="B944" s="1"/>
      <c r="C944" s="1"/>
      <c r="D944" s="1"/>
      <c r="E944" s="1"/>
      <c r="F944" s="1"/>
    </row>
    <row r="945" spans="2:6" ht="15.75" customHeight="1" x14ac:dyDescent="0.3">
      <c r="B945" s="1"/>
      <c r="C945" s="1"/>
      <c r="D945" s="1"/>
      <c r="E945" s="1"/>
      <c r="F945" s="1"/>
    </row>
    <row r="946" spans="2:6" ht="15.75" customHeight="1" x14ac:dyDescent="0.3">
      <c r="B946" s="1"/>
      <c r="C946" s="1"/>
      <c r="D946" s="1"/>
      <c r="E946" s="1"/>
      <c r="F946" s="1"/>
    </row>
    <row r="947" spans="2:6" ht="15.75" customHeight="1" x14ac:dyDescent="0.3">
      <c r="B947" s="1"/>
      <c r="C947" s="1"/>
      <c r="D947" s="1"/>
      <c r="E947" s="1"/>
      <c r="F947" s="1"/>
    </row>
    <row r="948" spans="2:6" ht="15.75" customHeight="1" x14ac:dyDescent="0.3">
      <c r="B948" s="1"/>
      <c r="C948" s="1"/>
      <c r="D948" s="1"/>
      <c r="E948" s="1"/>
      <c r="F948" s="1"/>
    </row>
    <row r="949" spans="2:6" ht="15.75" customHeight="1" x14ac:dyDescent="0.3">
      <c r="B949" s="1"/>
      <c r="C949" s="1"/>
      <c r="D949" s="1"/>
      <c r="E949" s="1"/>
      <c r="F949" s="1"/>
    </row>
    <row r="950" spans="2:6" ht="15.75" customHeight="1" x14ac:dyDescent="0.3">
      <c r="B950" s="1"/>
      <c r="C950" s="1"/>
      <c r="D950" s="1"/>
      <c r="E950" s="1"/>
      <c r="F950" s="1"/>
    </row>
    <row r="951" spans="2:6" ht="15.75" customHeight="1" x14ac:dyDescent="0.3">
      <c r="B951" s="1"/>
      <c r="C951" s="1"/>
      <c r="D951" s="1"/>
      <c r="E951" s="1"/>
      <c r="F951" s="1"/>
    </row>
    <row r="952" spans="2:6" ht="15.75" customHeight="1" x14ac:dyDescent="0.3">
      <c r="B952" s="1"/>
      <c r="C952" s="1"/>
      <c r="D952" s="1"/>
      <c r="E952" s="1"/>
      <c r="F952" s="1"/>
    </row>
    <row r="953" spans="2:6" ht="15.75" customHeight="1" x14ac:dyDescent="0.3">
      <c r="B953" s="1"/>
      <c r="C953" s="1"/>
      <c r="D953" s="1"/>
      <c r="E953" s="1"/>
      <c r="F953" s="1"/>
    </row>
    <row r="954" spans="2:6" ht="15.75" customHeight="1" x14ac:dyDescent="0.3">
      <c r="B954" s="1"/>
      <c r="C954" s="1"/>
      <c r="D954" s="1"/>
      <c r="E954" s="1"/>
      <c r="F954" s="1"/>
    </row>
    <row r="955" spans="2:6" ht="15.75" customHeight="1" x14ac:dyDescent="0.3">
      <c r="B955" s="1"/>
      <c r="C955" s="1"/>
      <c r="D955" s="1"/>
      <c r="E955" s="1"/>
      <c r="F955" s="1"/>
    </row>
    <row r="956" spans="2:6" ht="15.75" customHeight="1" x14ac:dyDescent="0.3">
      <c r="B956" s="1"/>
      <c r="C956" s="1"/>
      <c r="D956" s="1"/>
      <c r="E956" s="1"/>
      <c r="F956" s="1"/>
    </row>
    <row r="957" spans="2:6" ht="15.75" customHeight="1" x14ac:dyDescent="0.3">
      <c r="B957" s="1"/>
      <c r="C957" s="1"/>
      <c r="D957" s="1"/>
      <c r="E957" s="1"/>
      <c r="F957" s="1"/>
    </row>
    <row r="958" spans="2:6" ht="15.75" customHeight="1" x14ac:dyDescent="0.3">
      <c r="B958" s="1"/>
      <c r="C958" s="1"/>
      <c r="D958" s="1"/>
      <c r="E958" s="1"/>
      <c r="F958" s="1"/>
    </row>
    <row r="959" spans="2:6" ht="15.75" customHeight="1" x14ac:dyDescent="0.3">
      <c r="B959" s="1"/>
      <c r="C959" s="1"/>
      <c r="D959" s="1"/>
      <c r="E959" s="1"/>
      <c r="F959" s="1"/>
    </row>
    <row r="960" spans="2:6" ht="15.75" customHeight="1" x14ac:dyDescent="0.3">
      <c r="B960" s="1"/>
      <c r="C960" s="1"/>
      <c r="D960" s="1"/>
      <c r="E960" s="1"/>
      <c r="F960" s="1"/>
    </row>
    <row r="961" spans="2:6" ht="15.75" customHeight="1" x14ac:dyDescent="0.3">
      <c r="B961" s="1"/>
      <c r="C961" s="1"/>
      <c r="D961" s="1"/>
      <c r="E961" s="1"/>
      <c r="F961" s="1"/>
    </row>
    <row r="962" spans="2:6" ht="15.75" customHeight="1" x14ac:dyDescent="0.3">
      <c r="B962" s="1"/>
      <c r="C962" s="1"/>
      <c r="D962" s="1"/>
      <c r="E962" s="1"/>
      <c r="F962" s="1"/>
    </row>
    <row r="963" spans="2:6" ht="15.75" customHeight="1" x14ac:dyDescent="0.3">
      <c r="B963" s="1"/>
      <c r="C963" s="1"/>
      <c r="D963" s="1"/>
      <c r="E963" s="1"/>
      <c r="F963" s="1"/>
    </row>
    <row r="964" spans="2:6" ht="15.75" customHeight="1" x14ac:dyDescent="0.3">
      <c r="B964" s="1"/>
      <c r="C964" s="1"/>
      <c r="D964" s="1"/>
      <c r="E964" s="1"/>
      <c r="F964" s="1"/>
    </row>
    <row r="965" spans="2:6" ht="15.75" customHeight="1" x14ac:dyDescent="0.3">
      <c r="B965" s="1"/>
      <c r="C965" s="1"/>
      <c r="D965" s="1"/>
      <c r="E965" s="1"/>
      <c r="F965" s="1"/>
    </row>
    <row r="966" spans="2:6" ht="15.75" customHeight="1" x14ac:dyDescent="0.3">
      <c r="B966" s="1"/>
      <c r="C966" s="1"/>
      <c r="D966" s="1"/>
      <c r="E966" s="1"/>
      <c r="F966" s="1"/>
    </row>
    <row r="967" spans="2:6" ht="15.75" customHeight="1" x14ac:dyDescent="0.3">
      <c r="B967" s="1"/>
      <c r="C967" s="1"/>
      <c r="D967" s="1"/>
      <c r="E967" s="1"/>
      <c r="F967" s="1"/>
    </row>
    <row r="968" spans="2:6" ht="15.75" customHeight="1" x14ac:dyDescent="0.3">
      <c r="B968" s="1"/>
      <c r="C968" s="1"/>
      <c r="D968" s="1"/>
      <c r="E968" s="1"/>
      <c r="F968" s="1"/>
    </row>
    <row r="969" spans="2:6" ht="15.75" customHeight="1" x14ac:dyDescent="0.3">
      <c r="B969" s="1"/>
      <c r="C969" s="1"/>
      <c r="D969" s="1"/>
      <c r="E969" s="1"/>
      <c r="F969" s="1"/>
    </row>
    <row r="970" spans="2:6" ht="15.75" customHeight="1" x14ac:dyDescent="0.3">
      <c r="B970" s="1"/>
      <c r="C970" s="1"/>
      <c r="D970" s="1"/>
      <c r="E970" s="1"/>
      <c r="F970" s="1"/>
    </row>
    <row r="971" spans="2:6" ht="15.75" customHeight="1" x14ac:dyDescent="0.3">
      <c r="B971" s="1"/>
      <c r="C971" s="1"/>
      <c r="D971" s="1"/>
      <c r="E971" s="1"/>
      <c r="F971" s="1"/>
    </row>
    <row r="972" spans="2:6" ht="15.75" customHeight="1" x14ac:dyDescent="0.3">
      <c r="B972" s="1"/>
      <c r="C972" s="1"/>
      <c r="D972" s="1"/>
      <c r="E972" s="1"/>
      <c r="F972" s="1"/>
    </row>
    <row r="973" spans="2:6" ht="15.75" customHeight="1" x14ac:dyDescent="0.3">
      <c r="B973" s="1"/>
      <c r="C973" s="1"/>
      <c r="D973" s="1"/>
      <c r="E973" s="1"/>
      <c r="F973" s="1"/>
    </row>
    <row r="974" spans="2:6" ht="15.75" customHeight="1" x14ac:dyDescent="0.3">
      <c r="B974" s="1"/>
      <c r="C974" s="1"/>
      <c r="D974" s="1"/>
      <c r="E974" s="1"/>
      <c r="F974" s="1"/>
    </row>
    <row r="975" spans="2:6" ht="15.75" customHeight="1" x14ac:dyDescent="0.3">
      <c r="B975" s="1"/>
      <c r="C975" s="1"/>
      <c r="D975" s="1"/>
      <c r="E975" s="1"/>
      <c r="F975" s="1"/>
    </row>
    <row r="976" spans="2:6" ht="15.75" customHeight="1" x14ac:dyDescent="0.3">
      <c r="B976" s="1"/>
      <c r="C976" s="1"/>
      <c r="D976" s="1"/>
      <c r="E976" s="1"/>
      <c r="F976" s="1"/>
    </row>
    <row r="977" spans="2:6" ht="15.75" customHeight="1" x14ac:dyDescent="0.3">
      <c r="B977" s="1"/>
      <c r="C977" s="1"/>
      <c r="D977" s="1"/>
      <c r="E977" s="1"/>
      <c r="F977" s="1"/>
    </row>
    <row r="978" spans="2:6" ht="15.75" customHeight="1" x14ac:dyDescent="0.3">
      <c r="B978" s="1"/>
      <c r="C978" s="1"/>
      <c r="D978" s="1"/>
      <c r="E978" s="1"/>
      <c r="F978" s="1"/>
    </row>
    <row r="979" spans="2:6" ht="15.75" customHeight="1" x14ac:dyDescent="0.3">
      <c r="B979" s="1"/>
      <c r="C979" s="1"/>
      <c r="D979" s="1"/>
      <c r="E979" s="1"/>
      <c r="F979" s="1"/>
    </row>
    <row r="980" spans="2:6" ht="15.75" customHeight="1" x14ac:dyDescent="0.3">
      <c r="B980" s="1"/>
      <c r="C980" s="1"/>
      <c r="D980" s="1"/>
      <c r="E980" s="1"/>
      <c r="F980" s="1"/>
    </row>
    <row r="981" spans="2:6" ht="15.75" customHeight="1" x14ac:dyDescent="0.3">
      <c r="B981" s="1"/>
      <c r="C981" s="1"/>
      <c r="D981" s="1"/>
      <c r="E981" s="1"/>
      <c r="F981" s="1"/>
    </row>
    <row r="982" spans="2:6" ht="15.75" customHeight="1" x14ac:dyDescent="0.3">
      <c r="B982" s="1"/>
      <c r="C982" s="1"/>
      <c r="D982" s="1"/>
      <c r="E982" s="1"/>
      <c r="F982" s="1"/>
    </row>
    <row r="983" spans="2:6" ht="15.75" customHeight="1" x14ac:dyDescent="0.3">
      <c r="B983" s="1"/>
      <c r="C983" s="1"/>
      <c r="D983" s="1"/>
      <c r="E983" s="1"/>
      <c r="F983" s="1"/>
    </row>
    <row r="984" spans="2:6" ht="15.75" customHeight="1" x14ac:dyDescent="0.3">
      <c r="B984" s="1"/>
      <c r="C984" s="1"/>
      <c r="D984" s="1"/>
      <c r="E984" s="1"/>
      <c r="F984" s="1"/>
    </row>
    <row r="985" spans="2:6" ht="15.75" customHeight="1" x14ac:dyDescent="0.3">
      <c r="B985" s="1"/>
      <c r="C985" s="1"/>
      <c r="D985" s="1"/>
      <c r="E985" s="1"/>
      <c r="F985" s="1"/>
    </row>
    <row r="986" spans="2:6" ht="15.75" customHeight="1" x14ac:dyDescent="0.3">
      <c r="B986" s="1"/>
      <c r="C986" s="1"/>
      <c r="D986" s="1"/>
      <c r="E986" s="1"/>
      <c r="F986" s="1"/>
    </row>
    <row r="987" spans="2:6" ht="15.75" customHeight="1" x14ac:dyDescent="0.3">
      <c r="B987" s="1"/>
      <c r="C987" s="1"/>
      <c r="D987" s="1"/>
      <c r="E987" s="1"/>
      <c r="F987" s="1"/>
    </row>
    <row r="988" spans="2:6" ht="15.75" customHeight="1" x14ac:dyDescent="0.3">
      <c r="B988" s="1"/>
      <c r="C988" s="1"/>
      <c r="D988" s="1"/>
      <c r="E988" s="1"/>
      <c r="F988" s="1"/>
    </row>
    <row r="989" spans="2:6" ht="15.75" customHeight="1" x14ac:dyDescent="0.3">
      <c r="B989" s="1"/>
      <c r="C989" s="1"/>
      <c r="D989" s="1"/>
      <c r="E989" s="1"/>
      <c r="F989" s="1"/>
    </row>
    <row r="990" spans="2:6" ht="15.75" customHeight="1" x14ac:dyDescent="0.3">
      <c r="B990" s="1"/>
      <c r="C990" s="1"/>
      <c r="D990" s="1"/>
      <c r="E990" s="1"/>
      <c r="F990" s="1"/>
    </row>
    <row r="991" spans="2:6" ht="15.75" customHeight="1" x14ac:dyDescent="0.3">
      <c r="B991" s="1"/>
      <c r="C991" s="1"/>
      <c r="D991" s="1"/>
      <c r="E991" s="1"/>
      <c r="F991" s="1"/>
    </row>
    <row r="992" spans="2:6" ht="15.75" customHeight="1" x14ac:dyDescent="0.3">
      <c r="B992" s="1"/>
      <c r="C992" s="1"/>
      <c r="D992" s="1"/>
      <c r="E992" s="1"/>
      <c r="F992" s="1"/>
    </row>
    <row r="993" spans="2:6" ht="15.75" customHeight="1" x14ac:dyDescent="0.3">
      <c r="B993" s="1"/>
      <c r="C993" s="1"/>
      <c r="D993" s="1"/>
      <c r="E993" s="1"/>
      <c r="F993" s="1"/>
    </row>
    <row r="994" spans="2:6" ht="15.75" customHeight="1" x14ac:dyDescent="0.3">
      <c r="B994" s="1"/>
      <c r="C994" s="1"/>
      <c r="D994" s="1"/>
      <c r="E994" s="1"/>
      <c r="F994" s="1"/>
    </row>
    <row r="995" spans="2:6" ht="15.75" customHeight="1" x14ac:dyDescent="0.3">
      <c r="B995" s="1"/>
      <c r="C995" s="1"/>
      <c r="D995" s="1"/>
      <c r="E995" s="1"/>
      <c r="F995" s="1"/>
    </row>
    <row r="996" spans="2:6" ht="15.75" customHeight="1" x14ac:dyDescent="0.3">
      <c r="B996" s="1"/>
      <c r="C996" s="1"/>
      <c r="D996" s="1"/>
      <c r="E996" s="1"/>
      <c r="F996" s="1"/>
    </row>
    <row r="997" spans="2:6" ht="15.75" customHeight="1" x14ac:dyDescent="0.3">
      <c r="B997" s="1"/>
      <c r="C997" s="1"/>
      <c r="D997" s="1"/>
      <c r="E997" s="1"/>
      <c r="F997" s="1"/>
    </row>
    <row r="998" spans="2:6" ht="15.75" customHeight="1" x14ac:dyDescent="0.3">
      <c r="B998" s="1"/>
      <c r="C998" s="1"/>
      <c r="D998" s="1"/>
      <c r="E998" s="1"/>
      <c r="F998" s="1"/>
    </row>
    <row r="999" spans="2:6" ht="15.75" customHeight="1" x14ac:dyDescent="0.3">
      <c r="B999" s="1"/>
      <c r="C999" s="1"/>
      <c r="D999" s="1"/>
      <c r="E999" s="1"/>
      <c r="F999" s="1"/>
    </row>
    <row r="1000" spans="2:6" ht="15.75" customHeight="1" x14ac:dyDescent="0.3">
      <c r="B1000" s="1"/>
      <c r="C1000" s="1"/>
      <c r="D1000" s="1"/>
      <c r="E1000" s="1"/>
      <c r="F1000" s="1"/>
    </row>
  </sheetData>
  <mergeCells count="4">
    <mergeCell ref="A1:B1"/>
    <mergeCell ref="D1:E1"/>
    <mergeCell ref="G1:H1"/>
    <mergeCell ref="K1:L1"/>
  </mergeCells>
  <conditionalFormatting sqref="A13:F372">
    <cfRule type="expression" dxfId="2" priority="1" stopIfTrue="1">
      <formula>$A13&gt;($B$3*$B$5)</formula>
    </cfRule>
  </conditionalFormatting>
  <conditionalFormatting sqref="A13:F372">
    <cfRule type="expression" dxfId="1" priority="2" stopIfTrue="1">
      <formula>ROUND($F13,5)=0</formula>
    </cfRule>
  </conditionalFormatting>
  <conditionalFormatting sqref="A13:F372">
    <cfRule type="expression" dxfId="0" priority="3" stopIfTrue="1">
      <formula>ROUND($F12,5)=0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C5E3-48BF-45A2-A3D5-FA9EE987A633}">
  <dimension ref="D4"/>
  <sheetViews>
    <sheetView workbookViewId="0">
      <selection activeCell="D4" sqref="D4"/>
    </sheetView>
  </sheetViews>
  <sheetFormatPr defaultRowHeight="14.4" x14ac:dyDescent="0.3"/>
  <cols>
    <col min="4" max="4" width="9.44140625" bestFit="1" customWidth="1"/>
  </cols>
  <sheetData>
    <row r="4" spans="4:4" x14ac:dyDescent="0.3">
      <c r="D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Rent vs Own</vt:lpstr>
      <vt:lpstr>Investment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Maurya</dc:creator>
  <cp:lastModifiedBy>Harsh Maurya</cp:lastModifiedBy>
  <dcterms:created xsi:type="dcterms:W3CDTF">2020-10-08T09:09:53Z</dcterms:created>
  <dcterms:modified xsi:type="dcterms:W3CDTF">2021-04-29T18:52:25Z</dcterms:modified>
</cp:coreProperties>
</file>