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26-03-2022\"/>
    </mc:Choice>
  </mc:AlternateContent>
  <xr:revisionPtr revIDLastSave="0" documentId="13_ncr:1_{65E6B100-2AF2-4BC0-910C-BF0DA22E509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5" sheetId="19" r:id="rId1"/>
    <sheet name="Parameters" sheetId="1" r:id="rId2"/>
    <sheet name="water bal" sheetId="8" r:id="rId3"/>
    <sheet name="Conventional_Irrigation" sheetId="2" r:id="rId4"/>
    <sheet name="1_Day_Lead" sheetId="3" r:id="rId5"/>
    <sheet name="1_Day_Perfect" sheetId="14" r:id="rId6"/>
    <sheet name="2_Day_Lead" sheetId="5" r:id="rId7"/>
    <sheet name="2_Day_Perfect" sheetId="13" r:id="rId8"/>
    <sheet name="3_Day_Lead" sheetId="4" r:id="rId9"/>
    <sheet name="3_Day_Perfect" sheetId="12" r:id="rId10"/>
    <sheet name="4_Day_Lead" sheetId="6" r:id="rId11"/>
    <sheet name="4_Day_Perfect" sheetId="11" r:id="rId12"/>
    <sheet name="5_Day_Lead" sheetId="7" r:id="rId13"/>
    <sheet name="5_Day_Perfect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8" l="1"/>
  <c r="O131" i="2"/>
  <c r="E11" i="8"/>
  <c r="C7" i="8"/>
  <c r="D7" i="8"/>
  <c r="E7" i="8"/>
  <c r="F7" i="8"/>
  <c r="C5" i="8"/>
  <c r="F12" i="8" l="1"/>
  <c r="E12" i="8"/>
  <c r="D12" i="8"/>
  <c r="C12" i="8"/>
  <c r="C11" i="8"/>
  <c r="D11" i="8"/>
  <c r="F11" i="8"/>
  <c r="D131" i="19" l="1"/>
  <c r="D133" i="19" s="1"/>
  <c r="M130" i="19"/>
  <c r="D130" i="19"/>
  <c r="M129" i="19"/>
  <c r="D129" i="19"/>
  <c r="D128" i="19"/>
  <c r="M127" i="19"/>
  <c r="D127" i="19"/>
  <c r="G100" i="19"/>
  <c r="H100" i="19" s="1"/>
  <c r="G99" i="19"/>
  <c r="H99" i="19" s="1"/>
  <c r="G98" i="19"/>
  <c r="H98" i="19" s="1"/>
  <c r="G97" i="19"/>
  <c r="H97" i="19" s="1"/>
  <c r="G96" i="19"/>
  <c r="H96" i="19" s="1"/>
  <c r="G95" i="19"/>
  <c r="H95" i="19" s="1"/>
  <c r="G94" i="19"/>
  <c r="H94" i="19" s="1"/>
  <c r="G93" i="19"/>
  <c r="H93" i="19" s="1"/>
  <c r="G92" i="19"/>
  <c r="H92" i="19" s="1"/>
  <c r="G91" i="19"/>
  <c r="H91" i="19" s="1"/>
  <c r="G90" i="19"/>
  <c r="H90" i="19" s="1"/>
  <c r="G89" i="19"/>
  <c r="H89" i="19" s="1"/>
  <c r="G88" i="19"/>
  <c r="H88" i="19" s="1"/>
  <c r="G87" i="19"/>
  <c r="H87" i="19" s="1"/>
  <c r="G86" i="19"/>
  <c r="H86" i="19" s="1"/>
  <c r="G85" i="19"/>
  <c r="H85" i="19" s="1"/>
  <c r="G84" i="19"/>
  <c r="H84" i="19" s="1"/>
  <c r="G83" i="19"/>
  <c r="H83" i="19" s="1"/>
  <c r="G82" i="19"/>
  <c r="H82" i="19" s="1"/>
  <c r="G81" i="19"/>
  <c r="H81" i="19" s="1"/>
  <c r="G80" i="19"/>
  <c r="H80" i="19" s="1"/>
  <c r="G79" i="19"/>
  <c r="H79" i="19" s="1"/>
  <c r="G78" i="19"/>
  <c r="H78" i="19" s="1"/>
  <c r="G77" i="19"/>
  <c r="H77" i="19" s="1"/>
  <c r="G76" i="19"/>
  <c r="H76" i="19" s="1"/>
  <c r="G75" i="19"/>
  <c r="H75" i="19" s="1"/>
  <c r="G74" i="19"/>
  <c r="H74" i="19" s="1"/>
  <c r="G73" i="19"/>
  <c r="H73" i="19" s="1"/>
  <c r="G72" i="19"/>
  <c r="H72" i="19" s="1"/>
  <c r="G71" i="19"/>
  <c r="H71" i="19" s="1"/>
  <c r="G70" i="19"/>
  <c r="H70" i="19" s="1"/>
  <c r="G69" i="19"/>
  <c r="H69" i="19" s="1"/>
  <c r="G68" i="19"/>
  <c r="H68" i="19" s="1"/>
  <c r="G67" i="19"/>
  <c r="H67" i="19" s="1"/>
  <c r="G66" i="19"/>
  <c r="H66" i="19" s="1"/>
  <c r="G31" i="19"/>
  <c r="G32" i="19" s="1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O5" i="19"/>
  <c r="H32" i="19" l="1"/>
  <c r="G33" i="19"/>
  <c r="H31" i="19"/>
  <c r="G34" i="19" l="1"/>
  <c r="H33" i="19"/>
  <c r="H34" i="19" l="1"/>
  <c r="G35" i="19"/>
  <c r="E133" i="14"/>
  <c r="D132" i="14"/>
  <c r="D130" i="14"/>
  <c r="D129" i="14"/>
  <c r="D128" i="14"/>
  <c r="D127" i="14"/>
  <c r="G100" i="14"/>
  <c r="G99" i="14"/>
  <c r="H99" i="14" s="1"/>
  <c r="G98" i="14"/>
  <c r="H98" i="14" s="1"/>
  <c r="H97" i="14"/>
  <c r="G97" i="14"/>
  <c r="G96" i="14"/>
  <c r="H96" i="14" s="1"/>
  <c r="G95" i="14"/>
  <c r="H95" i="14" s="1"/>
  <c r="G94" i="14"/>
  <c r="H94" i="14" s="1"/>
  <c r="G93" i="14"/>
  <c r="H93" i="14" s="1"/>
  <c r="H92" i="14"/>
  <c r="G92" i="14"/>
  <c r="G91" i="14"/>
  <c r="H91" i="14" s="1"/>
  <c r="G90" i="14"/>
  <c r="H90" i="14" s="1"/>
  <c r="G89" i="14"/>
  <c r="H89" i="14" s="1"/>
  <c r="G88" i="14"/>
  <c r="H88" i="14" s="1"/>
  <c r="G87" i="14"/>
  <c r="H87" i="14" s="1"/>
  <c r="G86" i="14"/>
  <c r="H86" i="14" s="1"/>
  <c r="G85" i="14"/>
  <c r="H85" i="14" s="1"/>
  <c r="G84" i="14"/>
  <c r="H84" i="14" s="1"/>
  <c r="G83" i="14"/>
  <c r="H83" i="14" s="1"/>
  <c r="G82" i="14"/>
  <c r="H82" i="14" s="1"/>
  <c r="G81" i="14"/>
  <c r="H81" i="14" s="1"/>
  <c r="G80" i="14"/>
  <c r="H80" i="14" s="1"/>
  <c r="G79" i="14"/>
  <c r="H79" i="14" s="1"/>
  <c r="G78" i="14"/>
  <c r="H78" i="14" s="1"/>
  <c r="G77" i="14"/>
  <c r="H77" i="14" s="1"/>
  <c r="G76" i="14"/>
  <c r="H76" i="14" s="1"/>
  <c r="G75" i="14"/>
  <c r="H75" i="14" s="1"/>
  <c r="G74" i="14"/>
  <c r="H74" i="14" s="1"/>
  <c r="H73" i="14"/>
  <c r="G73" i="14"/>
  <c r="G72" i="14"/>
  <c r="H72" i="14" s="1"/>
  <c r="G71" i="14"/>
  <c r="H71" i="14" s="1"/>
  <c r="G70" i="14"/>
  <c r="H70" i="14" s="1"/>
  <c r="G69" i="14"/>
  <c r="H69" i="14" s="1"/>
  <c r="G68" i="14"/>
  <c r="H68" i="14" s="1"/>
  <c r="G67" i="14"/>
  <c r="H67" i="14" s="1"/>
  <c r="G66" i="14"/>
  <c r="H66" i="14" s="1"/>
  <c r="G31" i="14"/>
  <c r="G32" i="14" s="1"/>
  <c r="G33" i="14" s="1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D73" i="13"/>
  <c r="D71" i="13"/>
  <c r="D70" i="13"/>
  <c r="D69" i="13"/>
  <c r="D68" i="13"/>
  <c r="D67" i="13"/>
  <c r="G54" i="13" s="1"/>
  <c r="G53" i="13"/>
  <c r="H53" i="13" s="1"/>
  <c r="G52" i="13"/>
  <c r="H52" i="13" s="1"/>
  <c r="G51" i="13"/>
  <c r="H51" i="13" s="1"/>
  <c r="H50" i="13"/>
  <c r="G50" i="13"/>
  <c r="H49" i="13"/>
  <c r="G49" i="13"/>
  <c r="G48" i="13"/>
  <c r="H48" i="13" s="1"/>
  <c r="G47" i="13"/>
  <c r="H47" i="13" s="1"/>
  <c r="G46" i="13"/>
  <c r="H46" i="13" s="1"/>
  <c r="G45" i="13"/>
  <c r="H45" i="13" s="1"/>
  <c r="G44" i="13"/>
  <c r="H44" i="13" s="1"/>
  <c r="H43" i="13"/>
  <c r="G43" i="13"/>
  <c r="H42" i="13"/>
  <c r="G42" i="13"/>
  <c r="H41" i="13"/>
  <c r="G41" i="13"/>
  <c r="H40" i="13"/>
  <c r="G40" i="13"/>
  <c r="G39" i="13"/>
  <c r="H39" i="13" s="1"/>
  <c r="G38" i="13"/>
  <c r="H38" i="13" s="1"/>
  <c r="G37" i="13"/>
  <c r="H37" i="13" s="1"/>
  <c r="A19" i="13"/>
  <c r="G19" i="13" s="1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D52" i="12"/>
  <c r="D51" i="12"/>
  <c r="D50" i="12"/>
  <c r="D49" i="12"/>
  <c r="D48" i="12"/>
  <c r="A38" i="12"/>
  <c r="H37" i="12"/>
  <c r="G37" i="12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H29" i="12"/>
  <c r="G29" i="12"/>
  <c r="G28" i="12"/>
  <c r="H28" i="12" s="1"/>
  <c r="G27" i="12"/>
  <c r="H27" i="12" s="1"/>
  <c r="A15" i="12"/>
  <c r="G15" i="12" s="1"/>
  <c r="G16" i="12" s="1"/>
  <c r="H14" i="12"/>
  <c r="H13" i="12"/>
  <c r="H12" i="12"/>
  <c r="H11" i="12"/>
  <c r="H10" i="12"/>
  <c r="H9" i="12"/>
  <c r="H8" i="12"/>
  <c r="H7" i="12"/>
  <c r="H6" i="12"/>
  <c r="D42" i="11"/>
  <c r="D41" i="11"/>
  <c r="D40" i="11"/>
  <c r="D39" i="11"/>
  <c r="D38" i="11"/>
  <c r="A31" i="11"/>
  <c r="G31" i="11" s="1"/>
  <c r="G32" i="11" s="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A13" i="11"/>
  <c r="G13" i="11" s="1"/>
  <c r="G14" i="11" s="1"/>
  <c r="H12" i="11"/>
  <c r="H11" i="11"/>
  <c r="H10" i="11"/>
  <c r="H9" i="11"/>
  <c r="H8" i="11"/>
  <c r="H7" i="11"/>
  <c r="H6" i="11"/>
  <c r="E37" i="10"/>
  <c r="D36" i="10"/>
  <c r="D35" i="10"/>
  <c r="D34" i="10"/>
  <c r="D33" i="10"/>
  <c r="D32" i="10"/>
  <c r="A26" i="10"/>
  <c r="G26" i="10" s="1"/>
  <c r="G27" i="10" s="1"/>
  <c r="G25" i="10"/>
  <c r="H25" i="10" s="1"/>
  <c r="G24" i="10"/>
  <c r="H24" i="10" s="1"/>
  <c r="G23" i="10"/>
  <c r="H23" i="10" s="1"/>
  <c r="H22" i="10"/>
  <c r="G22" i="10"/>
  <c r="G21" i="10"/>
  <c r="H21" i="10" s="1"/>
  <c r="G20" i="10"/>
  <c r="H20" i="10" s="1"/>
  <c r="G19" i="10"/>
  <c r="H19" i="10" s="1"/>
  <c r="A12" i="10"/>
  <c r="G12" i="10" s="1"/>
  <c r="H11" i="10"/>
  <c r="H10" i="10"/>
  <c r="H9" i="10"/>
  <c r="H8" i="10"/>
  <c r="H7" i="10"/>
  <c r="H6" i="10"/>
  <c r="E37" i="7"/>
  <c r="E133" i="3"/>
  <c r="H31" i="14" l="1"/>
  <c r="H100" i="14"/>
  <c r="G36" i="19"/>
  <c r="H35" i="19"/>
  <c r="G34" i="14"/>
  <c r="H33" i="14"/>
  <c r="H32" i="14"/>
  <c r="G55" i="13"/>
  <c r="H55" i="13" s="1"/>
  <c r="H54" i="13"/>
  <c r="G20" i="13"/>
  <c r="H19" i="13"/>
  <c r="G38" i="12"/>
  <c r="G39" i="12" s="1"/>
  <c r="G17" i="12"/>
  <c r="H16" i="12"/>
  <c r="H15" i="12"/>
  <c r="G33" i="11"/>
  <c r="H32" i="11"/>
  <c r="G15" i="11"/>
  <c r="H14" i="11"/>
  <c r="H31" i="11"/>
  <c r="H13" i="11"/>
  <c r="G28" i="10"/>
  <c r="H27" i="10"/>
  <c r="G13" i="10"/>
  <c r="H12" i="10"/>
  <c r="H26" i="10"/>
  <c r="D131" i="2"/>
  <c r="D133" i="2" s="1"/>
  <c r="H38" i="12" l="1"/>
  <c r="H36" i="19"/>
  <c r="G37" i="19"/>
  <c r="G35" i="14"/>
  <c r="H34" i="14"/>
  <c r="G56" i="13"/>
  <c r="G57" i="13" s="1"/>
  <c r="G21" i="13"/>
  <c r="H20" i="13"/>
  <c r="G40" i="12"/>
  <c r="H39" i="12"/>
  <c r="G18" i="12"/>
  <c r="H17" i="12"/>
  <c r="H15" i="11"/>
  <c r="G16" i="11"/>
  <c r="G34" i="11"/>
  <c r="H33" i="11"/>
  <c r="H28" i="10"/>
  <c r="G29" i="10"/>
  <c r="H13" i="10"/>
  <c r="G14" i="10"/>
  <c r="D35" i="7"/>
  <c r="D34" i="7"/>
  <c r="D33" i="7"/>
  <c r="D32" i="7"/>
  <c r="D41" i="6"/>
  <c r="D40" i="6"/>
  <c r="D39" i="6"/>
  <c r="D38" i="6"/>
  <c r="D51" i="4"/>
  <c r="D50" i="4"/>
  <c r="D49" i="4"/>
  <c r="D48" i="4"/>
  <c r="D71" i="5"/>
  <c r="D70" i="5"/>
  <c r="D69" i="5"/>
  <c r="D68" i="5"/>
  <c r="D130" i="3"/>
  <c r="D129" i="3"/>
  <c r="D128" i="3"/>
  <c r="D127" i="3"/>
  <c r="D130" i="2"/>
  <c r="D129" i="2"/>
  <c r="D128" i="2"/>
  <c r="D127" i="2"/>
  <c r="M131" i="2"/>
  <c r="M130" i="2"/>
  <c r="M129" i="2"/>
  <c r="M128" i="2"/>
  <c r="M127" i="2"/>
  <c r="O5" i="2"/>
  <c r="D36" i="7"/>
  <c r="H7" i="7"/>
  <c r="H8" i="7"/>
  <c r="H9" i="7"/>
  <c r="H10" i="7"/>
  <c r="H11" i="7"/>
  <c r="H20" i="7"/>
  <c r="H23" i="7"/>
  <c r="H6" i="7"/>
  <c r="A26" i="7"/>
  <c r="G20" i="7"/>
  <c r="G21" i="7"/>
  <c r="H21" i="7" s="1"/>
  <c r="G22" i="7"/>
  <c r="H22" i="7" s="1"/>
  <c r="G23" i="7"/>
  <c r="G24" i="7"/>
  <c r="H24" i="7" s="1"/>
  <c r="G25" i="7"/>
  <c r="H25" i="7" s="1"/>
  <c r="G19" i="7"/>
  <c r="H19" i="7" s="1"/>
  <c r="G12" i="7"/>
  <c r="G13" i="7" s="1"/>
  <c r="A12" i="7"/>
  <c r="D42" i="6"/>
  <c r="H7" i="6"/>
  <c r="H8" i="6"/>
  <c r="H9" i="6"/>
  <c r="H10" i="6"/>
  <c r="H11" i="6"/>
  <c r="H12" i="6"/>
  <c r="H29" i="6"/>
  <c r="H6" i="6"/>
  <c r="A31" i="6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G30" i="6"/>
  <c r="H30" i="6" s="1"/>
  <c r="G22" i="6"/>
  <c r="H22" i="6" s="1"/>
  <c r="A13" i="6"/>
  <c r="G13" i="6" s="1"/>
  <c r="G14" i="6" s="1"/>
  <c r="D52" i="4"/>
  <c r="H7" i="4"/>
  <c r="H8" i="4"/>
  <c r="H9" i="4"/>
  <c r="H10" i="4"/>
  <c r="H11" i="4"/>
  <c r="H12" i="4"/>
  <c r="H13" i="4"/>
  <c r="H14" i="4"/>
  <c r="H34" i="4"/>
  <c r="H6" i="4"/>
  <c r="A38" i="4"/>
  <c r="G38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G35" i="4"/>
  <c r="H35" i="4" s="1"/>
  <c r="G36" i="4"/>
  <c r="H36" i="4" s="1"/>
  <c r="G37" i="4"/>
  <c r="H37" i="4" s="1"/>
  <c r="G27" i="4"/>
  <c r="H27" i="4" s="1"/>
  <c r="A15" i="4"/>
  <c r="G15" i="4" s="1"/>
  <c r="D73" i="5"/>
  <c r="D132" i="3"/>
  <c r="H7" i="5"/>
  <c r="H8" i="5"/>
  <c r="H9" i="5"/>
  <c r="H10" i="5"/>
  <c r="H11" i="5"/>
  <c r="H12" i="5"/>
  <c r="H13" i="5"/>
  <c r="H14" i="5"/>
  <c r="H15" i="5"/>
  <c r="H16" i="5"/>
  <c r="H17" i="5"/>
  <c r="H18" i="5"/>
  <c r="H37" i="5"/>
  <c r="H47" i="5"/>
  <c r="H6" i="5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G48" i="5"/>
  <c r="H48" i="5" s="1"/>
  <c r="G49" i="5"/>
  <c r="H49" i="5" s="1"/>
  <c r="G50" i="5"/>
  <c r="H50" i="5" s="1"/>
  <c r="G51" i="5"/>
  <c r="H51" i="5" s="1"/>
  <c r="G52" i="5"/>
  <c r="H52" i="5" s="1"/>
  <c r="G53" i="5"/>
  <c r="G37" i="5"/>
  <c r="A19" i="5"/>
  <c r="G19" i="5" s="1"/>
  <c r="D67" i="5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94" i="3"/>
  <c r="H6" i="3"/>
  <c r="G100" i="3"/>
  <c r="G99" i="3"/>
  <c r="H99" i="3" s="1"/>
  <c r="G98" i="3"/>
  <c r="H98" i="3" s="1"/>
  <c r="G97" i="3"/>
  <c r="H97" i="3" s="1"/>
  <c r="G96" i="3"/>
  <c r="H96" i="3" s="1"/>
  <c r="G95" i="3"/>
  <c r="H95" i="3" s="1"/>
  <c r="G94" i="3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H65" i="3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66" i="2"/>
  <c r="H73" i="2"/>
  <c r="H74" i="2"/>
  <c r="H81" i="2"/>
  <c r="H82" i="2"/>
  <c r="H89" i="2"/>
  <c r="H90" i="2"/>
  <c r="H97" i="2"/>
  <c r="H98" i="2"/>
  <c r="H6" i="2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G74" i="2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G82" i="2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G90" i="2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G98" i="2"/>
  <c r="G99" i="2"/>
  <c r="H99" i="2" s="1"/>
  <c r="G100" i="2"/>
  <c r="H100" i="2" s="1"/>
  <c r="G66" i="2"/>
  <c r="G31" i="2"/>
  <c r="G32" i="2" s="1"/>
  <c r="G26" i="7" l="1"/>
  <c r="H26" i="7" s="1"/>
  <c r="G54" i="5"/>
  <c r="H53" i="5"/>
  <c r="G31" i="6"/>
  <c r="G32" i="6" s="1"/>
  <c r="G38" i="19"/>
  <c r="H37" i="19"/>
  <c r="G36" i="14"/>
  <c r="H35" i="14"/>
  <c r="H56" i="13"/>
  <c r="H21" i="13"/>
  <c r="G22" i="13"/>
  <c r="G58" i="13"/>
  <c r="H57" i="13"/>
  <c r="H40" i="12"/>
  <c r="G41" i="12"/>
  <c r="G19" i="12"/>
  <c r="H18" i="12"/>
  <c r="G17" i="11"/>
  <c r="H16" i="11"/>
  <c r="H34" i="11"/>
  <c r="G35" i="11"/>
  <c r="H14" i="10"/>
  <c r="G15" i="10"/>
  <c r="G30" i="10"/>
  <c r="H30" i="10" s="1"/>
  <c r="H29" i="10"/>
  <c r="G27" i="7"/>
  <c r="G28" i="7" s="1"/>
  <c r="H28" i="7" s="1"/>
  <c r="G14" i="7"/>
  <c r="H13" i="7"/>
  <c r="H12" i="7"/>
  <c r="G33" i="6"/>
  <c r="H33" i="6" s="1"/>
  <c r="H32" i="6"/>
  <c r="G15" i="6"/>
  <c r="H14" i="6"/>
  <c r="H13" i="6"/>
  <c r="H31" i="6"/>
  <c r="H54" i="5"/>
  <c r="G55" i="5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H66" i="5" s="1"/>
  <c r="G20" i="5"/>
  <c r="G21" i="5" s="1"/>
  <c r="H21" i="5" s="1"/>
  <c r="H19" i="5"/>
  <c r="H20" i="5"/>
  <c r="H33" i="3"/>
  <c r="H31" i="3"/>
  <c r="H57" i="3"/>
  <c r="H39" i="3"/>
  <c r="H55" i="3"/>
  <c r="H49" i="3"/>
  <c r="H47" i="3"/>
  <c r="H100" i="3"/>
  <c r="H41" i="3"/>
  <c r="H64" i="3"/>
  <c r="H56" i="3"/>
  <c r="H48" i="3"/>
  <c r="H40" i="3"/>
  <c r="H32" i="3"/>
  <c r="H46" i="3"/>
  <c r="H61" i="3"/>
  <c r="H53" i="3"/>
  <c r="H45" i="3"/>
  <c r="H37" i="3"/>
  <c r="H54" i="3"/>
  <c r="H60" i="3"/>
  <c r="H52" i="3"/>
  <c r="H44" i="3"/>
  <c r="H36" i="3"/>
  <c r="H63" i="3"/>
  <c r="H62" i="3"/>
  <c r="H38" i="3"/>
  <c r="H59" i="3"/>
  <c r="H51" i="3"/>
  <c r="H43" i="3"/>
  <c r="H35" i="3"/>
  <c r="H58" i="3"/>
  <c r="H50" i="3"/>
  <c r="H42" i="3"/>
  <c r="H34" i="3"/>
  <c r="G33" i="2"/>
  <c r="H32" i="2"/>
  <c r="H31" i="2"/>
  <c r="G34" i="6"/>
  <c r="H34" i="6" s="1"/>
  <c r="G39" i="4"/>
  <c r="H38" i="4"/>
  <c r="H15" i="4"/>
  <c r="G16" i="4"/>
  <c r="G29" i="7" l="1"/>
  <c r="H29" i="7" s="1"/>
  <c r="H38" i="19"/>
  <c r="G39" i="19"/>
  <c r="G37" i="14"/>
  <c r="H36" i="14"/>
  <c r="G59" i="13"/>
  <c r="H58" i="13"/>
  <c r="G23" i="13"/>
  <c r="H22" i="13"/>
  <c r="G42" i="12"/>
  <c r="H41" i="12"/>
  <c r="G20" i="12"/>
  <c r="H19" i="12"/>
  <c r="G36" i="11"/>
  <c r="H36" i="11" s="1"/>
  <c r="H35" i="11"/>
  <c r="G18" i="11"/>
  <c r="H17" i="11"/>
  <c r="G16" i="10"/>
  <c r="H15" i="10"/>
  <c r="H55" i="5"/>
  <c r="H27" i="7"/>
  <c r="H56" i="5"/>
  <c r="H57" i="5"/>
  <c r="G15" i="7"/>
  <c r="H14" i="7"/>
  <c r="G16" i="6"/>
  <c r="H15" i="6"/>
  <c r="H59" i="5"/>
  <c r="H63" i="5"/>
  <c r="G22" i="5"/>
  <c r="H22" i="5" s="1"/>
  <c r="H58" i="5"/>
  <c r="H64" i="5"/>
  <c r="H65" i="5"/>
  <c r="H61" i="5"/>
  <c r="H62" i="5"/>
  <c r="H60" i="5"/>
  <c r="G34" i="2"/>
  <c r="H33" i="2"/>
  <c r="G30" i="7"/>
  <c r="H30" i="7" s="1"/>
  <c r="G35" i="6"/>
  <c r="H35" i="6" s="1"/>
  <c r="G17" i="4"/>
  <c r="H16" i="4"/>
  <c r="G40" i="4"/>
  <c r="H39" i="4"/>
  <c r="G40" i="19" l="1"/>
  <c r="H39" i="19"/>
  <c r="G38" i="14"/>
  <c r="H37" i="14"/>
  <c r="G24" i="13"/>
  <c r="H23" i="13"/>
  <c r="G60" i="13"/>
  <c r="H59" i="13"/>
  <c r="G21" i="12"/>
  <c r="H20" i="12"/>
  <c r="G43" i="12"/>
  <c r="H42" i="12"/>
  <c r="G19" i="11"/>
  <c r="H18" i="11"/>
  <c r="G17" i="10"/>
  <c r="H16" i="10"/>
  <c r="G23" i="5"/>
  <c r="H23" i="5" s="1"/>
  <c r="G16" i="7"/>
  <c r="H15" i="7"/>
  <c r="G17" i="6"/>
  <c r="H16" i="6"/>
  <c r="G35" i="2"/>
  <c r="H34" i="2"/>
  <c r="G36" i="6"/>
  <c r="H36" i="6" s="1"/>
  <c r="H17" i="4"/>
  <c r="G18" i="4"/>
  <c r="H40" i="4"/>
  <c r="G41" i="4"/>
  <c r="H40" i="19" l="1"/>
  <c r="G41" i="19"/>
  <c r="G39" i="14"/>
  <c r="H38" i="14"/>
  <c r="G25" i="13"/>
  <c r="H24" i="13"/>
  <c r="G61" i="13"/>
  <c r="H60" i="13"/>
  <c r="H21" i="12"/>
  <c r="G22" i="12"/>
  <c r="G44" i="12"/>
  <c r="H43" i="12"/>
  <c r="H19" i="11"/>
  <c r="G20" i="11"/>
  <c r="H17" i="10"/>
  <c r="G18" i="10"/>
  <c r="H18" i="10" s="1"/>
  <c r="G24" i="5"/>
  <c r="H24" i="5" s="1"/>
  <c r="G17" i="7"/>
  <c r="H16" i="7"/>
  <c r="G18" i="6"/>
  <c r="H17" i="6"/>
  <c r="G36" i="2"/>
  <c r="H35" i="2"/>
  <c r="H18" i="4"/>
  <c r="G19" i="4"/>
  <c r="H41" i="4"/>
  <c r="G42" i="4"/>
  <c r="G42" i="19" l="1"/>
  <c r="H41" i="19"/>
  <c r="G40" i="14"/>
  <c r="H39" i="14"/>
  <c r="G62" i="13"/>
  <c r="H61" i="13"/>
  <c r="H25" i="13"/>
  <c r="G26" i="13"/>
  <c r="G23" i="12"/>
  <c r="H22" i="12"/>
  <c r="H44" i="12"/>
  <c r="G45" i="12"/>
  <c r="G21" i="11"/>
  <c r="H21" i="11" s="1"/>
  <c r="H20" i="11"/>
  <c r="G25" i="5"/>
  <c r="H25" i="5" s="1"/>
  <c r="G18" i="7"/>
  <c r="H18" i="7" s="1"/>
  <c r="H17" i="7"/>
  <c r="G19" i="6"/>
  <c r="H18" i="6"/>
  <c r="G37" i="2"/>
  <c r="H36" i="2"/>
  <c r="H19" i="4"/>
  <c r="G20" i="4"/>
  <c r="H42" i="4"/>
  <c r="G43" i="4"/>
  <c r="H42" i="19" l="1"/>
  <c r="G43" i="19"/>
  <c r="G41" i="14"/>
  <c r="H40" i="14"/>
  <c r="G27" i="13"/>
  <c r="H26" i="13"/>
  <c r="G63" i="13"/>
  <c r="H62" i="13"/>
  <c r="G46" i="12"/>
  <c r="H46" i="12" s="1"/>
  <c r="H45" i="12"/>
  <c r="G24" i="12"/>
  <c r="H23" i="12"/>
  <c r="G26" i="5"/>
  <c r="H26" i="5" s="1"/>
  <c r="G20" i="6"/>
  <c r="H19" i="6"/>
  <c r="G38" i="2"/>
  <c r="H37" i="2"/>
  <c r="H43" i="4"/>
  <c r="G44" i="4"/>
  <c r="H20" i="4"/>
  <c r="G21" i="4"/>
  <c r="H43" i="19" l="1"/>
  <c r="G44" i="19"/>
  <c r="G42" i="14"/>
  <c r="H41" i="14"/>
  <c r="G28" i="13"/>
  <c r="H27" i="13"/>
  <c r="G64" i="13"/>
  <c r="H63" i="13"/>
  <c r="G25" i="12"/>
  <c r="H24" i="12"/>
  <c r="G27" i="5"/>
  <c r="H27" i="5" s="1"/>
  <c r="G21" i="6"/>
  <c r="H21" i="6" s="1"/>
  <c r="H20" i="6"/>
  <c r="G39" i="2"/>
  <c r="H38" i="2"/>
  <c r="H21" i="4"/>
  <c r="G22" i="4"/>
  <c r="H44" i="4"/>
  <c r="G45" i="4"/>
  <c r="G28" i="5" l="1"/>
  <c r="H28" i="5" s="1"/>
  <c r="H44" i="19"/>
  <c r="G45" i="19"/>
  <c r="G43" i="14"/>
  <c r="H42" i="14"/>
  <c r="G65" i="13"/>
  <c r="H64" i="13"/>
  <c r="G29" i="13"/>
  <c r="H28" i="13"/>
  <c r="H25" i="12"/>
  <c r="G26" i="12"/>
  <c r="H26" i="12" s="1"/>
  <c r="G40" i="2"/>
  <c r="H39" i="2"/>
  <c r="H45" i="4"/>
  <c r="G46" i="4"/>
  <c r="H46" i="4" s="1"/>
  <c r="H22" i="4"/>
  <c r="G23" i="4"/>
  <c r="G29" i="5"/>
  <c r="H29" i="5" s="1"/>
  <c r="H45" i="19" l="1"/>
  <c r="G46" i="19"/>
  <c r="G44" i="14"/>
  <c r="H43" i="14"/>
  <c r="H29" i="13"/>
  <c r="G30" i="13"/>
  <c r="H65" i="13"/>
  <c r="G66" i="13"/>
  <c r="H66" i="13" s="1"/>
  <c r="G41" i="2"/>
  <c r="H40" i="2"/>
  <c r="H23" i="4"/>
  <c r="G24" i="4"/>
  <c r="G30" i="5"/>
  <c r="H30" i="5" s="1"/>
  <c r="H46" i="19" l="1"/>
  <c r="G47" i="19"/>
  <c r="G45" i="14"/>
  <c r="H44" i="14"/>
  <c r="G31" i="13"/>
  <c r="H30" i="13"/>
  <c r="G42" i="2"/>
  <c r="H41" i="2"/>
  <c r="H24" i="4"/>
  <c r="G25" i="4"/>
  <c r="G31" i="5"/>
  <c r="H31" i="5" s="1"/>
  <c r="H47" i="19" l="1"/>
  <c r="G48" i="19"/>
  <c r="G46" i="14"/>
  <c r="H45" i="14"/>
  <c r="G32" i="13"/>
  <c r="H31" i="13"/>
  <c r="G43" i="2"/>
  <c r="H42" i="2"/>
  <c r="H25" i="4"/>
  <c r="G26" i="4"/>
  <c r="H26" i="4" s="1"/>
  <c r="G32" i="5"/>
  <c r="H32" i="5" s="1"/>
  <c r="H48" i="19" l="1"/>
  <c r="G49" i="19"/>
  <c r="G47" i="14"/>
  <c r="H46" i="14"/>
  <c r="G33" i="13"/>
  <c r="H32" i="13"/>
  <c r="G44" i="2"/>
  <c r="H43" i="2"/>
  <c r="G33" i="5"/>
  <c r="H33" i="5" s="1"/>
  <c r="H49" i="19" l="1"/>
  <c r="G50" i="19"/>
  <c r="G48" i="14"/>
  <c r="H47" i="14"/>
  <c r="H33" i="13"/>
  <c r="G34" i="13"/>
  <c r="G45" i="2"/>
  <c r="H44" i="2"/>
  <c r="G34" i="5"/>
  <c r="H34" i="5" s="1"/>
  <c r="H50" i="19" l="1"/>
  <c r="G51" i="19"/>
  <c r="G49" i="14"/>
  <c r="H48" i="14"/>
  <c r="G35" i="13"/>
  <c r="H34" i="13"/>
  <c r="G46" i="2"/>
  <c r="H45" i="2"/>
  <c r="G35" i="5"/>
  <c r="H35" i="5" s="1"/>
  <c r="H51" i="19" l="1"/>
  <c r="G52" i="19"/>
  <c r="G50" i="14"/>
  <c r="H49" i="14"/>
  <c r="G36" i="13"/>
  <c r="H36" i="13" s="1"/>
  <c r="H35" i="13"/>
  <c r="G47" i="2"/>
  <c r="H46" i="2"/>
  <c r="G36" i="5"/>
  <c r="H36" i="5" s="1"/>
  <c r="H52" i="19" l="1"/>
  <c r="G53" i="19"/>
  <c r="G51" i="14"/>
  <c r="H50" i="14"/>
  <c r="G48" i="2"/>
  <c r="H47" i="2"/>
  <c r="H53" i="19" l="1"/>
  <c r="G54" i="19"/>
  <c r="G52" i="14"/>
  <c r="H51" i="14"/>
  <c r="G49" i="2"/>
  <c r="H48" i="2"/>
  <c r="H54" i="19" l="1"/>
  <c r="G55" i="19"/>
  <c r="G53" i="14"/>
  <c r="H52" i="14"/>
  <c r="G50" i="2"/>
  <c r="H49" i="2"/>
  <c r="H55" i="19" l="1"/>
  <c r="G56" i="19"/>
  <c r="G54" i="14"/>
  <c r="H53" i="14"/>
  <c r="G51" i="2"/>
  <c r="H50" i="2"/>
  <c r="H56" i="19" l="1"/>
  <c r="G57" i="19"/>
  <c r="G55" i="14"/>
  <c r="H54" i="14"/>
  <c r="G52" i="2"/>
  <c r="H51" i="2"/>
  <c r="H57" i="19" l="1"/>
  <c r="G58" i="19"/>
  <c r="G56" i="14"/>
  <c r="H55" i="14"/>
  <c r="G53" i="2"/>
  <c r="H52" i="2"/>
  <c r="H58" i="19" l="1"/>
  <c r="G59" i="19"/>
  <c r="G57" i="14"/>
  <c r="H56" i="14"/>
  <c r="G54" i="2"/>
  <c r="H53" i="2"/>
  <c r="H59" i="19" l="1"/>
  <c r="G60" i="19"/>
  <c r="G58" i="14"/>
  <c r="H57" i="14"/>
  <c r="G55" i="2"/>
  <c r="H54" i="2"/>
  <c r="H60" i="19" l="1"/>
  <c r="G61" i="19"/>
  <c r="G59" i="14"/>
  <c r="H58" i="14"/>
  <c r="G56" i="2"/>
  <c r="H55" i="2"/>
  <c r="H61" i="19" l="1"/>
  <c r="G62" i="19"/>
  <c r="G60" i="14"/>
  <c r="H59" i="14"/>
  <c r="G57" i="2"/>
  <c r="H56" i="2"/>
  <c r="H62" i="19" l="1"/>
  <c r="G63" i="19"/>
  <c r="G61" i="14"/>
  <c r="H60" i="14"/>
  <c r="G58" i="2"/>
  <c r="H57" i="2"/>
  <c r="H63" i="19" l="1"/>
  <c r="G64" i="19"/>
  <c r="H61" i="14"/>
  <c r="G62" i="14"/>
  <c r="G59" i="2"/>
  <c r="H58" i="2"/>
  <c r="H64" i="19" l="1"/>
  <c r="G65" i="19"/>
  <c r="H65" i="19" s="1"/>
  <c r="G63" i="14"/>
  <c r="H62" i="14"/>
  <c r="G60" i="2"/>
  <c r="H59" i="2"/>
  <c r="H63" i="14" l="1"/>
  <c r="G64" i="14"/>
  <c r="G61" i="2"/>
  <c r="H60" i="2"/>
  <c r="G65" i="14" l="1"/>
  <c r="H65" i="14" s="1"/>
  <c r="H64" i="14"/>
  <c r="G62" i="2"/>
  <c r="H61" i="2"/>
  <c r="G63" i="2" l="1"/>
  <c r="H62" i="2"/>
  <c r="G64" i="2" l="1"/>
  <c r="H63" i="2"/>
  <c r="G65" i="2" l="1"/>
  <c r="H65" i="2" s="1"/>
  <c r="H64" i="2"/>
  <c r="C11" i="1" l="1"/>
  <c r="C7" i="1"/>
  <c r="C20" i="1" s="1"/>
  <c r="G101" i="19" l="1"/>
  <c r="G101" i="14"/>
  <c r="J6" i="12"/>
  <c r="K6" i="12" s="1"/>
  <c r="L6" i="12" s="1"/>
  <c r="M6" i="12" s="1"/>
  <c r="J6" i="14"/>
  <c r="K6" i="14" s="1"/>
  <c r="L6" i="14" s="1"/>
  <c r="G101" i="2"/>
  <c r="G101" i="3"/>
  <c r="C12" i="1"/>
  <c r="J6" i="5" s="1"/>
  <c r="K6" i="5" s="1"/>
  <c r="L6" i="5" s="1"/>
  <c r="M6" i="5" s="1"/>
  <c r="J6" i="13" l="1"/>
  <c r="K6" i="13" s="1"/>
  <c r="L6" i="13" s="1"/>
  <c r="P6" i="12"/>
  <c r="N6" i="12"/>
  <c r="O6" i="12" s="1"/>
  <c r="I7" i="12" s="1"/>
  <c r="M6" i="14"/>
  <c r="J6" i="19"/>
  <c r="K6" i="19" s="1"/>
  <c r="L6" i="19" s="1"/>
  <c r="H101" i="14"/>
  <c r="G102" i="14"/>
  <c r="J6" i="11"/>
  <c r="K6" i="11" s="1"/>
  <c r="L6" i="11" s="1"/>
  <c r="J6" i="10"/>
  <c r="K6" i="10" s="1"/>
  <c r="L6" i="10" s="1"/>
  <c r="H101" i="19"/>
  <c r="G102" i="19"/>
  <c r="P6" i="5"/>
  <c r="N6" i="5"/>
  <c r="O6" i="5" s="1"/>
  <c r="I7" i="5" s="1"/>
  <c r="J6" i="3"/>
  <c r="K6" i="3" s="1"/>
  <c r="L6" i="3" s="1"/>
  <c r="J6" i="6"/>
  <c r="K6" i="6" s="1"/>
  <c r="L6" i="6" s="1"/>
  <c r="J6" i="4"/>
  <c r="K6" i="4" s="1"/>
  <c r="L6" i="4" s="1"/>
  <c r="J6" i="7"/>
  <c r="K6" i="7" s="1"/>
  <c r="L6" i="7" s="1"/>
  <c r="G102" i="3"/>
  <c r="H101" i="3"/>
  <c r="G102" i="2"/>
  <c r="H101" i="2"/>
  <c r="J6" i="2"/>
  <c r="K6" i="2" s="1"/>
  <c r="L6" i="2" s="1"/>
  <c r="N6" i="19" l="1"/>
  <c r="H102" i="19"/>
  <c r="G103" i="19"/>
  <c r="P6" i="14"/>
  <c r="N6" i="14"/>
  <c r="O6" i="14" s="1"/>
  <c r="I7" i="14" s="1"/>
  <c r="M6" i="10"/>
  <c r="M6" i="11"/>
  <c r="H102" i="14"/>
  <c r="G103" i="14"/>
  <c r="M6" i="13"/>
  <c r="G103" i="3"/>
  <c r="H102" i="3"/>
  <c r="M6" i="7"/>
  <c r="M6" i="4"/>
  <c r="M6" i="6"/>
  <c r="M6" i="3"/>
  <c r="G103" i="2"/>
  <c r="H102" i="2"/>
  <c r="N6" i="2"/>
  <c r="N6" i="11" l="1"/>
  <c r="O6" i="11" s="1"/>
  <c r="P6" i="11"/>
  <c r="P6" i="13"/>
  <c r="N6" i="13"/>
  <c r="O6" i="13" s="1"/>
  <c r="G104" i="19"/>
  <c r="H103" i="19"/>
  <c r="M7" i="14"/>
  <c r="P6" i="10"/>
  <c r="N6" i="10"/>
  <c r="O6" i="10" s="1"/>
  <c r="I7" i="10" s="1"/>
  <c r="J7" i="14"/>
  <c r="K7" i="14" s="1"/>
  <c r="L7" i="14" s="1"/>
  <c r="G104" i="14"/>
  <c r="H103" i="14"/>
  <c r="O6" i="19"/>
  <c r="P6" i="7"/>
  <c r="N6" i="7"/>
  <c r="O6" i="7" s="1"/>
  <c r="I7" i="7" s="1"/>
  <c r="N6" i="6"/>
  <c r="O6" i="6" s="1"/>
  <c r="I7" i="6" s="1"/>
  <c r="P6" i="6"/>
  <c r="G104" i="2"/>
  <c r="H103" i="2"/>
  <c r="P6" i="4"/>
  <c r="N6" i="4"/>
  <c r="O6" i="4" s="1"/>
  <c r="I7" i="4" s="1"/>
  <c r="N6" i="3"/>
  <c r="O6" i="3" s="1"/>
  <c r="I7" i="3" s="1"/>
  <c r="P6" i="3"/>
  <c r="G104" i="3"/>
  <c r="H103" i="3"/>
  <c r="O6" i="2"/>
  <c r="I7" i="19" l="1"/>
  <c r="J7" i="19" s="1"/>
  <c r="K7" i="19" s="1"/>
  <c r="L7" i="19" s="1"/>
  <c r="J7" i="13"/>
  <c r="K7" i="13" s="1"/>
  <c r="L7" i="13" s="1"/>
  <c r="J7" i="11"/>
  <c r="K7" i="11" s="1"/>
  <c r="L7" i="11" s="1"/>
  <c r="J7" i="10"/>
  <c r="K7" i="10" s="1"/>
  <c r="L7" i="10" s="1"/>
  <c r="J7" i="12"/>
  <c r="K7" i="12" s="1"/>
  <c r="L7" i="12" s="1"/>
  <c r="N7" i="14"/>
  <c r="O7" i="14" s="1"/>
  <c r="I8" i="14" s="1"/>
  <c r="P7" i="14"/>
  <c r="I7" i="13"/>
  <c r="G105" i="14"/>
  <c r="H104" i="14"/>
  <c r="H104" i="19"/>
  <c r="G105" i="19"/>
  <c r="I7" i="11"/>
  <c r="J7" i="7"/>
  <c r="K7" i="7" s="1"/>
  <c r="L7" i="7" s="1"/>
  <c r="M7" i="7" s="1"/>
  <c r="J7" i="6"/>
  <c r="K7" i="6" s="1"/>
  <c r="L7" i="6" s="1"/>
  <c r="M7" i="6" s="1"/>
  <c r="J7" i="4"/>
  <c r="K7" i="4" s="1"/>
  <c r="L7" i="4" s="1"/>
  <c r="M7" i="4" s="1"/>
  <c r="J7" i="5"/>
  <c r="K7" i="5" s="1"/>
  <c r="L7" i="5" s="1"/>
  <c r="M7" i="5" s="1"/>
  <c r="J7" i="3"/>
  <c r="K7" i="3" s="1"/>
  <c r="L7" i="3" s="1"/>
  <c r="M7" i="3" s="1"/>
  <c r="G105" i="3"/>
  <c r="H104" i="3"/>
  <c r="H104" i="2"/>
  <c r="G105" i="2"/>
  <c r="I7" i="2"/>
  <c r="N7" i="19" l="1"/>
  <c r="O7" i="19" s="1"/>
  <c r="J8" i="14"/>
  <c r="K8" i="14" s="1"/>
  <c r="L8" i="14" s="1"/>
  <c r="M8" i="14"/>
  <c r="M7" i="10"/>
  <c r="M7" i="12"/>
  <c r="M7" i="11"/>
  <c r="G106" i="19"/>
  <c r="H105" i="19"/>
  <c r="M7" i="13"/>
  <c r="H105" i="14"/>
  <c r="G106" i="14"/>
  <c r="J7" i="2"/>
  <c r="K7" i="2" s="1"/>
  <c r="L7" i="2" s="1"/>
  <c r="N7" i="3"/>
  <c r="O7" i="3" s="1"/>
  <c r="I8" i="3" s="1"/>
  <c r="P7" i="3"/>
  <c r="N7" i="5"/>
  <c r="O7" i="5" s="1"/>
  <c r="I8" i="5" s="1"/>
  <c r="P7" i="5"/>
  <c r="N7" i="4"/>
  <c r="O7" i="4" s="1"/>
  <c r="I8" i="4" s="1"/>
  <c r="P7" i="4"/>
  <c r="N7" i="6"/>
  <c r="O7" i="6" s="1"/>
  <c r="I8" i="6" s="1"/>
  <c r="P7" i="6"/>
  <c r="G106" i="3"/>
  <c r="H105" i="3"/>
  <c r="P7" i="7"/>
  <c r="N7" i="7"/>
  <c r="O7" i="7" s="1"/>
  <c r="I8" i="7" s="1"/>
  <c r="G106" i="2"/>
  <c r="H105" i="2"/>
  <c r="I8" i="19" l="1"/>
  <c r="P7" i="12"/>
  <c r="N7" i="12"/>
  <c r="O7" i="12" s="1"/>
  <c r="M8" i="12" s="1"/>
  <c r="P7" i="10"/>
  <c r="N7" i="10"/>
  <c r="O7" i="10" s="1"/>
  <c r="I8" i="10" s="1"/>
  <c r="M8" i="10"/>
  <c r="H106" i="19"/>
  <c r="G107" i="19"/>
  <c r="J8" i="12"/>
  <c r="K8" i="12" s="1"/>
  <c r="L8" i="12" s="1"/>
  <c r="J8" i="13"/>
  <c r="K8" i="13" s="1"/>
  <c r="L8" i="13" s="1"/>
  <c r="J8" i="10"/>
  <c r="K8" i="10" s="1"/>
  <c r="L8" i="10" s="1"/>
  <c r="J8" i="11"/>
  <c r="K8" i="11" s="1"/>
  <c r="L8" i="11" s="1"/>
  <c r="P7" i="13"/>
  <c r="N7" i="13"/>
  <c r="O7" i="13" s="1"/>
  <c r="I8" i="13" s="1"/>
  <c r="J8" i="19"/>
  <c r="K8" i="19" s="1"/>
  <c r="L8" i="19" s="1"/>
  <c r="P7" i="11"/>
  <c r="N7" i="11"/>
  <c r="O7" i="11" s="1"/>
  <c r="N8" i="14"/>
  <c r="O8" i="14" s="1"/>
  <c r="I9" i="14" s="1"/>
  <c r="P8" i="14"/>
  <c r="G107" i="14"/>
  <c r="H106" i="14"/>
  <c r="N7" i="2"/>
  <c r="O7" i="2" s="1"/>
  <c r="G107" i="2"/>
  <c r="H106" i="2"/>
  <c r="G107" i="3"/>
  <c r="H106" i="3"/>
  <c r="J8" i="4"/>
  <c r="K8" i="4" s="1"/>
  <c r="L8" i="4" s="1"/>
  <c r="M8" i="4" s="1"/>
  <c r="J8" i="6"/>
  <c r="K8" i="6" s="1"/>
  <c r="L8" i="6" s="1"/>
  <c r="M8" i="6" s="1"/>
  <c r="J8" i="7"/>
  <c r="K8" i="7" s="1"/>
  <c r="L8" i="7" s="1"/>
  <c r="M8" i="7" s="1"/>
  <c r="N8" i="19" l="1"/>
  <c r="I8" i="2"/>
  <c r="J8" i="2" s="1"/>
  <c r="K8" i="2" s="1"/>
  <c r="L8" i="2" s="1"/>
  <c r="J9" i="14"/>
  <c r="K9" i="14" s="1"/>
  <c r="L9" i="14" s="1"/>
  <c r="M9" i="14" s="1"/>
  <c r="M8" i="13"/>
  <c r="N8" i="10"/>
  <c r="O8" i="10" s="1"/>
  <c r="I9" i="10" s="1"/>
  <c r="P8" i="10"/>
  <c r="M8" i="11"/>
  <c r="N8" i="12"/>
  <c r="O8" i="12" s="1"/>
  <c r="P8" i="12"/>
  <c r="O8" i="19"/>
  <c r="G108" i="14"/>
  <c r="H107" i="14"/>
  <c r="I8" i="12"/>
  <c r="H107" i="19"/>
  <c r="G108" i="19"/>
  <c r="I8" i="11"/>
  <c r="N8" i="7"/>
  <c r="O8" i="7" s="1"/>
  <c r="I9" i="7" s="1"/>
  <c r="P8" i="7"/>
  <c r="G108" i="3"/>
  <c r="H107" i="3"/>
  <c r="N8" i="4"/>
  <c r="O8" i="4" s="1"/>
  <c r="I9" i="4" s="1"/>
  <c r="P8" i="4"/>
  <c r="G108" i="2"/>
  <c r="H107" i="2"/>
  <c r="P8" i="6"/>
  <c r="N8" i="6"/>
  <c r="O8" i="6" s="1"/>
  <c r="I9" i="6" s="1"/>
  <c r="I9" i="19" l="1"/>
  <c r="J9" i="19" s="1"/>
  <c r="K9" i="19" s="1"/>
  <c r="L9" i="19" s="1"/>
  <c r="G109" i="14"/>
  <c r="H108" i="14"/>
  <c r="P8" i="11"/>
  <c r="N8" i="11"/>
  <c r="O8" i="11" s="1"/>
  <c r="N8" i="13"/>
  <c r="O8" i="13" s="1"/>
  <c r="P8" i="13"/>
  <c r="H108" i="19"/>
  <c r="G109" i="19"/>
  <c r="N9" i="14"/>
  <c r="O9" i="14" s="1"/>
  <c r="I10" i="14" s="1"/>
  <c r="J10" i="14" s="1"/>
  <c r="K10" i="14" s="1"/>
  <c r="L10" i="14" s="1"/>
  <c r="M10" i="14" s="1"/>
  <c r="P9" i="14"/>
  <c r="I9" i="12"/>
  <c r="I9" i="13"/>
  <c r="G109" i="2"/>
  <c r="H108" i="2"/>
  <c r="G109" i="3"/>
  <c r="H108" i="3"/>
  <c r="N8" i="2"/>
  <c r="O8" i="2" s="1"/>
  <c r="N9" i="19" l="1"/>
  <c r="O9" i="19" s="1"/>
  <c r="N10" i="14"/>
  <c r="O10" i="14" s="1"/>
  <c r="I11" i="14" s="1"/>
  <c r="P10" i="14"/>
  <c r="I9" i="11"/>
  <c r="H109" i="19"/>
  <c r="G110" i="19"/>
  <c r="G110" i="14"/>
  <c r="H109" i="14"/>
  <c r="G110" i="3"/>
  <c r="H109" i="3"/>
  <c r="G110" i="2"/>
  <c r="H109" i="2"/>
  <c r="I9" i="2"/>
  <c r="I10" i="19" l="1"/>
  <c r="J10" i="19" s="1"/>
  <c r="K10" i="19" s="1"/>
  <c r="L10" i="19" s="1"/>
  <c r="N10" i="19" s="1"/>
  <c r="O10" i="19" s="1"/>
  <c r="G111" i="14"/>
  <c r="H110" i="14"/>
  <c r="G111" i="19"/>
  <c r="H110" i="19"/>
  <c r="J11" i="14"/>
  <c r="K11" i="14" s="1"/>
  <c r="L11" i="14" s="1"/>
  <c r="M11" i="14" s="1"/>
  <c r="G111" i="2"/>
  <c r="H110" i="2"/>
  <c r="G111" i="3"/>
  <c r="H110" i="3"/>
  <c r="J9" i="2"/>
  <c r="K9" i="2" s="1"/>
  <c r="L9" i="2" s="1"/>
  <c r="P11" i="14" l="1"/>
  <c r="N11" i="14"/>
  <c r="O11" i="14" s="1"/>
  <c r="I12" i="14" s="1"/>
  <c r="J12" i="14" s="1"/>
  <c r="K12" i="14" s="1"/>
  <c r="L12" i="14" s="1"/>
  <c r="M12" i="14" s="1"/>
  <c r="H111" i="19"/>
  <c r="G112" i="19"/>
  <c r="H111" i="14"/>
  <c r="G112" i="14"/>
  <c r="I11" i="19"/>
  <c r="G112" i="3"/>
  <c r="H111" i="3"/>
  <c r="G112" i="2"/>
  <c r="H111" i="2"/>
  <c r="N9" i="2"/>
  <c r="P12" i="14" l="1"/>
  <c r="N12" i="14"/>
  <c r="O12" i="14" s="1"/>
  <c r="I13" i="14" s="1"/>
  <c r="J11" i="19"/>
  <c r="K11" i="19" s="1"/>
  <c r="L11" i="19" s="1"/>
  <c r="N11" i="19" s="1"/>
  <c r="O11" i="19" s="1"/>
  <c r="G113" i="19"/>
  <c r="H112" i="19"/>
  <c r="G113" i="14"/>
  <c r="H112" i="14"/>
  <c r="G113" i="2"/>
  <c r="H112" i="2"/>
  <c r="G113" i="3"/>
  <c r="H112" i="3"/>
  <c r="O9" i="2"/>
  <c r="H113" i="14" l="1"/>
  <c r="G114" i="14"/>
  <c r="I12" i="19"/>
  <c r="J12" i="19" s="1"/>
  <c r="K12" i="19" s="1"/>
  <c r="L12" i="19" s="1"/>
  <c r="N12" i="19" s="1"/>
  <c r="O12" i="19" s="1"/>
  <c r="I13" i="19" s="1"/>
  <c r="J13" i="14"/>
  <c r="K13" i="14" s="1"/>
  <c r="L13" i="14" s="1"/>
  <c r="M13" i="14" s="1"/>
  <c r="H113" i="19"/>
  <c r="G114" i="19"/>
  <c r="G114" i="3"/>
  <c r="H113" i="3"/>
  <c r="G114" i="2"/>
  <c r="H113" i="2"/>
  <c r="I10" i="2"/>
  <c r="P13" i="14" l="1"/>
  <c r="N13" i="14"/>
  <c r="O13" i="14" s="1"/>
  <c r="I14" i="14" s="1"/>
  <c r="H114" i="19"/>
  <c r="G115" i="19"/>
  <c r="J13" i="19"/>
  <c r="K13" i="19" s="1"/>
  <c r="L13" i="19" s="1"/>
  <c r="N13" i="19" s="1"/>
  <c r="O13" i="19" s="1"/>
  <c r="G115" i="14"/>
  <c r="H114" i="14"/>
  <c r="G115" i="2"/>
  <c r="H114" i="2"/>
  <c r="G115" i="3"/>
  <c r="H114" i="3"/>
  <c r="J10" i="2"/>
  <c r="K10" i="2" s="1"/>
  <c r="L10" i="2" s="1"/>
  <c r="J14" i="14" l="1"/>
  <c r="K14" i="14" s="1"/>
  <c r="L14" i="14" s="1"/>
  <c r="M14" i="14" s="1"/>
  <c r="I14" i="19"/>
  <c r="J14" i="19" s="1"/>
  <c r="K14" i="19" s="1"/>
  <c r="L14" i="19" s="1"/>
  <c r="N14" i="19" s="1"/>
  <c r="O14" i="19" s="1"/>
  <c r="I15" i="19" s="1"/>
  <c r="J15" i="19" s="1"/>
  <c r="K15" i="19" s="1"/>
  <c r="L15" i="19" s="1"/>
  <c r="N15" i="19" s="1"/>
  <c r="O15" i="19" s="1"/>
  <c r="I16" i="19" s="1"/>
  <c r="G116" i="14"/>
  <c r="H115" i="14"/>
  <c r="H115" i="19"/>
  <c r="G116" i="19"/>
  <c r="G116" i="3"/>
  <c r="H115" i="3"/>
  <c r="G116" i="2"/>
  <c r="H115" i="2"/>
  <c r="N10" i="2"/>
  <c r="O10" i="2" s="1"/>
  <c r="H116" i="19" l="1"/>
  <c r="G117" i="19"/>
  <c r="G117" i="14"/>
  <c r="H116" i="14"/>
  <c r="J16" i="19"/>
  <c r="K16" i="19" s="1"/>
  <c r="L16" i="19" s="1"/>
  <c r="N16" i="19" s="1"/>
  <c r="O16" i="19" s="1"/>
  <c r="N14" i="14"/>
  <c r="O14" i="14" s="1"/>
  <c r="I15" i="14" s="1"/>
  <c r="P14" i="14"/>
  <c r="G117" i="2"/>
  <c r="H116" i="2"/>
  <c r="G117" i="3"/>
  <c r="H116" i="3"/>
  <c r="I11" i="2"/>
  <c r="J15" i="14" l="1"/>
  <c r="K15" i="14" s="1"/>
  <c r="L15" i="14" s="1"/>
  <c r="M15" i="14" s="1"/>
  <c r="I17" i="19"/>
  <c r="J17" i="19" s="1"/>
  <c r="K17" i="19" s="1"/>
  <c r="L17" i="19" s="1"/>
  <c r="N17" i="19" s="1"/>
  <c r="O17" i="19" s="1"/>
  <c r="I18" i="19" s="1"/>
  <c r="J18" i="19" s="1"/>
  <c r="K18" i="19" s="1"/>
  <c r="L18" i="19" s="1"/>
  <c r="N18" i="19" s="1"/>
  <c r="O18" i="19" s="1"/>
  <c r="I19" i="19" s="1"/>
  <c r="J19" i="19" s="1"/>
  <c r="K19" i="19" s="1"/>
  <c r="L19" i="19" s="1"/>
  <c r="N19" i="19" s="1"/>
  <c r="O19" i="19" s="1"/>
  <c r="I20" i="19" s="1"/>
  <c r="J20" i="19" s="1"/>
  <c r="K20" i="19" s="1"/>
  <c r="L20" i="19" s="1"/>
  <c r="N20" i="19" s="1"/>
  <c r="O20" i="19" s="1"/>
  <c r="I21" i="19" s="1"/>
  <c r="G118" i="19"/>
  <c r="H117" i="19"/>
  <c r="H117" i="14"/>
  <c r="G118" i="14"/>
  <c r="G118" i="3"/>
  <c r="H117" i="3"/>
  <c r="G118" i="2"/>
  <c r="H117" i="2"/>
  <c r="J11" i="2"/>
  <c r="K11" i="2" s="1"/>
  <c r="L11" i="2" s="1"/>
  <c r="N11" i="2" s="1"/>
  <c r="O11" i="2" s="1"/>
  <c r="G119" i="19" l="1"/>
  <c r="H118" i="19"/>
  <c r="G119" i="14"/>
  <c r="H118" i="14"/>
  <c r="P15" i="14"/>
  <c r="N15" i="14"/>
  <c r="O15" i="14" s="1"/>
  <c r="I16" i="14" s="1"/>
  <c r="J21" i="19"/>
  <c r="K21" i="19" s="1"/>
  <c r="L21" i="19" s="1"/>
  <c r="N21" i="19" s="1"/>
  <c r="O21" i="19" s="1"/>
  <c r="G119" i="2"/>
  <c r="H118" i="2"/>
  <c r="G119" i="3"/>
  <c r="H118" i="3"/>
  <c r="I12" i="2"/>
  <c r="J16" i="14" l="1"/>
  <c r="K16" i="14" s="1"/>
  <c r="L16" i="14" s="1"/>
  <c r="M16" i="14" s="1"/>
  <c r="I22" i="19"/>
  <c r="J22" i="19" s="1"/>
  <c r="K22" i="19" s="1"/>
  <c r="L22" i="19" s="1"/>
  <c r="N22" i="19" s="1"/>
  <c r="O22" i="19" s="1"/>
  <c r="I23" i="19" s="1"/>
  <c r="J23" i="19" s="1"/>
  <c r="K23" i="19" s="1"/>
  <c r="L23" i="19" s="1"/>
  <c r="N23" i="19" s="1"/>
  <c r="O23" i="19" s="1"/>
  <c r="I24" i="19" s="1"/>
  <c r="G120" i="14"/>
  <c r="H119" i="14"/>
  <c r="G120" i="19"/>
  <c r="H119" i="19"/>
  <c r="G120" i="3"/>
  <c r="H119" i="3"/>
  <c r="G120" i="2"/>
  <c r="H119" i="2"/>
  <c r="J12" i="2"/>
  <c r="K12" i="2" s="1"/>
  <c r="L12" i="2" s="1"/>
  <c r="N12" i="2" s="1"/>
  <c r="O12" i="2" s="1"/>
  <c r="J24" i="19" l="1"/>
  <c r="K24" i="19" s="1"/>
  <c r="L24" i="19" s="1"/>
  <c r="N24" i="19" s="1"/>
  <c r="O24" i="19" s="1"/>
  <c r="I25" i="19" s="1"/>
  <c r="J25" i="19" s="1"/>
  <c r="K25" i="19" s="1"/>
  <c r="L25" i="19" s="1"/>
  <c r="H120" i="19"/>
  <c r="G121" i="19"/>
  <c r="G121" i="14"/>
  <c r="H120" i="14"/>
  <c r="N16" i="14"/>
  <c r="O16" i="14" s="1"/>
  <c r="I17" i="14" s="1"/>
  <c r="P16" i="14"/>
  <c r="G121" i="2"/>
  <c r="H120" i="2"/>
  <c r="G121" i="3"/>
  <c r="H120" i="3"/>
  <c r="I13" i="2"/>
  <c r="J17" i="14" l="1"/>
  <c r="K17" i="14" s="1"/>
  <c r="L17" i="14" s="1"/>
  <c r="M17" i="14" s="1"/>
  <c r="N25" i="19"/>
  <c r="O25" i="19" s="1"/>
  <c r="I26" i="19" s="1"/>
  <c r="J26" i="19" s="1"/>
  <c r="K26" i="19" s="1"/>
  <c r="L26" i="19" s="1"/>
  <c r="N26" i="19" s="1"/>
  <c r="O26" i="19" s="1"/>
  <c r="I27" i="19" s="1"/>
  <c r="J27" i="19" s="1"/>
  <c r="K27" i="19" s="1"/>
  <c r="L27" i="19" s="1"/>
  <c r="N27" i="19" s="1"/>
  <c r="O27" i="19" s="1"/>
  <c r="I28" i="19" s="1"/>
  <c r="J28" i="19" s="1"/>
  <c r="K28" i="19" s="1"/>
  <c r="L28" i="19" s="1"/>
  <c r="N28" i="19" s="1"/>
  <c r="O28" i="19" s="1"/>
  <c r="I29" i="19" s="1"/>
  <c r="J29" i="19" s="1"/>
  <c r="K29" i="19" s="1"/>
  <c r="L29" i="19" s="1"/>
  <c r="N29" i="19" s="1"/>
  <c r="G122" i="14"/>
  <c r="H121" i="14"/>
  <c r="G122" i="19"/>
  <c r="H121" i="19"/>
  <c r="G122" i="3"/>
  <c r="H121" i="3"/>
  <c r="G122" i="2"/>
  <c r="H121" i="2"/>
  <c r="J13" i="2"/>
  <c r="K13" i="2" s="1"/>
  <c r="L13" i="2" s="1"/>
  <c r="N13" i="2" s="1"/>
  <c r="O13" i="2" s="1"/>
  <c r="H122" i="19" l="1"/>
  <c r="G123" i="19"/>
  <c r="H122" i="14"/>
  <c r="G123" i="14"/>
  <c r="O29" i="19"/>
  <c r="I30" i="19" s="1"/>
  <c r="J30" i="19" s="1"/>
  <c r="K30" i="19" s="1"/>
  <c r="L30" i="19" s="1"/>
  <c r="P17" i="14"/>
  <c r="N17" i="14"/>
  <c r="O17" i="14" s="1"/>
  <c r="I18" i="14" s="1"/>
  <c r="G123" i="2"/>
  <c r="H122" i="2"/>
  <c r="G123" i="3"/>
  <c r="H122" i="3"/>
  <c r="I14" i="2"/>
  <c r="N30" i="19" l="1"/>
  <c r="O30" i="19" s="1"/>
  <c r="C17" i="8" s="1"/>
  <c r="C6" i="8"/>
  <c r="L127" i="19"/>
  <c r="H123" i="14"/>
  <c r="G124" i="14"/>
  <c r="I31" i="19"/>
  <c r="J31" i="19" s="1"/>
  <c r="K31" i="19" s="1"/>
  <c r="L31" i="19" s="1"/>
  <c r="O127" i="19"/>
  <c r="H123" i="19"/>
  <c r="G124" i="19"/>
  <c r="J18" i="14"/>
  <c r="K18" i="14" s="1"/>
  <c r="L18" i="14" s="1"/>
  <c r="M18" i="14" s="1"/>
  <c r="G124" i="3"/>
  <c r="H123" i="3"/>
  <c r="G124" i="2"/>
  <c r="H123" i="2"/>
  <c r="J14" i="2"/>
  <c r="K14" i="2" s="1"/>
  <c r="L14" i="2" s="1"/>
  <c r="N14" i="2" s="1"/>
  <c r="O14" i="2" s="1"/>
  <c r="H124" i="19" l="1"/>
  <c r="G125" i="19"/>
  <c r="H125" i="19" s="1"/>
  <c r="N18" i="14"/>
  <c r="O18" i="14" s="1"/>
  <c r="P18" i="14"/>
  <c r="H124" i="14"/>
  <c r="G125" i="14"/>
  <c r="H125" i="14" s="1"/>
  <c r="I19" i="14"/>
  <c r="N31" i="19"/>
  <c r="G125" i="2"/>
  <c r="H125" i="2" s="1"/>
  <c r="H124" i="2"/>
  <c r="G125" i="3"/>
  <c r="H125" i="3" s="1"/>
  <c r="H124" i="3"/>
  <c r="I15" i="2"/>
  <c r="J19" i="14" l="1"/>
  <c r="K19" i="14" s="1"/>
  <c r="L19" i="14" s="1"/>
  <c r="M19" i="14" s="1"/>
  <c r="O31" i="19"/>
  <c r="J15" i="2"/>
  <c r="K15" i="2" s="1"/>
  <c r="L15" i="2" s="1"/>
  <c r="N15" i="2" s="1"/>
  <c r="O15" i="2" s="1"/>
  <c r="P19" i="14" l="1"/>
  <c r="N19" i="14"/>
  <c r="O19" i="14" s="1"/>
  <c r="I20" i="14" s="1"/>
  <c r="I32" i="19"/>
  <c r="I16" i="2"/>
  <c r="J20" i="14" l="1"/>
  <c r="K20" i="14" s="1"/>
  <c r="L20" i="14" s="1"/>
  <c r="M20" i="14" s="1"/>
  <c r="J32" i="19"/>
  <c r="K32" i="19" s="1"/>
  <c r="L32" i="19" s="1"/>
  <c r="J16" i="2"/>
  <c r="K16" i="2" s="1"/>
  <c r="L16" i="2" s="1"/>
  <c r="N16" i="2" s="1"/>
  <c r="P20" i="14" l="1"/>
  <c r="N20" i="14"/>
  <c r="O20" i="14" s="1"/>
  <c r="I21" i="14" s="1"/>
  <c r="N32" i="19"/>
  <c r="O16" i="2"/>
  <c r="I17" i="2" s="1"/>
  <c r="J21" i="14" l="1"/>
  <c r="K21" i="14" s="1"/>
  <c r="L21" i="14" s="1"/>
  <c r="M21" i="14" s="1"/>
  <c r="O32" i="19"/>
  <c r="J17" i="2"/>
  <c r="K17" i="2" s="1"/>
  <c r="L17" i="2" s="1"/>
  <c r="N17" i="2" s="1"/>
  <c r="P21" i="14" l="1"/>
  <c r="N21" i="14"/>
  <c r="O21" i="14" s="1"/>
  <c r="I22" i="14" s="1"/>
  <c r="J22" i="14" s="1"/>
  <c r="K22" i="14" s="1"/>
  <c r="L22" i="14" s="1"/>
  <c r="M22" i="14" s="1"/>
  <c r="I33" i="19"/>
  <c r="O17" i="2"/>
  <c r="I18" i="2" s="1"/>
  <c r="P22" i="14" l="1"/>
  <c r="N22" i="14"/>
  <c r="O22" i="14" s="1"/>
  <c r="I23" i="14" s="1"/>
  <c r="J33" i="19"/>
  <c r="K33" i="19" s="1"/>
  <c r="L33" i="19" s="1"/>
  <c r="J18" i="2"/>
  <c r="K18" i="2" s="1"/>
  <c r="L18" i="2" s="1"/>
  <c r="N18" i="2" s="1"/>
  <c r="O18" i="2" s="1"/>
  <c r="J23" i="14" l="1"/>
  <c r="K23" i="14" s="1"/>
  <c r="L23" i="14" s="1"/>
  <c r="M23" i="14"/>
  <c r="N33" i="19"/>
  <c r="I19" i="2"/>
  <c r="P23" i="14" l="1"/>
  <c r="N23" i="14"/>
  <c r="O23" i="14" s="1"/>
  <c r="I24" i="14" s="1"/>
  <c r="O33" i="19"/>
  <c r="J19" i="2"/>
  <c r="K19" i="2" s="1"/>
  <c r="L19" i="2" s="1"/>
  <c r="N19" i="2" s="1"/>
  <c r="O19" i="2" s="1"/>
  <c r="J8" i="3"/>
  <c r="K8" i="3" s="1"/>
  <c r="J8" i="5"/>
  <c r="K8" i="5" s="1"/>
  <c r="L8" i="5" s="1"/>
  <c r="J24" i="14" l="1"/>
  <c r="K24" i="14" s="1"/>
  <c r="L24" i="14" s="1"/>
  <c r="M24" i="14" s="1"/>
  <c r="I34" i="19"/>
  <c r="I20" i="2"/>
  <c r="M8" i="5"/>
  <c r="L8" i="3"/>
  <c r="N24" i="14" l="1"/>
  <c r="O24" i="14" s="1"/>
  <c r="I25" i="14" s="1"/>
  <c r="P24" i="14"/>
  <c r="J34" i="19"/>
  <c r="K34" i="19" s="1"/>
  <c r="L34" i="19" s="1"/>
  <c r="J20" i="2"/>
  <c r="K20" i="2" s="1"/>
  <c r="L20" i="2" s="1"/>
  <c r="N20" i="2" s="1"/>
  <c r="O20" i="2" s="1"/>
  <c r="M8" i="3"/>
  <c r="N8" i="3" s="1"/>
  <c r="O8" i="3" s="1"/>
  <c r="P8" i="5"/>
  <c r="N8" i="5"/>
  <c r="O8" i="5" s="1"/>
  <c r="J25" i="14" l="1"/>
  <c r="K25" i="14" s="1"/>
  <c r="L25" i="14" s="1"/>
  <c r="M25" i="14" s="1"/>
  <c r="P8" i="3"/>
  <c r="N34" i="19"/>
  <c r="I21" i="2"/>
  <c r="I9" i="3"/>
  <c r="I9" i="5"/>
  <c r="J9" i="11" l="1"/>
  <c r="K9" i="11" s="1"/>
  <c r="L9" i="11" s="1"/>
  <c r="J9" i="13"/>
  <c r="K9" i="13" s="1"/>
  <c r="L9" i="13" s="1"/>
  <c r="J9" i="10"/>
  <c r="K9" i="10" s="1"/>
  <c r="L9" i="10" s="1"/>
  <c r="J9" i="12"/>
  <c r="K9" i="12" s="1"/>
  <c r="L9" i="12" s="1"/>
  <c r="P25" i="14"/>
  <c r="N25" i="14"/>
  <c r="O25" i="14" s="1"/>
  <c r="I26" i="14" s="1"/>
  <c r="O34" i="19"/>
  <c r="J21" i="2"/>
  <c r="K21" i="2" s="1"/>
  <c r="L21" i="2" s="1"/>
  <c r="N21" i="2" s="1"/>
  <c r="O21" i="2" s="1"/>
  <c r="J9" i="3"/>
  <c r="K9" i="3" s="1"/>
  <c r="L9" i="3" s="1"/>
  <c r="J9" i="4"/>
  <c r="K9" i="4" s="1"/>
  <c r="L9" i="4" s="1"/>
  <c r="J9" i="7"/>
  <c r="K9" i="7" s="1"/>
  <c r="L9" i="7" s="1"/>
  <c r="M9" i="7" s="1"/>
  <c r="J9" i="6"/>
  <c r="K9" i="6" s="1"/>
  <c r="L9" i="6" s="1"/>
  <c r="J9" i="5"/>
  <c r="K9" i="5" s="1"/>
  <c r="L9" i="5" s="1"/>
  <c r="J26" i="14" l="1"/>
  <c r="K26" i="14" s="1"/>
  <c r="L26" i="14" s="1"/>
  <c r="M26" i="14" s="1"/>
  <c r="M9" i="12"/>
  <c r="M9" i="10"/>
  <c r="M9" i="13"/>
  <c r="M9" i="11"/>
  <c r="I35" i="19"/>
  <c r="I22" i="2"/>
  <c r="M9" i="6"/>
  <c r="P9" i="7"/>
  <c r="N9" i="7"/>
  <c r="O9" i="7" s="1"/>
  <c r="M9" i="4"/>
  <c r="M9" i="5"/>
  <c r="M9" i="3"/>
  <c r="P9" i="13" l="1"/>
  <c r="N9" i="13"/>
  <c r="O9" i="13" s="1"/>
  <c r="P9" i="10"/>
  <c r="N9" i="10"/>
  <c r="O9" i="10" s="1"/>
  <c r="P9" i="11"/>
  <c r="N9" i="11"/>
  <c r="O9" i="11" s="1"/>
  <c r="P9" i="12"/>
  <c r="N9" i="12"/>
  <c r="O9" i="12" s="1"/>
  <c r="I27" i="14"/>
  <c r="I10" i="13"/>
  <c r="P26" i="14"/>
  <c r="N26" i="14"/>
  <c r="O26" i="14" s="1"/>
  <c r="J35" i="19"/>
  <c r="K35" i="19" s="1"/>
  <c r="L35" i="19" s="1"/>
  <c r="J22" i="2"/>
  <c r="K22" i="2" s="1"/>
  <c r="L22" i="2" s="1"/>
  <c r="N22" i="2" s="1"/>
  <c r="O22" i="2" s="1"/>
  <c r="N9" i="5"/>
  <c r="O9" i="5" s="1"/>
  <c r="I10" i="5" s="1"/>
  <c r="P9" i="5"/>
  <c r="I10" i="7"/>
  <c r="N9" i="4"/>
  <c r="O9" i="4" s="1"/>
  <c r="I10" i="4" s="1"/>
  <c r="P9" i="4"/>
  <c r="P9" i="3"/>
  <c r="N9" i="3"/>
  <c r="O9" i="3" s="1"/>
  <c r="P9" i="6"/>
  <c r="N9" i="6"/>
  <c r="O9" i="6" s="1"/>
  <c r="I10" i="10" l="1"/>
  <c r="J27" i="14"/>
  <c r="K27" i="14" s="1"/>
  <c r="L27" i="14" s="1"/>
  <c r="M27" i="14" s="1"/>
  <c r="I10" i="11"/>
  <c r="I10" i="12"/>
  <c r="N35" i="19"/>
  <c r="I23" i="2"/>
  <c r="I10" i="3"/>
  <c r="I10" i="6"/>
  <c r="N27" i="14" l="1"/>
  <c r="O27" i="14" s="1"/>
  <c r="P27" i="14"/>
  <c r="J10" i="11"/>
  <c r="K10" i="11" s="1"/>
  <c r="L10" i="11" s="1"/>
  <c r="J10" i="10"/>
  <c r="K10" i="10" s="1"/>
  <c r="L10" i="10" s="1"/>
  <c r="J10" i="12"/>
  <c r="K10" i="12" s="1"/>
  <c r="L10" i="12" s="1"/>
  <c r="M10" i="12" s="1"/>
  <c r="J10" i="13"/>
  <c r="K10" i="13" s="1"/>
  <c r="L10" i="13" s="1"/>
  <c r="I28" i="14"/>
  <c r="O35" i="19"/>
  <c r="J23" i="2"/>
  <c r="K23" i="2" s="1"/>
  <c r="L23" i="2" s="1"/>
  <c r="N23" i="2" s="1"/>
  <c r="O23" i="2" s="1"/>
  <c r="J10" i="4"/>
  <c r="K10" i="4" s="1"/>
  <c r="L10" i="4" s="1"/>
  <c r="J10" i="7"/>
  <c r="K10" i="7" s="1"/>
  <c r="L10" i="7" s="1"/>
  <c r="M10" i="7" s="1"/>
  <c r="J10" i="6"/>
  <c r="K10" i="6" s="1"/>
  <c r="L10" i="6" s="1"/>
  <c r="M10" i="6" s="1"/>
  <c r="J10" i="5"/>
  <c r="K10" i="5" s="1"/>
  <c r="L10" i="5" s="1"/>
  <c r="M10" i="5" s="1"/>
  <c r="P10" i="5" s="1"/>
  <c r="J10" i="3"/>
  <c r="K10" i="3" s="1"/>
  <c r="L10" i="3" s="1"/>
  <c r="J28" i="14" l="1"/>
  <c r="K28" i="14" s="1"/>
  <c r="L28" i="14" s="1"/>
  <c r="M10" i="13"/>
  <c r="N10" i="12"/>
  <c r="O10" i="12" s="1"/>
  <c r="P10" i="12"/>
  <c r="M10" i="10"/>
  <c r="M10" i="11"/>
  <c r="I36" i="19"/>
  <c r="I24" i="2"/>
  <c r="M10" i="3"/>
  <c r="N10" i="7"/>
  <c r="O10" i="7" s="1"/>
  <c r="I11" i="7" s="1"/>
  <c r="P10" i="7"/>
  <c r="N10" i="5"/>
  <c r="O10" i="5" s="1"/>
  <c r="I11" i="5" s="1"/>
  <c r="M10" i="4"/>
  <c r="P10" i="6"/>
  <c r="N10" i="6"/>
  <c r="O10" i="6" s="1"/>
  <c r="I11" i="6" s="1"/>
  <c r="N10" i="11" l="1"/>
  <c r="O10" i="11" s="1"/>
  <c r="P10" i="11"/>
  <c r="N10" i="13"/>
  <c r="O10" i="13" s="1"/>
  <c r="P10" i="13"/>
  <c r="I11" i="12"/>
  <c r="P10" i="10"/>
  <c r="N10" i="10"/>
  <c r="O10" i="10" s="1"/>
  <c r="M28" i="14"/>
  <c r="J36" i="19"/>
  <c r="K36" i="19" s="1"/>
  <c r="L36" i="19" s="1"/>
  <c r="J24" i="2"/>
  <c r="K24" i="2" s="1"/>
  <c r="L24" i="2" s="1"/>
  <c r="N24" i="2" s="1"/>
  <c r="O24" i="2" s="1"/>
  <c r="N10" i="4"/>
  <c r="O10" i="4" s="1"/>
  <c r="I11" i="4" s="1"/>
  <c r="P10" i="4"/>
  <c r="P10" i="3"/>
  <c r="N10" i="3"/>
  <c r="O10" i="3" s="1"/>
  <c r="I11" i="13" l="1"/>
  <c r="P28" i="14"/>
  <c r="N28" i="14"/>
  <c r="O28" i="14" s="1"/>
  <c r="I29" i="14" s="1"/>
  <c r="I11" i="10"/>
  <c r="I11" i="11"/>
  <c r="I25" i="2"/>
  <c r="I11" i="3"/>
  <c r="J29" i="14" l="1"/>
  <c r="K29" i="14" s="1"/>
  <c r="L29" i="14" s="1"/>
  <c r="J11" i="13"/>
  <c r="K11" i="13" s="1"/>
  <c r="L11" i="13" s="1"/>
  <c r="M11" i="13" s="1"/>
  <c r="J11" i="12"/>
  <c r="K11" i="12" s="1"/>
  <c r="L11" i="12" s="1"/>
  <c r="J11" i="11"/>
  <c r="K11" i="11" s="1"/>
  <c r="L11" i="11" s="1"/>
  <c r="J11" i="10"/>
  <c r="K11" i="10" s="1"/>
  <c r="L11" i="10" s="1"/>
  <c r="J25" i="2"/>
  <c r="K25" i="2" s="1"/>
  <c r="L25" i="2" s="1"/>
  <c r="N25" i="2" s="1"/>
  <c r="O25" i="2" s="1"/>
  <c r="J11" i="4"/>
  <c r="K11" i="4" s="1"/>
  <c r="L11" i="4" s="1"/>
  <c r="J11" i="7"/>
  <c r="K11" i="7" s="1"/>
  <c r="L11" i="7" s="1"/>
  <c r="L32" i="7" s="1"/>
  <c r="J11" i="6"/>
  <c r="K11" i="6" s="1"/>
  <c r="L11" i="6" s="1"/>
  <c r="J11" i="5"/>
  <c r="K11" i="5" s="1"/>
  <c r="L11" i="5" s="1"/>
  <c r="J11" i="3"/>
  <c r="K11" i="3" s="1"/>
  <c r="L11" i="3" s="1"/>
  <c r="M11" i="3" s="1"/>
  <c r="L32" i="10" l="1"/>
  <c r="M11" i="10"/>
  <c r="M11" i="11"/>
  <c r="M11" i="12"/>
  <c r="P11" i="13"/>
  <c r="N11" i="13"/>
  <c r="O11" i="13" s="1"/>
  <c r="M29" i="14"/>
  <c r="I26" i="2"/>
  <c r="M11" i="5"/>
  <c r="M11" i="6"/>
  <c r="P11" i="3"/>
  <c r="N11" i="3"/>
  <c r="O11" i="3" s="1"/>
  <c r="I12" i="3" s="1"/>
  <c r="M11" i="7"/>
  <c r="M11" i="4"/>
  <c r="P29" i="14" l="1"/>
  <c r="N29" i="14"/>
  <c r="O29" i="14" s="1"/>
  <c r="N11" i="11"/>
  <c r="O11" i="11" s="1"/>
  <c r="P11" i="11"/>
  <c r="P11" i="10"/>
  <c r="P32" i="10" s="1"/>
  <c r="N11" i="10"/>
  <c r="O11" i="10" s="1"/>
  <c r="M12" i="10" s="1"/>
  <c r="N11" i="12"/>
  <c r="O11" i="12" s="1"/>
  <c r="P11" i="12"/>
  <c r="I12" i="13"/>
  <c r="J12" i="10"/>
  <c r="K12" i="10" s="1"/>
  <c r="L12" i="10" s="1"/>
  <c r="L33" i="10" s="1"/>
  <c r="J12" i="11"/>
  <c r="K12" i="11" s="1"/>
  <c r="L12" i="11" s="1"/>
  <c r="L38" i="11" s="1"/>
  <c r="J12" i="13"/>
  <c r="K12" i="13" s="1"/>
  <c r="L12" i="13" s="1"/>
  <c r="M12" i="13" s="1"/>
  <c r="J12" i="12"/>
  <c r="K12" i="12" s="1"/>
  <c r="L12" i="12" s="1"/>
  <c r="J26" i="2"/>
  <c r="K26" i="2" s="1"/>
  <c r="L26" i="2" s="1"/>
  <c r="N26" i="2" s="1"/>
  <c r="O26" i="2" s="1"/>
  <c r="J12" i="6"/>
  <c r="K12" i="6" s="1"/>
  <c r="L12" i="6" s="1"/>
  <c r="L38" i="6" s="1"/>
  <c r="J12" i="7"/>
  <c r="K12" i="7" s="1"/>
  <c r="L12" i="7" s="1"/>
  <c r="J12" i="4"/>
  <c r="K12" i="4" s="1"/>
  <c r="L12" i="4" s="1"/>
  <c r="J12" i="5"/>
  <c r="K12" i="5" s="1"/>
  <c r="L12" i="5" s="1"/>
  <c r="J12" i="3"/>
  <c r="K12" i="3" s="1"/>
  <c r="L12" i="3" s="1"/>
  <c r="M12" i="3" s="1"/>
  <c r="P11" i="6"/>
  <c r="N11" i="6"/>
  <c r="O11" i="6" s="1"/>
  <c r="N11" i="7"/>
  <c r="O11" i="7" s="1"/>
  <c r="P11" i="7"/>
  <c r="P32" i="7" s="1"/>
  <c r="P11" i="4"/>
  <c r="N11" i="4"/>
  <c r="O11" i="4" s="1"/>
  <c r="P11" i="5"/>
  <c r="N11" i="5"/>
  <c r="O11" i="5" s="1"/>
  <c r="N12" i="10" l="1"/>
  <c r="O12" i="10" s="1"/>
  <c r="P12" i="10"/>
  <c r="P12" i="13"/>
  <c r="N12" i="13"/>
  <c r="O12" i="13" s="1"/>
  <c r="M12" i="6"/>
  <c r="M12" i="11"/>
  <c r="I30" i="14"/>
  <c r="I12" i="11"/>
  <c r="M12" i="12"/>
  <c r="I12" i="12"/>
  <c r="O32" i="10"/>
  <c r="O36" i="10"/>
  <c r="I12" i="10"/>
  <c r="I13" i="10" s="1"/>
  <c r="I27" i="2"/>
  <c r="I12" i="7"/>
  <c r="O32" i="7"/>
  <c r="M12" i="7"/>
  <c r="I12" i="6"/>
  <c r="M12" i="4"/>
  <c r="P12" i="6"/>
  <c r="P38" i="6" s="1"/>
  <c r="N12" i="6"/>
  <c r="O12" i="6" s="1"/>
  <c r="O38" i="6" s="1"/>
  <c r="N12" i="3"/>
  <c r="O12" i="3" s="1"/>
  <c r="I13" i="3" s="1"/>
  <c r="P12" i="3"/>
  <c r="M12" i="5"/>
  <c r="I12" i="5"/>
  <c r="I12" i="4"/>
  <c r="J13" i="11" l="1"/>
  <c r="K13" i="11" s="1"/>
  <c r="L13" i="11" s="1"/>
  <c r="J13" i="10"/>
  <c r="K13" i="10" s="1"/>
  <c r="L13" i="10" s="1"/>
  <c r="M13" i="10" s="1"/>
  <c r="J13" i="12"/>
  <c r="K13" i="12" s="1"/>
  <c r="L13" i="12" s="1"/>
  <c r="J13" i="13"/>
  <c r="K13" i="13" s="1"/>
  <c r="L13" i="13" s="1"/>
  <c r="M13" i="13" s="1"/>
  <c r="N12" i="11"/>
  <c r="O12" i="11" s="1"/>
  <c r="P12" i="11"/>
  <c r="P38" i="11" s="1"/>
  <c r="J30" i="14"/>
  <c r="K30" i="14" s="1"/>
  <c r="L30" i="14" s="1"/>
  <c r="N12" i="12"/>
  <c r="O12" i="12" s="1"/>
  <c r="P12" i="12"/>
  <c r="I13" i="13"/>
  <c r="J27" i="2"/>
  <c r="K27" i="2" s="1"/>
  <c r="L27" i="2" s="1"/>
  <c r="N27" i="2" s="1"/>
  <c r="O27" i="2" s="1"/>
  <c r="J13" i="3"/>
  <c r="K13" i="3" s="1"/>
  <c r="L13" i="3" s="1"/>
  <c r="M13" i="3" s="1"/>
  <c r="J13" i="6"/>
  <c r="K13" i="6" s="1"/>
  <c r="L13" i="6" s="1"/>
  <c r="M13" i="6" s="1"/>
  <c r="J13" i="4"/>
  <c r="K13" i="4" s="1"/>
  <c r="L13" i="4" s="1"/>
  <c r="J13" i="7"/>
  <c r="K13" i="7" s="1"/>
  <c r="L13" i="7" s="1"/>
  <c r="J13" i="5"/>
  <c r="K13" i="5" s="1"/>
  <c r="L13" i="5" s="1"/>
  <c r="I13" i="6"/>
  <c r="N12" i="4"/>
  <c r="O12" i="4" s="1"/>
  <c r="I13" i="4" s="1"/>
  <c r="P12" i="4"/>
  <c r="N12" i="7"/>
  <c r="O12" i="7" s="1"/>
  <c r="P12" i="7"/>
  <c r="N12" i="5"/>
  <c r="O12" i="5" s="1"/>
  <c r="I13" i="5" s="1"/>
  <c r="P12" i="5"/>
  <c r="P13" i="13" l="1"/>
  <c r="N13" i="13"/>
  <c r="O13" i="13" s="1"/>
  <c r="M13" i="11"/>
  <c r="O38" i="11"/>
  <c r="M13" i="12"/>
  <c r="L127" i="14"/>
  <c r="M30" i="14"/>
  <c r="I13" i="11"/>
  <c r="P13" i="10"/>
  <c r="N13" i="10"/>
  <c r="O13" i="10" s="1"/>
  <c r="I14" i="10" s="1"/>
  <c r="I14" i="13"/>
  <c r="I13" i="12"/>
  <c r="I28" i="2"/>
  <c r="I13" i="7"/>
  <c r="M13" i="5"/>
  <c r="M13" i="4"/>
  <c r="P13" i="6"/>
  <c r="N13" i="6"/>
  <c r="O13" i="6" s="1"/>
  <c r="M13" i="7"/>
  <c r="P13" i="3"/>
  <c r="N13" i="3"/>
  <c r="O13" i="3" s="1"/>
  <c r="I14" i="3" s="1"/>
  <c r="N13" i="12" l="1"/>
  <c r="O13" i="12" s="1"/>
  <c r="P13" i="12"/>
  <c r="P13" i="11"/>
  <c r="N13" i="11"/>
  <c r="O13" i="11" s="1"/>
  <c r="M14" i="11" s="1"/>
  <c r="J14" i="10"/>
  <c r="K14" i="10" s="1"/>
  <c r="L14" i="10" s="1"/>
  <c r="M14" i="10" s="1"/>
  <c r="J14" i="13"/>
  <c r="K14" i="13" s="1"/>
  <c r="L14" i="13" s="1"/>
  <c r="J14" i="11"/>
  <c r="K14" i="11" s="1"/>
  <c r="L14" i="11" s="1"/>
  <c r="J14" i="12"/>
  <c r="K14" i="12" s="1"/>
  <c r="L14" i="12" s="1"/>
  <c r="L48" i="12" s="1"/>
  <c r="M14" i="13"/>
  <c r="P30" i="14"/>
  <c r="P127" i="14" s="1"/>
  <c r="N30" i="14"/>
  <c r="O30" i="14" s="1"/>
  <c r="O127" i="14" s="1"/>
  <c r="I31" i="14"/>
  <c r="J28" i="2"/>
  <c r="K28" i="2" s="1"/>
  <c r="L28" i="2" s="1"/>
  <c r="N28" i="2" s="1"/>
  <c r="O28" i="2" s="1"/>
  <c r="I14" i="6"/>
  <c r="P13" i="7"/>
  <c r="N13" i="7"/>
  <c r="O13" i="7" s="1"/>
  <c r="I14" i="7" s="1"/>
  <c r="N13" i="4"/>
  <c r="O13" i="4" s="1"/>
  <c r="I14" i="4" s="1"/>
  <c r="P13" i="4"/>
  <c r="P13" i="5"/>
  <c r="N13" i="5"/>
  <c r="O13" i="5" s="1"/>
  <c r="I14" i="5" s="1"/>
  <c r="J14" i="6"/>
  <c r="K14" i="6" s="1"/>
  <c r="L14" i="6" s="1"/>
  <c r="J14" i="4"/>
  <c r="K14" i="4" s="1"/>
  <c r="L14" i="4" s="1"/>
  <c r="L48" i="4" s="1"/>
  <c r="J14" i="7"/>
  <c r="K14" i="7" s="1"/>
  <c r="L14" i="7" s="1"/>
  <c r="J14" i="3"/>
  <c r="K14" i="3" s="1"/>
  <c r="L14" i="3" s="1"/>
  <c r="M14" i="3" s="1"/>
  <c r="J14" i="5"/>
  <c r="K14" i="5" s="1"/>
  <c r="L14" i="5" s="1"/>
  <c r="N14" i="10" l="1"/>
  <c r="O14" i="10" s="1"/>
  <c r="P14" i="10"/>
  <c r="N14" i="11"/>
  <c r="O14" i="11" s="1"/>
  <c r="P14" i="11"/>
  <c r="P14" i="13"/>
  <c r="N14" i="13"/>
  <c r="O14" i="13" s="1"/>
  <c r="I15" i="10"/>
  <c r="I14" i="11"/>
  <c r="J31" i="14"/>
  <c r="K31" i="14" s="1"/>
  <c r="L31" i="14" s="1"/>
  <c r="M31" i="14" s="1"/>
  <c r="M14" i="12"/>
  <c r="I14" i="12"/>
  <c r="I29" i="2"/>
  <c r="M14" i="6"/>
  <c r="N14" i="6" s="1"/>
  <c r="O14" i="6" s="1"/>
  <c r="M14" i="7"/>
  <c r="N14" i="7" s="1"/>
  <c r="O14" i="7" s="1"/>
  <c r="P14" i="6"/>
  <c r="M14" i="4"/>
  <c r="N14" i="3"/>
  <c r="O14" i="3" s="1"/>
  <c r="I15" i="3" s="1"/>
  <c r="P14" i="3"/>
  <c r="M14" i="5"/>
  <c r="N31" i="14" l="1"/>
  <c r="O31" i="14" s="1"/>
  <c r="P31" i="14"/>
  <c r="I32" i="14"/>
  <c r="I15" i="13"/>
  <c r="J15" i="13"/>
  <c r="K15" i="13" s="1"/>
  <c r="L15" i="13" s="1"/>
  <c r="M15" i="13" s="1"/>
  <c r="J15" i="10"/>
  <c r="K15" i="10" s="1"/>
  <c r="L15" i="10" s="1"/>
  <c r="M15" i="10" s="1"/>
  <c r="J15" i="11"/>
  <c r="K15" i="11" s="1"/>
  <c r="L15" i="11" s="1"/>
  <c r="J15" i="12"/>
  <c r="K15" i="12" s="1"/>
  <c r="L15" i="12" s="1"/>
  <c r="L49" i="12" s="1"/>
  <c r="I15" i="12"/>
  <c r="N14" i="12"/>
  <c r="O14" i="12" s="1"/>
  <c r="O48" i="12" s="1"/>
  <c r="P14" i="12"/>
  <c r="P48" i="12" s="1"/>
  <c r="M15" i="12"/>
  <c r="M15" i="11"/>
  <c r="I15" i="11"/>
  <c r="J29" i="2"/>
  <c r="K29" i="2" s="1"/>
  <c r="L29" i="2" s="1"/>
  <c r="N29" i="2" s="1"/>
  <c r="O29" i="2" s="1"/>
  <c r="I15" i="7"/>
  <c r="I15" i="6"/>
  <c r="P14" i="7"/>
  <c r="N14" i="4"/>
  <c r="O14" i="4" s="1"/>
  <c r="P14" i="4"/>
  <c r="P48" i="4" s="1"/>
  <c r="P14" i="5"/>
  <c r="N14" i="5"/>
  <c r="O14" i="5" s="1"/>
  <c r="I15" i="5" s="1"/>
  <c r="J15" i="7"/>
  <c r="K15" i="7" s="1"/>
  <c r="L15" i="7" s="1"/>
  <c r="J15" i="6"/>
  <c r="K15" i="6" s="1"/>
  <c r="L15" i="6" s="1"/>
  <c r="J15" i="4"/>
  <c r="K15" i="4" s="1"/>
  <c r="L15" i="4" s="1"/>
  <c r="J15" i="5"/>
  <c r="K15" i="5" s="1"/>
  <c r="L15" i="5" s="1"/>
  <c r="J15" i="3"/>
  <c r="K15" i="3" s="1"/>
  <c r="L15" i="3" s="1"/>
  <c r="M15" i="3" s="1"/>
  <c r="P15" i="13" l="1"/>
  <c r="N15" i="13"/>
  <c r="O15" i="13" s="1"/>
  <c r="I16" i="13" s="1"/>
  <c r="N15" i="11"/>
  <c r="O15" i="11" s="1"/>
  <c r="I16" i="11" s="1"/>
  <c r="P15" i="11"/>
  <c r="P15" i="12"/>
  <c r="N15" i="12"/>
  <c r="O15" i="12" s="1"/>
  <c r="J32" i="14"/>
  <c r="K32" i="14" s="1"/>
  <c r="L32" i="14" s="1"/>
  <c r="M32" i="14" s="1"/>
  <c r="N15" i="10"/>
  <c r="O15" i="10" s="1"/>
  <c r="I16" i="10" s="1"/>
  <c r="P15" i="10"/>
  <c r="I30" i="2"/>
  <c r="M15" i="6"/>
  <c r="N15" i="6" s="1"/>
  <c r="O15" i="6" s="1"/>
  <c r="I15" i="4"/>
  <c r="O48" i="4"/>
  <c r="M15" i="7"/>
  <c r="P15" i="7" s="1"/>
  <c r="P15" i="6"/>
  <c r="P15" i="3"/>
  <c r="N15" i="3"/>
  <c r="O15" i="3" s="1"/>
  <c r="I16" i="3" s="1"/>
  <c r="M15" i="5"/>
  <c r="M15" i="4"/>
  <c r="M16" i="11" l="1"/>
  <c r="I33" i="14"/>
  <c r="M16" i="13"/>
  <c r="P32" i="14"/>
  <c r="N32" i="14"/>
  <c r="O32" i="14" s="1"/>
  <c r="J16" i="12"/>
  <c r="K16" i="12" s="1"/>
  <c r="L16" i="12" s="1"/>
  <c r="M16" i="12" s="1"/>
  <c r="J16" i="11"/>
  <c r="K16" i="11" s="1"/>
  <c r="L16" i="11" s="1"/>
  <c r="J16" i="13"/>
  <c r="K16" i="13" s="1"/>
  <c r="L16" i="13" s="1"/>
  <c r="J16" i="10"/>
  <c r="K16" i="10" s="1"/>
  <c r="L16" i="10" s="1"/>
  <c r="M16" i="10" s="1"/>
  <c r="I16" i="12"/>
  <c r="J30" i="2"/>
  <c r="K30" i="2" s="1"/>
  <c r="L30" i="2" s="1"/>
  <c r="I16" i="6"/>
  <c r="N15" i="7"/>
  <c r="O15" i="7" s="1"/>
  <c r="I16" i="7" s="1"/>
  <c r="J16" i="5"/>
  <c r="K16" i="5" s="1"/>
  <c r="L16" i="5" s="1"/>
  <c r="J16" i="4"/>
  <c r="K16" i="4" s="1"/>
  <c r="L16" i="4" s="1"/>
  <c r="J16" i="7"/>
  <c r="K16" i="7" s="1"/>
  <c r="L16" i="7" s="1"/>
  <c r="M16" i="7" s="1"/>
  <c r="J16" i="6"/>
  <c r="K16" i="6" s="1"/>
  <c r="L16" i="6" s="1"/>
  <c r="J16" i="3"/>
  <c r="K16" i="3" s="1"/>
  <c r="L16" i="3" s="1"/>
  <c r="M16" i="3" s="1"/>
  <c r="P15" i="5"/>
  <c r="N15" i="5"/>
  <c r="O15" i="5" s="1"/>
  <c r="I16" i="5" s="1"/>
  <c r="P15" i="4"/>
  <c r="N15" i="4"/>
  <c r="O15" i="4" s="1"/>
  <c r="P16" i="12" l="1"/>
  <c r="N16" i="12"/>
  <c r="O16" i="12" s="1"/>
  <c r="P16" i="10"/>
  <c r="N16" i="10"/>
  <c r="O16" i="10" s="1"/>
  <c r="I17" i="10" s="1"/>
  <c r="N16" i="11"/>
  <c r="O16" i="11" s="1"/>
  <c r="P16" i="11"/>
  <c r="J33" i="14"/>
  <c r="K33" i="14" s="1"/>
  <c r="L33" i="14" s="1"/>
  <c r="M33" i="14" s="1"/>
  <c r="N16" i="13"/>
  <c r="O16" i="13" s="1"/>
  <c r="P16" i="13"/>
  <c r="N30" i="2"/>
  <c r="O30" i="2" s="1"/>
  <c r="L127" i="2"/>
  <c r="M16" i="4"/>
  <c r="M16" i="6"/>
  <c r="P16" i="6" s="1"/>
  <c r="I16" i="4"/>
  <c r="N16" i="4"/>
  <c r="O16" i="4" s="1"/>
  <c r="P16" i="4"/>
  <c r="P16" i="7"/>
  <c r="N16" i="7"/>
  <c r="O16" i="7" s="1"/>
  <c r="I17" i="7" s="1"/>
  <c r="P16" i="3"/>
  <c r="N16" i="3"/>
  <c r="O16" i="3" s="1"/>
  <c r="I17" i="3" s="1"/>
  <c r="M16" i="5"/>
  <c r="O127" i="2" l="1"/>
  <c r="P33" i="14"/>
  <c r="N33" i="14"/>
  <c r="O33" i="14" s="1"/>
  <c r="J17" i="12"/>
  <c r="K17" i="12" s="1"/>
  <c r="L17" i="12" s="1"/>
  <c r="M17" i="12" s="1"/>
  <c r="J17" i="13"/>
  <c r="K17" i="13" s="1"/>
  <c r="L17" i="13" s="1"/>
  <c r="J17" i="10"/>
  <c r="K17" i="10" s="1"/>
  <c r="L17" i="10" s="1"/>
  <c r="J17" i="11"/>
  <c r="K17" i="11" s="1"/>
  <c r="L17" i="11" s="1"/>
  <c r="M17" i="11" s="1"/>
  <c r="M17" i="10"/>
  <c r="I17" i="13"/>
  <c r="I17" i="12"/>
  <c r="I17" i="11"/>
  <c r="I31" i="2"/>
  <c r="I17" i="4"/>
  <c r="N16" i="6"/>
  <c r="O16" i="6" s="1"/>
  <c r="J17" i="3"/>
  <c r="K17" i="3" s="1"/>
  <c r="L17" i="3" s="1"/>
  <c r="M17" i="3" s="1"/>
  <c r="J17" i="4"/>
  <c r="K17" i="4" s="1"/>
  <c r="L17" i="4" s="1"/>
  <c r="J17" i="6"/>
  <c r="K17" i="6" s="1"/>
  <c r="L17" i="6" s="1"/>
  <c r="J17" i="7"/>
  <c r="K17" i="7" s="1"/>
  <c r="L17" i="7" s="1"/>
  <c r="J17" i="5"/>
  <c r="K17" i="5" s="1"/>
  <c r="L17" i="5" s="1"/>
  <c r="P16" i="5"/>
  <c r="N16" i="5"/>
  <c r="O16" i="5" s="1"/>
  <c r="I17" i="5" s="1"/>
  <c r="P17" i="11" l="1"/>
  <c r="N17" i="11"/>
  <c r="O17" i="11" s="1"/>
  <c r="I18" i="11" s="1"/>
  <c r="P17" i="12"/>
  <c r="N17" i="12"/>
  <c r="O17" i="12" s="1"/>
  <c r="I18" i="12"/>
  <c r="M17" i="13"/>
  <c r="I34" i="14"/>
  <c r="J34" i="14" s="1"/>
  <c r="K34" i="14" s="1"/>
  <c r="L34" i="14" s="1"/>
  <c r="M34" i="14" s="1"/>
  <c r="N17" i="10"/>
  <c r="O17" i="10" s="1"/>
  <c r="P17" i="10"/>
  <c r="J31" i="2"/>
  <c r="K31" i="2" s="1"/>
  <c r="L31" i="2" s="1"/>
  <c r="M17" i="6"/>
  <c r="N17" i="6" s="1"/>
  <c r="O17" i="6" s="1"/>
  <c r="M17" i="4"/>
  <c r="P17" i="4" s="1"/>
  <c r="I17" i="6"/>
  <c r="M17" i="5"/>
  <c r="N17" i="5" s="1"/>
  <c r="O17" i="5" s="1"/>
  <c r="I18" i="5" s="1"/>
  <c r="P17" i="3"/>
  <c r="N17" i="3"/>
  <c r="O17" i="3" s="1"/>
  <c r="I18" i="3" s="1"/>
  <c r="M17" i="7"/>
  <c r="P17" i="6"/>
  <c r="P34" i="14" l="1"/>
  <c r="N34" i="14"/>
  <c r="O34" i="14" s="1"/>
  <c r="I35" i="14" s="1"/>
  <c r="J35" i="14" s="1"/>
  <c r="K35" i="14" s="1"/>
  <c r="L35" i="14" s="1"/>
  <c r="N17" i="4"/>
  <c r="O17" i="4" s="1"/>
  <c r="I18" i="10"/>
  <c r="N17" i="13"/>
  <c r="O17" i="13" s="1"/>
  <c r="I18" i="13" s="1"/>
  <c r="P17" i="13"/>
  <c r="J18" i="11"/>
  <c r="K18" i="11" s="1"/>
  <c r="L18" i="11" s="1"/>
  <c r="J18" i="12"/>
  <c r="K18" i="12" s="1"/>
  <c r="L18" i="12" s="1"/>
  <c r="J18" i="10"/>
  <c r="K18" i="10" s="1"/>
  <c r="L18" i="10" s="1"/>
  <c r="M18" i="10" s="1"/>
  <c r="J18" i="13"/>
  <c r="K18" i="13" s="1"/>
  <c r="L18" i="13" s="1"/>
  <c r="L68" i="13" s="1"/>
  <c r="N31" i="2"/>
  <c r="O31" i="2" s="1"/>
  <c r="P17" i="5"/>
  <c r="I18" i="4"/>
  <c r="I18" i="6"/>
  <c r="N17" i="7"/>
  <c r="O17" i="7" s="1"/>
  <c r="P17" i="7"/>
  <c r="J18" i="5"/>
  <c r="K18" i="5" s="1"/>
  <c r="L18" i="5" s="1"/>
  <c r="J18" i="4"/>
  <c r="K18" i="4" s="1"/>
  <c r="L18" i="4" s="1"/>
  <c r="J18" i="7"/>
  <c r="K18" i="7" s="1"/>
  <c r="L18" i="7" s="1"/>
  <c r="L33" i="7" s="1"/>
  <c r="J18" i="6"/>
  <c r="K18" i="6" s="1"/>
  <c r="L18" i="6" s="1"/>
  <c r="M18" i="6" s="1"/>
  <c r="J18" i="3"/>
  <c r="K18" i="3" s="1"/>
  <c r="L18" i="3" s="1"/>
  <c r="M18" i="3" s="1"/>
  <c r="P18" i="10" l="1"/>
  <c r="P33" i="10" s="1"/>
  <c r="N18" i="10"/>
  <c r="O18" i="10" s="1"/>
  <c r="O33" i="10" s="1"/>
  <c r="M18" i="11"/>
  <c r="M18" i="12"/>
  <c r="M18" i="4"/>
  <c r="M18" i="13"/>
  <c r="M35" i="14"/>
  <c r="I32" i="2"/>
  <c r="M18" i="5"/>
  <c r="N18" i="5" s="1"/>
  <c r="O18" i="5" s="1"/>
  <c r="L68" i="5"/>
  <c r="M18" i="7"/>
  <c r="P18" i="7" s="1"/>
  <c r="P33" i="7" s="1"/>
  <c r="I18" i="7"/>
  <c r="P18" i="4"/>
  <c r="N18" i="4"/>
  <c r="O18" i="4" s="1"/>
  <c r="P18" i="6"/>
  <c r="N18" i="6"/>
  <c r="O18" i="6" s="1"/>
  <c r="I19" i="6" s="1"/>
  <c r="P18" i="5"/>
  <c r="P68" i="5" s="1"/>
  <c r="P18" i="3"/>
  <c r="N18" i="3"/>
  <c r="O18" i="3" s="1"/>
  <c r="I19" i="3" s="1"/>
  <c r="N18" i="12" l="1"/>
  <c r="O18" i="12" s="1"/>
  <c r="P18" i="12"/>
  <c r="J19" i="13"/>
  <c r="K19" i="13" s="1"/>
  <c r="L19" i="13" s="1"/>
  <c r="L69" i="13" s="1"/>
  <c r="J19" i="12"/>
  <c r="K19" i="12" s="1"/>
  <c r="L19" i="12" s="1"/>
  <c r="M19" i="12" s="1"/>
  <c r="J19" i="11"/>
  <c r="K19" i="11" s="1"/>
  <c r="L19" i="11" s="1"/>
  <c r="J19" i="10"/>
  <c r="K19" i="10" s="1"/>
  <c r="L19" i="10" s="1"/>
  <c r="I19" i="10"/>
  <c r="I19" i="12"/>
  <c r="P18" i="13"/>
  <c r="P68" i="13" s="1"/>
  <c r="N18" i="13"/>
  <c r="O18" i="13" s="1"/>
  <c r="O68" i="13" s="1"/>
  <c r="P18" i="11"/>
  <c r="N18" i="11"/>
  <c r="O18" i="11" s="1"/>
  <c r="N18" i="7"/>
  <c r="O18" i="7" s="1"/>
  <c r="O33" i="7" s="1"/>
  <c r="N35" i="14"/>
  <c r="O35" i="14" s="1"/>
  <c r="I36" i="14" s="1"/>
  <c r="P35" i="14"/>
  <c r="J32" i="2"/>
  <c r="K32" i="2" s="1"/>
  <c r="L32" i="2" s="1"/>
  <c r="I19" i="4"/>
  <c r="I19" i="5"/>
  <c r="O68" i="5"/>
  <c r="J19" i="4"/>
  <c r="K19" i="4" s="1"/>
  <c r="L19" i="4" s="1"/>
  <c r="J19" i="7"/>
  <c r="K19" i="7" s="1"/>
  <c r="L19" i="7" s="1"/>
  <c r="J19" i="6"/>
  <c r="K19" i="6" s="1"/>
  <c r="L19" i="6" s="1"/>
  <c r="J19" i="5"/>
  <c r="K19" i="5" s="1"/>
  <c r="L19" i="5" s="1"/>
  <c r="J19" i="3"/>
  <c r="K19" i="3" s="1"/>
  <c r="L19" i="3" s="1"/>
  <c r="M19" i="3" s="1"/>
  <c r="I19" i="7"/>
  <c r="P19" i="12" l="1"/>
  <c r="N19" i="12"/>
  <c r="O19" i="12" s="1"/>
  <c r="M19" i="10"/>
  <c r="M19" i="11"/>
  <c r="M19" i="13"/>
  <c r="I20" i="12"/>
  <c r="I19" i="13"/>
  <c r="I19" i="11"/>
  <c r="J36" i="14"/>
  <c r="K36" i="14" s="1"/>
  <c r="L36" i="14" s="1"/>
  <c r="N32" i="2"/>
  <c r="O32" i="2" s="1"/>
  <c r="M19" i="7"/>
  <c r="P19" i="7" s="1"/>
  <c r="M19" i="5"/>
  <c r="P19" i="5" s="1"/>
  <c r="M19" i="6"/>
  <c r="M19" i="4"/>
  <c r="P19" i="3"/>
  <c r="N19" i="3"/>
  <c r="O19" i="3" s="1"/>
  <c r="I20" i="3" s="1"/>
  <c r="P19" i="13" l="1"/>
  <c r="N19" i="13"/>
  <c r="O19" i="13" s="1"/>
  <c r="N19" i="11"/>
  <c r="O19" i="11" s="1"/>
  <c r="I20" i="11" s="1"/>
  <c r="P19" i="11"/>
  <c r="N19" i="10"/>
  <c r="O19" i="10" s="1"/>
  <c r="M20" i="10" s="1"/>
  <c r="P19" i="10"/>
  <c r="J20" i="10"/>
  <c r="K20" i="10" s="1"/>
  <c r="L20" i="10" s="1"/>
  <c r="J20" i="11"/>
  <c r="K20" i="11" s="1"/>
  <c r="L20" i="11" s="1"/>
  <c r="M20" i="11" s="1"/>
  <c r="J20" i="12"/>
  <c r="K20" i="12" s="1"/>
  <c r="L20" i="12" s="1"/>
  <c r="J20" i="13"/>
  <c r="K20" i="13" s="1"/>
  <c r="L20" i="13" s="1"/>
  <c r="N19" i="7"/>
  <c r="O19" i="7" s="1"/>
  <c r="I20" i="7" s="1"/>
  <c r="M20" i="12"/>
  <c r="M36" i="14"/>
  <c r="I33" i="2"/>
  <c r="N19" i="5"/>
  <c r="O19" i="5" s="1"/>
  <c r="P19" i="6"/>
  <c r="N19" i="6"/>
  <c r="O19" i="6" s="1"/>
  <c r="I20" i="6" s="1"/>
  <c r="N19" i="4"/>
  <c r="O19" i="4" s="1"/>
  <c r="P19" i="4"/>
  <c r="J20" i="6"/>
  <c r="K20" i="6" s="1"/>
  <c r="L20" i="6" s="1"/>
  <c r="J20" i="7"/>
  <c r="K20" i="7" s="1"/>
  <c r="L20" i="7" s="1"/>
  <c r="J20" i="4"/>
  <c r="K20" i="4" s="1"/>
  <c r="L20" i="4" s="1"/>
  <c r="J20" i="3"/>
  <c r="K20" i="3" s="1"/>
  <c r="L20" i="3" s="1"/>
  <c r="M20" i="3" s="1"/>
  <c r="J20" i="5"/>
  <c r="K20" i="5" s="1"/>
  <c r="L20" i="5" s="1"/>
  <c r="N20" i="11" l="1"/>
  <c r="O20" i="11" s="1"/>
  <c r="P20" i="11"/>
  <c r="N20" i="10"/>
  <c r="O20" i="10" s="1"/>
  <c r="P20" i="10"/>
  <c r="I21" i="11"/>
  <c r="P20" i="12"/>
  <c r="N20" i="12"/>
  <c r="O20" i="12" s="1"/>
  <c r="I21" i="12"/>
  <c r="M20" i="13"/>
  <c r="I20" i="10"/>
  <c r="I20" i="13"/>
  <c r="P36" i="14"/>
  <c r="N36" i="14"/>
  <c r="O36" i="14" s="1"/>
  <c r="J33" i="2"/>
  <c r="K33" i="2" s="1"/>
  <c r="L33" i="2" s="1"/>
  <c r="I20" i="5"/>
  <c r="M20" i="5"/>
  <c r="P20" i="5" s="1"/>
  <c r="M20" i="7"/>
  <c r="P20" i="7" s="1"/>
  <c r="M20" i="4"/>
  <c r="P20" i="4" s="1"/>
  <c r="I20" i="4"/>
  <c r="N20" i="3"/>
  <c r="O20" i="3" s="1"/>
  <c r="I21" i="3" s="1"/>
  <c r="P20" i="3"/>
  <c r="M20" i="6"/>
  <c r="J21" i="13" l="1"/>
  <c r="K21" i="13" s="1"/>
  <c r="L21" i="13" s="1"/>
  <c r="J21" i="10"/>
  <c r="K21" i="10" s="1"/>
  <c r="L21" i="10" s="1"/>
  <c r="J21" i="12"/>
  <c r="K21" i="12" s="1"/>
  <c r="L21" i="12" s="1"/>
  <c r="J21" i="11"/>
  <c r="K21" i="11" s="1"/>
  <c r="L21" i="11" s="1"/>
  <c r="P20" i="13"/>
  <c r="N20" i="13"/>
  <c r="O20" i="13" s="1"/>
  <c r="M21" i="13" s="1"/>
  <c r="I21" i="10"/>
  <c r="M21" i="12"/>
  <c r="I37" i="14"/>
  <c r="N33" i="2"/>
  <c r="O33" i="2" s="1"/>
  <c r="N20" i="4"/>
  <c r="O20" i="4" s="1"/>
  <c r="I21" i="4" s="1"/>
  <c r="N20" i="7"/>
  <c r="O20" i="7" s="1"/>
  <c r="N20" i="5"/>
  <c r="O20" i="5" s="1"/>
  <c r="J21" i="6"/>
  <c r="K21" i="6" s="1"/>
  <c r="L21" i="6" s="1"/>
  <c r="L39" i="6" s="1"/>
  <c r="J21" i="4"/>
  <c r="K21" i="4" s="1"/>
  <c r="L21" i="4" s="1"/>
  <c r="J21" i="7"/>
  <c r="K21" i="7" s="1"/>
  <c r="L21" i="7" s="1"/>
  <c r="J21" i="3"/>
  <c r="K21" i="3" s="1"/>
  <c r="L21" i="3" s="1"/>
  <c r="M21" i="3" s="1"/>
  <c r="J21" i="5"/>
  <c r="K21" i="5" s="1"/>
  <c r="L21" i="5" s="1"/>
  <c r="P20" i="6"/>
  <c r="N20" i="6"/>
  <c r="O20" i="6" s="1"/>
  <c r="I21" i="13" l="1"/>
  <c r="P21" i="13"/>
  <c r="N21" i="13"/>
  <c r="O21" i="13" s="1"/>
  <c r="L39" i="11"/>
  <c r="M21" i="11"/>
  <c r="M21" i="4"/>
  <c r="P21" i="4" s="1"/>
  <c r="M21" i="10"/>
  <c r="N21" i="12"/>
  <c r="O21" i="12" s="1"/>
  <c r="I22" i="12" s="1"/>
  <c r="P21" i="12"/>
  <c r="J37" i="14"/>
  <c r="K37" i="14" s="1"/>
  <c r="L37" i="14" s="1"/>
  <c r="M37" i="14" s="1"/>
  <c r="I34" i="2"/>
  <c r="I21" i="7"/>
  <c r="M21" i="7"/>
  <c r="N21" i="7" s="1"/>
  <c r="O21" i="7" s="1"/>
  <c r="I21" i="5"/>
  <c r="M21" i="5"/>
  <c r="N21" i="5" s="1"/>
  <c r="O21" i="5" s="1"/>
  <c r="M21" i="6"/>
  <c r="I21" i="6"/>
  <c r="N21" i="3"/>
  <c r="O21" i="3" s="1"/>
  <c r="I22" i="3" s="1"/>
  <c r="P21" i="3"/>
  <c r="N21" i="11" l="1"/>
  <c r="O21" i="11" s="1"/>
  <c r="O39" i="11" s="1"/>
  <c r="P21" i="11"/>
  <c r="P39" i="11" s="1"/>
  <c r="J22" i="10"/>
  <c r="K22" i="10" s="1"/>
  <c r="L22" i="10" s="1"/>
  <c r="J22" i="12"/>
  <c r="K22" i="12" s="1"/>
  <c r="L22" i="12" s="1"/>
  <c r="J22" i="13"/>
  <c r="K22" i="13" s="1"/>
  <c r="L22" i="13" s="1"/>
  <c r="M22" i="13" s="1"/>
  <c r="J22" i="11"/>
  <c r="K22" i="11" s="1"/>
  <c r="L22" i="11" s="1"/>
  <c r="N21" i="4"/>
  <c r="O21" i="4" s="1"/>
  <c r="I22" i="4" s="1"/>
  <c r="I22" i="13"/>
  <c r="N21" i="10"/>
  <c r="O21" i="10" s="1"/>
  <c r="I22" i="10" s="1"/>
  <c r="P21" i="10"/>
  <c r="P37" i="14"/>
  <c r="N37" i="14"/>
  <c r="O37" i="14" s="1"/>
  <c r="J34" i="2"/>
  <c r="K34" i="2" s="1"/>
  <c r="L34" i="2" s="1"/>
  <c r="I22" i="5"/>
  <c r="I22" i="7"/>
  <c r="P21" i="5"/>
  <c r="P21" i="7"/>
  <c r="J22" i="6"/>
  <c r="K22" i="6" s="1"/>
  <c r="L22" i="6" s="1"/>
  <c r="J22" i="4"/>
  <c r="K22" i="4" s="1"/>
  <c r="L22" i="4" s="1"/>
  <c r="M22" i="4" s="1"/>
  <c r="J22" i="7"/>
  <c r="K22" i="7" s="1"/>
  <c r="L22" i="7" s="1"/>
  <c r="J22" i="3"/>
  <c r="K22" i="3" s="1"/>
  <c r="L22" i="3" s="1"/>
  <c r="M22" i="3" s="1"/>
  <c r="J22" i="5"/>
  <c r="K22" i="5" s="1"/>
  <c r="L22" i="5" s="1"/>
  <c r="P21" i="6"/>
  <c r="P39" i="6" s="1"/>
  <c r="N21" i="6"/>
  <c r="O21" i="6" s="1"/>
  <c r="N22" i="13" l="1"/>
  <c r="O22" i="13" s="1"/>
  <c r="I23" i="13" s="1"/>
  <c r="P22" i="13"/>
  <c r="M22" i="10"/>
  <c r="M22" i="11"/>
  <c r="M22" i="12"/>
  <c r="I22" i="11"/>
  <c r="I38" i="14"/>
  <c r="N34" i="2"/>
  <c r="O34" i="2" s="1"/>
  <c r="I35" i="2" s="1"/>
  <c r="M22" i="6"/>
  <c r="N22" i="6" s="1"/>
  <c r="O22" i="6" s="1"/>
  <c r="O39" i="6"/>
  <c r="M22" i="5"/>
  <c r="P22" i="5" s="1"/>
  <c r="M22" i="7"/>
  <c r="N22" i="7" s="1"/>
  <c r="O22" i="7" s="1"/>
  <c r="I22" i="6"/>
  <c r="P22" i="4"/>
  <c r="N22" i="4"/>
  <c r="O22" i="4" s="1"/>
  <c r="N22" i="3"/>
  <c r="O22" i="3" s="1"/>
  <c r="I23" i="3" s="1"/>
  <c r="P22" i="3"/>
  <c r="P22" i="12" l="1"/>
  <c r="N22" i="12"/>
  <c r="O22" i="12" s="1"/>
  <c r="M23" i="12" s="1"/>
  <c r="P22" i="6"/>
  <c r="N22" i="10"/>
  <c r="O22" i="10" s="1"/>
  <c r="I23" i="10" s="1"/>
  <c r="P22" i="10"/>
  <c r="N22" i="11"/>
  <c r="O22" i="11" s="1"/>
  <c r="P22" i="11"/>
  <c r="I23" i="11"/>
  <c r="J23" i="12"/>
  <c r="K23" i="12" s="1"/>
  <c r="L23" i="12" s="1"/>
  <c r="J23" i="13"/>
  <c r="K23" i="13" s="1"/>
  <c r="L23" i="13" s="1"/>
  <c r="M23" i="13" s="1"/>
  <c r="J23" i="11"/>
  <c r="K23" i="11" s="1"/>
  <c r="L23" i="11" s="1"/>
  <c r="M23" i="11" s="1"/>
  <c r="J23" i="10"/>
  <c r="K23" i="10" s="1"/>
  <c r="L23" i="10" s="1"/>
  <c r="M23" i="10" s="1"/>
  <c r="J38" i="14"/>
  <c r="K38" i="14" s="1"/>
  <c r="L38" i="14" s="1"/>
  <c r="M38" i="14" s="1"/>
  <c r="J35" i="2"/>
  <c r="K35" i="2" s="1"/>
  <c r="L35" i="2" s="1"/>
  <c r="I23" i="7"/>
  <c r="I23" i="6"/>
  <c r="N22" i="5"/>
  <c r="O22" i="5" s="1"/>
  <c r="P22" i="7"/>
  <c r="I23" i="4"/>
  <c r="J23" i="7"/>
  <c r="K23" i="7" s="1"/>
  <c r="L23" i="7" s="1"/>
  <c r="J23" i="6"/>
  <c r="K23" i="6" s="1"/>
  <c r="L23" i="6" s="1"/>
  <c r="J23" i="4"/>
  <c r="K23" i="4" s="1"/>
  <c r="L23" i="4" s="1"/>
  <c r="M23" i="4" s="1"/>
  <c r="J23" i="3"/>
  <c r="K23" i="3" s="1"/>
  <c r="L23" i="3" s="1"/>
  <c r="M23" i="3" s="1"/>
  <c r="J23" i="5"/>
  <c r="K23" i="5" s="1"/>
  <c r="L23" i="5" s="1"/>
  <c r="N23" i="10" l="1"/>
  <c r="O23" i="10" s="1"/>
  <c r="P23" i="10"/>
  <c r="N23" i="11"/>
  <c r="O23" i="11" s="1"/>
  <c r="I24" i="11" s="1"/>
  <c r="P23" i="11"/>
  <c r="P23" i="12"/>
  <c r="N23" i="12"/>
  <c r="O23" i="12" s="1"/>
  <c r="I24" i="10"/>
  <c r="I23" i="12"/>
  <c r="P23" i="13"/>
  <c r="N23" i="13"/>
  <c r="O23" i="13" s="1"/>
  <c r="I24" i="13"/>
  <c r="P38" i="14"/>
  <c r="N38" i="14"/>
  <c r="O38" i="14" s="1"/>
  <c r="N35" i="2"/>
  <c r="O35" i="2" s="1"/>
  <c r="I36" i="2" s="1"/>
  <c r="M23" i="5"/>
  <c r="P23" i="5" s="1"/>
  <c r="M23" i="6"/>
  <c r="N23" i="6" s="1"/>
  <c r="O23" i="6" s="1"/>
  <c r="I23" i="5"/>
  <c r="N23" i="5"/>
  <c r="O23" i="5" s="1"/>
  <c r="I24" i="5" s="1"/>
  <c r="N23" i="4"/>
  <c r="O23" i="4" s="1"/>
  <c r="I24" i="4" s="1"/>
  <c r="P23" i="4"/>
  <c r="N23" i="3"/>
  <c r="O23" i="3" s="1"/>
  <c r="I24" i="3" s="1"/>
  <c r="P23" i="3"/>
  <c r="M23" i="7"/>
  <c r="J24" i="10" l="1"/>
  <c r="K24" i="10" s="1"/>
  <c r="L24" i="10" s="1"/>
  <c r="M24" i="10" s="1"/>
  <c r="J24" i="12"/>
  <c r="K24" i="12" s="1"/>
  <c r="L24" i="12" s="1"/>
  <c r="M24" i="12" s="1"/>
  <c r="J24" i="11"/>
  <c r="K24" i="11" s="1"/>
  <c r="L24" i="11" s="1"/>
  <c r="J24" i="13"/>
  <c r="K24" i="13" s="1"/>
  <c r="L24" i="13" s="1"/>
  <c r="M24" i="13" s="1"/>
  <c r="P23" i="6"/>
  <c r="I24" i="12"/>
  <c r="I39" i="14"/>
  <c r="J36" i="2"/>
  <c r="K36" i="2" s="1"/>
  <c r="L36" i="2" s="1"/>
  <c r="N36" i="2" s="1"/>
  <c r="O36" i="2" s="1"/>
  <c r="J24" i="4"/>
  <c r="K24" i="4" s="1"/>
  <c r="L24" i="4" s="1"/>
  <c r="M24" i="4" s="1"/>
  <c r="J24" i="7"/>
  <c r="K24" i="7" s="1"/>
  <c r="L24" i="7" s="1"/>
  <c r="J24" i="6"/>
  <c r="K24" i="6" s="1"/>
  <c r="L24" i="6" s="1"/>
  <c r="J24" i="3"/>
  <c r="K24" i="3" s="1"/>
  <c r="L24" i="3" s="1"/>
  <c r="M24" i="3" s="1"/>
  <c r="J24" i="5"/>
  <c r="K24" i="5" s="1"/>
  <c r="L24" i="5" s="1"/>
  <c r="M24" i="5" s="1"/>
  <c r="N23" i="7"/>
  <c r="O23" i="7" s="1"/>
  <c r="P23" i="7"/>
  <c r="I24" i="6"/>
  <c r="P24" i="13" l="1"/>
  <c r="N24" i="13"/>
  <c r="O24" i="13" s="1"/>
  <c r="I25" i="13"/>
  <c r="P24" i="12"/>
  <c r="N24" i="12"/>
  <c r="O24" i="12" s="1"/>
  <c r="P24" i="10"/>
  <c r="N24" i="10"/>
  <c r="O24" i="10" s="1"/>
  <c r="I25" i="10" s="1"/>
  <c r="M24" i="11"/>
  <c r="J39" i="14"/>
  <c r="K39" i="14" s="1"/>
  <c r="L39" i="14" s="1"/>
  <c r="M39" i="14" s="1"/>
  <c r="I37" i="2"/>
  <c r="M24" i="6"/>
  <c r="N24" i="6" s="1"/>
  <c r="O24" i="6" s="1"/>
  <c r="I24" i="7"/>
  <c r="N24" i="3"/>
  <c r="O24" i="3" s="1"/>
  <c r="I25" i="3" s="1"/>
  <c r="P24" i="3"/>
  <c r="P24" i="5"/>
  <c r="N24" i="5"/>
  <c r="O24" i="5" s="1"/>
  <c r="I25" i="5" s="1"/>
  <c r="P24" i="6"/>
  <c r="M24" i="7"/>
  <c r="P24" i="4"/>
  <c r="N24" i="4"/>
  <c r="O24" i="4" s="1"/>
  <c r="I25" i="4" s="1"/>
  <c r="J25" i="13" l="1"/>
  <c r="K25" i="13" s="1"/>
  <c r="L25" i="13" s="1"/>
  <c r="J25" i="11"/>
  <c r="K25" i="11" s="1"/>
  <c r="L25" i="11" s="1"/>
  <c r="J25" i="12"/>
  <c r="K25" i="12" s="1"/>
  <c r="L25" i="12" s="1"/>
  <c r="L52" i="12" s="1"/>
  <c r="J25" i="10"/>
  <c r="K25" i="10" s="1"/>
  <c r="L25" i="10" s="1"/>
  <c r="L34" i="10" s="1"/>
  <c r="I25" i="12"/>
  <c r="N24" i="11"/>
  <c r="O24" i="11" s="1"/>
  <c r="I25" i="11" s="1"/>
  <c r="P24" i="11"/>
  <c r="M25" i="11"/>
  <c r="N39" i="14"/>
  <c r="O39" i="14" s="1"/>
  <c r="P39" i="14"/>
  <c r="J37" i="2"/>
  <c r="K37" i="2" s="1"/>
  <c r="L37" i="2" s="1"/>
  <c r="N37" i="2" s="1"/>
  <c r="O37" i="2" s="1"/>
  <c r="I25" i="6"/>
  <c r="J25" i="4"/>
  <c r="K25" i="4" s="1"/>
  <c r="L25" i="4" s="1"/>
  <c r="M25" i="4" s="1"/>
  <c r="J25" i="7"/>
  <c r="K25" i="7" s="1"/>
  <c r="L25" i="7" s="1"/>
  <c r="L34" i="7" s="1"/>
  <c r="J25" i="6"/>
  <c r="K25" i="6" s="1"/>
  <c r="L25" i="6" s="1"/>
  <c r="J25" i="5"/>
  <c r="K25" i="5" s="1"/>
  <c r="L25" i="5" s="1"/>
  <c r="M25" i="5" s="1"/>
  <c r="N25" i="5" s="1"/>
  <c r="O25" i="5" s="1"/>
  <c r="I26" i="5" s="1"/>
  <c r="J25" i="3"/>
  <c r="K25" i="3" s="1"/>
  <c r="L25" i="3" s="1"/>
  <c r="M25" i="3" s="1"/>
  <c r="N25" i="3" s="1"/>
  <c r="O25" i="3" s="1"/>
  <c r="N24" i="7"/>
  <c r="O24" i="7" s="1"/>
  <c r="I25" i="7" s="1"/>
  <c r="P24" i="7"/>
  <c r="M25" i="10" l="1"/>
  <c r="M25" i="13"/>
  <c r="M25" i="12"/>
  <c r="P25" i="11"/>
  <c r="N25" i="11"/>
  <c r="O25" i="11" s="1"/>
  <c r="I40" i="14"/>
  <c r="I38" i="2"/>
  <c r="M25" i="6"/>
  <c r="P25" i="5"/>
  <c r="P25" i="6"/>
  <c r="N25" i="6"/>
  <c r="O25" i="6" s="1"/>
  <c r="P25" i="3"/>
  <c r="N25" i="4"/>
  <c r="O25" i="4" s="1"/>
  <c r="P25" i="4"/>
  <c r="M25" i="7"/>
  <c r="I26" i="3"/>
  <c r="N25" i="12" l="1"/>
  <c r="O25" i="12" s="1"/>
  <c r="P25" i="12"/>
  <c r="J26" i="12"/>
  <c r="K26" i="12" s="1"/>
  <c r="L26" i="12" s="1"/>
  <c r="J26" i="11"/>
  <c r="K26" i="11" s="1"/>
  <c r="L26" i="11" s="1"/>
  <c r="M26" i="11" s="1"/>
  <c r="J26" i="13"/>
  <c r="K26" i="13" s="1"/>
  <c r="L26" i="13" s="1"/>
  <c r="J26" i="10"/>
  <c r="K26" i="10" s="1"/>
  <c r="L26" i="10" s="1"/>
  <c r="L35" i="10" s="1"/>
  <c r="I26" i="12"/>
  <c r="P25" i="13"/>
  <c r="N25" i="13"/>
  <c r="O25" i="13" s="1"/>
  <c r="P25" i="10"/>
  <c r="P34" i="10" s="1"/>
  <c r="N25" i="10"/>
  <c r="O25" i="10" s="1"/>
  <c r="O34" i="10" s="1"/>
  <c r="I26" i="13"/>
  <c r="I26" i="10"/>
  <c r="I26" i="11"/>
  <c r="J40" i="14"/>
  <c r="K40" i="14" s="1"/>
  <c r="L40" i="14" s="1"/>
  <c r="M40" i="14" s="1"/>
  <c r="J38" i="2"/>
  <c r="K38" i="2" s="1"/>
  <c r="L38" i="2" s="1"/>
  <c r="N38" i="2" s="1"/>
  <c r="O38" i="2" s="1"/>
  <c r="I26" i="6"/>
  <c r="I26" i="4"/>
  <c r="J26" i="4"/>
  <c r="K26" i="4" s="1"/>
  <c r="L26" i="4" s="1"/>
  <c r="L49" i="4" s="1"/>
  <c r="J26" i="7"/>
  <c r="K26" i="7" s="1"/>
  <c r="L26" i="7" s="1"/>
  <c r="J26" i="6"/>
  <c r="K26" i="6" s="1"/>
  <c r="L26" i="6" s="1"/>
  <c r="P25" i="7"/>
  <c r="P34" i="7" s="1"/>
  <c r="N25" i="7"/>
  <c r="O25" i="7" s="1"/>
  <c r="J26" i="3"/>
  <c r="K26" i="3" s="1"/>
  <c r="L26" i="3" s="1"/>
  <c r="M26" i="3" s="1"/>
  <c r="N26" i="3" s="1"/>
  <c r="O26" i="3" s="1"/>
  <c r="J26" i="5"/>
  <c r="K26" i="5" s="1"/>
  <c r="L26" i="5" s="1"/>
  <c r="M26" i="5" s="1"/>
  <c r="P26" i="11" l="1"/>
  <c r="N26" i="11"/>
  <c r="O26" i="11" s="1"/>
  <c r="M26" i="10"/>
  <c r="M26" i="13"/>
  <c r="M26" i="12"/>
  <c r="I27" i="11"/>
  <c r="P40" i="14"/>
  <c r="N40" i="14"/>
  <c r="O40" i="14" s="1"/>
  <c r="I39" i="2"/>
  <c r="I26" i="7"/>
  <c r="O34" i="7"/>
  <c r="M26" i="6"/>
  <c r="M26" i="7"/>
  <c r="M26" i="4"/>
  <c r="P26" i="3"/>
  <c r="P26" i="5"/>
  <c r="N26" i="5"/>
  <c r="O26" i="5" s="1"/>
  <c r="I27" i="5" s="1"/>
  <c r="P26" i="10" l="1"/>
  <c r="P35" i="10" s="1"/>
  <c r="N26" i="10"/>
  <c r="O26" i="10" s="1"/>
  <c r="P26" i="13"/>
  <c r="N26" i="13"/>
  <c r="O26" i="13" s="1"/>
  <c r="P26" i="12"/>
  <c r="P49" i="12" s="1"/>
  <c r="N26" i="12"/>
  <c r="O26" i="12" s="1"/>
  <c r="O49" i="12" s="1"/>
  <c r="I41" i="14"/>
  <c r="J39" i="2"/>
  <c r="K39" i="2" s="1"/>
  <c r="L39" i="2" s="1"/>
  <c r="N39" i="2" s="1"/>
  <c r="O39" i="2" s="1"/>
  <c r="N26" i="7"/>
  <c r="O26" i="7" s="1"/>
  <c r="I27" i="7" s="1"/>
  <c r="P26" i="7"/>
  <c r="P26" i="6"/>
  <c r="N26" i="6"/>
  <c r="O26" i="6" s="1"/>
  <c r="I27" i="6" s="1"/>
  <c r="P26" i="4"/>
  <c r="P49" i="4" s="1"/>
  <c r="N26" i="4"/>
  <c r="O26" i="4" s="1"/>
  <c r="O49" i="4" s="1"/>
  <c r="I27" i="3"/>
  <c r="I27" i="10" l="1"/>
  <c r="O35" i="10"/>
  <c r="J27" i="12"/>
  <c r="K27" i="12" s="1"/>
  <c r="L27" i="12" s="1"/>
  <c r="J27" i="11"/>
  <c r="K27" i="11" s="1"/>
  <c r="L27" i="11" s="1"/>
  <c r="J27" i="10"/>
  <c r="K27" i="10" s="1"/>
  <c r="L27" i="10" s="1"/>
  <c r="M27" i="10" s="1"/>
  <c r="J27" i="13"/>
  <c r="K27" i="13" s="1"/>
  <c r="L27" i="13" s="1"/>
  <c r="M27" i="13" s="1"/>
  <c r="I27" i="13"/>
  <c r="I27" i="12"/>
  <c r="J41" i="14"/>
  <c r="K41" i="14" s="1"/>
  <c r="L41" i="14" s="1"/>
  <c r="M41" i="14" s="1"/>
  <c r="I40" i="2"/>
  <c r="J27" i="4"/>
  <c r="K27" i="4" s="1"/>
  <c r="L27" i="4" s="1"/>
  <c r="J27" i="7"/>
  <c r="K27" i="7" s="1"/>
  <c r="L27" i="7" s="1"/>
  <c r="J27" i="6"/>
  <c r="K27" i="6" s="1"/>
  <c r="L27" i="6" s="1"/>
  <c r="M27" i="6" s="1"/>
  <c r="I27" i="4"/>
  <c r="J27" i="3"/>
  <c r="K27" i="3" s="1"/>
  <c r="L27" i="3" s="1"/>
  <c r="M27" i="3" s="1"/>
  <c r="P27" i="3" s="1"/>
  <c r="J27" i="5"/>
  <c r="K27" i="5" s="1"/>
  <c r="L27" i="5" s="1"/>
  <c r="N27" i="13" l="1"/>
  <c r="O27" i="13" s="1"/>
  <c r="I28" i="13" s="1"/>
  <c r="P27" i="13"/>
  <c r="P27" i="10"/>
  <c r="N27" i="10"/>
  <c r="O27" i="10" s="1"/>
  <c r="M27" i="11"/>
  <c r="I28" i="10"/>
  <c r="M27" i="12"/>
  <c r="P41" i="14"/>
  <c r="N41" i="14"/>
  <c r="O41" i="14" s="1"/>
  <c r="J40" i="2"/>
  <c r="K40" i="2" s="1"/>
  <c r="L40" i="2" s="1"/>
  <c r="N40" i="2" s="1"/>
  <c r="M27" i="7"/>
  <c r="N27" i="7" s="1"/>
  <c r="O27" i="7" s="1"/>
  <c r="M27" i="4"/>
  <c r="P27" i="4" s="1"/>
  <c r="P27" i="6"/>
  <c r="N27" i="6"/>
  <c r="O27" i="6" s="1"/>
  <c r="I28" i="6" s="1"/>
  <c r="N27" i="3"/>
  <c r="O27" i="3" s="1"/>
  <c r="M27" i="5"/>
  <c r="P27" i="11" l="1"/>
  <c r="N27" i="11"/>
  <c r="O27" i="11" s="1"/>
  <c r="P27" i="7"/>
  <c r="P27" i="12"/>
  <c r="N27" i="12"/>
  <c r="O27" i="12" s="1"/>
  <c r="I28" i="12" s="1"/>
  <c r="I42" i="14"/>
  <c r="O40" i="2"/>
  <c r="I41" i="2" s="1"/>
  <c r="J41" i="2" s="1"/>
  <c r="K41" i="2" s="1"/>
  <c r="L41" i="2" s="1"/>
  <c r="N41" i="2" s="1"/>
  <c r="N27" i="4"/>
  <c r="O27" i="4" s="1"/>
  <c r="I28" i="4" s="1"/>
  <c r="I28" i="7"/>
  <c r="N27" i="5"/>
  <c r="O27" i="5" s="1"/>
  <c r="P27" i="5"/>
  <c r="I28" i="3"/>
  <c r="I28" i="11" l="1"/>
  <c r="J28" i="12"/>
  <c r="K28" i="12" s="1"/>
  <c r="L28" i="12" s="1"/>
  <c r="J28" i="11"/>
  <c r="K28" i="11" s="1"/>
  <c r="L28" i="11" s="1"/>
  <c r="M28" i="11" s="1"/>
  <c r="J28" i="13"/>
  <c r="K28" i="13" s="1"/>
  <c r="L28" i="13" s="1"/>
  <c r="J28" i="10"/>
  <c r="K28" i="10" s="1"/>
  <c r="L28" i="10" s="1"/>
  <c r="M28" i="12"/>
  <c r="J42" i="14"/>
  <c r="K42" i="14" s="1"/>
  <c r="L42" i="14" s="1"/>
  <c r="M42" i="14" s="1"/>
  <c r="O41" i="2"/>
  <c r="I42" i="2" s="1"/>
  <c r="J42" i="2" s="1"/>
  <c r="K42" i="2" s="1"/>
  <c r="L42" i="2" s="1"/>
  <c r="N42" i="2" s="1"/>
  <c r="J28" i="6"/>
  <c r="K28" i="6" s="1"/>
  <c r="L28" i="6" s="1"/>
  <c r="J28" i="7"/>
  <c r="K28" i="7" s="1"/>
  <c r="L28" i="7" s="1"/>
  <c r="J28" i="4"/>
  <c r="K28" i="4" s="1"/>
  <c r="L28" i="4" s="1"/>
  <c r="J28" i="3"/>
  <c r="K28" i="3" s="1"/>
  <c r="L28" i="3" s="1"/>
  <c r="M28" i="3" s="1"/>
  <c r="N28" i="3" s="1"/>
  <c r="O28" i="3" s="1"/>
  <c r="J28" i="5"/>
  <c r="K28" i="5" s="1"/>
  <c r="L28" i="5" s="1"/>
  <c r="M28" i="5" s="1"/>
  <c r="I28" i="5"/>
  <c r="N28" i="11" l="1"/>
  <c r="O28" i="11" s="1"/>
  <c r="P28" i="11"/>
  <c r="M28" i="13"/>
  <c r="M28" i="10"/>
  <c r="P28" i="12"/>
  <c r="N28" i="12"/>
  <c r="O28" i="12" s="1"/>
  <c r="I29" i="11"/>
  <c r="I29" i="12"/>
  <c r="P42" i="14"/>
  <c r="N42" i="14"/>
  <c r="O42" i="14" s="1"/>
  <c r="O42" i="2"/>
  <c r="I43" i="2" s="1"/>
  <c r="J43" i="2" s="1"/>
  <c r="K43" i="2" s="1"/>
  <c r="L43" i="2" s="1"/>
  <c r="N43" i="2" s="1"/>
  <c r="M28" i="7"/>
  <c r="N28" i="7" s="1"/>
  <c r="O28" i="7" s="1"/>
  <c r="I29" i="7" s="1"/>
  <c r="M28" i="4"/>
  <c r="P28" i="4" s="1"/>
  <c r="P28" i="7"/>
  <c r="M28" i="6"/>
  <c r="P28" i="3"/>
  <c r="N28" i="5"/>
  <c r="O28" i="5" s="1"/>
  <c r="P28" i="5"/>
  <c r="N28" i="10" l="1"/>
  <c r="O28" i="10" s="1"/>
  <c r="P28" i="10"/>
  <c r="N28" i="4"/>
  <c r="O28" i="4" s="1"/>
  <c r="I29" i="4" s="1"/>
  <c r="I29" i="10"/>
  <c r="N28" i="13"/>
  <c r="O28" i="13" s="1"/>
  <c r="I29" i="13" s="1"/>
  <c r="P28" i="13"/>
  <c r="I43" i="14"/>
  <c r="O43" i="2"/>
  <c r="I44" i="2" s="1"/>
  <c r="J44" i="2" s="1"/>
  <c r="K44" i="2" s="1"/>
  <c r="L44" i="2" s="1"/>
  <c r="N44" i="2" s="1"/>
  <c r="P28" i="6"/>
  <c r="N28" i="6"/>
  <c r="O28" i="6" s="1"/>
  <c r="I29" i="6" s="1"/>
  <c r="I29" i="5"/>
  <c r="I29" i="3"/>
  <c r="J29" i="12" l="1"/>
  <c r="K29" i="12" s="1"/>
  <c r="L29" i="12" s="1"/>
  <c r="J29" i="11"/>
  <c r="K29" i="11" s="1"/>
  <c r="L29" i="11" s="1"/>
  <c r="J29" i="10"/>
  <c r="K29" i="10" s="1"/>
  <c r="L29" i="10" s="1"/>
  <c r="J29" i="13"/>
  <c r="K29" i="13" s="1"/>
  <c r="L29" i="13" s="1"/>
  <c r="M29" i="10"/>
  <c r="M29" i="13"/>
  <c r="J43" i="14"/>
  <c r="K43" i="14" s="1"/>
  <c r="L43" i="14" s="1"/>
  <c r="M43" i="14" s="1"/>
  <c r="O44" i="2"/>
  <c r="I45" i="2" s="1"/>
  <c r="J45" i="2" s="1"/>
  <c r="K45" i="2" s="1"/>
  <c r="L45" i="2" s="1"/>
  <c r="N45" i="2" s="1"/>
  <c r="J29" i="6"/>
  <c r="K29" i="6" s="1"/>
  <c r="L29" i="6" s="1"/>
  <c r="J29" i="4"/>
  <c r="K29" i="4" s="1"/>
  <c r="L29" i="4" s="1"/>
  <c r="J29" i="7"/>
  <c r="K29" i="7" s="1"/>
  <c r="L29" i="7" s="1"/>
  <c r="M29" i="6"/>
  <c r="J29" i="3"/>
  <c r="K29" i="3" s="1"/>
  <c r="L29" i="3" s="1"/>
  <c r="J29" i="5"/>
  <c r="K29" i="5" s="1"/>
  <c r="L29" i="5" s="1"/>
  <c r="M29" i="5" s="1"/>
  <c r="N29" i="13" l="1"/>
  <c r="O29" i="13" s="1"/>
  <c r="P29" i="13"/>
  <c r="P29" i="10"/>
  <c r="N29" i="10"/>
  <c r="O29" i="10" s="1"/>
  <c r="M29" i="11"/>
  <c r="M29" i="12"/>
  <c r="N43" i="14"/>
  <c r="O43" i="14" s="1"/>
  <c r="P43" i="14"/>
  <c r="O45" i="2"/>
  <c r="I46" i="2" s="1"/>
  <c r="J46" i="2" s="1"/>
  <c r="K46" i="2" s="1"/>
  <c r="L46" i="2" s="1"/>
  <c r="N46" i="2" s="1"/>
  <c r="M29" i="4"/>
  <c r="N29" i="4" s="1"/>
  <c r="O29" i="4" s="1"/>
  <c r="P29" i="6"/>
  <c r="N29" i="6"/>
  <c r="O29" i="6" s="1"/>
  <c r="M29" i="3"/>
  <c r="P29" i="3" s="1"/>
  <c r="M29" i="7"/>
  <c r="P29" i="5"/>
  <c r="N29" i="5"/>
  <c r="O29" i="5" s="1"/>
  <c r="I30" i="5" s="1"/>
  <c r="P29" i="11" l="1"/>
  <c r="N29" i="11"/>
  <c r="O29" i="11" s="1"/>
  <c r="I30" i="11"/>
  <c r="P29" i="4"/>
  <c r="N29" i="12"/>
  <c r="O29" i="12" s="1"/>
  <c r="I30" i="12" s="1"/>
  <c r="P29" i="12"/>
  <c r="I30" i="10"/>
  <c r="I30" i="13"/>
  <c r="I44" i="14"/>
  <c r="O46" i="2"/>
  <c r="I47" i="2" s="1"/>
  <c r="J47" i="2" s="1"/>
  <c r="K47" i="2" s="1"/>
  <c r="L47" i="2" s="1"/>
  <c r="N47" i="2" s="1"/>
  <c r="I30" i="4"/>
  <c r="N29" i="3"/>
  <c r="O29" i="3" s="1"/>
  <c r="I30" i="6"/>
  <c r="N29" i="7"/>
  <c r="O29" i="7" s="1"/>
  <c r="I30" i="7" s="1"/>
  <c r="P29" i="7"/>
  <c r="J44" i="14" l="1"/>
  <c r="K44" i="14" s="1"/>
  <c r="L44" i="14" s="1"/>
  <c r="M44" i="14" s="1"/>
  <c r="O47" i="2"/>
  <c r="I48" i="2" s="1"/>
  <c r="J48" i="2" s="1"/>
  <c r="K48" i="2" s="1"/>
  <c r="L48" i="2" s="1"/>
  <c r="N48" i="2" s="1"/>
  <c r="I30" i="3"/>
  <c r="J30" i="13" l="1"/>
  <c r="K30" i="13" s="1"/>
  <c r="L30" i="13" s="1"/>
  <c r="J30" i="10"/>
  <c r="K30" i="10" s="1"/>
  <c r="L30" i="10" s="1"/>
  <c r="J30" i="12"/>
  <c r="K30" i="12" s="1"/>
  <c r="L30" i="12" s="1"/>
  <c r="J30" i="11"/>
  <c r="K30" i="11" s="1"/>
  <c r="L30" i="11" s="1"/>
  <c r="P44" i="14"/>
  <c r="N44" i="14"/>
  <c r="O44" i="14" s="1"/>
  <c r="O48" i="2"/>
  <c r="I49" i="2" s="1"/>
  <c r="J49" i="2" s="1"/>
  <c r="K49" i="2" s="1"/>
  <c r="L49" i="2" s="1"/>
  <c r="N49" i="2" s="1"/>
  <c r="J30" i="6"/>
  <c r="K30" i="6" s="1"/>
  <c r="L30" i="6" s="1"/>
  <c r="L40" i="6" s="1"/>
  <c r="J30" i="4"/>
  <c r="K30" i="4" s="1"/>
  <c r="L30" i="4" s="1"/>
  <c r="J30" i="7"/>
  <c r="K30" i="7" s="1"/>
  <c r="L30" i="7" s="1"/>
  <c r="L35" i="7" s="1"/>
  <c r="J30" i="5"/>
  <c r="K30" i="5" s="1"/>
  <c r="L30" i="5" s="1"/>
  <c r="M30" i="5" s="1"/>
  <c r="J30" i="3"/>
  <c r="K30" i="3" s="1"/>
  <c r="L30" i="3" s="1"/>
  <c r="L127" i="3" s="1"/>
  <c r="L40" i="11" l="1"/>
  <c r="M30" i="11"/>
  <c r="M30" i="12"/>
  <c r="L36" i="10"/>
  <c r="M30" i="10"/>
  <c r="M30" i="13"/>
  <c r="I45" i="14"/>
  <c r="O49" i="2"/>
  <c r="I50" i="2" s="1"/>
  <c r="J50" i="2" s="1"/>
  <c r="K50" i="2" s="1"/>
  <c r="L50" i="2" s="1"/>
  <c r="N50" i="2" s="1"/>
  <c r="M30" i="4"/>
  <c r="N30" i="4" s="1"/>
  <c r="O30" i="4" s="1"/>
  <c r="N30" i="5"/>
  <c r="O30" i="5" s="1"/>
  <c r="I31" i="5" s="1"/>
  <c r="P30" i="5"/>
  <c r="P30" i="4"/>
  <c r="M30" i="3"/>
  <c r="L36" i="7"/>
  <c r="M30" i="7"/>
  <c r="M30" i="6"/>
  <c r="N30" i="10" l="1"/>
  <c r="O30" i="10" s="1"/>
  <c r="P30" i="10"/>
  <c r="P36" i="10" s="1"/>
  <c r="N30" i="13"/>
  <c r="O30" i="13" s="1"/>
  <c r="P30" i="13"/>
  <c r="P30" i="12"/>
  <c r="N30" i="12"/>
  <c r="O30" i="12" s="1"/>
  <c r="I31" i="12" s="1"/>
  <c r="P30" i="11"/>
  <c r="P40" i="11" s="1"/>
  <c r="N30" i="11"/>
  <c r="O30" i="11" s="1"/>
  <c r="I31" i="13"/>
  <c r="J45" i="14"/>
  <c r="K45" i="14" s="1"/>
  <c r="L45" i="14" s="1"/>
  <c r="M45" i="14" s="1"/>
  <c r="O50" i="2"/>
  <c r="I51" i="2" s="1"/>
  <c r="J51" i="2" s="1"/>
  <c r="K51" i="2" s="1"/>
  <c r="L51" i="2" s="1"/>
  <c r="N51" i="2" s="1"/>
  <c r="I31" i="4"/>
  <c r="P30" i="6"/>
  <c r="P40" i="6" s="1"/>
  <c r="N30" i="6"/>
  <c r="O30" i="6" s="1"/>
  <c r="O40" i="6" s="1"/>
  <c r="N30" i="3"/>
  <c r="O30" i="3" s="1"/>
  <c r="P30" i="3"/>
  <c r="P127" i="3" s="1"/>
  <c r="P30" i="7"/>
  <c r="N30" i="7"/>
  <c r="O30" i="7" s="1"/>
  <c r="O40" i="11" l="1"/>
  <c r="I31" i="11"/>
  <c r="P45" i="14"/>
  <c r="N45" i="14"/>
  <c r="O45" i="14" s="1"/>
  <c r="O51" i="2"/>
  <c r="I52" i="2" s="1"/>
  <c r="J52" i="2" s="1"/>
  <c r="K52" i="2" s="1"/>
  <c r="L52" i="2" s="1"/>
  <c r="N52" i="2" s="1"/>
  <c r="I31" i="3"/>
  <c r="J31" i="5" s="1"/>
  <c r="K31" i="5" s="1"/>
  <c r="L31" i="5" s="1"/>
  <c r="M31" i="5" s="1"/>
  <c r="O127" i="3"/>
  <c r="O36" i="7"/>
  <c r="O35" i="7"/>
  <c r="P36" i="7"/>
  <c r="P35" i="7"/>
  <c r="I31" i="6"/>
  <c r="J31" i="4" l="1"/>
  <c r="K31" i="4" s="1"/>
  <c r="L31" i="4" s="1"/>
  <c r="J31" i="13"/>
  <c r="K31" i="13" s="1"/>
  <c r="L31" i="13" s="1"/>
  <c r="J31" i="12"/>
  <c r="K31" i="12" s="1"/>
  <c r="L31" i="12" s="1"/>
  <c r="J31" i="11"/>
  <c r="K31" i="11" s="1"/>
  <c r="L31" i="11" s="1"/>
  <c r="J31" i="3"/>
  <c r="K31" i="3" s="1"/>
  <c r="L31" i="3" s="1"/>
  <c r="J31" i="6"/>
  <c r="K31" i="6" s="1"/>
  <c r="L31" i="6" s="1"/>
  <c r="M31" i="6" s="1"/>
  <c r="I46" i="14"/>
  <c r="O52" i="2"/>
  <c r="I53" i="2" s="1"/>
  <c r="J53" i="2" s="1"/>
  <c r="K53" i="2" s="1"/>
  <c r="L53" i="2" s="1"/>
  <c r="N53" i="2" s="1"/>
  <c r="N31" i="5"/>
  <c r="O31" i="5" s="1"/>
  <c r="I32" i="5" s="1"/>
  <c r="P31" i="5"/>
  <c r="M31" i="3"/>
  <c r="M31" i="4"/>
  <c r="P31" i="6" l="1"/>
  <c r="N31" i="6"/>
  <c r="O31" i="6" s="1"/>
  <c r="M31" i="12"/>
  <c r="M31" i="13"/>
  <c r="L41" i="11"/>
  <c r="M31" i="11"/>
  <c r="J46" i="14"/>
  <c r="K46" i="14" s="1"/>
  <c r="L46" i="14" s="1"/>
  <c r="M46" i="14" s="1"/>
  <c r="O53" i="2"/>
  <c r="I54" i="2" s="1"/>
  <c r="J54" i="2" s="1"/>
  <c r="K54" i="2" s="1"/>
  <c r="L54" i="2" s="1"/>
  <c r="N54" i="2" s="1"/>
  <c r="I32" i="6"/>
  <c r="N31" i="3"/>
  <c r="O31" i="3" s="1"/>
  <c r="P31" i="3"/>
  <c r="P31" i="4"/>
  <c r="N31" i="4"/>
  <c r="O31" i="4" s="1"/>
  <c r="I32" i="4" s="1"/>
  <c r="P31" i="13" l="1"/>
  <c r="N31" i="13"/>
  <c r="O31" i="13" s="1"/>
  <c r="N31" i="12"/>
  <c r="O31" i="12" s="1"/>
  <c r="P31" i="12"/>
  <c r="P31" i="11"/>
  <c r="P41" i="11" s="1"/>
  <c r="N31" i="11"/>
  <c r="O31" i="11" s="1"/>
  <c r="P46" i="14"/>
  <c r="N46" i="14"/>
  <c r="O46" i="14" s="1"/>
  <c r="O54" i="2"/>
  <c r="I55" i="2" s="1"/>
  <c r="J55" i="2" s="1"/>
  <c r="K55" i="2" s="1"/>
  <c r="L55" i="2" s="1"/>
  <c r="N55" i="2" s="1"/>
  <c r="I32" i="3"/>
  <c r="J32" i="3"/>
  <c r="K32" i="3" s="1"/>
  <c r="L32" i="3" s="1"/>
  <c r="J32" i="5"/>
  <c r="K32" i="5" s="1"/>
  <c r="L32" i="5" s="1"/>
  <c r="M32" i="5" s="1"/>
  <c r="N32" i="5" s="1"/>
  <c r="O32" i="5" s="1"/>
  <c r="I33" i="5" s="1"/>
  <c r="I32" i="12" l="1"/>
  <c r="O41" i="11"/>
  <c r="I32" i="11"/>
  <c r="J32" i="4"/>
  <c r="K32" i="4" s="1"/>
  <c r="L32" i="4" s="1"/>
  <c r="M32" i="4" s="1"/>
  <c r="J32" i="11"/>
  <c r="K32" i="11" s="1"/>
  <c r="L32" i="11" s="1"/>
  <c r="M32" i="11" s="1"/>
  <c r="J32" i="13"/>
  <c r="K32" i="13" s="1"/>
  <c r="L32" i="13" s="1"/>
  <c r="M32" i="13" s="1"/>
  <c r="J32" i="12"/>
  <c r="K32" i="12" s="1"/>
  <c r="L32" i="12" s="1"/>
  <c r="M32" i="12" s="1"/>
  <c r="I32" i="13"/>
  <c r="I47" i="14"/>
  <c r="J32" i="6"/>
  <c r="K32" i="6" s="1"/>
  <c r="L32" i="6" s="1"/>
  <c r="O55" i="2"/>
  <c r="I56" i="2" s="1"/>
  <c r="J56" i="2" s="1"/>
  <c r="K56" i="2" s="1"/>
  <c r="L56" i="2" s="1"/>
  <c r="N56" i="2" s="1"/>
  <c r="M32" i="6"/>
  <c r="P32" i="6" s="1"/>
  <c r="M32" i="3"/>
  <c r="P32" i="5"/>
  <c r="P32" i="13" l="1"/>
  <c r="N32" i="13"/>
  <c r="O32" i="13" s="1"/>
  <c r="P32" i="12"/>
  <c r="N32" i="12"/>
  <c r="O32" i="12" s="1"/>
  <c r="N32" i="11"/>
  <c r="O32" i="11" s="1"/>
  <c r="P32" i="11"/>
  <c r="I33" i="11"/>
  <c r="N32" i="6"/>
  <c r="O32" i="6" s="1"/>
  <c r="I33" i="6" s="1"/>
  <c r="J47" i="14"/>
  <c r="K47" i="14" s="1"/>
  <c r="L47" i="14" s="1"/>
  <c r="M47" i="14" s="1"/>
  <c r="O56" i="2"/>
  <c r="I57" i="2" s="1"/>
  <c r="J57" i="2" s="1"/>
  <c r="K57" i="2" s="1"/>
  <c r="L57" i="2" s="1"/>
  <c r="N57" i="2" s="1"/>
  <c r="N32" i="3"/>
  <c r="O32" i="3" s="1"/>
  <c r="P32" i="3"/>
  <c r="N32" i="4"/>
  <c r="O32" i="4" s="1"/>
  <c r="P32" i="4"/>
  <c r="I33" i="12" l="1"/>
  <c r="I33" i="13"/>
  <c r="N47" i="14"/>
  <c r="O47" i="14" s="1"/>
  <c r="P47" i="14"/>
  <c r="O57" i="2"/>
  <c r="I58" i="2" s="1"/>
  <c r="J58" i="2" s="1"/>
  <c r="K58" i="2" s="1"/>
  <c r="L58" i="2" s="1"/>
  <c r="N58" i="2" s="1"/>
  <c r="I33" i="3"/>
  <c r="J33" i="5"/>
  <c r="K33" i="5" s="1"/>
  <c r="L33" i="5" s="1"/>
  <c r="M33" i="5" s="1"/>
  <c r="J33" i="3"/>
  <c r="K33" i="3" s="1"/>
  <c r="L33" i="3" s="1"/>
  <c r="I33" i="4"/>
  <c r="J33" i="4" l="1"/>
  <c r="K33" i="4" s="1"/>
  <c r="L33" i="4" s="1"/>
  <c r="M33" i="4" s="1"/>
  <c r="N33" i="4" s="1"/>
  <c r="O33" i="4" s="1"/>
  <c r="I34" i="4" s="1"/>
  <c r="J33" i="12"/>
  <c r="K33" i="12" s="1"/>
  <c r="L33" i="12" s="1"/>
  <c r="M33" i="12" s="1"/>
  <c r="J33" i="11"/>
  <c r="K33" i="11" s="1"/>
  <c r="L33" i="11" s="1"/>
  <c r="J33" i="13"/>
  <c r="K33" i="13" s="1"/>
  <c r="L33" i="13" s="1"/>
  <c r="M33" i="13" s="1"/>
  <c r="I48" i="14"/>
  <c r="O58" i="2"/>
  <c r="I59" i="2" s="1"/>
  <c r="J59" i="2" s="1"/>
  <c r="K59" i="2" s="1"/>
  <c r="L59" i="2" s="1"/>
  <c r="N59" i="2" s="1"/>
  <c r="J33" i="6"/>
  <c r="K33" i="6" s="1"/>
  <c r="L33" i="6" s="1"/>
  <c r="M33" i="6" s="1"/>
  <c r="P33" i="4"/>
  <c r="P33" i="5"/>
  <c r="N33" i="5"/>
  <c r="O33" i="5" s="1"/>
  <c r="I34" i="5" s="1"/>
  <c r="M33" i="3"/>
  <c r="N33" i="13" l="1"/>
  <c r="O33" i="13" s="1"/>
  <c r="I34" i="13" s="1"/>
  <c r="P33" i="13"/>
  <c r="M33" i="11"/>
  <c r="P33" i="12"/>
  <c r="N33" i="12"/>
  <c r="O33" i="12" s="1"/>
  <c r="J48" i="14"/>
  <c r="K48" i="14" s="1"/>
  <c r="L48" i="14" s="1"/>
  <c r="M48" i="14" s="1"/>
  <c r="O59" i="2"/>
  <c r="I60" i="2" s="1"/>
  <c r="J60" i="2" s="1"/>
  <c r="K60" i="2" s="1"/>
  <c r="L60" i="2" s="1"/>
  <c r="N60" i="2" s="1"/>
  <c r="P33" i="6"/>
  <c r="N33" i="6"/>
  <c r="O33" i="6" s="1"/>
  <c r="I34" i="6" s="1"/>
  <c r="N33" i="3"/>
  <c r="O33" i="3" s="1"/>
  <c r="P33" i="3"/>
  <c r="I34" i="12" l="1"/>
  <c r="P33" i="11"/>
  <c r="N33" i="11"/>
  <c r="O33" i="11" s="1"/>
  <c r="P48" i="14"/>
  <c r="N48" i="14"/>
  <c r="O48" i="14" s="1"/>
  <c r="O60" i="2"/>
  <c r="I61" i="2" s="1"/>
  <c r="J61" i="2" s="1"/>
  <c r="K61" i="2" s="1"/>
  <c r="L61" i="2" s="1"/>
  <c r="N61" i="2" s="1"/>
  <c r="I34" i="3"/>
  <c r="J34" i="6" s="1"/>
  <c r="K34" i="6" s="1"/>
  <c r="L34" i="6" s="1"/>
  <c r="J34" i="5" l="1"/>
  <c r="K34" i="5" s="1"/>
  <c r="L34" i="5" s="1"/>
  <c r="J34" i="3"/>
  <c r="K34" i="3" s="1"/>
  <c r="L34" i="3" s="1"/>
  <c r="M34" i="3" s="1"/>
  <c r="I34" i="11"/>
  <c r="J34" i="4"/>
  <c r="K34" i="4" s="1"/>
  <c r="L34" i="4" s="1"/>
  <c r="M34" i="4" s="1"/>
  <c r="J34" i="12"/>
  <c r="K34" i="12" s="1"/>
  <c r="L34" i="12" s="1"/>
  <c r="M34" i="12" s="1"/>
  <c r="J34" i="13"/>
  <c r="K34" i="13" s="1"/>
  <c r="L34" i="13" s="1"/>
  <c r="J34" i="11"/>
  <c r="K34" i="11" s="1"/>
  <c r="L34" i="11" s="1"/>
  <c r="M34" i="11" s="1"/>
  <c r="I49" i="14"/>
  <c r="O61" i="2"/>
  <c r="I62" i="2" s="1"/>
  <c r="J62" i="2" s="1"/>
  <c r="K62" i="2" s="1"/>
  <c r="L62" i="2" s="1"/>
  <c r="N62" i="2" s="1"/>
  <c r="M34" i="6"/>
  <c r="P34" i="6"/>
  <c r="N34" i="6"/>
  <c r="O34" i="6" s="1"/>
  <c r="I35" i="6" s="1"/>
  <c r="M34" i="5"/>
  <c r="N34" i="11" l="1"/>
  <c r="O34" i="11" s="1"/>
  <c r="P34" i="11"/>
  <c r="I35" i="11"/>
  <c r="N34" i="12"/>
  <c r="O34" i="12" s="1"/>
  <c r="P34" i="12"/>
  <c r="I35" i="12"/>
  <c r="M34" i="13"/>
  <c r="J49" i="14"/>
  <c r="K49" i="14" s="1"/>
  <c r="L49" i="14" s="1"/>
  <c r="M49" i="14" s="1"/>
  <c r="O62" i="2"/>
  <c r="I63" i="2" s="1"/>
  <c r="J63" i="2" s="1"/>
  <c r="K63" i="2" s="1"/>
  <c r="L63" i="2" s="1"/>
  <c r="N63" i="2" s="1"/>
  <c r="N34" i="4"/>
  <c r="O34" i="4" s="1"/>
  <c r="I35" i="4" s="1"/>
  <c r="P34" i="4"/>
  <c r="N34" i="5"/>
  <c r="O34" i="5" s="1"/>
  <c r="I35" i="5" s="1"/>
  <c r="P34" i="5"/>
  <c r="P34" i="3"/>
  <c r="N34" i="3"/>
  <c r="O34" i="3" s="1"/>
  <c r="P34" i="13" l="1"/>
  <c r="N34" i="13"/>
  <c r="O34" i="13" s="1"/>
  <c r="I35" i="13" s="1"/>
  <c r="P49" i="14"/>
  <c r="N49" i="14"/>
  <c r="O49" i="14" s="1"/>
  <c r="O63" i="2"/>
  <c r="I64" i="2" s="1"/>
  <c r="J64" i="2" s="1"/>
  <c r="K64" i="2" s="1"/>
  <c r="L64" i="2" s="1"/>
  <c r="N64" i="2" s="1"/>
  <c r="I35" i="3"/>
  <c r="J35" i="13" l="1"/>
  <c r="K35" i="13" s="1"/>
  <c r="L35" i="13" s="1"/>
  <c r="J35" i="12"/>
  <c r="K35" i="12" s="1"/>
  <c r="L35" i="12" s="1"/>
  <c r="M35" i="12" s="1"/>
  <c r="J35" i="11"/>
  <c r="K35" i="11" s="1"/>
  <c r="L35" i="11" s="1"/>
  <c r="J35" i="5"/>
  <c r="K35" i="5" s="1"/>
  <c r="L35" i="5" s="1"/>
  <c r="M35" i="5" s="1"/>
  <c r="N35" i="5" s="1"/>
  <c r="O35" i="5" s="1"/>
  <c r="I36" i="5" s="1"/>
  <c r="J35" i="6"/>
  <c r="K35" i="6" s="1"/>
  <c r="L35" i="6" s="1"/>
  <c r="M35" i="6" s="1"/>
  <c r="J35" i="3"/>
  <c r="K35" i="3" s="1"/>
  <c r="L35" i="3" s="1"/>
  <c r="M35" i="3" s="1"/>
  <c r="P35" i="3" s="1"/>
  <c r="J35" i="4"/>
  <c r="K35" i="4" s="1"/>
  <c r="L35" i="4" s="1"/>
  <c r="M35" i="4" s="1"/>
  <c r="P35" i="4" s="1"/>
  <c r="I50" i="14"/>
  <c r="O64" i="2"/>
  <c r="I65" i="2" s="1"/>
  <c r="J65" i="2" s="1"/>
  <c r="K65" i="2" s="1"/>
  <c r="L65" i="2" s="1"/>
  <c r="D5" i="8" s="1"/>
  <c r="P35" i="5"/>
  <c r="M35" i="11" l="1"/>
  <c r="P35" i="12"/>
  <c r="N35" i="12"/>
  <c r="O35" i="12" s="1"/>
  <c r="I36" i="12" s="1"/>
  <c r="N35" i="4"/>
  <c r="O35" i="4" s="1"/>
  <c r="I36" i="4" s="1"/>
  <c r="N35" i="3"/>
  <c r="O35" i="3" s="1"/>
  <c r="I36" i="3" s="1"/>
  <c r="M35" i="13"/>
  <c r="L128" i="2"/>
  <c r="J50" i="14"/>
  <c r="K50" i="14" s="1"/>
  <c r="L50" i="14" s="1"/>
  <c r="M50" i="14" s="1"/>
  <c r="N65" i="2"/>
  <c r="P35" i="6"/>
  <c r="N35" i="6"/>
  <c r="O35" i="6" s="1"/>
  <c r="J36" i="6" l="1"/>
  <c r="K36" i="6" s="1"/>
  <c r="L36" i="6" s="1"/>
  <c r="J36" i="12"/>
  <c r="K36" i="12" s="1"/>
  <c r="L36" i="12" s="1"/>
  <c r="J36" i="13"/>
  <c r="K36" i="13" s="1"/>
  <c r="L36" i="13" s="1"/>
  <c r="J36" i="11"/>
  <c r="K36" i="11" s="1"/>
  <c r="L36" i="11" s="1"/>
  <c r="L42" i="11" s="1"/>
  <c r="J36" i="5"/>
  <c r="K36" i="5" s="1"/>
  <c r="L36" i="5" s="1"/>
  <c r="J36" i="4"/>
  <c r="K36" i="4" s="1"/>
  <c r="L36" i="4" s="1"/>
  <c r="M36" i="4" s="1"/>
  <c r="N36" i="4" s="1"/>
  <c r="O36" i="4" s="1"/>
  <c r="I37" i="4" s="1"/>
  <c r="J36" i="3"/>
  <c r="K36" i="3" s="1"/>
  <c r="L36" i="3" s="1"/>
  <c r="M36" i="3" s="1"/>
  <c r="N36" i="3" s="1"/>
  <c r="O36" i="3" s="1"/>
  <c r="I37" i="3" s="1"/>
  <c r="M36" i="12"/>
  <c r="N35" i="11"/>
  <c r="O35" i="11" s="1"/>
  <c r="P35" i="11"/>
  <c r="I36" i="11"/>
  <c r="P35" i="13"/>
  <c r="N35" i="13"/>
  <c r="O35" i="13" s="1"/>
  <c r="M36" i="13" s="1"/>
  <c r="I36" i="13"/>
  <c r="P50" i="14"/>
  <c r="N50" i="14"/>
  <c r="O50" i="14" s="1"/>
  <c r="O65" i="2"/>
  <c r="D16" i="8" s="1"/>
  <c r="M36" i="5"/>
  <c r="N36" i="5" s="1"/>
  <c r="O36" i="5" s="1"/>
  <c r="L69" i="5"/>
  <c r="L42" i="6"/>
  <c r="L41" i="6"/>
  <c r="P36" i="4"/>
  <c r="P36" i="5"/>
  <c r="P69" i="5" s="1"/>
  <c r="M36" i="6"/>
  <c r="I36" i="6"/>
  <c r="J37" i="12" l="1"/>
  <c r="K37" i="12" s="1"/>
  <c r="L37" i="12" s="1"/>
  <c r="L50" i="12" s="1"/>
  <c r="J37" i="13"/>
  <c r="K37" i="13" s="1"/>
  <c r="L37" i="13" s="1"/>
  <c r="N36" i="13"/>
  <c r="O36" i="13" s="1"/>
  <c r="O69" i="13" s="1"/>
  <c r="P36" i="13"/>
  <c r="P69" i="13" s="1"/>
  <c r="M37" i="13"/>
  <c r="I37" i="13"/>
  <c r="P36" i="3"/>
  <c r="P36" i="12"/>
  <c r="N36" i="12"/>
  <c r="O36" i="12" s="1"/>
  <c r="I37" i="12" s="1"/>
  <c r="M36" i="11"/>
  <c r="I51" i="14"/>
  <c r="I66" i="2"/>
  <c r="J66" i="2" s="1"/>
  <c r="K66" i="2" s="1"/>
  <c r="L66" i="2" s="1"/>
  <c r="O128" i="2"/>
  <c r="I37" i="5"/>
  <c r="O69" i="5"/>
  <c r="J37" i="4"/>
  <c r="K37" i="4" s="1"/>
  <c r="L37" i="4" s="1"/>
  <c r="L50" i="4" s="1"/>
  <c r="J37" i="3"/>
  <c r="K37" i="3" s="1"/>
  <c r="L37" i="3" s="1"/>
  <c r="J37" i="5"/>
  <c r="K37" i="5" s="1"/>
  <c r="L37" i="5" s="1"/>
  <c r="P36" i="6"/>
  <c r="N36" i="6"/>
  <c r="O36" i="6" s="1"/>
  <c r="N37" i="13" l="1"/>
  <c r="O37" i="13" s="1"/>
  <c r="I38" i="13" s="1"/>
  <c r="P37" i="13"/>
  <c r="M37" i="3"/>
  <c r="P36" i="11"/>
  <c r="P42" i="11" s="1"/>
  <c r="N36" i="11"/>
  <c r="O36" i="11" s="1"/>
  <c r="O42" i="11" s="1"/>
  <c r="M37" i="12"/>
  <c r="J51" i="14"/>
  <c r="K51" i="14" s="1"/>
  <c r="L51" i="14" s="1"/>
  <c r="M51" i="14" s="1"/>
  <c r="N66" i="2"/>
  <c r="M37" i="4"/>
  <c r="P37" i="4" s="1"/>
  <c r="P50" i="4" s="1"/>
  <c r="P42" i="6"/>
  <c r="P41" i="6"/>
  <c r="M37" i="5"/>
  <c r="N37" i="5" s="1"/>
  <c r="O37" i="5" s="1"/>
  <c r="O42" i="6"/>
  <c r="O41" i="6"/>
  <c r="P37" i="5"/>
  <c r="P37" i="3"/>
  <c r="N37" i="3"/>
  <c r="O37" i="3" s="1"/>
  <c r="I38" i="3" s="1"/>
  <c r="N37" i="4" l="1"/>
  <c r="O37" i="4" s="1"/>
  <c r="M38" i="4" s="1"/>
  <c r="J38" i="4"/>
  <c r="K38" i="4" s="1"/>
  <c r="L38" i="4" s="1"/>
  <c r="J38" i="13"/>
  <c r="K38" i="13" s="1"/>
  <c r="L38" i="13" s="1"/>
  <c r="J38" i="12"/>
  <c r="K38" i="12" s="1"/>
  <c r="L38" i="12" s="1"/>
  <c r="L51" i="12" s="1"/>
  <c r="N37" i="12"/>
  <c r="O37" i="12" s="1"/>
  <c r="O50" i="12" s="1"/>
  <c r="P37" i="12"/>
  <c r="P50" i="12" s="1"/>
  <c r="M38" i="12"/>
  <c r="N51" i="14"/>
  <c r="O51" i="14" s="1"/>
  <c r="P51" i="14"/>
  <c r="O66" i="2"/>
  <c r="I38" i="5"/>
  <c r="I38" i="4"/>
  <c r="O50" i="4"/>
  <c r="J38" i="5"/>
  <c r="K38" i="5" s="1"/>
  <c r="L38" i="5" s="1"/>
  <c r="J38" i="3"/>
  <c r="K38" i="3" s="1"/>
  <c r="L38" i="3" s="1"/>
  <c r="M38" i="3" s="1"/>
  <c r="N38" i="3" s="1"/>
  <c r="O38" i="3" s="1"/>
  <c r="M38" i="13" l="1"/>
  <c r="P38" i="12"/>
  <c r="P51" i="12" s="1"/>
  <c r="N38" i="12"/>
  <c r="O38" i="12" s="1"/>
  <c r="I38" i="12"/>
  <c r="I39" i="12" s="1"/>
  <c r="I52" i="14"/>
  <c r="I67" i="2"/>
  <c r="J67" i="2" s="1"/>
  <c r="K67" i="2" s="1"/>
  <c r="L67" i="2" s="1"/>
  <c r="M38" i="5"/>
  <c r="P38" i="3"/>
  <c r="P38" i="4"/>
  <c r="N38" i="4"/>
  <c r="O38" i="4" s="1"/>
  <c r="P38" i="5"/>
  <c r="N38" i="5"/>
  <c r="O38" i="5" s="1"/>
  <c r="I39" i="3"/>
  <c r="J39" i="4" l="1"/>
  <c r="K39" i="4" s="1"/>
  <c r="L39" i="4" s="1"/>
  <c r="J39" i="12"/>
  <c r="K39" i="12" s="1"/>
  <c r="L39" i="12" s="1"/>
  <c r="M39" i="12" s="1"/>
  <c r="J39" i="13"/>
  <c r="K39" i="13" s="1"/>
  <c r="L39" i="13" s="1"/>
  <c r="O51" i="12"/>
  <c r="N38" i="13"/>
  <c r="O38" i="13" s="1"/>
  <c r="P38" i="13"/>
  <c r="J52" i="14"/>
  <c r="K52" i="14" s="1"/>
  <c r="L52" i="14" s="1"/>
  <c r="M52" i="14" s="1"/>
  <c r="N67" i="2"/>
  <c r="I39" i="4"/>
  <c r="M39" i="4"/>
  <c r="J39" i="3"/>
  <c r="K39" i="3" s="1"/>
  <c r="L39" i="3" s="1"/>
  <c r="M39" i="3" s="1"/>
  <c r="N39" i="3" s="1"/>
  <c r="O39" i="3" s="1"/>
  <c r="I40" i="3" s="1"/>
  <c r="J39" i="5"/>
  <c r="K39" i="5" s="1"/>
  <c r="L39" i="5" s="1"/>
  <c r="I39" i="5"/>
  <c r="P39" i="12" l="1"/>
  <c r="N39" i="12"/>
  <c r="O39" i="12" s="1"/>
  <c r="I40" i="12" s="1"/>
  <c r="M39" i="13"/>
  <c r="I39" i="13"/>
  <c r="J40" i="12"/>
  <c r="K40" i="12" s="1"/>
  <c r="L40" i="12" s="1"/>
  <c r="J40" i="13"/>
  <c r="K40" i="13" s="1"/>
  <c r="L40" i="13" s="1"/>
  <c r="P52" i="14"/>
  <c r="N52" i="14"/>
  <c r="O52" i="14" s="1"/>
  <c r="O67" i="2"/>
  <c r="M39" i="5"/>
  <c r="N39" i="5" s="1"/>
  <c r="O39" i="5" s="1"/>
  <c r="J40" i="5"/>
  <c r="K40" i="5" s="1"/>
  <c r="L40" i="5" s="1"/>
  <c r="J40" i="4"/>
  <c r="K40" i="4" s="1"/>
  <c r="L40" i="4" s="1"/>
  <c r="P39" i="4"/>
  <c r="N39" i="4"/>
  <c r="O39" i="4" s="1"/>
  <c r="P39" i="3"/>
  <c r="J40" i="3"/>
  <c r="I40" i="13" l="1"/>
  <c r="M40" i="12"/>
  <c r="N39" i="13"/>
  <c r="O39" i="13" s="1"/>
  <c r="P39" i="13"/>
  <c r="P39" i="5"/>
  <c r="I53" i="14"/>
  <c r="I68" i="2"/>
  <c r="J68" i="2" s="1"/>
  <c r="K68" i="2" s="1"/>
  <c r="L68" i="2" s="1"/>
  <c r="M40" i="4"/>
  <c r="P40" i="4" s="1"/>
  <c r="M40" i="5"/>
  <c r="P40" i="5" s="1"/>
  <c r="I40" i="4"/>
  <c r="I40" i="5"/>
  <c r="K40" i="3"/>
  <c r="L40" i="3" s="1"/>
  <c r="M40" i="3" s="1"/>
  <c r="M40" i="13" l="1"/>
  <c r="P40" i="12"/>
  <c r="N40" i="12"/>
  <c r="O40" i="12" s="1"/>
  <c r="I41" i="12" s="1"/>
  <c r="J53" i="14"/>
  <c r="K53" i="14" s="1"/>
  <c r="L53" i="14" s="1"/>
  <c r="M53" i="14" s="1"/>
  <c r="N68" i="2"/>
  <c r="N40" i="5"/>
  <c r="O40" i="5" s="1"/>
  <c r="I41" i="5" s="1"/>
  <c r="N40" i="4"/>
  <c r="O40" i="4" s="1"/>
  <c r="I41" i="4" s="1"/>
  <c r="N40" i="3"/>
  <c r="O40" i="3" s="1"/>
  <c r="P40" i="3"/>
  <c r="P40" i="13" l="1"/>
  <c r="N40" i="13"/>
  <c r="O40" i="13" s="1"/>
  <c r="P53" i="14"/>
  <c r="N53" i="14"/>
  <c r="O53" i="14" s="1"/>
  <c r="O68" i="2"/>
  <c r="I41" i="13" l="1"/>
  <c r="I54" i="14"/>
  <c r="I69" i="2"/>
  <c r="J69" i="2" s="1"/>
  <c r="K69" i="2" s="1"/>
  <c r="L69" i="2" s="1"/>
  <c r="I41" i="3"/>
  <c r="J41" i="4" l="1"/>
  <c r="K41" i="4" s="1"/>
  <c r="L41" i="4" s="1"/>
  <c r="J41" i="12"/>
  <c r="K41" i="12" s="1"/>
  <c r="L41" i="12" s="1"/>
  <c r="J41" i="13"/>
  <c r="K41" i="13" s="1"/>
  <c r="L41" i="13" s="1"/>
  <c r="M41" i="13" s="1"/>
  <c r="J54" i="14"/>
  <c r="K54" i="14" s="1"/>
  <c r="L54" i="14" s="1"/>
  <c r="M54" i="14" s="1"/>
  <c r="N69" i="2"/>
  <c r="M41" i="4"/>
  <c r="J41" i="3"/>
  <c r="K41" i="3" s="1"/>
  <c r="L41" i="3" s="1"/>
  <c r="M41" i="3" s="1"/>
  <c r="N41" i="3" s="1"/>
  <c r="O41" i="3" s="1"/>
  <c r="I42" i="3" s="1"/>
  <c r="J41" i="5"/>
  <c r="K41" i="5" s="1"/>
  <c r="L41" i="5" s="1"/>
  <c r="M41" i="5" s="1"/>
  <c r="N41" i="13" l="1"/>
  <c r="O41" i="13" s="1"/>
  <c r="P41" i="13"/>
  <c r="I42" i="13"/>
  <c r="M41" i="12"/>
  <c r="J42" i="4"/>
  <c r="K42" i="4" s="1"/>
  <c r="L42" i="4" s="1"/>
  <c r="J42" i="13"/>
  <c r="K42" i="13" s="1"/>
  <c r="L42" i="13" s="1"/>
  <c r="M42" i="13" s="1"/>
  <c r="J42" i="12"/>
  <c r="K42" i="12" s="1"/>
  <c r="L42" i="12" s="1"/>
  <c r="P54" i="14"/>
  <c r="N54" i="14"/>
  <c r="O54" i="14" s="1"/>
  <c r="O69" i="2"/>
  <c r="P41" i="4"/>
  <c r="N41" i="4"/>
  <c r="O41" i="4" s="1"/>
  <c r="P41" i="3"/>
  <c r="J42" i="3"/>
  <c r="K42" i="3" s="1"/>
  <c r="L42" i="3" s="1"/>
  <c r="J42" i="5"/>
  <c r="K42" i="5" s="1"/>
  <c r="L42" i="5" s="1"/>
  <c r="P41" i="5"/>
  <c r="N41" i="5"/>
  <c r="O41" i="5" s="1"/>
  <c r="I42" i="5" s="1"/>
  <c r="P42" i="13" l="1"/>
  <c r="N42" i="13"/>
  <c r="O42" i="13" s="1"/>
  <c r="N41" i="12"/>
  <c r="O41" i="12" s="1"/>
  <c r="M42" i="12" s="1"/>
  <c r="P41" i="12"/>
  <c r="I42" i="12"/>
  <c r="I43" i="13"/>
  <c r="M42" i="3"/>
  <c r="N42" i="3" s="1"/>
  <c r="O42" i="3" s="1"/>
  <c r="I43" i="3" s="1"/>
  <c r="I55" i="14"/>
  <c r="I70" i="2"/>
  <c r="J70" i="2" s="1"/>
  <c r="K70" i="2" s="1"/>
  <c r="L70" i="2" s="1"/>
  <c r="M42" i="4"/>
  <c r="I42" i="4"/>
  <c r="M42" i="5"/>
  <c r="N42" i="12" l="1"/>
  <c r="O42" i="12" s="1"/>
  <c r="P42" i="12"/>
  <c r="I43" i="12"/>
  <c r="J43" i="4"/>
  <c r="K43" i="4" s="1"/>
  <c r="L43" i="4" s="1"/>
  <c r="J43" i="13"/>
  <c r="K43" i="13" s="1"/>
  <c r="L43" i="13" s="1"/>
  <c r="J43" i="12"/>
  <c r="K43" i="12" s="1"/>
  <c r="L43" i="12" s="1"/>
  <c r="J43" i="5"/>
  <c r="K43" i="5" s="1"/>
  <c r="L43" i="5" s="1"/>
  <c r="J43" i="3"/>
  <c r="K43" i="3" s="1"/>
  <c r="L43" i="3" s="1"/>
  <c r="M43" i="3" s="1"/>
  <c r="N43" i="3" s="1"/>
  <c r="O43" i="3" s="1"/>
  <c r="I44" i="3" s="1"/>
  <c r="P42" i="3"/>
  <c r="J55" i="14"/>
  <c r="K55" i="14" s="1"/>
  <c r="L55" i="14" s="1"/>
  <c r="M55" i="14" s="1"/>
  <c r="N70" i="2"/>
  <c r="P42" i="4"/>
  <c r="N42" i="4"/>
  <c r="O42" i="4" s="1"/>
  <c r="M43" i="4" s="1"/>
  <c r="P42" i="5"/>
  <c r="N42" i="5"/>
  <c r="O42" i="5" s="1"/>
  <c r="M43" i="5" s="1"/>
  <c r="J44" i="4" l="1"/>
  <c r="K44" i="4" s="1"/>
  <c r="L44" i="4" s="1"/>
  <c r="J44" i="13"/>
  <c r="K44" i="13" s="1"/>
  <c r="L44" i="13" s="1"/>
  <c r="J44" i="12"/>
  <c r="K44" i="12" s="1"/>
  <c r="L44" i="12" s="1"/>
  <c r="P43" i="3"/>
  <c r="M43" i="13"/>
  <c r="M43" i="12"/>
  <c r="N55" i="14"/>
  <c r="O55" i="14" s="1"/>
  <c r="P55" i="14"/>
  <c r="O70" i="2"/>
  <c r="P43" i="4"/>
  <c r="N43" i="4"/>
  <c r="O43" i="4" s="1"/>
  <c r="I43" i="4"/>
  <c r="J44" i="3"/>
  <c r="K44" i="3" s="1"/>
  <c r="L44" i="3" s="1"/>
  <c r="M44" i="3" s="1"/>
  <c r="J44" i="5"/>
  <c r="K44" i="5" s="1"/>
  <c r="L44" i="5" s="1"/>
  <c r="P43" i="5"/>
  <c r="N43" i="5"/>
  <c r="O43" i="5" s="1"/>
  <c r="I43" i="5"/>
  <c r="P43" i="13" l="1"/>
  <c r="N43" i="13"/>
  <c r="O43" i="13" s="1"/>
  <c r="M44" i="13" s="1"/>
  <c r="P43" i="12"/>
  <c r="N43" i="12"/>
  <c r="O43" i="12" s="1"/>
  <c r="M44" i="12" s="1"/>
  <c r="I56" i="14"/>
  <c r="I71" i="2"/>
  <c r="J71" i="2" s="1"/>
  <c r="K71" i="2" s="1"/>
  <c r="L71" i="2" s="1"/>
  <c r="N71" i="2" s="1"/>
  <c r="M44" i="5"/>
  <c r="I44" i="4"/>
  <c r="M44" i="4"/>
  <c r="I44" i="5"/>
  <c r="P44" i="5"/>
  <c r="N44" i="5"/>
  <c r="O44" i="5" s="1"/>
  <c r="N44" i="3"/>
  <c r="O44" i="3" s="1"/>
  <c r="I45" i="3" s="1"/>
  <c r="P44" i="3"/>
  <c r="I44" i="13" l="1"/>
  <c r="J45" i="4"/>
  <c r="K45" i="4" s="1"/>
  <c r="L45" i="4" s="1"/>
  <c r="J45" i="12"/>
  <c r="K45" i="12" s="1"/>
  <c r="L45" i="12" s="1"/>
  <c r="J45" i="13"/>
  <c r="K45" i="13" s="1"/>
  <c r="L45" i="13" s="1"/>
  <c r="N44" i="13"/>
  <c r="O44" i="13" s="1"/>
  <c r="M45" i="13" s="1"/>
  <c r="P44" i="13"/>
  <c r="P44" i="12"/>
  <c r="N44" i="12"/>
  <c r="O44" i="12" s="1"/>
  <c r="M45" i="12" s="1"/>
  <c r="I44" i="12"/>
  <c r="J56" i="14"/>
  <c r="K56" i="14" s="1"/>
  <c r="L56" i="14" s="1"/>
  <c r="M56" i="14" s="1"/>
  <c r="O71" i="2"/>
  <c r="I72" i="2" s="1"/>
  <c r="J72" i="2" s="1"/>
  <c r="K72" i="2" s="1"/>
  <c r="L72" i="2" s="1"/>
  <c r="N72" i="2" s="1"/>
  <c r="P44" i="4"/>
  <c r="N44" i="4"/>
  <c r="O44" i="4" s="1"/>
  <c r="J45" i="3"/>
  <c r="K45" i="3" s="1"/>
  <c r="L45" i="3" s="1"/>
  <c r="M45" i="3" s="1"/>
  <c r="J45" i="5"/>
  <c r="K45" i="5" s="1"/>
  <c r="L45" i="5" s="1"/>
  <c r="M45" i="5" s="1"/>
  <c r="I45" i="5"/>
  <c r="P45" i="12" l="1"/>
  <c r="N45" i="12"/>
  <c r="O45" i="12" s="1"/>
  <c r="N45" i="13"/>
  <c r="O45" i="13" s="1"/>
  <c r="P45" i="13"/>
  <c r="I45" i="12"/>
  <c r="I46" i="12" s="1"/>
  <c r="I45" i="13"/>
  <c r="I46" i="13" s="1"/>
  <c r="P56" i="14"/>
  <c r="N56" i="14"/>
  <c r="O56" i="14" s="1"/>
  <c r="O72" i="2"/>
  <c r="I73" i="2" s="1"/>
  <c r="J73" i="2" s="1"/>
  <c r="K73" i="2" s="1"/>
  <c r="L73" i="2" s="1"/>
  <c r="N73" i="2" s="1"/>
  <c r="M45" i="4"/>
  <c r="I45" i="4"/>
  <c r="P45" i="5"/>
  <c r="N45" i="5"/>
  <c r="O45" i="5" s="1"/>
  <c r="I46" i="5" s="1"/>
  <c r="N45" i="3"/>
  <c r="O45" i="3" s="1"/>
  <c r="I46" i="3" s="1"/>
  <c r="P45" i="3"/>
  <c r="J46" i="4" l="1"/>
  <c r="K46" i="4" s="1"/>
  <c r="L46" i="4" s="1"/>
  <c r="L52" i="4" s="1"/>
  <c r="J46" i="12"/>
  <c r="K46" i="12" s="1"/>
  <c r="L46" i="12" s="1"/>
  <c r="M46" i="12" s="1"/>
  <c r="J46" i="13"/>
  <c r="K46" i="13" s="1"/>
  <c r="L46" i="13" s="1"/>
  <c r="M46" i="13" s="1"/>
  <c r="I57" i="14"/>
  <c r="O73" i="2"/>
  <c r="I74" i="2" s="1"/>
  <c r="J74" i="2" s="1"/>
  <c r="K74" i="2" s="1"/>
  <c r="L74" i="2" s="1"/>
  <c r="N74" i="2" s="1"/>
  <c r="P45" i="4"/>
  <c r="N45" i="4"/>
  <c r="O45" i="4" s="1"/>
  <c r="M46" i="4" s="1"/>
  <c r="J46" i="3"/>
  <c r="K46" i="3" s="1"/>
  <c r="L46" i="3" s="1"/>
  <c r="M46" i="3" s="1"/>
  <c r="J46" i="5"/>
  <c r="K46" i="5" s="1"/>
  <c r="L46" i="5" s="1"/>
  <c r="N46" i="12" l="1"/>
  <c r="O46" i="12" s="1"/>
  <c r="O52" i="12" s="1"/>
  <c r="P46" i="12"/>
  <c r="P52" i="12" s="1"/>
  <c r="N46" i="13"/>
  <c r="O46" i="13" s="1"/>
  <c r="P46" i="13"/>
  <c r="L51" i="4"/>
  <c r="I47" i="13"/>
  <c r="J57" i="14"/>
  <c r="K57" i="14" s="1"/>
  <c r="L57" i="14" s="1"/>
  <c r="M57" i="14" s="1"/>
  <c r="O74" i="2"/>
  <c r="I75" i="2" s="1"/>
  <c r="J75" i="2" s="1"/>
  <c r="K75" i="2" s="1"/>
  <c r="L75" i="2" s="1"/>
  <c r="N75" i="2" s="1"/>
  <c r="P46" i="4"/>
  <c r="N46" i="4"/>
  <c r="O46" i="4" s="1"/>
  <c r="I46" i="4"/>
  <c r="M46" i="5"/>
  <c r="N46" i="3"/>
  <c r="O46" i="3" s="1"/>
  <c r="I47" i="3" s="1"/>
  <c r="J47" i="13" s="1"/>
  <c r="K47" i="13" s="1"/>
  <c r="L47" i="13" s="1"/>
  <c r="P46" i="3"/>
  <c r="M47" i="13" l="1"/>
  <c r="P57" i="14"/>
  <c r="N57" i="14"/>
  <c r="O57" i="14" s="1"/>
  <c r="O75" i="2"/>
  <c r="I76" i="2" s="1"/>
  <c r="J76" i="2" s="1"/>
  <c r="K76" i="2" s="1"/>
  <c r="L76" i="2" s="1"/>
  <c r="N76" i="2" s="1"/>
  <c r="O52" i="4"/>
  <c r="O51" i="4"/>
  <c r="P52" i="4"/>
  <c r="P51" i="4"/>
  <c r="J47" i="3"/>
  <c r="K47" i="3" s="1"/>
  <c r="L47" i="3" s="1"/>
  <c r="M47" i="3" s="1"/>
  <c r="J47" i="5"/>
  <c r="K47" i="5" s="1"/>
  <c r="L47" i="5" s="1"/>
  <c r="P46" i="5"/>
  <c r="N46" i="5"/>
  <c r="O46" i="5" s="1"/>
  <c r="M47" i="5" s="1"/>
  <c r="N47" i="13" l="1"/>
  <c r="O47" i="13" s="1"/>
  <c r="P47" i="13"/>
  <c r="I58" i="14"/>
  <c r="O76" i="2"/>
  <c r="I77" i="2" s="1"/>
  <c r="J77" i="2" s="1"/>
  <c r="K77" i="2" s="1"/>
  <c r="L77" i="2" s="1"/>
  <c r="N77" i="2" s="1"/>
  <c r="I47" i="5"/>
  <c r="P47" i="5"/>
  <c r="N47" i="5"/>
  <c r="O47" i="5" s="1"/>
  <c r="N47" i="3"/>
  <c r="O47" i="3" s="1"/>
  <c r="I48" i="3" s="1"/>
  <c r="J48" i="13" s="1"/>
  <c r="K48" i="13" s="1"/>
  <c r="L48" i="13" s="1"/>
  <c r="P47" i="3"/>
  <c r="M48" i="13" l="1"/>
  <c r="I48" i="13"/>
  <c r="J58" i="14"/>
  <c r="K58" i="14" s="1"/>
  <c r="L58" i="14" s="1"/>
  <c r="M58" i="14" s="1"/>
  <c r="O77" i="2"/>
  <c r="I78" i="2" s="1"/>
  <c r="J78" i="2" s="1"/>
  <c r="K78" i="2" s="1"/>
  <c r="L78" i="2" s="1"/>
  <c r="N78" i="2" s="1"/>
  <c r="I48" i="5"/>
  <c r="J48" i="3"/>
  <c r="K48" i="3" s="1"/>
  <c r="L48" i="3" s="1"/>
  <c r="M48" i="3" s="1"/>
  <c r="J48" i="5"/>
  <c r="K48" i="5" s="1"/>
  <c r="L48" i="5" s="1"/>
  <c r="M48" i="5" s="1"/>
  <c r="P48" i="13" l="1"/>
  <c r="N48" i="13"/>
  <c r="O48" i="13" s="1"/>
  <c r="P58" i="14"/>
  <c r="N58" i="14"/>
  <c r="O58" i="14" s="1"/>
  <c r="O78" i="2"/>
  <c r="I79" i="2" s="1"/>
  <c r="J79" i="2" s="1"/>
  <c r="K79" i="2" s="1"/>
  <c r="L79" i="2" s="1"/>
  <c r="N79" i="2" s="1"/>
  <c r="P48" i="5"/>
  <c r="N48" i="5"/>
  <c r="O48" i="5" s="1"/>
  <c r="I49" i="5" s="1"/>
  <c r="N48" i="3"/>
  <c r="O48" i="3" s="1"/>
  <c r="I49" i="3" s="1"/>
  <c r="J49" i="13" s="1"/>
  <c r="K49" i="13" s="1"/>
  <c r="L49" i="13" s="1"/>
  <c r="P48" i="3"/>
  <c r="M49" i="13" l="1"/>
  <c r="I49" i="13"/>
  <c r="I59" i="14"/>
  <c r="O79" i="2"/>
  <c r="I80" i="2" s="1"/>
  <c r="J80" i="2" s="1"/>
  <c r="K80" i="2" s="1"/>
  <c r="L80" i="2" s="1"/>
  <c r="N80" i="2" s="1"/>
  <c r="J49" i="3"/>
  <c r="K49" i="3" s="1"/>
  <c r="L49" i="3" s="1"/>
  <c r="M49" i="3" s="1"/>
  <c r="J49" i="5"/>
  <c r="K49" i="5" s="1"/>
  <c r="L49" i="5" s="1"/>
  <c r="M49" i="5" s="1"/>
  <c r="N49" i="13" l="1"/>
  <c r="O49" i="13" s="1"/>
  <c r="P49" i="13"/>
  <c r="J59" i="14"/>
  <c r="K59" i="14" s="1"/>
  <c r="L59" i="14" s="1"/>
  <c r="M59" i="14" s="1"/>
  <c r="O80" i="2"/>
  <c r="I81" i="2" s="1"/>
  <c r="J81" i="2" s="1"/>
  <c r="K81" i="2" s="1"/>
  <c r="L81" i="2" s="1"/>
  <c r="N81" i="2" s="1"/>
  <c r="P49" i="5"/>
  <c r="N49" i="5"/>
  <c r="O49" i="5" s="1"/>
  <c r="N49" i="3"/>
  <c r="O49" i="3" s="1"/>
  <c r="I50" i="3" s="1"/>
  <c r="J50" i="13" s="1"/>
  <c r="K50" i="13" s="1"/>
  <c r="L50" i="13" s="1"/>
  <c r="P49" i="3"/>
  <c r="M50" i="13" l="1"/>
  <c r="I50" i="13"/>
  <c r="N59" i="14"/>
  <c r="O59" i="14" s="1"/>
  <c r="P59" i="14"/>
  <c r="O81" i="2"/>
  <c r="I82" i="2" s="1"/>
  <c r="J82" i="2" s="1"/>
  <c r="K82" i="2" s="1"/>
  <c r="L82" i="2" s="1"/>
  <c r="N82" i="2" s="1"/>
  <c r="J50" i="3"/>
  <c r="K50" i="3" s="1"/>
  <c r="L50" i="3" s="1"/>
  <c r="M50" i="3" s="1"/>
  <c r="J50" i="5"/>
  <c r="K50" i="5" s="1"/>
  <c r="L50" i="5" s="1"/>
  <c r="M50" i="5" s="1"/>
  <c r="I50" i="5"/>
  <c r="P50" i="13" l="1"/>
  <c r="N50" i="13"/>
  <c r="O50" i="13" s="1"/>
  <c r="I60" i="14"/>
  <c r="O82" i="2"/>
  <c r="I83" i="2" s="1"/>
  <c r="J83" i="2" s="1"/>
  <c r="K83" i="2" s="1"/>
  <c r="L83" i="2" s="1"/>
  <c r="N83" i="2" s="1"/>
  <c r="P50" i="5"/>
  <c r="N50" i="5"/>
  <c r="O50" i="5" s="1"/>
  <c r="I51" i="5" s="1"/>
  <c r="N50" i="3"/>
  <c r="O50" i="3" s="1"/>
  <c r="I51" i="3" s="1"/>
  <c r="J51" i="13" s="1"/>
  <c r="K51" i="13" s="1"/>
  <c r="L51" i="13" s="1"/>
  <c r="P50" i="3"/>
  <c r="M51" i="13" l="1"/>
  <c r="I51" i="13"/>
  <c r="J60" i="14"/>
  <c r="K60" i="14" s="1"/>
  <c r="L60" i="14" s="1"/>
  <c r="M60" i="14" s="1"/>
  <c r="O83" i="2"/>
  <c r="I84" i="2" s="1"/>
  <c r="J84" i="2" s="1"/>
  <c r="K84" i="2" s="1"/>
  <c r="L84" i="2" s="1"/>
  <c r="N84" i="2" s="1"/>
  <c r="J51" i="3"/>
  <c r="K51" i="3" s="1"/>
  <c r="L51" i="3" s="1"/>
  <c r="M51" i="3" s="1"/>
  <c r="J51" i="5"/>
  <c r="K51" i="5" s="1"/>
  <c r="L51" i="5" s="1"/>
  <c r="M51" i="5" s="1"/>
  <c r="N51" i="13" l="1"/>
  <c r="O51" i="13" s="1"/>
  <c r="P51" i="13"/>
  <c r="N60" i="14"/>
  <c r="O60" i="14" s="1"/>
  <c r="I61" i="14" s="1"/>
  <c r="P60" i="14"/>
  <c r="O84" i="2"/>
  <c r="I85" i="2" s="1"/>
  <c r="J85" i="2" s="1"/>
  <c r="K85" i="2" s="1"/>
  <c r="L85" i="2" s="1"/>
  <c r="N85" i="2" s="1"/>
  <c r="P51" i="5"/>
  <c r="N51" i="5"/>
  <c r="O51" i="5" s="1"/>
  <c r="I52" i="5" s="1"/>
  <c r="N51" i="3"/>
  <c r="O51" i="3" s="1"/>
  <c r="I52" i="3" s="1"/>
  <c r="J52" i="13" s="1"/>
  <c r="K52" i="13" s="1"/>
  <c r="L52" i="13" s="1"/>
  <c r="P51" i="3"/>
  <c r="M52" i="13" l="1"/>
  <c r="I52" i="13"/>
  <c r="J61" i="14"/>
  <c r="K61" i="14" s="1"/>
  <c r="L61" i="14" s="1"/>
  <c r="O85" i="2"/>
  <c r="I86" i="2" s="1"/>
  <c r="J86" i="2" s="1"/>
  <c r="K86" i="2" s="1"/>
  <c r="L86" i="2" s="1"/>
  <c r="N86" i="2" s="1"/>
  <c r="J52" i="3"/>
  <c r="K52" i="3" s="1"/>
  <c r="L52" i="3" s="1"/>
  <c r="M52" i="3" s="1"/>
  <c r="J52" i="5"/>
  <c r="K52" i="5" s="1"/>
  <c r="L52" i="5" s="1"/>
  <c r="M52" i="5" s="1"/>
  <c r="P52" i="13" l="1"/>
  <c r="N52" i="13"/>
  <c r="O52" i="13" s="1"/>
  <c r="M61" i="14"/>
  <c r="O86" i="2"/>
  <c r="I87" i="2" s="1"/>
  <c r="J87" i="2" s="1"/>
  <c r="K87" i="2" s="1"/>
  <c r="L87" i="2" s="1"/>
  <c r="N87" i="2" s="1"/>
  <c r="P52" i="5"/>
  <c r="N52" i="5"/>
  <c r="O52" i="5" s="1"/>
  <c r="I53" i="5" s="1"/>
  <c r="N52" i="3"/>
  <c r="O52" i="3" s="1"/>
  <c r="I53" i="3" s="1"/>
  <c r="J53" i="13" s="1"/>
  <c r="K53" i="13" s="1"/>
  <c r="L53" i="13" s="1"/>
  <c r="L70" i="13" s="1"/>
  <c r="P52" i="3"/>
  <c r="M53" i="13" l="1"/>
  <c r="I53" i="13"/>
  <c r="P61" i="14"/>
  <c r="N61" i="14"/>
  <c r="O61" i="14" s="1"/>
  <c r="O87" i="2"/>
  <c r="I88" i="2" s="1"/>
  <c r="J88" i="2" s="1"/>
  <c r="K88" i="2" s="1"/>
  <c r="L88" i="2" s="1"/>
  <c r="N88" i="2" s="1"/>
  <c r="J53" i="3"/>
  <c r="K53" i="3" s="1"/>
  <c r="L53" i="3" s="1"/>
  <c r="M53" i="3" s="1"/>
  <c r="J53" i="5"/>
  <c r="K53" i="5" s="1"/>
  <c r="L53" i="5" s="1"/>
  <c r="N53" i="13" l="1"/>
  <c r="O53" i="13" s="1"/>
  <c r="O70" i="13" s="1"/>
  <c r="P53" i="13"/>
  <c r="P70" i="13" s="1"/>
  <c r="I62" i="14"/>
  <c r="O88" i="2"/>
  <c r="I89" i="2" s="1"/>
  <c r="J89" i="2" s="1"/>
  <c r="K89" i="2" s="1"/>
  <c r="L89" i="2" s="1"/>
  <c r="N89" i="2" s="1"/>
  <c r="M53" i="5"/>
  <c r="P53" i="5" s="1"/>
  <c r="P70" i="5" s="1"/>
  <c r="L70" i="5"/>
  <c r="N53" i="3"/>
  <c r="O53" i="3" s="1"/>
  <c r="I54" i="3" s="1"/>
  <c r="J54" i="13" s="1"/>
  <c r="K54" i="13" s="1"/>
  <c r="L54" i="13" s="1"/>
  <c r="L71" i="13" s="1"/>
  <c r="P53" i="3"/>
  <c r="M54" i="13" l="1"/>
  <c r="N53" i="5"/>
  <c r="O53" i="5" s="1"/>
  <c r="O70" i="5" s="1"/>
  <c r="I54" i="13"/>
  <c r="J62" i="14"/>
  <c r="K62" i="14" s="1"/>
  <c r="L62" i="14" s="1"/>
  <c r="M62" i="14" s="1"/>
  <c r="O89" i="2"/>
  <c r="I90" i="2" s="1"/>
  <c r="J90" i="2" s="1"/>
  <c r="K90" i="2" s="1"/>
  <c r="L90" i="2" s="1"/>
  <c r="N90" i="2" s="1"/>
  <c r="J54" i="3"/>
  <c r="K54" i="3" s="1"/>
  <c r="L54" i="3" s="1"/>
  <c r="M54" i="3" s="1"/>
  <c r="J54" i="5"/>
  <c r="K54" i="5" s="1"/>
  <c r="L54" i="5" s="1"/>
  <c r="I54" i="5" l="1"/>
  <c r="P54" i="13"/>
  <c r="P71" i="13" s="1"/>
  <c r="N54" i="13"/>
  <c r="O54" i="13" s="1"/>
  <c r="O71" i="13" s="1"/>
  <c r="P62" i="14"/>
  <c r="N62" i="14"/>
  <c r="O62" i="14" s="1"/>
  <c r="I63" i="14" s="1"/>
  <c r="O90" i="2"/>
  <c r="I91" i="2" s="1"/>
  <c r="J91" i="2" s="1"/>
  <c r="K91" i="2" s="1"/>
  <c r="L91" i="2" s="1"/>
  <c r="N91" i="2" s="1"/>
  <c r="M54" i="5"/>
  <c r="P54" i="5" s="1"/>
  <c r="N54" i="3"/>
  <c r="O54" i="3" s="1"/>
  <c r="I55" i="3" s="1"/>
  <c r="J55" i="13" s="1"/>
  <c r="K55" i="13" s="1"/>
  <c r="L55" i="13" s="1"/>
  <c r="P54" i="3"/>
  <c r="M55" i="13" l="1"/>
  <c r="I55" i="13"/>
  <c r="J63" i="14"/>
  <c r="K63" i="14" s="1"/>
  <c r="L63" i="14" s="1"/>
  <c r="O91" i="2"/>
  <c r="I92" i="2" s="1"/>
  <c r="J92" i="2" s="1"/>
  <c r="K92" i="2" s="1"/>
  <c r="L92" i="2" s="1"/>
  <c r="N92" i="2" s="1"/>
  <c r="N54" i="5"/>
  <c r="O54" i="5" s="1"/>
  <c r="I55" i="5" s="1"/>
  <c r="J55" i="3"/>
  <c r="K55" i="3" s="1"/>
  <c r="L55" i="3" s="1"/>
  <c r="M55" i="3" s="1"/>
  <c r="J55" i="5"/>
  <c r="K55" i="5" s="1"/>
  <c r="L55" i="5" s="1"/>
  <c r="N55" i="13" l="1"/>
  <c r="O55" i="13" s="1"/>
  <c r="I56" i="13" s="1"/>
  <c r="P55" i="13"/>
  <c r="M63" i="14"/>
  <c r="O92" i="2"/>
  <c r="I93" i="2" s="1"/>
  <c r="J93" i="2" s="1"/>
  <c r="K93" i="2" s="1"/>
  <c r="L93" i="2" s="1"/>
  <c r="N93" i="2" s="1"/>
  <c r="M55" i="5"/>
  <c r="P55" i="5" s="1"/>
  <c r="N55" i="3"/>
  <c r="O55" i="3" s="1"/>
  <c r="I56" i="3" s="1"/>
  <c r="J56" i="13" s="1"/>
  <c r="K56" i="13" s="1"/>
  <c r="L56" i="13" s="1"/>
  <c r="M56" i="13" s="1"/>
  <c r="P55" i="3"/>
  <c r="P56" i="13" l="1"/>
  <c r="N56" i="13"/>
  <c r="O56" i="13" s="1"/>
  <c r="I57" i="13"/>
  <c r="P63" i="14"/>
  <c r="N63" i="14"/>
  <c r="O63" i="14" s="1"/>
  <c r="O93" i="2"/>
  <c r="I94" i="2" s="1"/>
  <c r="J94" i="2" s="1"/>
  <c r="K94" i="2" s="1"/>
  <c r="L94" i="2" s="1"/>
  <c r="N94" i="2" s="1"/>
  <c r="N55" i="5"/>
  <c r="O55" i="5" s="1"/>
  <c r="I56" i="5" s="1"/>
  <c r="J56" i="3"/>
  <c r="K56" i="3" s="1"/>
  <c r="L56" i="3" s="1"/>
  <c r="M56" i="3" s="1"/>
  <c r="J56" i="5"/>
  <c r="K56" i="5" s="1"/>
  <c r="L56" i="5" s="1"/>
  <c r="I64" i="14" l="1"/>
  <c r="O94" i="2"/>
  <c r="I95" i="2" s="1"/>
  <c r="J95" i="2" s="1"/>
  <c r="K95" i="2" s="1"/>
  <c r="L95" i="2" s="1"/>
  <c r="N95" i="2" s="1"/>
  <c r="M56" i="5"/>
  <c r="P56" i="5" s="1"/>
  <c r="N56" i="3"/>
  <c r="O56" i="3" s="1"/>
  <c r="I57" i="3" s="1"/>
  <c r="J57" i="13" s="1"/>
  <c r="K57" i="13" s="1"/>
  <c r="L57" i="13" s="1"/>
  <c r="M57" i="13" s="1"/>
  <c r="P56" i="3"/>
  <c r="P57" i="13" l="1"/>
  <c r="N57" i="13"/>
  <c r="O57" i="13" s="1"/>
  <c r="I58" i="13" s="1"/>
  <c r="J64" i="14"/>
  <c r="K64" i="14" s="1"/>
  <c r="L64" i="14" s="1"/>
  <c r="M64" i="14" s="1"/>
  <c r="O95" i="2"/>
  <c r="I96" i="2" s="1"/>
  <c r="J96" i="2" s="1"/>
  <c r="K96" i="2" s="1"/>
  <c r="L96" i="2" s="1"/>
  <c r="N96" i="2" s="1"/>
  <c r="N56" i="5"/>
  <c r="O56" i="5" s="1"/>
  <c r="I57" i="5" s="1"/>
  <c r="J57" i="3"/>
  <c r="K57" i="3" s="1"/>
  <c r="L57" i="3" s="1"/>
  <c r="M57" i="3" s="1"/>
  <c r="J57" i="5"/>
  <c r="K57" i="5" s="1"/>
  <c r="L57" i="5" s="1"/>
  <c r="N64" i="14" l="1"/>
  <c r="O64" i="14" s="1"/>
  <c r="I65" i="14" s="1"/>
  <c r="P64" i="14"/>
  <c r="O96" i="2"/>
  <c r="I97" i="2" s="1"/>
  <c r="J97" i="2" s="1"/>
  <c r="K97" i="2" s="1"/>
  <c r="L97" i="2" s="1"/>
  <c r="N97" i="2" s="1"/>
  <c r="M57" i="5"/>
  <c r="P57" i="5" s="1"/>
  <c r="N57" i="3"/>
  <c r="O57" i="3" s="1"/>
  <c r="I58" i="3" s="1"/>
  <c r="J58" i="13" s="1"/>
  <c r="K58" i="13" s="1"/>
  <c r="L58" i="13" s="1"/>
  <c r="M58" i="13" s="1"/>
  <c r="P57" i="3"/>
  <c r="P58" i="13" l="1"/>
  <c r="N58" i="13"/>
  <c r="O58" i="13" s="1"/>
  <c r="I59" i="13" s="1"/>
  <c r="J65" i="14"/>
  <c r="K65" i="14" s="1"/>
  <c r="L65" i="14" s="1"/>
  <c r="L128" i="14" s="1"/>
  <c r="N57" i="5"/>
  <c r="O57" i="5" s="1"/>
  <c r="I58" i="5" s="1"/>
  <c r="O97" i="2"/>
  <c r="I98" i="2" s="1"/>
  <c r="J98" i="2" s="1"/>
  <c r="K98" i="2" s="1"/>
  <c r="L98" i="2" s="1"/>
  <c r="N98" i="2" s="1"/>
  <c r="J58" i="3"/>
  <c r="K58" i="3" s="1"/>
  <c r="L58" i="3" s="1"/>
  <c r="M58" i="3" s="1"/>
  <c r="J58" i="5"/>
  <c r="K58" i="5" s="1"/>
  <c r="L58" i="5" s="1"/>
  <c r="M65" i="14" l="1"/>
  <c r="O98" i="2"/>
  <c r="I99" i="2" s="1"/>
  <c r="J99" i="2" s="1"/>
  <c r="K99" i="2" s="1"/>
  <c r="L99" i="2" s="1"/>
  <c r="N99" i="2" s="1"/>
  <c r="M58" i="5"/>
  <c r="P58" i="5" s="1"/>
  <c r="N58" i="3"/>
  <c r="O58" i="3" s="1"/>
  <c r="I59" i="3" s="1"/>
  <c r="J59" i="13" s="1"/>
  <c r="K59" i="13" s="1"/>
  <c r="L59" i="13" s="1"/>
  <c r="P58" i="3"/>
  <c r="M59" i="13" l="1"/>
  <c r="P65" i="14"/>
  <c r="P128" i="14" s="1"/>
  <c r="N65" i="14"/>
  <c r="O65" i="14" s="1"/>
  <c r="O99" i="2"/>
  <c r="I100" i="2" s="1"/>
  <c r="J100" i="2" s="1"/>
  <c r="K100" i="2" s="1"/>
  <c r="L100" i="2" s="1"/>
  <c r="E5" i="8" s="1"/>
  <c r="N58" i="5"/>
  <c r="O58" i="5" s="1"/>
  <c r="I59" i="5" s="1"/>
  <c r="J59" i="3"/>
  <c r="K59" i="3" s="1"/>
  <c r="L59" i="3" s="1"/>
  <c r="M59" i="3" s="1"/>
  <c r="J59" i="5"/>
  <c r="K59" i="5" s="1"/>
  <c r="L59" i="5" s="1"/>
  <c r="P59" i="13" l="1"/>
  <c r="N59" i="13"/>
  <c r="O59" i="13" s="1"/>
  <c r="M59" i="5"/>
  <c r="P59" i="5" s="1"/>
  <c r="I60" i="13"/>
  <c r="L129" i="2"/>
  <c r="O128" i="14"/>
  <c r="I66" i="14"/>
  <c r="N100" i="2"/>
  <c r="N59" i="5"/>
  <c r="O59" i="5" s="1"/>
  <c r="N59" i="3"/>
  <c r="O59" i="3" s="1"/>
  <c r="I60" i="3" s="1"/>
  <c r="J60" i="13" s="1"/>
  <c r="K60" i="13" s="1"/>
  <c r="L60" i="13" s="1"/>
  <c r="P59" i="3"/>
  <c r="M60" i="13" l="1"/>
  <c r="J66" i="14"/>
  <c r="K66" i="14" s="1"/>
  <c r="L66" i="14" s="1"/>
  <c r="O100" i="2"/>
  <c r="E16" i="8" s="1"/>
  <c r="J60" i="3"/>
  <c r="K60" i="3" s="1"/>
  <c r="L60" i="3" s="1"/>
  <c r="M60" i="3" s="1"/>
  <c r="J60" i="5"/>
  <c r="K60" i="5" s="1"/>
  <c r="L60" i="5" s="1"/>
  <c r="M60" i="5" s="1"/>
  <c r="I60" i="5"/>
  <c r="P60" i="13" l="1"/>
  <c r="N60" i="13"/>
  <c r="O60" i="13" s="1"/>
  <c r="I61" i="13" s="1"/>
  <c r="M66" i="14"/>
  <c r="I101" i="2"/>
  <c r="J101" i="2" s="1"/>
  <c r="K101" i="2" s="1"/>
  <c r="L101" i="2" s="1"/>
  <c r="O129" i="2"/>
  <c r="P60" i="5"/>
  <c r="N60" i="5"/>
  <c r="O60" i="5" s="1"/>
  <c r="I61" i="5" s="1"/>
  <c r="N60" i="3"/>
  <c r="O60" i="3" s="1"/>
  <c r="I61" i="3" s="1"/>
  <c r="J61" i="13" s="1"/>
  <c r="K61" i="13" s="1"/>
  <c r="L61" i="13" s="1"/>
  <c r="P60" i="3"/>
  <c r="N101" i="2" l="1"/>
  <c r="M61" i="13"/>
  <c r="P66" i="14"/>
  <c r="N66" i="14"/>
  <c r="O66" i="14" s="1"/>
  <c r="J61" i="3"/>
  <c r="K61" i="3" s="1"/>
  <c r="L61" i="3" s="1"/>
  <c r="M61" i="3" s="1"/>
  <c r="J61" i="5"/>
  <c r="K61" i="5" s="1"/>
  <c r="L61" i="5" s="1"/>
  <c r="N61" i="13" l="1"/>
  <c r="O61" i="13" s="1"/>
  <c r="M62" i="13" s="1"/>
  <c r="P61" i="13"/>
  <c r="I67" i="14"/>
  <c r="O101" i="2"/>
  <c r="M61" i="5"/>
  <c r="N61" i="3"/>
  <c r="O61" i="3" s="1"/>
  <c r="I62" i="3" s="1"/>
  <c r="J62" i="13" s="1"/>
  <c r="K62" i="13" s="1"/>
  <c r="L62" i="13" s="1"/>
  <c r="P61" i="3"/>
  <c r="P62" i="13" l="1"/>
  <c r="N62" i="13"/>
  <c r="O62" i="13" s="1"/>
  <c r="I62" i="13"/>
  <c r="I63" i="13" s="1"/>
  <c r="J67" i="14"/>
  <c r="K67" i="14" s="1"/>
  <c r="L67" i="14" s="1"/>
  <c r="I102" i="2"/>
  <c r="J102" i="2" s="1"/>
  <c r="K102" i="2" s="1"/>
  <c r="L102" i="2" s="1"/>
  <c r="J62" i="3"/>
  <c r="K62" i="3" s="1"/>
  <c r="L62" i="3" s="1"/>
  <c r="M62" i="3" s="1"/>
  <c r="J62" i="5"/>
  <c r="K62" i="5" s="1"/>
  <c r="L62" i="5" s="1"/>
  <c r="P61" i="5"/>
  <c r="N61" i="5"/>
  <c r="O61" i="5" s="1"/>
  <c r="M67" i="14" l="1"/>
  <c r="N102" i="2"/>
  <c r="O102" i="2" s="1"/>
  <c r="M62" i="5"/>
  <c r="P62" i="5" s="1"/>
  <c r="I62" i="5"/>
  <c r="N62" i="3"/>
  <c r="O62" i="3" s="1"/>
  <c r="I63" i="3" s="1"/>
  <c r="J63" i="13" s="1"/>
  <c r="K63" i="13" s="1"/>
  <c r="L63" i="13" s="1"/>
  <c r="P62" i="3"/>
  <c r="M63" i="13" l="1"/>
  <c r="P67" i="14"/>
  <c r="N67" i="14"/>
  <c r="O67" i="14" s="1"/>
  <c r="I103" i="2"/>
  <c r="N62" i="5"/>
  <c r="O62" i="5" s="1"/>
  <c r="I63" i="5" s="1"/>
  <c r="J63" i="3"/>
  <c r="K63" i="3" s="1"/>
  <c r="L63" i="3" s="1"/>
  <c r="M63" i="3" s="1"/>
  <c r="J63" i="5"/>
  <c r="K63" i="5" s="1"/>
  <c r="L63" i="5" s="1"/>
  <c r="P63" i="13" l="1"/>
  <c r="N63" i="13"/>
  <c r="O63" i="13" s="1"/>
  <c r="I64" i="13"/>
  <c r="I68" i="14"/>
  <c r="J103" i="2"/>
  <c r="K103" i="2" s="1"/>
  <c r="L103" i="2" s="1"/>
  <c r="M63" i="5"/>
  <c r="P63" i="5" s="1"/>
  <c r="N63" i="3"/>
  <c r="O63" i="3" s="1"/>
  <c r="I64" i="3" s="1"/>
  <c r="J64" i="13" s="1"/>
  <c r="K64" i="13" s="1"/>
  <c r="L64" i="13" s="1"/>
  <c r="P63" i="3"/>
  <c r="M64" i="13" l="1"/>
  <c r="J68" i="14"/>
  <c r="K68" i="14" s="1"/>
  <c r="L68" i="14" s="1"/>
  <c r="N103" i="2"/>
  <c r="N63" i="5"/>
  <c r="O63" i="5" s="1"/>
  <c r="I64" i="5" s="1"/>
  <c r="J64" i="3"/>
  <c r="K64" i="3" s="1"/>
  <c r="L64" i="3" s="1"/>
  <c r="M64" i="3" s="1"/>
  <c r="J64" i="5"/>
  <c r="K64" i="5" s="1"/>
  <c r="L64" i="5" s="1"/>
  <c r="P64" i="13" l="1"/>
  <c r="N64" i="13"/>
  <c r="O64" i="13" s="1"/>
  <c r="I65" i="13" s="1"/>
  <c r="M68" i="14"/>
  <c r="O103" i="2"/>
  <c r="M64" i="5"/>
  <c r="P64" i="5" s="1"/>
  <c r="N64" i="3"/>
  <c r="O64" i="3" s="1"/>
  <c r="P64" i="3"/>
  <c r="N68" i="14" l="1"/>
  <c r="O68" i="14" s="1"/>
  <c r="I69" i="14" s="1"/>
  <c r="P68" i="14"/>
  <c r="I104" i="2"/>
  <c r="J104" i="2" s="1"/>
  <c r="K104" i="2" s="1"/>
  <c r="L104" i="2" s="1"/>
  <c r="I65" i="3"/>
  <c r="N64" i="5"/>
  <c r="O64" i="5" s="1"/>
  <c r="I65" i="5" s="1"/>
  <c r="J65" i="3" l="1"/>
  <c r="K65" i="3" s="1"/>
  <c r="L65" i="3" s="1"/>
  <c r="L128" i="3" s="1"/>
  <c r="J65" i="13"/>
  <c r="K65" i="13" s="1"/>
  <c r="L65" i="13" s="1"/>
  <c r="J65" i="5"/>
  <c r="K65" i="5" s="1"/>
  <c r="L65" i="5" s="1"/>
  <c r="J69" i="14"/>
  <c r="K69" i="14" s="1"/>
  <c r="L69" i="14" s="1"/>
  <c r="N104" i="2"/>
  <c r="O104" i="2" s="1"/>
  <c r="M65" i="3"/>
  <c r="N65" i="3" s="1"/>
  <c r="O65" i="3" s="1"/>
  <c r="O128" i="3" s="1"/>
  <c r="M65" i="5"/>
  <c r="P65" i="5" s="1"/>
  <c r="P65" i="3" l="1"/>
  <c r="P128" i="3" s="1"/>
  <c r="M65" i="13"/>
  <c r="M69" i="14"/>
  <c r="I105" i="2"/>
  <c r="I66" i="3"/>
  <c r="J66" i="13" s="1"/>
  <c r="K66" i="13" s="1"/>
  <c r="L66" i="13" s="1"/>
  <c r="L73" i="13" s="1"/>
  <c r="N65" i="5"/>
  <c r="O65" i="5" s="1"/>
  <c r="I66" i="5" s="1"/>
  <c r="P65" i="13" l="1"/>
  <c r="N65" i="13"/>
  <c r="O65" i="13" s="1"/>
  <c r="M66" i="13"/>
  <c r="J66" i="5"/>
  <c r="K66" i="5" s="1"/>
  <c r="L66" i="5" s="1"/>
  <c r="L71" i="5" s="1"/>
  <c r="I66" i="13"/>
  <c r="J66" i="3"/>
  <c r="K66" i="3" s="1"/>
  <c r="L66" i="3" s="1"/>
  <c r="M66" i="3" s="1"/>
  <c r="N66" i="3" s="1"/>
  <c r="O66" i="3" s="1"/>
  <c r="P69" i="14"/>
  <c r="N69" i="14"/>
  <c r="O69" i="14" s="1"/>
  <c r="I70" i="14" s="1"/>
  <c r="J105" i="2"/>
  <c r="K105" i="2" s="1"/>
  <c r="L105" i="2" s="1"/>
  <c r="L73" i="5"/>
  <c r="M66" i="5" l="1"/>
  <c r="P66" i="5" s="1"/>
  <c r="N66" i="13"/>
  <c r="O66" i="13" s="1"/>
  <c r="O73" i="13" s="1"/>
  <c r="P66" i="13"/>
  <c r="P73" i="13" s="1"/>
  <c r="J70" i="14"/>
  <c r="K70" i="14" s="1"/>
  <c r="L70" i="14" s="1"/>
  <c r="N105" i="2"/>
  <c r="O105" i="2" s="1"/>
  <c r="P73" i="5"/>
  <c r="P71" i="5"/>
  <c r="P66" i="3"/>
  <c r="I67" i="3"/>
  <c r="J67" i="3" s="1"/>
  <c r="K67" i="3" s="1"/>
  <c r="L67" i="3" s="1"/>
  <c r="N66" i="5"/>
  <c r="O66" i="5" s="1"/>
  <c r="M70" i="14" l="1"/>
  <c r="I106" i="2"/>
  <c r="M67" i="3"/>
  <c r="N67" i="3" s="1"/>
  <c r="O67" i="3" s="1"/>
  <c r="O73" i="5"/>
  <c r="O71" i="5"/>
  <c r="P70" i="14" l="1"/>
  <c r="N70" i="14"/>
  <c r="O70" i="14" s="1"/>
  <c r="P67" i="3"/>
  <c r="J106" i="2"/>
  <c r="K106" i="2" s="1"/>
  <c r="L106" i="2" s="1"/>
  <c r="N106" i="2" s="1"/>
  <c r="I68" i="3"/>
  <c r="J68" i="3" s="1"/>
  <c r="K68" i="3" s="1"/>
  <c r="L68" i="3" s="1"/>
  <c r="I71" i="14" l="1"/>
  <c r="O106" i="2"/>
  <c r="I107" i="2" s="1"/>
  <c r="J107" i="2" s="1"/>
  <c r="K107" i="2" s="1"/>
  <c r="L107" i="2" s="1"/>
  <c r="N107" i="2" s="1"/>
  <c r="O107" i="2" s="1"/>
  <c r="I108" i="2" s="1"/>
  <c r="M68" i="3"/>
  <c r="N68" i="3" s="1"/>
  <c r="O68" i="3" s="1"/>
  <c r="J71" i="14" l="1"/>
  <c r="K71" i="14" s="1"/>
  <c r="L71" i="14" s="1"/>
  <c r="M71" i="14" s="1"/>
  <c r="P68" i="3"/>
  <c r="J108" i="2"/>
  <c r="K108" i="2" s="1"/>
  <c r="L108" i="2" s="1"/>
  <c r="N108" i="2" s="1"/>
  <c r="I69" i="3"/>
  <c r="J69" i="3" s="1"/>
  <c r="K69" i="3" s="1"/>
  <c r="L69" i="3" s="1"/>
  <c r="P71" i="14" l="1"/>
  <c r="N71" i="14"/>
  <c r="O71" i="14" s="1"/>
  <c r="O108" i="2"/>
  <c r="I109" i="2" s="1"/>
  <c r="J109" i="2" s="1"/>
  <c r="K109" i="2" s="1"/>
  <c r="L109" i="2" s="1"/>
  <c r="N109" i="2" s="1"/>
  <c r="M69" i="3"/>
  <c r="N69" i="3" s="1"/>
  <c r="O69" i="3" s="1"/>
  <c r="I72" i="14" l="1"/>
  <c r="O109" i="2"/>
  <c r="I110" i="2" s="1"/>
  <c r="J110" i="2" s="1"/>
  <c r="K110" i="2" s="1"/>
  <c r="L110" i="2" s="1"/>
  <c r="N110" i="2" s="1"/>
  <c r="O110" i="2" s="1"/>
  <c r="I111" i="2" s="1"/>
  <c r="P69" i="3"/>
  <c r="I70" i="3"/>
  <c r="J70" i="3" s="1"/>
  <c r="K70" i="3" s="1"/>
  <c r="L70" i="3" s="1"/>
  <c r="M70" i="3" s="1"/>
  <c r="J72" i="14" l="1"/>
  <c r="K72" i="14" s="1"/>
  <c r="L72" i="14" s="1"/>
  <c r="M72" i="14" s="1"/>
  <c r="J111" i="2"/>
  <c r="K111" i="2" s="1"/>
  <c r="L111" i="2" s="1"/>
  <c r="N111" i="2" s="1"/>
  <c r="N70" i="3"/>
  <c r="O70" i="3" s="1"/>
  <c r="I71" i="3" s="1"/>
  <c r="J71" i="3" s="1"/>
  <c r="K71" i="3" s="1"/>
  <c r="L71" i="3" s="1"/>
  <c r="P70" i="3"/>
  <c r="N72" i="14" l="1"/>
  <c r="O72" i="14" s="1"/>
  <c r="I73" i="14" s="1"/>
  <c r="P72" i="14"/>
  <c r="O111" i="2"/>
  <c r="I112" i="2" s="1"/>
  <c r="J112" i="2" s="1"/>
  <c r="K112" i="2" s="1"/>
  <c r="L112" i="2" s="1"/>
  <c r="N112" i="2" s="1"/>
  <c r="O112" i="2" s="1"/>
  <c r="I113" i="2" s="1"/>
  <c r="M71" i="3"/>
  <c r="J73" i="14" l="1"/>
  <c r="K73" i="14" s="1"/>
  <c r="L73" i="14" s="1"/>
  <c r="M73" i="14" s="1"/>
  <c r="J113" i="2"/>
  <c r="K113" i="2" s="1"/>
  <c r="L113" i="2" s="1"/>
  <c r="N113" i="2" s="1"/>
  <c r="N71" i="3"/>
  <c r="O71" i="3" s="1"/>
  <c r="I72" i="3" s="1"/>
  <c r="J72" i="3" s="1"/>
  <c r="K72" i="3" s="1"/>
  <c r="L72" i="3" s="1"/>
  <c r="P71" i="3"/>
  <c r="P73" i="14" l="1"/>
  <c r="N73" i="14"/>
  <c r="O73" i="14" s="1"/>
  <c r="O113" i="2"/>
  <c r="I114" i="2" s="1"/>
  <c r="J114" i="2" s="1"/>
  <c r="K114" i="2" s="1"/>
  <c r="L114" i="2" s="1"/>
  <c r="N114" i="2" s="1"/>
  <c r="O114" i="2" s="1"/>
  <c r="I115" i="2" s="1"/>
  <c r="M72" i="3"/>
  <c r="I74" i="14" l="1"/>
  <c r="J115" i="2"/>
  <c r="K115" i="2" s="1"/>
  <c r="L115" i="2" s="1"/>
  <c r="N115" i="2" s="1"/>
  <c r="O115" i="2" s="1"/>
  <c r="N72" i="3"/>
  <c r="O72" i="3" s="1"/>
  <c r="I73" i="3" s="1"/>
  <c r="J73" i="3" s="1"/>
  <c r="K73" i="3" s="1"/>
  <c r="L73" i="3" s="1"/>
  <c r="P72" i="3"/>
  <c r="J74" i="14" l="1"/>
  <c r="K74" i="14" s="1"/>
  <c r="L74" i="14" s="1"/>
  <c r="M74" i="14" s="1"/>
  <c r="I116" i="2"/>
  <c r="M73" i="3"/>
  <c r="P74" i="14" l="1"/>
  <c r="N74" i="14"/>
  <c r="O74" i="14" s="1"/>
  <c r="I75" i="14" s="1"/>
  <c r="J116" i="2"/>
  <c r="K116" i="2" s="1"/>
  <c r="L116" i="2" s="1"/>
  <c r="N116" i="2" s="1"/>
  <c r="N73" i="3"/>
  <c r="O73" i="3" s="1"/>
  <c r="I74" i="3" s="1"/>
  <c r="J74" i="3" s="1"/>
  <c r="K74" i="3" s="1"/>
  <c r="L74" i="3" s="1"/>
  <c r="P73" i="3"/>
  <c r="J75" i="14" l="1"/>
  <c r="K75" i="14" s="1"/>
  <c r="L75" i="14" s="1"/>
  <c r="O116" i="2"/>
  <c r="I117" i="2" s="1"/>
  <c r="J117" i="2" s="1"/>
  <c r="K117" i="2" s="1"/>
  <c r="L117" i="2" s="1"/>
  <c r="N117" i="2" s="1"/>
  <c r="O117" i="2" s="1"/>
  <c r="I118" i="2" s="1"/>
  <c r="M74" i="3"/>
  <c r="M75" i="14" l="1"/>
  <c r="J118" i="2"/>
  <c r="K118" i="2" s="1"/>
  <c r="L118" i="2" s="1"/>
  <c r="N118" i="2" s="1"/>
  <c r="O118" i="2" s="1"/>
  <c r="N74" i="3"/>
  <c r="O74" i="3" s="1"/>
  <c r="I75" i="3" s="1"/>
  <c r="J75" i="3" s="1"/>
  <c r="K75" i="3" s="1"/>
  <c r="L75" i="3" s="1"/>
  <c r="P74" i="3"/>
  <c r="P75" i="14" l="1"/>
  <c r="N75" i="14"/>
  <c r="O75" i="14" s="1"/>
  <c r="I119" i="2"/>
  <c r="M75" i="3"/>
  <c r="I76" i="14" l="1"/>
  <c r="J119" i="2"/>
  <c r="K119" i="2" s="1"/>
  <c r="L119" i="2" s="1"/>
  <c r="N119" i="2" s="1"/>
  <c r="N75" i="3"/>
  <c r="O75" i="3" s="1"/>
  <c r="I76" i="3" s="1"/>
  <c r="J76" i="3" s="1"/>
  <c r="K76" i="3" s="1"/>
  <c r="L76" i="3" s="1"/>
  <c r="P75" i="3"/>
  <c r="J76" i="14" l="1"/>
  <c r="K76" i="14" s="1"/>
  <c r="L76" i="14" s="1"/>
  <c r="M76" i="14" s="1"/>
  <c r="O119" i="2"/>
  <c r="I120" i="2" s="1"/>
  <c r="J120" i="2" s="1"/>
  <c r="K120" i="2" s="1"/>
  <c r="L120" i="2" s="1"/>
  <c r="N120" i="2" s="1"/>
  <c r="O120" i="2" s="1"/>
  <c r="I121" i="2" s="1"/>
  <c r="M76" i="3"/>
  <c r="N76" i="14" l="1"/>
  <c r="O76" i="14" s="1"/>
  <c r="P76" i="14"/>
  <c r="J121" i="2"/>
  <c r="K121" i="2" s="1"/>
  <c r="L121" i="2" s="1"/>
  <c r="N121" i="2" s="1"/>
  <c r="N76" i="3"/>
  <c r="O76" i="3" s="1"/>
  <c r="I77" i="3" s="1"/>
  <c r="J77" i="3" s="1"/>
  <c r="K77" i="3" s="1"/>
  <c r="L77" i="3" s="1"/>
  <c r="P76" i="3"/>
  <c r="I77" i="14" l="1"/>
  <c r="O121" i="2"/>
  <c r="I122" i="2" s="1"/>
  <c r="J122" i="2" s="1"/>
  <c r="K122" i="2" s="1"/>
  <c r="L122" i="2" s="1"/>
  <c r="N122" i="2" s="1"/>
  <c r="O122" i="2" s="1"/>
  <c r="I123" i="2" s="1"/>
  <c r="M77" i="3"/>
  <c r="J77" i="14" l="1"/>
  <c r="K77" i="14" s="1"/>
  <c r="L77" i="14" s="1"/>
  <c r="M77" i="14" s="1"/>
  <c r="J123" i="2"/>
  <c r="K123" i="2" s="1"/>
  <c r="L123" i="2" s="1"/>
  <c r="N123" i="2" s="1"/>
  <c r="N77" i="3"/>
  <c r="O77" i="3" s="1"/>
  <c r="I78" i="3" s="1"/>
  <c r="J78" i="3" s="1"/>
  <c r="K78" i="3" s="1"/>
  <c r="L78" i="3" s="1"/>
  <c r="P77" i="3"/>
  <c r="N77" i="14" l="1"/>
  <c r="O77" i="14" s="1"/>
  <c r="P77" i="14"/>
  <c r="O123" i="2"/>
  <c r="I124" i="2" s="1"/>
  <c r="J124" i="2" s="1"/>
  <c r="K124" i="2" s="1"/>
  <c r="L124" i="2" s="1"/>
  <c r="N124" i="2" s="1"/>
  <c r="O124" i="2" s="1"/>
  <c r="I125" i="2" s="1"/>
  <c r="J125" i="2" s="1"/>
  <c r="K125" i="2" s="1"/>
  <c r="L125" i="2" s="1"/>
  <c r="F5" i="8" s="1"/>
  <c r="M78" i="3"/>
  <c r="I78" i="14" l="1"/>
  <c r="N125" i="2"/>
  <c r="O125" i="2" s="1"/>
  <c r="F16" i="8" s="1"/>
  <c r="L131" i="2"/>
  <c r="L130" i="2"/>
  <c r="N78" i="3"/>
  <c r="O78" i="3" s="1"/>
  <c r="I79" i="3" s="1"/>
  <c r="J79" i="3" s="1"/>
  <c r="K79" i="3" s="1"/>
  <c r="L79" i="3" s="1"/>
  <c r="P78" i="3"/>
  <c r="J78" i="14" l="1"/>
  <c r="K78" i="14" s="1"/>
  <c r="L78" i="14" s="1"/>
  <c r="M78" i="14" s="1"/>
  <c r="O130" i="2"/>
  <c r="M79" i="3"/>
  <c r="P78" i="14" l="1"/>
  <c r="N78" i="14"/>
  <c r="O78" i="14" s="1"/>
  <c r="I79" i="14" s="1"/>
  <c r="N79" i="3"/>
  <c r="O79" i="3" s="1"/>
  <c r="I80" i="3" s="1"/>
  <c r="J80" i="3" s="1"/>
  <c r="K80" i="3" s="1"/>
  <c r="L80" i="3" s="1"/>
  <c r="P79" i="3"/>
  <c r="J79" i="14" l="1"/>
  <c r="K79" i="14" s="1"/>
  <c r="L79" i="14" s="1"/>
  <c r="M80" i="3"/>
  <c r="M79" i="14" l="1"/>
  <c r="N80" i="3"/>
  <c r="O80" i="3" s="1"/>
  <c r="I81" i="3" s="1"/>
  <c r="J81" i="3" s="1"/>
  <c r="K81" i="3" s="1"/>
  <c r="L81" i="3" s="1"/>
  <c r="P80" i="3"/>
  <c r="P79" i="14" l="1"/>
  <c r="N79" i="14"/>
  <c r="O79" i="14" s="1"/>
  <c r="M81" i="3"/>
  <c r="P81" i="3" s="1"/>
  <c r="I80" i="14" l="1"/>
  <c r="N81" i="3"/>
  <c r="O81" i="3" s="1"/>
  <c r="I82" i="3" s="1"/>
  <c r="J82" i="3" s="1"/>
  <c r="K82" i="3" s="1"/>
  <c r="L82" i="3" s="1"/>
  <c r="J80" i="14" l="1"/>
  <c r="K80" i="14" s="1"/>
  <c r="L80" i="14" s="1"/>
  <c r="M80" i="14" s="1"/>
  <c r="M82" i="3"/>
  <c r="N80" i="14" l="1"/>
  <c r="O80" i="14" s="1"/>
  <c r="P80" i="14"/>
  <c r="N82" i="3"/>
  <c r="O82" i="3" s="1"/>
  <c r="I83" i="3" s="1"/>
  <c r="J83" i="3" s="1"/>
  <c r="K83" i="3" s="1"/>
  <c r="L83" i="3" s="1"/>
  <c r="M83" i="3" s="1"/>
  <c r="P82" i="3"/>
  <c r="I81" i="14" l="1"/>
  <c r="N83" i="3"/>
  <c r="O83" i="3" s="1"/>
  <c r="I84" i="3" s="1"/>
  <c r="J84" i="3" s="1"/>
  <c r="K84" i="3" s="1"/>
  <c r="L84" i="3" s="1"/>
  <c r="P83" i="3"/>
  <c r="J81" i="14" l="1"/>
  <c r="K81" i="14" s="1"/>
  <c r="L81" i="14" s="1"/>
  <c r="M81" i="14" s="1"/>
  <c r="M84" i="3"/>
  <c r="P81" i="14" l="1"/>
  <c r="N81" i="14"/>
  <c r="O81" i="14" s="1"/>
  <c r="N84" i="3"/>
  <c r="O84" i="3" s="1"/>
  <c r="I85" i="3" s="1"/>
  <c r="J85" i="3" s="1"/>
  <c r="K85" i="3" s="1"/>
  <c r="L85" i="3" s="1"/>
  <c r="P84" i="3"/>
  <c r="I82" i="14" l="1"/>
  <c r="M85" i="3"/>
  <c r="J82" i="14" l="1"/>
  <c r="K82" i="14" s="1"/>
  <c r="L82" i="14" s="1"/>
  <c r="M82" i="14" s="1"/>
  <c r="N85" i="3"/>
  <c r="O85" i="3" s="1"/>
  <c r="I86" i="3" s="1"/>
  <c r="J86" i="3" s="1"/>
  <c r="K86" i="3" s="1"/>
  <c r="L86" i="3" s="1"/>
  <c r="P85" i="3"/>
  <c r="P82" i="14" l="1"/>
  <c r="N82" i="14"/>
  <c r="O82" i="14" s="1"/>
  <c r="I83" i="14" s="1"/>
  <c r="M86" i="3"/>
  <c r="J83" i="14" l="1"/>
  <c r="K83" i="14" s="1"/>
  <c r="L83" i="14" s="1"/>
  <c r="N86" i="3"/>
  <c r="O86" i="3" s="1"/>
  <c r="I87" i="3" s="1"/>
  <c r="J87" i="3" s="1"/>
  <c r="K87" i="3" s="1"/>
  <c r="L87" i="3" s="1"/>
  <c r="P86" i="3"/>
  <c r="M83" i="14" l="1"/>
  <c r="M87" i="3"/>
  <c r="P83" i="14" l="1"/>
  <c r="N83" i="14"/>
  <c r="O83" i="14" s="1"/>
  <c r="N87" i="3"/>
  <c r="O87" i="3" s="1"/>
  <c r="I88" i="3" s="1"/>
  <c r="J88" i="3" s="1"/>
  <c r="K88" i="3" s="1"/>
  <c r="L88" i="3" s="1"/>
  <c r="P87" i="3"/>
  <c r="I84" i="14" l="1"/>
  <c r="M88" i="3"/>
  <c r="J84" i="14" l="1"/>
  <c r="K84" i="14" s="1"/>
  <c r="L84" i="14" s="1"/>
  <c r="M84" i="14" s="1"/>
  <c r="N88" i="3"/>
  <c r="O88" i="3" s="1"/>
  <c r="I89" i="3" s="1"/>
  <c r="J89" i="3" s="1"/>
  <c r="K89" i="3" s="1"/>
  <c r="L89" i="3" s="1"/>
  <c r="P88" i="3"/>
  <c r="N84" i="14" l="1"/>
  <c r="O84" i="14" s="1"/>
  <c r="P84" i="14"/>
  <c r="M89" i="3"/>
  <c r="I85" i="14" l="1"/>
  <c r="N89" i="3"/>
  <c r="O89" i="3" s="1"/>
  <c r="I90" i="3" s="1"/>
  <c r="J90" i="3" s="1"/>
  <c r="K90" i="3" s="1"/>
  <c r="L90" i="3" s="1"/>
  <c r="P89" i="3"/>
  <c r="J85" i="14" l="1"/>
  <c r="K85" i="14" s="1"/>
  <c r="L85" i="14" s="1"/>
  <c r="M85" i="14" s="1"/>
  <c r="M90" i="3"/>
  <c r="P85" i="14" l="1"/>
  <c r="N85" i="14"/>
  <c r="O85" i="14" s="1"/>
  <c r="N90" i="3"/>
  <c r="O90" i="3" s="1"/>
  <c r="I91" i="3" s="1"/>
  <c r="J91" i="3" s="1"/>
  <c r="K91" i="3" s="1"/>
  <c r="L91" i="3" s="1"/>
  <c r="P90" i="3"/>
  <c r="I86" i="14" l="1"/>
  <c r="M91" i="3"/>
  <c r="J86" i="14" l="1"/>
  <c r="K86" i="14" s="1"/>
  <c r="L86" i="14" s="1"/>
  <c r="M86" i="14" s="1"/>
  <c r="N91" i="3"/>
  <c r="O91" i="3" s="1"/>
  <c r="I92" i="3" s="1"/>
  <c r="J92" i="3" s="1"/>
  <c r="K92" i="3" s="1"/>
  <c r="L92" i="3" s="1"/>
  <c r="P91" i="3"/>
  <c r="P86" i="14" l="1"/>
  <c r="N86" i="14"/>
  <c r="O86" i="14" s="1"/>
  <c r="M92" i="3"/>
  <c r="I87" i="14" l="1"/>
  <c r="N92" i="3"/>
  <c r="O92" i="3" s="1"/>
  <c r="I93" i="3" s="1"/>
  <c r="J93" i="3" s="1"/>
  <c r="K93" i="3" s="1"/>
  <c r="L93" i="3" s="1"/>
  <c r="P92" i="3"/>
  <c r="J87" i="14" l="1"/>
  <c r="K87" i="14" s="1"/>
  <c r="L87" i="14" s="1"/>
  <c r="M87" i="14" s="1"/>
  <c r="M93" i="3"/>
  <c r="P87" i="14" l="1"/>
  <c r="N87" i="14"/>
  <c r="O87" i="14" s="1"/>
  <c r="N93" i="3"/>
  <c r="O93" i="3" s="1"/>
  <c r="I94" i="3" s="1"/>
  <c r="J94" i="3" s="1"/>
  <c r="K94" i="3" s="1"/>
  <c r="L94" i="3" s="1"/>
  <c r="P93" i="3"/>
  <c r="I88" i="14" l="1"/>
  <c r="M94" i="3"/>
  <c r="J88" i="14" l="1"/>
  <c r="K88" i="14" s="1"/>
  <c r="L88" i="14" s="1"/>
  <c r="M88" i="14" s="1"/>
  <c r="N94" i="3"/>
  <c r="O94" i="3" s="1"/>
  <c r="I95" i="3" s="1"/>
  <c r="J95" i="3" s="1"/>
  <c r="K95" i="3" s="1"/>
  <c r="L95" i="3" s="1"/>
  <c r="P94" i="3"/>
  <c r="N88" i="14" l="1"/>
  <c r="O88" i="14" s="1"/>
  <c r="P88" i="14"/>
  <c r="M95" i="3"/>
  <c r="I89" i="14" l="1"/>
  <c r="N95" i="3"/>
  <c r="O95" i="3" s="1"/>
  <c r="I96" i="3" s="1"/>
  <c r="J96" i="3" s="1"/>
  <c r="K96" i="3" s="1"/>
  <c r="L96" i="3" s="1"/>
  <c r="P95" i="3"/>
  <c r="J89" i="14" l="1"/>
  <c r="K89" i="14" s="1"/>
  <c r="L89" i="14" s="1"/>
  <c r="M89" i="14" s="1"/>
  <c r="M96" i="3"/>
  <c r="P89" i="14" l="1"/>
  <c r="N89" i="14"/>
  <c r="O89" i="14" s="1"/>
  <c r="N96" i="3"/>
  <c r="O96" i="3" s="1"/>
  <c r="I97" i="3" s="1"/>
  <c r="J97" i="3" s="1"/>
  <c r="K97" i="3" s="1"/>
  <c r="L97" i="3" s="1"/>
  <c r="P96" i="3"/>
  <c r="I90" i="14" l="1"/>
  <c r="M97" i="3"/>
  <c r="J90" i="14" l="1"/>
  <c r="K90" i="14" s="1"/>
  <c r="L90" i="14" s="1"/>
  <c r="M90" i="14" s="1"/>
  <c r="N97" i="3"/>
  <c r="O97" i="3" s="1"/>
  <c r="I98" i="3" s="1"/>
  <c r="J98" i="3" s="1"/>
  <c r="K98" i="3" s="1"/>
  <c r="L98" i="3" s="1"/>
  <c r="P97" i="3"/>
  <c r="P90" i="14" l="1"/>
  <c r="N90" i="14"/>
  <c r="O90" i="14" s="1"/>
  <c r="M98" i="3"/>
  <c r="I91" i="14" l="1"/>
  <c r="N98" i="3"/>
  <c r="O98" i="3" s="1"/>
  <c r="I99" i="3" s="1"/>
  <c r="J99" i="3" s="1"/>
  <c r="K99" i="3" s="1"/>
  <c r="L99" i="3" s="1"/>
  <c r="P98" i="3"/>
  <c r="J91" i="14" l="1"/>
  <c r="K91" i="14" s="1"/>
  <c r="L91" i="14" s="1"/>
  <c r="M91" i="14" s="1"/>
  <c r="M99" i="3"/>
  <c r="P91" i="14" l="1"/>
  <c r="N91" i="14"/>
  <c r="O91" i="14" s="1"/>
  <c r="N99" i="3"/>
  <c r="O99" i="3" s="1"/>
  <c r="P99" i="3"/>
  <c r="I92" i="14" l="1"/>
  <c r="I100" i="3"/>
  <c r="J100" i="3" s="1"/>
  <c r="K100" i="3" s="1"/>
  <c r="L100" i="3" s="1"/>
  <c r="J92" i="14" l="1"/>
  <c r="K92" i="14" s="1"/>
  <c r="L92" i="14" s="1"/>
  <c r="M92" i="14" s="1"/>
  <c r="M100" i="3"/>
  <c r="N100" i="3" s="1"/>
  <c r="O100" i="3" s="1"/>
  <c r="O129" i="3" s="1"/>
  <c r="L129" i="3"/>
  <c r="P100" i="3"/>
  <c r="P129" i="3" s="1"/>
  <c r="N92" i="14" l="1"/>
  <c r="O92" i="14" s="1"/>
  <c r="P92" i="14"/>
  <c r="I101" i="3"/>
  <c r="J101" i="3" s="1"/>
  <c r="K101" i="3" s="1"/>
  <c r="L101" i="3" s="1"/>
  <c r="I93" i="14" l="1"/>
  <c r="M101" i="3"/>
  <c r="N101" i="3" s="1"/>
  <c r="O101" i="3" s="1"/>
  <c r="P101" i="3"/>
  <c r="J93" i="14" l="1"/>
  <c r="K93" i="14" s="1"/>
  <c r="L93" i="14" s="1"/>
  <c r="M93" i="14" s="1"/>
  <c r="I102" i="3"/>
  <c r="J102" i="3" s="1"/>
  <c r="K102" i="3" s="1"/>
  <c r="L102" i="3" s="1"/>
  <c r="P93" i="14" l="1"/>
  <c r="N93" i="14"/>
  <c r="O93" i="14" s="1"/>
  <c r="M102" i="3"/>
  <c r="N102" i="3" s="1"/>
  <c r="O102" i="3" s="1"/>
  <c r="P102" i="3" l="1"/>
  <c r="I94" i="14"/>
  <c r="I103" i="3"/>
  <c r="J103" i="3" s="1"/>
  <c r="K103" i="3" s="1"/>
  <c r="L103" i="3" s="1"/>
  <c r="J94" i="14" l="1"/>
  <c r="K94" i="14" s="1"/>
  <c r="L94" i="14" s="1"/>
  <c r="M94" i="14" s="1"/>
  <c r="M103" i="3"/>
  <c r="N103" i="3" s="1"/>
  <c r="O103" i="3" s="1"/>
  <c r="P103" i="3"/>
  <c r="P94" i="14" l="1"/>
  <c r="N94" i="14"/>
  <c r="O94" i="14" s="1"/>
  <c r="I104" i="3"/>
  <c r="J104" i="3" s="1"/>
  <c r="K104" i="3" s="1"/>
  <c r="L104" i="3" s="1"/>
  <c r="I95" i="14" l="1"/>
  <c r="M104" i="3"/>
  <c r="N104" i="3" s="1"/>
  <c r="O104" i="3" s="1"/>
  <c r="P104" i="3"/>
  <c r="J95" i="14" l="1"/>
  <c r="K95" i="14" s="1"/>
  <c r="L95" i="14" s="1"/>
  <c r="M95" i="14" s="1"/>
  <c r="I105" i="3"/>
  <c r="J105" i="3" s="1"/>
  <c r="K105" i="3" s="1"/>
  <c r="L105" i="3" s="1"/>
  <c r="P95" i="14" l="1"/>
  <c r="N95" i="14"/>
  <c r="O95" i="14" s="1"/>
  <c r="M105" i="3"/>
  <c r="N105" i="3" s="1"/>
  <c r="O105" i="3" s="1"/>
  <c r="I106" i="3" s="1"/>
  <c r="J106" i="3" s="1"/>
  <c r="K106" i="3" s="1"/>
  <c r="L106" i="3" s="1"/>
  <c r="P105" i="3"/>
  <c r="I96" i="14" l="1"/>
  <c r="M106" i="3"/>
  <c r="J96" i="14" l="1"/>
  <c r="K96" i="14" s="1"/>
  <c r="L96" i="14" s="1"/>
  <c r="M96" i="14" s="1"/>
  <c r="N106" i="3"/>
  <c r="O106" i="3" s="1"/>
  <c r="I107" i="3" s="1"/>
  <c r="J107" i="3" s="1"/>
  <c r="K107" i="3" s="1"/>
  <c r="L107" i="3" s="1"/>
  <c r="P106" i="3"/>
  <c r="N96" i="14" l="1"/>
  <c r="O96" i="14" s="1"/>
  <c r="P96" i="14"/>
  <c r="M107" i="3"/>
  <c r="I97" i="14" l="1"/>
  <c r="N107" i="3"/>
  <c r="O107" i="3" s="1"/>
  <c r="I108" i="3" s="1"/>
  <c r="J108" i="3" s="1"/>
  <c r="K108" i="3" s="1"/>
  <c r="L108" i="3" s="1"/>
  <c r="P107" i="3"/>
  <c r="J97" i="14" l="1"/>
  <c r="K97" i="14" s="1"/>
  <c r="L97" i="14" s="1"/>
  <c r="M97" i="14" s="1"/>
  <c r="M108" i="3"/>
  <c r="P97" i="14" l="1"/>
  <c r="N97" i="14"/>
  <c r="O97" i="14" s="1"/>
  <c r="N108" i="3"/>
  <c r="O108" i="3" s="1"/>
  <c r="I109" i="3" s="1"/>
  <c r="J109" i="3" s="1"/>
  <c r="K109" i="3" s="1"/>
  <c r="L109" i="3" s="1"/>
  <c r="P108" i="3"/>
  <c r="I98" i="14" l="1"/>
  <c r="M109" i="3"/>
  <c r="J98" i="14" l="1"/>
  <c r="K98" i="14" s="1"/>
  <c r="L98" i="14" s="1"/>
  <c r="M98" i="14" s="1"/>
  <c r="N109" i="3"/>
  <c r="O109" i="3" s="1"/>
  <c r="I110" i="3" s="1"/>
  <c r="J110" i="3" s="1"/>
  <c r="K110" i="3" s="1"/>
  <c r="L110" i="3" s="1"/>
  <c r="P109" i="3"/>
  <c r="P98" i="14" l="1"/>
  <c r="N98" i="14"/>
  <c r="O98" i="14" s="1"/>
  <c r="M110" i="3"/>
  <c r="I99" i="14" l="1"/>
  <c r="N110" i="3"/>
  <c r="O110" i="3" s="1"/>
  <c r="I111" i="3" s="1"/>
  <c r="J111" i="3" s="1"/>
  <c r="K111" i="3" s="1"/>
  <c r="L111" i="3" s="1"/>
  <c r="P110" i="3"/>
  <c r="J99" i="14" l="1"/>
  <c r="K99" i="14" s="1"/>
  <c r="L99" i="14" s="1"/>
  <c r="M99" i="14" s="1"/>
  <c r="M111" i="3"/>
  <c r="P99" i="14" l="1"/>
  <c r="N99" i="14"/>
  <c r="O99" i="14" s="1"/>
  <c r="N111" i="3"/>
  <c r="O111" i="3" s="1"/>
  <c r="I112" i="3" s="1"/>
  <c r="J112" i="3" s="1"/>
  <c r="K112" i="3" s="1"/>
  <c r="L112" i="3" s="1"/>
  <c r="P111" i="3"/>
  <c r="I100" i="14" l="1"/>
  <c r="M112" i="3"/>
  <c r="J100" i="14" l="1"/>
  <c r="K100" i="14" s="1"/>
  <c r="L100" i="14" s="1"/>
  <c r="N112" i="3"/>
  <c r="O112" i="3" s="1"/>
  <c r="I113" i="3" s="1"/>
  <c r="J113" i="3" s="1"/>
  <c r="K113" i="3" s="1"/>
  <c r="L113" i="3" s="1"/>
  <c r="P112" i="3"/>
  <c r="L129" i="14" l="1"/>
  <c r="M100" i="14"/>
  <c r="M113" i="3"/>
  <c r="N100" i="14" l="1"/>
  <c r="O100" i="14" s="1"/>
  <c r="O129" i="14" s="1"/>
  <c r="P100" i="14"/>
  <c r="P129" i="14" s="1"/>
  <c r="N113" i="3"/>
  <c r="O113" i="3" s="1"/>
  <c r="I114" i="3" s="1"/>
  <c r="J114" i="3" s="1"/>
  <c r="K114" i="3" s="1"/>
  <c r="L114" i="3" s="1"/>
  <c r="P113" i="3"/>
  <c r="I101" i="14" l="1"/>
  <c r="M114" i="3"/>
  <c r="J101" i="14" l="1"/>
  <c r="K101" i="14" s="1"/>
  <c r="L101" i="14" s="1"/>
  <c r="N114" i="3"/>
  <c r="O114" i="3" s="1"/>
  <c r="I115" i="3" s="1"/>
  <c r="J115" i="3" s="1"/>
  <c r="K115" i="3" s="1"/>
  <c r="L115" i="3" s="1"/>
  <c r="P114" i="3"/>
  <c r="M101" i="14" l="1"/>
  <c r="M115" i="3"/>
  <c r="P101" i="14" l="1"/>
  <c r="N101" i="14"/>
  <c r="O101" i="14" s="1"/>
  <c r="N115" i="3"/>
  <c r="O115" i="3" s="1"/>
  <c r="I116" i="3" s="1"/>
  <c r="J116" i="3" s="1"/>
  <c r="K116" i="3" s="1"/>
  <c r="L116" i="3" s="1"/>
  <c r="P115" i="3"/>
  <c r="I102" i="14" l="1"/>
  <c r="M116" i="3"/>
  <c r="J102" i="14" l="1"/>
  <c r="K102" i="14" s="1"/>
  <c r="L102" i="14" s="1"/>
  <c r="N116" i="3"/>
  <c r="O116" i="3" s="1"/>
  <c r="I117" i="3" s="1"/>
  <c r="J117" i="3" s="1"/>
  <c r="K117" i="3" s="1"/>
  <c r="L117" i="3" s="1"/>
  <c r="P116" i="3"/>
  <c r="M102" i="14" l="1"/>
  <c r="M117" i="3"/>
  <c r="P102" i="14" l="1"/>
  <c r="N102" i="14"/>
  <c r="O102" i="14" s="1"/>
  <c r="N117" i="3"/>
  <c r="O117" i="3" s="1"/>
  <c r="I118" i="3" s="1"/>
  <c r="J118" i="3" s="1"/>
  <c r="K118" i="3" s="1"/>
  <c r="L118" i="3" s="1"/>
  <c r="P117" i="3"/>
  <c r="I103" i="14" l="1"/>
  <c r="M118" i="3"/>
  <c r="J103" i="14" l="1"/>
  <c r="K103" i="14" s="1"/>
  <c r="L103" i="14" s="1"/>
  <c r="N118" i="3"/>
  <c r="O118" i="3" s="1"/>
  <c r="I119" i="3" s="1"/>
  <c r="J119" i="3" s="1"/>
  <c r="K119" i="3" s="1"/>
  <c r="L119" i="3" s="1"/>
  <c r="P118" i="3"/>
  <c r="M103" i="14" l="1"/>
  <c r="M119" i="3"/>
  <c r="P103" i="14" l="1"/>
  <c r="N103" i="14"/>
  <c r="O103" i="14" s="1"/>
  <c r="N119" i="3"/>
  <c r="O119" i="3" s="1"/>
  <c r="I120" i="3" s="1"/>
  <c r="J120" i="3" s="1"/>
  <c r="K120" i="3" s="1"/>
  <c r="L120" i="3" s="1"/>
  <c r="P119" i="3"/>
  <c r="I104" i="14" l="1"/>
  <c r="M120" i="3"/>
  <c r="J104" i="14" l="1"/>
  <c r="K104" i="14" s="1"/>
  <c r="L104" i="14" s="1"/>
  <c r="N120" i="3"/>
  <c r="O120" i="3" s="1"/>
  <c r="I121" i="3" s="1"/>
  <c r="J121" i="3" s="1"/>
  <c r="K121" i="3" s="1"/>
  <c r="L121" i="3" s="1"/>
  <c r="P120" i="3"/>
  <c r="M104" i="14" l="1"/>
  <c r="M121" i="3"/>
  <c r="N104" i="14" l="1"/>
  <c r="O104" i="14" s="1"/>
  <c r="I105" i="14" s="1"/>
  <c r="P104" i="14"/>
  <c r="N121" i="3"/>
  <c r="O121" i="3" s="1"/>
  <c r="I122" i="3" s="1"/>
  <c r="J122" i="3" s="1"/>
  <c r="K122" i="3" s="1"/>
  <c r="L122" i="3" s="1"/>
  <c r="P121" i="3"/>
  <c r="J105" i="14" l="1"/>
  <c r="K105" i="14" s="1"/>
  <c r="L105" i="14" s="1"/>
  <c r="M105" i="14" s="1"/>
  <c r="M122" i="3"/>
  <c r="P105" i="14" l="1"/>
  <c r="N105" i="14"/>
  <c r="O105" i="14" s="1"/>
  <c r="N122" i="3"/>
  <c r="O122" i="3" s="1"/>
  <c r="I123" i="3" s="1"/>
  <c r="J123" i="3" s="1"/>
  <c r="K123" i="3" s="1"/>
  <c r="L123" i="3" s="1"/>
  <c r="P122" i="3"/>
  <c r="I106" i="14" l="1"/>
  <c r="M123" i="3"/>
  <c r="J106" i="14" l="1"/>
  <c r="K106" i="14" s="1"/>
  <c r="L106" i="14" s="1"/>
  <c r="M106" i="14" s="1"/>
  <c r="N123" i="3"/>
  <c r="O123" i="3" s="1"/>
  <c r="I124" i="3" s="1"/>
  <c r="J124" i="3" s="1"/>
  <c r="K124" i="3" s="1"/>
  <c r="L124" i="3" s="1"/>
  <c r="P123" i="3"/>
  <c r="P106" i="14" l="1"/>
  <c r="N106" i="14"/>
  <c r="O106" i="14" s="1"/>
  <c r="M124" i="3"/>
  <c r="I107" i="14" l="1"/>
  <c r="N124" i="3"/>
  <c r="O124" i="3" s="1"/>
  <c r="P124" i="3"/>
  <c r="J107" i="14" l="1"/>
  <c r="K107" i="14" s="1"/>
  <c r="L107" i="14" s="1"/>
  <c r="M107" i="14" s="1"/>
  <c r="I125" i="3"/>
  <c r="J125" i="3" s="1"/>
  <c r="K125" i="3" s="1"/>
  <c r="L125" i="3" s="1"/>
  <c r="L130" i="3" s="1"/>
  <c r="P107" i="14" l="1"/>
  <c r="N107" i="14"/>
  <c r="O107" i="14" s="1"/>
  <c r="M125" i="3"/>
  <c r="L132" i="3"/>
  <c r="I108" i="14" l="1"/>
  <c r="N125" i="3"/>
  <c r="O125" i="3" s="1"/>
  <c r="P125" i="3"/>
  <c r="J108" i="14" l="1"/>
  <c r="K108" i="14" s="1"/>
  <c r="L108" i="14" s="1"/>
  <c r="M108" i="14" s="1"/>
  <c r="P132" i="3"/>
  <c r="P130" i="3"/>
  <c r="O132" i="3"/>
  <c r="O130" i="3"/>
  <c r="N108" i="14" l="1"/>
  <c r="O108" i="14" s="1"/>
  <c r="P108" i="14"/>
  <c r="I109" i="14" l="1"/>
  <c r="J109" i="14" l="1"/>
  <c r="K109" i="14" s="1"/>
  <c r="L109" i="14" s="1"/>
  <c r="M109" i="14" s="1"/>
  <c r="P109" i="14" l="1"/>
  <c r="N109" i="14"/>
  <c r="O109" i="14" s="1"/>
  <c r="I110" i="14" l="1"/>
  <c r="J110" i="14" l="1"/>
  <c r="K110" i="14" s="1"/>
  <c r="L110" i="14" s="1"/>
  <c r="M110" i="14" s="1"/>
  <c r="P110" i="14" l="1"/>
  <c r="N110" i="14"/>
  <c r="O110" i="14" s="1"/>
  <c r="I111" i="14" l="1"/>
  <c r="J111" i="14" l="1"/>
  <c r="K111" i="14" s="1"/>
  <c r="L111" i="14" s="1"/>
  <c r="M111" i="14" s="1"/>
  <c r="P111" i="14" l="1"/>
  <c r="N111" i="14"/>
  <c r="O111" i="14" s="1"/>
  <c r="I112" i="14" l="1"/>
  <c r="J112" i="14" l="1"/>
  <c r="K112" i="14" s="1"/>
  <c r="L112" i="14" s="1"/>
  <c r="M112" i="14" s="1"/>
  <c r="N112" i="14" l="1"/>
  <c r="O112" i="14" s="1"/>
  <c r="P112" i="14"/>
  <c r="I113" i="14" l="1"/>
  <c r="J113" i="14" l="1"/>
  <c r="K113" i="14" s="1"/>
  <c r="L113" i="14" s="1"/>
  <c r="M113" i="14" s="1"/>
  <c r="P113" i="14" l="1"/>
  <c r="N113" i="14"/>
  <c r="O113" i="14" s="1"/>
  <c r="I114" i="14" l="1"/>
  <c r="J114" i="14" l="1"/>
  <c r="K114" i="14" s="1"/>
  <c r="L114" i="14" s="1"/>
  <c r="M114" i="14" s="1"/>
  <c r="P114" i="14" l="1"/>
  <c r="N114" i="14"/>
  <c r="O114" i="14" s="1"/>
  <c r="I115" i="14" l="1"/>
  <c r="J115" i="14" l="1"/>
  <c r="K115" i="14" s="1"/>
  <c r="L115" i="14" s="1"/>
  <c r="M115" i="14" s="1"/>
  <c r="P115" i="14" l="1"/>
  <c r="N115" i="14"/>
  <c r="O115" i="14" s="1"/>
  <c r="I116" i="14" l="1"/>
  <c r="J116" i="14" l="1"/>
  <c r="K116" i="14" s="1"/>
  <c r="L116" i="14" s="1"/>
  <c r="M116" i="14" s="1"/>
  <c r="N116" i="14" l="1"/>
  <c r="O116" i="14" s="1"/>
  <c r="P116" i="14"/>
  <c r="I117" i="14" l="1"/>
  <c r="J117" i="14" l="1"/>
  <c r="K117" i="14" s="1"/>
  <c r="L117" i="14" s="1"/>
  <c r="M117" i="14" s="1"/>
  <c r="P117" i="14" l="1"/>
  <c r="N117" i="14"/>
  <c r="O117" i="14" s="1"/>
  <c r="I118" i="14" l="1"/>
  <c r="J118" i="14" l="1"/>
  <c r="K118" i="14" s="1"/>
  <c r="L118" i="14" s="1"/>
  <c r="M118" i="14" s="1"/>
  <c r="P118" i="14" l="1"/>
  <c r="N118" i="14"/>
  <c r="O118" i="14" s="1"/>
  <c r="I119" i="14" l="1"/>
  <c r="J119" i="14" l="1"/>
  <c r="K119" i="14" s="1"/>
  <c r="L119" i="14" s="1"/>
  <c r="M119" i="14" s="1"/>
  <c r="P119" i="14" l="1"/>
  <c r="N119" i="14"/>
  <c r="O119" i="14" s="1"/>
  <c r="I120" i="14" l="1"/>
  <c r="J120" i="14" l="1"/>
  <c r="K120" i="14" s="1"/>
  <c r="L120" i="14" s="1"/>
  <c r="M120" i="14" s="1"/>
  <c r="N120" i="14" l="1"/>
  <c r="O120" i="14" s="1"/>
  <c r="P120" i="14"/>
  <c r="I121" i="14" l="1"/>
  <c r="J121" i="14" l="1"/>
  <c r="K121" i="14" s="1"/>
  <c r="L121" i="14" s="1"/>
  <c r="M121" i="14" s="1"/>
  <c r="P121" i="14" l="1"/>
  <c r="N121" i="14"/>
  <c r="O121" i="14" s="1"/>
  <c r="I122" i="14" l="1"/>
  <c r="J122" i="14" l="1"/>
  <c r="K122" i="14" s="1"/>
  <c r="L122" i="14" s="1"/>
  <c r="M122" i="14" s="1"/>
  <c r="P122" i="14" l="1"/>
  <c r="N122" i="14"/>
  <c r="O122" i="14" s="1"/>
  <c r="I123" i="14" l="1"/>
  <c r="J123" i="14" l="1"/>
  <c r="K123" i="14" s="1"/>
  <c r="L123" i="14" s="1"/>
  <c r="M123" i="14" s="1"/>
  <c r="P123" i="14" l="1"/>
  <c r="N123" i="14"/>
  <c r="O123" i="14" s="1"/>
  <c r="I124" i="14" l="1"/>
  <c r="J124" i="14" l="1"/>
  <c r="K124" i="14" s="1"/>
  <c r="L124" i="14" s="1"/>
  <c r="M124" i="14" s="1"/>
  <c r="N124" i="14" l="1"/>
  <c r="O124" i="14" s="1"/>
  <c r="P124" i="14"/>
  <c r="I125" i="14" l="1"/>
  <c r="J125" i="14" s="1"/>
  <c r="K125" i="14" s="1"/>
  <c r="L125" i="14" s="1"/>
  <c r="L132" i="14" l="1"/>
  <c r="L130" i="14"/>
  <c r="M125" i="14"/>
  <c r="P125" i="14" l="1"/>
  <c r="N125" i="14"/>
  <c r="O125" i="14" s="1"/>
  <c r="O132" i="14" l="1"/>
  <c r="O130" i="14"/>
  <c r="P132" i="14"/>
  <c r="P130" i="14"/>
  <c r="M131" i="19" l="1"/>
  <c r="N36" i="19"/>
  <c r="O36" i="19" s="1"/>
  <c r="M128" i="19"/>
  <c r="I37" i="19" l="1"/>
  <c r="J37" i="19" l="1"/>
  <c r="K37" i="19" s="1"/>
  <c r="L37" i="19" s="1"/>
  <c r="N37" i="19" l="1"/>
  <c r="O37" i="19" l="1"/>
  <c r="I38" i="19" l="1"/>
  <c r="J38" i="19" l="1"/>
  <c r="K38" i="19" s="1"/>
  <c r="L38" i="19" s="1"/>
  <c r="N38" i="19" l="1"/>
  <c r="O38" i="19" l="1"/>
  <c r="I39" i="19" l="1"/>
  <c r="J39" i="19" l="1"/>
  <c r="K39" i="19" s="1"/>
  <c r="L39" i="19" s="1"/>
  <c r="N39" i="19" l="1"/>
  <c r="O39" i="19" l="1"/>
  <c r="I40" i="19" l="1"/>
  <c r="J40" i="19" l="1"/>
  <c r="K40" i="19" s="1"/>
  <c r="L40" i="19" s="1"/>
  <c r="N40" i="19" l="1"/>
  <c r="O40" i="19" l="1"/>
  <c r="I41" i="19" l="1"/>
  <c r="J41" i="19" l="1"/>
  <c r="K41" i="19" s="1"/>
  <c r="L41" i="19" s="1"/>
  <c r="N41" i="19" l="1"/>
  <c r="O41" i="19" l="1"/>
  <c r="I42" i="19" s="1"/>
  <c r="J42" i="19" l="1"/>
  <c r="K42" i="19" s="1"/>
  <c r="L42" i="19" s="1"/>
  <c r="N42" i="19" s="1"/>
  <c r="O42" i="19" l="1"/>
  <c r="I43" i="19" s="1"/>
  <c r="J43" i="19" l="1"/>
  <c r="K43" i="19" s="1"/>
  <c r="L43" i="19" s="1"/>
  <c r="N43" i="19" s="1"/>
  <c r="O43" i="19" l="1"/>
  <c r="I44" i="19" s="1"/>
  <c r="J44" i="19" l="1"/>
  <c r="K44" i="19" s="1"/>
  <c r="L44" i="19" s="1"/>
  <c r="N44" i="19" s="1"/>
  <c r="O44" i="19" l="1"/>
  <c r="I45" i="19" s="1"/>
  <c r="J45" i="19" l="1"/>
  <c r="K45" i="19" s="1"/>
  <c r="L45" i="19" s="1"/>
  <c r="N45" i="19" s="1"/>
  <c r="O45" i="19" l="1"/>
  <c r="I46" i="19" s="1"/>
  <c r="J46" i="19" l="1"/>
  <c r="K46" i="19" s="1"/>
  <c r="L46" i="19" s="1"/>
  <c r="N46" i="19" s="1"/>
  <c r="O46" i="19" l="1"/>
  <c r="I47" i="19" s="1"/>
  <c r="J47" i="19" l="1"/>
  <c r="K47" i="19" s="1"/>
  <c r="L47" i="19" s="1"/>
  <c r="N47" i="19" s="1"/>
  <c r="O47" i="19" l="1"/>
  <c r="I48" i="19" s="1"/>
  <c r="J48" i="19" l="1"/>
  <c r="K48" i="19" s="1"/>
  <c r="L48" i="19" s="1"/>
  <c r="N48" i="19" s="1"/>
  <c r="O48" i="19" l="1"/>
  <c r="I49" i="19" s="1"/>
  <c r="J49" i="19" l="1"/>
  <c r="K49" i="19" s="1"/>
  <c r="L49" i="19" s="1"/>
  <c r="N49" i="19" s="1"/>
  <c r="O49" i="19" l="1"/>
  <c r="I50" i="19" s="1"/>
  <c r="J50" i="19" l="1"/>
  <c r="K50" i="19" s="1"/>
  <c r="L50" i="19" s="1"/>
  <c r="N50" i="19" s="1"/>
  <c r="O50" i="19" l="1"/>
  <c r="I51" i="19" s="1"/>
  <c r="J51" i="19" l="1"/>
  <c r="K51" i="19" s="1"/>
  <c r="L51" i="19" s="1"/>
  <c r="N51" i="19" s="1"/>
  <c r="O51" i="19" l="1"/>
  <c r="I52" i="19" s="1"/>
  <c r="J52" i="19" l="1"/>
  <c r="K52" i="19" s="1"/>
  <c r="L52" i="19" s="1"/>
  <c r="N52" i="19" s="1"/>
  <c r="O52" i="19" l="1"/>
  <c r="I53" i="19" s="1"/>
  <c r="J53" i="19" l="1"/>
  <c r="K53" i="19" s="1"/>
  <c r="L53" i="19" s="1"/>
  <c r="N53" i="19" s="1"/>
  <c r="O53" i="19" l="1"/>
  <c r="I54" i="19" s="1"/>
  <c r="J54" i="19" l="1"/>
  <c r="K54" i="19" s="1"/>
  <c r="L54" i="19" s="1"/>
  <c r="N54" i="19" s="1"/>
  <c r="O54" i="19" l="1"/>
  <c r="I55" i="19" s="1"/>
  <c r="J55" i="19" l="1"/>
  <c r="K55" i="19" s="1"/>
  <c r="L55" i="19" s="1"/>
  <c r="N55" i="19" s="1"/>
  <c r="O55" i="19" l="1"/>
  <c r="I56" i="19" s="1"/>
  <c r="J56" i="19" l="1"/>
  <c r="K56" i="19" s="1"/>
  <c r="L56" i="19" s="1"/>
  <c r="N56" i="19" s="1"/>
  <c r="O56" i="19" l="1"/>
  <c r="I57" i="19" s="1"/>
  <c r="J57" i="19" l="1"/>
  <c r="K57" i="19" s="1"/>
  <c r="L57" i="19" s="1"/>
  <c r="N57" i="19" s="1"/>
  <c r="O57" i="19" l="1"/>
  <c r="I58" i="19" s="1"/>
  <c r="J58" i="19" l="1"/>
  <c r="K58" i="19" s="1"/>
  <c r="L58" i="19" s="1"/>
  <c r="N58" i="19" s="1"/>
  <c r="O58" i="19" l="1"/>
  <c r="I59" i="19" s="1"/>
  <c r="J59" i="19" l="1"/>
  <c r="K59" i="19" s="1"/>
  <c r="L59" i="19" s="1"/>
  <c r="N59" i="19" s="1"/>
  <c r="O59" i="19" l="1"/>
  <c r="I60" i="19" s="1"/>
  <c r="J60" i="19" l="1"/>
  <c r="K60" i="19" s="1"/>
  <c r="L60" i="19" s="1"/>
  <c r="N60" i="19" s="1"/>
  <c r="O60" i="19" l="1"/>
  <c r="I61" i="19" s="1"/>
  <c r="J61" i="19" l="1"/>
  <c r="K61" i="19" s="1"/>
  <c r="L61" i="19" s="1"/>
  <c r="N61" i="19" s="1"/>
  <c r="O61" i="19" l="1"/>
  <c r="I62" i="19" s="1"/>
  <c r="J62" i="19" l="1"/>
  <c r="K62" i="19" s="1"/>
  <c r="L62" i="19" s="1"/>
  <c r="N62" i="19" s="1"/>
  <c r="O62" i="19" l="1"/>
  <c r="I63" i="19" s="1"/>
  <c r="J63" i="19" l="1"/>
  <c r="K63" i="19" s="1"/>
  <c r="L63" i="19" s="1"/>
  <c r="N63" i="19" s="1"/>
  <c r="O63" i="19" l="1"/>
  <c r="I64" i="19" s="1"/>
  <c r="J64" i="19" l="1"/>
  <c r="K64" i="19" s="1"/>
  <c r="L64" i="19" s="1"/>
  <c r="N64" i="19" s="1"/>
  <c r="O64" i="19" l="1"/>
  <c r="I65" i="19" s="1"/>
  <c r="J65" i="19" l="1"/>
  <c r="K65" i="19" s="1"/>
  <c r="L65" i="19" s="1"/>
  <c r="D6" i="8" s="1"/>
  <c r="L128" i="19" l="1"/>
  <c r="N65" i="19"/>
  <c r="O65" i="19" l="1"/>
  <c r="D17" i="8" s="1"/>
  <c r="O128" i="19" l="1"/>
  <c r="I66" i="19"/>
  <c r="J66" i="19" l="1"/>
  <c r="K66" i="19" s="1"/>
  <c r="L66" i="19" s="1"/>
  <c r="N66" i="19" l="1"/>
  <c r="O66" i="19" l="1"/>
  <c r="I67" i="19" l="1"/>
  <c r="J67" i="19" l="1"/>
  <c r="K67" i="19" s="1"/>
  <c r="L67" i="19" s="1"/>
  <c r="N67" i="19" l="1"/>
  <c r="O67" i="19" l="1"/>
  <c r="I68" i="19" l="1"/>
  <c r="J68" i="19" l="1"/>
  <c r="K68" i="19" s="1"/>
  <c r="L68" i="19" s="1"/>
  <c r="N68" i="19" l="1"/>
  <c r="O68" i="19" l="1"/>
  <c r="I69" i="19" l="1"/>
  <c r="J69" i="19" l="1"/>
  <c r="K69" i="19" s="1"/>
  <c r="L69" i="19" s="1"/>
  <c r="N69" i="19" l="1"/>
  <c r="O69" i="19" l="1"/>
  <c r="I70" i="19" l="1"/>
  <c r="J70" i="19" l="1"/>
  <c r="K70" i="19" s="1"/>
  <c r="L70" i="19" s="1"/>
  <c r="N70" i="19" l="1"/>
  <c r="O70" i="19" l="1"/>
  <c r="I71" i="19" l="1"/>
  <c r="J71" i="19" l="1"/>
  <c r="K71" i="19" s="1"/>
  <c r="L71" i="19" s="1"/>
  <c r="N71" i="19" s="1"/>
  <c r="O71" i="19" l="1"/>
  <c r="I72" i="19" s="1"/>
  <c r="J72" i="19" l="1"/>
  <c r="K72" i="19" s="1"/>
  <c r="L72" i="19" s="1"/>
  <c r="N72" i="19" s="1"/>
  <c r="O72" i="19" l="1"/>
  <c r="I73" i="19" s="1"/>
  <c r="J73" i="19" l="1"/>
  <c r="K73" i="19" s="1"/>
  <c r="L73" i="19" s="1"/>
  <c r="N73" i="19" s="1"/>
  <c r="O73" i="19" l="1"/>
  <c r="I74" i="19" s="1"/>
  <c r="J74" i="19" l="1"/>
  <c r="K74" i="19" s="1"/>
  <c r="L74" i="19" s="1"/>
  <c r="N74" i="19" s="1"/>
  <c r="O74" i="19" l="1"/>
  <c r="I75" i="19" s="1"/>
  <c r="J75" i="19" l="1"/>
  <c r="K75" i="19" s="1"/>
  <c r="L75" i="19" s="1"/>
  <c r="N75" i="19" s="1"/>
  <c r="O75" i="19" l="1"/>
  <c r="I76" i="19" s="1"/>
  <c r="J76" i="19" l="1"/>
  <c r="K76" i="19" s="1"/>
  <c r="L76" i="19" s="1"/>
  <c r="N76" i="19" s="1"/>
  <c r="O76" i="19" l="1"/>
  <c r="I77" i="19" s="1"/>
  <c r="J77" i="19" l="1"/>
  <c r="K77" i="19" s="1"/>
  <c r="L77" i="19" s="1"/>
  <c r="N77" i="19" s="1"/>
  <c r="O77" i="19" l="1"/>
  <c r="I78" i="19" s="1"/>
  <c r="J78" i="19" l="1"/>
  <c r="K78" i="19" s="1"/>
  <c r="L78" i="19" s="1"/>
  <c r="N78" i="19" s="1"/>
  <c r="O78" i="19" l="1"/>
  <c r="I79" i="19" s="1"/>
  <c r="J79" i="19" l="1"/>
  <c r="K79" i="19" s="1"/>
  <c r="L79" i="19" s="1"/>
  <c r="N79" i="19" s="1"/>
  <c r="O79" i="19" l="1"/>
  <c r="I80" i="19" s="1"/>
  <c r="J80" i="19" l="1"/>
  <c r="K80" i="19" s="1"/>
  <c r="L80" i="19" s="1"/>
  <c r="N80" i="19" s="1"/>
  <c r="O80" i="19" l="1"/>
  <c r="I81" i="19" s="1"/>
  <c r="J81" i="19" l="1"/>
  <c r="K81" i="19" s="1"/>
  <c r="L81" i="19" s="1"/>
  <c r="N81" i="19" s="1"/>
  <c r="O81" i="19" l="1"/>
  <c r="I82" i="19" s="1"/>
  <c r="J82" i="19" l="1"/>
  <c r="K82" i="19" s="1"/>
  <c r="L82" i="19" s="1"/>
  <c r="N82" i="19" s="1"/>
  <c r="O82" i="19" l="1"/>
  <c r="I83" i="19"/>
  <c r="J83" i="19" l="1"/>
  <c r="K83" i="19" s="1"/>
  <c r="L83" i="19" s="1"/>
  <c r="N83" i="19" s="1"/>
  <c r="O83" i="19" l="1"/>
  <c r="I84" i="19" s="1"/>
  <c r="J84" i="19" l="1"/>
  <c r="K84" i="19" s="1"/>
  <c r="L84" i="19" s="1"/>
  <c r="N84" i="19" s="1"/>
  <c r="O84" i="19" l="1"/>
  <c r="I85" i="19" s="1"/>
  <c r="J85" i="19" l="1"/>
  <c r="K85" i="19" s="1"/>
  <c r="L85" i="19" s="1"/>
  <c r="N85" i="19" s="1"/>
  <c r="O85" i="19" l="1"/>
  <c r="I86" i="19" s="1"/>
  <c r="J86" i="19" l="1"/>
  <c r="K86" i="19" s="1"/>
  <c r="L86" i="19" s="1"/>
  <c r="N86" i="19" s="1"/>
  <c r="O86" i="19" l="1"/>
  <c r="I87" i="19" s="1"/>
  <c r="J87" i="19" l="1"/>
  <c r="K87" i="19" s="1"/>
  <c r="L87" i="19" s="1"/>
  <c r="N87" i="19" s="1"/>
  <c r="O87" i="19" l="1"/>
  <c r="I88" i="19" s="1"/>
  <c r="J88" i="19" l="1"/>
  <c r="K88" i="19" s="1"/>
  <c r="L88" i="19" s="1"/>
  <c r="N88" i="19" s="1"/>
  <c r="O88" i="19" l="1"/>
  <c r="I89" i="19" s="1"/>
  <c r="J89" i="19" l="1"/>
  <c r="K89" i="19" s="1"/>
  <c r="L89" i="19" s="1"/>
  <c r="N89" i="19" s="1"/>
  <c r="O89" i="19" l="1"/>
  <c r="I90" i="19" s="1"/>
  <c r="J90" i="19" l="1"/>
  <c r="K90" i="19" s="1"/>
  <c r="L90" i="19" s="1"/>
  <c r="N90" i="19" s="1"/>
  <c r="O90" i="19" l="1"/>
  <c r="I91" i="19" s="1"/>
  <c r="J91" i="19" l="1"/>
  <c r="K91" i="19" s="1"/>
  <c r="L91" i="19" s="1"/>
  <c r="N91" i="19" s="1"/>
  <c r="O91" i="19" l="1"/>
  <c r="I92" i="19" s="1"/>
  <c r="J92" i="19" l="1"/>
  <c r="K92" i="19" s="1"/>
  <c r="L92" i="19" s="1"/>
  <c r="N92" i="19" s="1"/>
  <c r="O92" i="19" l="1"/>
  <c r="I93" i="19" s="1"/>
  <c r="J93" i="19" l="1"/>
  <c r="K93" i="19" s="1"/>
  <c r="L93" i="19" s="1"/>
  <c r="N93" i="19" s="1"/>
  <c r="O93" i="19" l="1"/>
  <c r="I94" i="19" s="1"/>
  <c r="J94" i="19" l="1"/>
  <c r="K94" i="19" s="1"/>
  <c r="L94" i="19" s="1"/>
  <c r="N94" i="19" s="1"/>
  <c r="O94" i="19" l="1"/>
  <c r="I95" i="19"/>
  <c r="J95" i="19" l="1"/>
  <c r="K95" i="19" s="1"/>
  <c r="L95" i="19" s="1"/>
  <c r="N95" i="19" s="1"/>
  <c r="O95" i="19" l="1"/>
  <c r="I96" i="19" s="1"/>
  <c r="J96" i="19" l="1"/>
  <c r="K96" i="19" s="1"/>
  <c r="L96" i="19" s="1"/>
  <c r="N96" i="19" s="1"/>
  <c r="O96" i="19" l="1"/>
  <c r="I97" i="19" s="1"/>
  <c r="J97" i="19" l="1"/>
  <c r="K97" i="19" s="1"/>
  <c r="L97" i="19" s="1"/>
  <c r="N97" i="19" s="1"/>
  <c r="O97" i="19" l="1"/>
  <c r="I98" i="19" s="1"/>
  <c r="J98" i="19" l="1"/>
  <c r="K98" i="19" s="1"/>
  <c r="L98" i="19" s="1"/>
  <c r="N98" i="19" s="1"/>
  <c r="O98" i="19" l="1"/>
  <c r="I99" i="19" s="1"/>
  <c r="J99" i="19" l="1"/>
  <c r="K99" i="19" s="1"/>
  <c r="L99" i="19" s="1"/>
  <c r="N99" i="19" s="1"/>
  <c r="O99" i="19" l="1"/>
  <c r="I100" i="19" s="1"/>
  <c r="J100" i="19" l="1"/>
  <c r="K100" i="19" s="1"/>
  <c r="L100" i="19" s="1"/>
  <c r="E6" i="8" s="1"/>
  <c r="L129" i="19" l="1"/>
  <c r="N100" i="19"/>
  <c r="O100" i="19" l="1"/>
  <c r="E17" i="8" s="1"/>
  <c r="O129" i="19" l="1"/>
  <c r="I101" i="19"/>
  <c r="J101" i="19" l="1"/>
  <c r="K101" i="19" s="1"/>
  <c r="L101" i="19" s="1"/>
  <c r="N101" i="19" l="1"/>
  <c r="O101" i="19" l="1"/>
  <c r="I102" i="19" l="1"/>
  <c r="J102" i="19" l="1"/>
  <c r="K102" i="19" s="1"/>
  <c r="L102" i="19" s="1"/>
  <c r="N102" i="19" l="1"/>
  <c r="O102" i="19" l="1"/>
  <c r="I103" i="19" l="1"/>
  <c r="J103" i="19" l="1"/>
  <c r="K103" i="19" s="1"/>
  <c r="L103" i="19" s="1"/>
  <c r="N103" i="19" l="1"/>
  <c r="O103" i="19" l="1"/>
  <c r="I104" i="19" l="1"/>
  <c r="J104" i="19" l="1"/>
  <c r="K104" i="19" s="1"/>
  <c r="L104" i="19" s="1"/>
  <c r="N104" i="19" l="1"/>
  <c r="O104" i="19" l="1"/>
  <c r="I105" i="19" l="1"/>
  <c r="J105" i="19" l="1"/>
  <c r="K105" i="19" s="1"/>
  <c r="L105" i="19" s="1"/>
  <c r="N105" i="19" l="1"/>
  <c r="O105" i="19" l="1"/>
  <c r="I106" i="19" l="1"/>
  <c r="J106" i="19" l="1"/>
  <c r="K106" i="19" s="1"/>
  <c r="L106" i="19" s="1"/>
  <c r="N106" i="19" s="1"/>
  <c r="O106" i="19" l="1"/>
  <c r="I107" i="19" s="1"/>
  <c r="J107" i="19" l="1"/>
  <c r="K107" i="19" s="1"/>
  <c r="L107" i="19" s="1"/>
  <c r="N107" i="19" s="1"/>
  <c r="O107" i="19" l="1"/>
  <c r="I108" i="19" s="1"/>
  <c r="J108" i="19" l="1"/>
  <c r="K108" i="19" s="1"/>
  <c r="L108" i="19" s="1"/>
  <c r="N108" i="19" s="1"/>
  <c r="O108" i="19" l="1"/>
  <c r="I109" i="19" s="1"/>
  <c r="J109" i="19" l="1"/>
  <c r="K109" i="19" s="1"/>
  <c r="L109" i="19" s="1"/>
  <c r="N109" i="19" s="1"/>
  <c r="O109" i="19" l="1"/>
  <c r="I110" i="19" s="1"/>
  <c r="J110" i="19" l="1"/>
  <c r="K110" i="19" s="1"/>
  <c r="L110" i="19" s="1"/>
  <c r="N110" i="19" s="1"/>
  <c r="O110" i="19" l="1"/>
  <c r="I111" i="19" s="1"/>
  <c r="J111" i="19" l="1"/>
  <c r="K111" i="19" s="1"/>
  <c r="L111" i="19" s="1"/>
  <c r="N111" i="19" s="1"/>
  <c r="O111" i="19" l="1"/>
  <c r="I112" i="19" s="1"/>
  <c r="J112" i="19" l="1"/>
  <c r="K112" i="19" s="1"/>
  <c r="L112" i="19" s="1"/>
  <c r="N112" i="19" s="1"/>
  <c r="O112" i="19" l="1"/>
  <c r="I113" i="19" s="1"/>
  <c r="J113" i="19" l="1"/>
  <c r="K113" i="19" s="1"/>
  <c r="L113" i="19" s="1"/>
  <c r="N113" i="19" s="1"/>
  <c r="O113" i="19" l="1"/>
  <c r="I114" i="19" s="1"/>
  <c r="J114" i="19" l="1"/>
  <c r="K114" i="19" s="1"/>
  <c r="L114" i="19" s="1"/>
  <c r="N114" i="19" s="1"/>
  <c r="O114" i="19" l="1"/>
  <c r="I115" i="19" s="1"/>
  <c r="J115" i="19" l="1"/>
  <c r="K115" i="19" s="1"/>
  <c r="L115" i="19" s="1"/>
  <c r="N115" i="19" s="1"/>
  <c r="O115" i="19" l="1"/>
  <c r="I116" i="19" s="1"/>
  <c r="J116" i="19" l="1"/>
  <c r="K116" i="19" s="1"/>
  <c r="L116" i="19" s="1"/>
  <c r="N116" i="19" s="1"/>
  <c r="O116" i="19" l="1"/>
  <c r="I117" i="19" s="1"/>
  <c r="J117" i="19" l="1"/>
  <c r="K117" i="19" s="1"/>
  <c r="L117" i="19" s="1"/>
  <c r="N117" i="19" s="1"/>
  <c r="O117" i="19" l="1"/>
  <c r="I118" i="19" s="1"/>
  <c r="J118" i="19" l="1"/>
  <c r="K118" i="19" s="1"/>
  <c r="L118" i="19" s="1"/>
  <c r="N118" i="19" s="1"/>
  <c r="O118" i="19" l="1"/>
  <c r="I119" i="19" s="1"/>
  <c r="J119" i="19" l="1"/>
  <c r="K119" i="19" s="1"/>
  <c r="L119" i="19" s="1"/>
  <c r="N119" i="19" s="1"/>
  <c r="O119" i="19" l="1"/>
  <c r="I120" i="19" s="1"/>
  <c r="J120" i="19" l="1"/>
  <c r="K120" i="19" s="1"/>
  <c r="L120" i="19" s="1"/>
  <c r="N120" i="19" s="1"/>
  <c r="O120" i="19" l="1"/>
  <c r="I121" i="19" s="1"/>
  <c r="J121" i="19" l="1"/>
  <c r="K121" i="19" s="1"/>
  <c r="L121" i="19" s="1"/>
  <c r="N121" i="19" s="1"/>
  <c r="O121" i="19" l="1"/>
  <c r="I122" i="19" s="1"/>
  <c r="J122" i="19" l="1"/>
  <c r="K122" i="19" s="1"/>
  <c r="L122" i="19" s="1"/>
  <c r="N122" i="19" s="1"/>
  <c r="O122" i="19" l="1"/>
  <c r="I123" i="19" s="1"/>
  <c r="J123" i="19" l="1"/>
  <c r="K123" i="19" s="1"/>
  <c r="L123" i="19" s="1"/>
  <c r="N123" i="19" s="1"/>
  <c r="O123" i="19" l="1"/>
  <c r="I124" i="19" s="1"/>
  <c r="J124" i="19" l="1"/>
  <c r="K124" i="19" s="1"/>
  <c r="L124" i="19" s="1"/>
  <c r="N124" i="19" s="1"/>
  <c r="O124" i="19" l="1"/>
  <c r="I125" i="19" s="1"/>
  <c r="J125" i="19" s="1"/>
  <c r="K125" i="19" s="1"/>
  <c r="L125" i="19" s="1"/>
  <c r="F6" i="8" s="1"/>
  <c r="L131" i="19" l="1"/>
  <c r="L130" i="19"/>
  <c r="N125" i="19"/>
  <c r="O125" i="19" s="1"/>
  <c r="F17" i="8" s="1"/>
  <c r="O131" i="19" l="1"/>
  <c r="O130" i="19"/>
</calcChain>
</file>

<file path=xl/sharedStrings.xml><?xml version="1.0" encoding="utf-8"?>
<sst xmlns="http://schemas.openxmlformats.org/spreadsheetml/2006/main" count="345" uniqueCount="67">
  <si>
    <t>Name of the Crop</t>
  </si>
  <si>
    <t>Start Date</t>
  </si>
  <si>
    <t>End Date</t>
  </si>
  <si>
    <t>No. of Crop stages</t>
  </si>
  <si>
    <t>Stage</t>
  </si>
  <si>
    <t>Crop Stage</t>
  </si>
  <si>
    <t>Length (days)</t>
  </si>
  <si>
    <t>Kc</t>
  </si>
  <si>
    <t>Ky</t>
  </si>
  <si>
    <t>Soil and crop parameters used in Simulation</t>
  </si>
  <si>
    <t>Crop Period (days)</t>
  </si>
  <si>
    <t>Depth of root zone (m)</t>
  </si>
  <si>
    <t>FC of Soil (--)</t>
  </si>
  <si>
    <t>PWP of Soil (--)</t>
  </si>
  <si>
    <t>TAW of Soil (mm)</t>
  </si>
  <si>
    <t>RAW of Soil (mm)</t>
  </si>
  <si>
    <t>Initial</t>
  </si>
  <si>
    <t>Vegetative</t>
  </si>
  <si>
    <t>Mid / Reproduction</t>
  </si>
  <si>
    <t>End</t>
  </si>
  <si>
    <t>Day</t>
  </si>
  <si>
    <t>Precip (mm)</t>
  </si>
  <si>
    <t>Eto (mm)</t>
  </si>
  <si>
    <t>Kc (--)</t>
  </si>
  <si>
    <t>Etc (mm)</t>
  </si>
  <si>
    <t>Dr (mm)</t>
  </si>
  <si>
    <t>Ks (actual)</t>
  </si>
  <si>
    <t>Ks (modified)</t>
  </si>
  <si>
    <t>Eta (mm)</t>
  </si>
  <si>
    <t>Irrigation (mm)</t>
  </si>
  <si>
    <t>Deep Perc. (mm)</t>
  </si>
  <si>
    <t>Soil-Water Balance considering Conventional Irrigation (Fixed date irrigation scheduling)</t>
  </si>
  <si>
    <t>Soil-Water Balance considering IMD weather forecasts of P and ET with 1-Day Lead time</t>
  </si>
  <si>
    <t>Rice</t>
  </si>
  <si>
    <t>Ponding Depth (mm)</t>
  </si>
  <si>
    <t>Min_Ponding Depth (mm)</t>
  </si>
  <si>
    <t>Min Ponding Depth (mm)</t>
  </si>
  <si>
    <t>Irrigation condition</t>
  </si>
  <si>
    <t>Irrigation Depth (mm)</t>
  </si>
  <si>
    <t>Development</t>
  </si>
  <si>
    <t>Mid-season</t>
  </si>
  <si>
    <t>End -season</t>
  </si>
  <si>
    <t>Soil-Water Balance considering IMD weather forecasts of P and ET with 2-Day Lead time</t>
  </si>
  <si>
    <t>End-season</t>
  </si>
  <si>
    <t>Soil-Water Balance considering IMD weather forecasts of P and ET with 3-Day Lead time</t>
  </si>
  <si>
    <t>Soil-Water Balance considering IMD weather forecasts of P and ET with 4-Day Lead time</t>
  </si>
  <si>
    <t>Soil-Water Balance considering IMD weather forecasts of P and ET with 5-Day Lead time</t>
  </si>
  <si>
    <t>initial</t>
  </si>
  <si>
    <t>dev</t>
  </si>
  <si>
    <t>mid</t>
  </si>
  <si>
    <t>end</t>
  </si>
  <si>
    <t>Conventional</t>
  </si>
  <si>
    <t>Precip (mm) - Observed</t>
  </si>
  <si>
    <r>
      <rPr>
        <b/>
        <sz val="11"/>
        <color theme="1"/>
        <rFont val="Calibri"/>
        <family val="2"/>
      </rPr>
      <t xml:space="preserve">Σ </t>
    </r>
    <r>
      <rPr>
        <b/>
        <sz val="11"/>
        <color theme="1"/>
        <rFont val="Calibri"/>
        <family val="2"/>
        <scheme val="minor"/>
      </rPr>
      <t>Max. Eto</t>
    </r>
  </si>
  <si>
    <t>Yield Response - Ky</t>
  </si>
  <si>
    <t>Relative Yield - Ry</t>
  </si>
  <si>
    <t>Eto - observed (mm)</t>
  </si>
  <si>
    <r>
      <t xml:space="preserve">Max </t>
    </r>
    <r>
      <rPr>
        <sz val="11"/>
        <color theme="1"/>
        <rFont val="Calibri"/>
        <family val="2"/>
      </rPr>
      <t xml:space="preserve">Σ </t>
    </r>
    <r>
      <rPr>
        <sz val="11"/>
        <color theme="1"/>
        <rFont val="Calibri"/>
        <family val="2"/>
        <scheme val="minor"/>
      </rPr>
      <t>Eto (mm) Factor</t>
    </r>
  </si>
  <si>
    <t>5-day Perfect</t>
  </si>
  <si>
    <t>Stage-wise Accumulation of Irrigation (mm)</t>
  </si>
  <si>
    <t>Stage-wise Accumulation of Deep percolation (mm)</t>
  </si>
  <si>
    <t>Stage-wise Accumulated Relative Yield</t>
  </si>
  <si>
    <t>RY = Ky * (ETa / Eto_max)</t>
  </si>
  <si>
    <t>X-axis --&gt; Initial ; Veg ; Mid ; End</t>
  </si>
  <si>
    <t>Primary Y-axis --&gt; Irrigation / Deep perc. In mm</t>
  </si>
  <si>
    <t>Secondary Y-axis --&gt; Bio mass</t>
  </si>
  <si>
    <t>Reproduction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</si>
</sst>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/>
    </xf>
    <xf numFmtId="2" fontId="1" fillId="5" borderId="0" xfId="0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2" fontId="0" fillId="0" borderId="0" xfId="0" applyNumberFormat="1"/>
    <xf numFmtId="2" fontId="1" fillId="5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5976407008163"/>
          <c:y val="3.7450704187847336E-2"/>
          <c:w val="0.80781901499159436"/>
          <c:h val="0.84914216632626704"/>
        </c:manualLayout>
      </c:layout>
      <c:lineChart>
        <c:grouping val="standard"/>
        <c:varyColors val="0"/>
        <c:ser>
          <c:idx val="2"/>
          <c:order val="2"/>
          <c:tx>
            <c:v>Conventional_Dp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strRef>
              <c:f>'water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bal'!$C$16:$F$16</c:f>
              <c:numCache>
                <c:formatCode>0.00</c:formatCode>
                <c:ptCount val="4"/>
                <c:pt idx="0">
                  <c:v>232.03197287694334</c:v>
                </c:pt>
                <c:pt idx="1">
                  <c:v>418.38817859446078</c:v>
                </c:pt>
                <c:pt idx="2">
                  <c:v>641.79836760788191</c:v>
                </c:pt>
                <c:pt idx="3">
                  <c:v>662.1873565271527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2-44AB-9CC1-2F9B192CCF77}"/>
            </c:ext>
          </c:extLst>
        </c:ser>
        <c:ser>
          <c:idx val="5"/>
          <c:order val="3"/>
          <c:tx>
            <c:v>Reference_Dp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bal'!$C$17:$F$17</c:f>
              <c:numCache>
                <c:formatCode>0.00</c:formatCode>
                <c:ptCount val="4"/>
                <c:pt idx="0">
                  <c:v>182.19037187796658</c:v>
                </c:pt>
                <c:pt idx="1">
                  <c:v>320.66700583377525</c:v>
                </c:pt>
                <c:pt idx="2">
                  <c:v>493.45130099496095</c:v>
                </c:pt>
                <c:pt idx="3">
                  <c:v>502.54453851692637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32-44AB-9CC1-2F9B192CCF77}"/>
            </c:ext>
          </c:extLst>
        </c:ser>
        <c:ser>
          <c:idx val="1"/>
          <c:order val="4"/>
          <c:tx>
            <c:v>Conventional_irri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bal'!$C$11:$F$11</c:f>
              <c:numCache>
                <c:formatCode>0.00</c:formatCode>
                <c:ptCount val="4"/>
                <c:pt idx="0">
                  <c:v>230</c:v>
                </c:pt>
                <c:pt idx="1">
                  <c:v>465</c:v>
                </c:pt>
                <c:pt idx="2">
                  <c:v>790</c:v>
                </c:pt>
                <c:pt idx="3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2-44AB-9CC1-2F9B192CCF77}"/>
            </c:ext>
          </c:extLst>
        </c:ser>
        <c:ser>
          <c:idx val="4"/>
          <c:order val="5"/>
          <c:tx>
            <c:v>Reference_irri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bal'!$C$12:$F$12</c:f>
              <c:numCache>
                <c:formatCode>0.00</c:formatCode>
                <c:ptCount val="4"/>
                <c:pt idx="0">
                  <c:v>178.78000000000003</c:v>
                </c:pt>
                <c:pt idx="1">
                  <c:v>365.47</c:v>
                </c:pt>
                <c:pt idx="2">
                  <c:v>640.76</c:v>
                </c:pt>
                <c:pt idx="3">
                  <c:v>719.96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2-44AB-9CC1-2F9B192C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200335"/>
        <c:axId val="2027194511"/>
      </c:lineChart>
      <c:lineChart>
        <c:grouping val="standard"/>
        <c:varyColors val="0"/>
        <c:ser>
          <c:idx val="0"/>
          <c:order val="0"/>
          <c:tx>
            <c:v>Conventional_ry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bal'!$C$5:$F$5</c:f>
              <c:numCache>
                <c:formatCode>0.00</c:formatCode>
                <c:ptCount val="4"/>
                <c:pt idx="0">
                  <c:v>0.1206357872490314</c:v>
                </c:pt>
                <c:pt idx="1">
                  <c:v>0.31108275046545558</c:v>
                </c:pt>
                <c:pt idx="2">
                  <c:v>0.68834675187440242</c:v>
                </c:pt>
                <c:pt idx="3">
                  <c:v>0.91416112313188735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2-44AB-9CC1-2F9B192CCF77}"/>
            </c:ext>
          </c:extLst>
        </c:ser>
        <c:ser>
          <c:idx val="3"/>
          <c:order val="1"/>
          <c:tx>
            <c:v>Reference_ry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bal'!$C$7:$F$7</c:f>
              <c:numCache>
                <c:formatCode>0.00</c:formatCode>
                <c:ptCount val="4"/>
                <c:pt idx="0">
                  <c:v>0.13245809439943648</c:v>
                </c:pt>
                <c:pt idx="1">
                  <c:v>0.34156886001107023</c:v>
                </c:pt>
                <c:pt idx="2">
                  <c:v>0.75580473355809397</c:v>
                </c:pt>
                <c:pt idx="3">
                  <c:v>1.0037489131988124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2-44AB-9CC1-2F9B192C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93519"/>
        <c:axId val="1953187279"/>
      </c:lineChart>
      <c:catAx>
        <c:axId val="20272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Rabi-2020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94511"/>
        <c:crosses val="autoZero"/>
        <c:auto val="0"/>
        <c:lblAlgn val="ctr"/>
        <c:lblOffset val="100"/>
        <c:noMultiLvlLbl val="0"/>
      </c:catAx>
      <c:valAx>
        <c:axId val="2027194511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Irrigation/deep percolation (mm)</a:t>
                </a:r>
              </a:p>
            </c:rich>
          </c:tx>
          <c:layout>
            <c:manualLayout>
              <c:xMode val="edge"/>
              <c:yMode val="edge"/>
              <c:x val="2.4191849425178481E-3"/>
              <c:y val="0.28986230458088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00335"/>
        <c:crosses val="autoZero"/>
        <c:crossBetween val="between"/>
        <c:majorUnit val="200"/>
      </c:valAx>
      <c:valAx>
        <c:axId val="1953187279"/>
        <c:scaling>
          <c:orientation val="minMax"/>
          <c:max val="1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Yield (-)</a:t>
                </a:r>
              </a:p>
            </c:rich>
          </c:tx>
          <c:layout>
            <c:manualLayout>
              <c:xMode val="edge"/>
              <c:yMode val="edge"/>
              <c:x val="0.97170939240423992"/>
              <c:y val="0.40290782049267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3519"/>
        <c:crosses val="max"/>
        <c:crossBetween val="between"/>
        <c:majorUnit val="0.1"/>
      </c:valAx>
      <c:catAx>
        <c:axId val="195319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18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483899200156099"/>
          <c:y val="0.62121563938765345"/>
          <c:w val="0.19923196887155131"/>
          <c:h val="0.2633265785976955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8</xdr:row>
      <xdr:rowOff>185420</xdr:rowOff>
    </xdr:from>
    <xdr:to>
      <xdr:col>14</xdr:col>
      <xdr:colOff>95250</xdr:colOff>
      <xdr:row>29</xdr:row>
      <xdr:rowOff>77470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070D3-A249-483D-A3A2-3A514BA30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33"/>
  <sheetViews>
    <sheetView topLeftCell="A6" workbookViewId="0">
      <selection activeCell="E6" sqref="E6:E125"/>
    </sheetView>
  </sheetViews>
  <sheetFormatPr defaultRowHeight="14.4" x14ac:dyDescent="0.3"/>
  <cols>
    <col min="1" max="1" width="3.109375" customWidth="1"/>
    <col min="2" max="2" width="10.109375" style="55" bestFit="1" customWidth="1"/>
    <col min="3" max="3" width="12.21875" customWidth="1"/>
    <col min="4" max="4" width="13.21875" customWidth="1"/>
    <col min="5" max="5" width="14.21875" customWidth="1"/>
    <col min="6" max="6" width="13.5546875" customWidth="1"/>
    <col min="10" max="10" width="11.33203125" customWidth="1"/>
    <col min="11" max="11" width="14.5546875" customWidth="1"/>
    <col min="12" max="12" width="10.21875" customWidth="1"/>
    <col min="13" max="14" width="14.44140625" customWidth="1"/>
    <col min="15" max="15" width="17.77734375" style="27" customWidth="1"/>
    <col min="17" max="17" width="13.33203125" customWidth="1"/>
    <col min="18" max="18" width="12.5546875" customWidth="1"/>
  </cols>
  <sheetData>
    <row r="1" spans="2:20" ht="15" thickBot="1" x14ac:dyDescent="0.35"/>
    <row r="2" spans="2:20" ht="16.2" thickBot="1" x14ac:dyDescent="0.35">
      <c r="B2" s="63" t="s">
        <v>31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4" spans="2:20" ht="30.45" customHeight="1" x14ac:dyDescent="0.3">
      <c r="B4" s="56" t="s">
        <v>20</v>
      </c>
      <c r="C4" s="1" t="s">
        <v>4</v>
      </c>
      <c r="D4" s="25" t="s">
        <v>52</v>
      </c>
      <c r="E4" s="48" t="s">
        <v>56</v>
      </c>
      <c r="F4" s="66" t="s">
        <v>36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12" t="s">
        <v>29</v>
      </c>
      <c r="N4" s="25" t="s">
        <v>34</v>
      </c>
      <c r="O4" s="28" t="s">
        <v>30</v>
      </c>
      <c r="P4" s="1"/>
      <c r="Q4" s="48" t="s">
        <v>54</v>
      </c>
      <c r="R4" s="48" t="s">
        <v>55</v>
      </c>
      <c r="S4" s="1"/>
      <c r="T4" s="1"/>
    </row>
    <row r="5" spans="2:20" x14ac:dyDescent="0.3">
      <c r="B5" s="57"/>
      <c r="C5" s="17"/>
      <c r="D5" s="15"/>
      <c r="E5" s="15"/>
      <c r="F5" s="67"/>
      <c r="G5" s="15"/>
      <c r="H5" s="15"/>
      <c r="I5" s="15"/>
      <c r="J5" s="15"/>
      <c r="K5" s="15"/>
      <c r="L5" s="15"/>
      <c r="M5" s="15"/>
      <c r="N5" s="18">
        <v>50</v>
      </c>
      <c r="O5" s="29">
        <f>0.25*N5</f>
        <v>12.5</v>
      </c>
      <c r="P5" s="1"/>
      <c r="Q5" s="1"/>
      <c r="R5" s="1"/>
      <c r="S5" s="1"/>
      <c r="T5" s="1"/>
    </row>
    <row r="6" spans="2:20" x14ac:dyDescent="0.3">
      <c r="B6" s="58">
        <v>43784</v>
      </c>
      <c r="C6" s="60" t="s">
        <v>16</v>
      </c>
      <c r="D6" s="9">
        <v>0</v>
      </c>
      <c r="E6" s="9">
        <v>1.4</v>
      </c>
      <c r="F6" s="4">
        <v>50</v>
      </c>
      <c r="G6" s="11">
        <v>0.65</v>
      </c>
      <c r="H6" s="10">
        <f>E6*G6</f>
        <v>0.90999999999999992</v>
      </c>
      <c r="I6" s="11">
        <v>0</v>
      </c>
      <c r="J6" s="10">
        <f>(Parameters!$C$11-'p5'!I6)/(Parameters!$C$11-Parameters!$C$12)</f>
        <v>4</v>
      </c>
      <c r="K6" s="10">
        <f>IF(J6&lt;0,0,IF(J6&gt;1,1,J6))</f>
        <v>1</v>
      </c>
      <c r="L6" s="10">
        <f>H6*K6</f>
        <v>0.90999999999999992</v>
      </c>
      <c r="M6" s="4">
        <v>13.41</v>
      </c>
      <c r="N6" s="10">
        <f>N5+M6+D6-L6-O5</f>
        <v>50</v>
      </c>
      <c r="O6" s="29">
        <f>0.25*N6</f>
        <v>12.5</v>
      </c>
      <c r="P6" s="2"/>
      <c r="Q6" s="2"/>
      <c r="R6" s="2"/>
      <c r="S6" s="2"/>
      <c r="T6" s="2"/>
    </row>
    <row r="7" spans="2:20" x14ac:dyDescent="0.3">
      <c r="B7" s="58">
        <v>43785</v>
      </c>
      <c r="C7" s="61"/>
      <c r="D7" s="9">
        <v>0</v>
      </c>
      <c r="E7" s="9">
        <v>2.6</v>
      </c>
      <c r="F7" s="4">
        <v>50</v>
      </c>
      <c r="G7" s="11">
        <v>0.65</v>
      </c>
      <c r="H7" s="10">
        <f t="shared" ref="H7:H70" si="0">E7*G7</f>
        <v>1.6900000000000002</v>
      </c>
      <c r="I7" s="10">
        <f>MAX(0,(I6+L6-D6-M6+O6))</f>
        <v>0</v>
      </c>
      <c r="J7" s="10">
        <f>(Parameters!$C$11-'p5'!I7)/(Parameters!$C$11-Parameters!$C$12)</f>
        <v>4</v>
      </c>
      <c r="K7" s="10">
        <f t="shared" ref="K7:K70" si="1">IF(J7&lt;0,0,IF(J7&gt;1,1,J7))</f>
        <v>1</v>
      </c>
      <c r="L7" s="10">
        <f t="shared" ref="L7:L70" si="2">H7*K7</f>
        <v>1.6900000000000002</v>
      </c>
      <c r="M7" s="2"/>
      <c r="N7" s="10">
        <f t="shared" ref="N7:N70" si="3">N6+M7+D7-L7-O6</f>
        <v>35.81</v>
      </c>
      <c r="O7" s="29">
        <f t="shared" ref="O7:O70" si="4">0.25*N7</f>
        <v>8.9525000000000006</v>
      </c>
      <c r="P7" s="2"/>
      <c r="Q7" s="2"/>
      <c r="R7" s="2"/>
      <c r="S7" s="2"/>
      <c r="T7" s="2"/>
    </row>
    <row r="8" spans="2:20" x14ac:dyDescent="0.3">
      <c r="B8" s="58">
        <v>43786</v>
      </c>
      <c r="C8" s="61"/>
      <c r="D8" s="9">
        <v>0</v>
      </c>
      <c r="E8" s="9">
        <v>2.6</v>
      </c>
      <c r="F8" s="4">
        <v>50</v>
      </c>
      <c r="G8" s="11">
        <v>0.65</v>
      </c>
      <c r="H8" s="10">
        <f t="shared" si="0"/>
        <v>1.6900000000000002</v>
      </c>
      <c r="I8" s="10">
        <f t="shared" ref="I8:I71" si="5">MAX(0,(I7+L7-D7-M7+O7))</f>
        <v>10.6425</v>
      </c>
      <c r="J8" s="10">
        <f>(Parameters!$C$11-'p5'!I8)/(Parameters!$C$11-Parameters!$C$12)</f>
        <v>3.7043749999999998</v>
      </c>
      <c r="K8" s="10">
        <f t="shared" si="1"/>
        <v>1</v>
      </c>
      <c r="L8" s="10">
        <f t="shared" si="2"/>
        <v>1.6900000000000002</v>
      </c>
      <c r="M8" s="2"/>
      <c r="N8" s="10">
        <f t="shared" si="3"/>
        <v>25.167500000000004</v>
      </c>
      <c r="O8" s="29">
        <f t="shared" si="4"/>
        <v>6.291875000000001</v>
      </c>
      <c r="P8" s="2"/>
      <c r="Q8" s="2"/>
      <c r="R8" s="2"/>
      <c r="S8" s="2"/>
      <c r="T8" s="2"/>
    </row>
    <row r="9" spans="2:20" x14ac:dyDescent="0.3">
      <c r="B9" s="58">
        <v>43787</v>
      </c>
      <c r="C9" s="61"/>
      <c r="D9" s="9">
        <v>0</v>
      </c>
      <c r="E9" s="9">
        <v>2.6</v>
      </c>
      <c r="F9" s="4">
        <v>50</v>
      </c>
      <c r="G9" s="11">
        <v>0.65</v>
      </c>
      <c r="H9" s="10">
        <f t="shared" si="0"/>
        <v>1.6900000000000002</v>
      </c>
      <c r="I9" s="10">
        <f t="shared" si="5"/>
        <v>18.624375000000001</v>
      </c>
      <c r="J9" s="10">
        <f>(Parameters!$C$11-'p5'!I9)/(Parameters!$C$11-Parameters!$C$12)</f>
        <v>3.4826562499999998</v>
      </c>
      <c r="K9" s="10">
        <f t="shared" si="1"/>
        <v>1</v>
      </c>
      <c r="L9" s="10">
        <f t="shared" si="2"/>
        <v>1.6900000000000002</v>
      </c>
      <c r="M9" s="2"/>
      <c r="N9" s="10">
        <f t="shared" si="3"/>
        <v>17.185625000000002</v>
      </c>
      <c r="O9" s="29">
        <f t="shared" si="4"/>
        <v>4.2964062500000004</v>
      </c>
      <c r="P9" s="2"/>
      <c r="Q9" s="2"/>
      <c r="R9" s="2"/>
      <c r="S9" s="2"/>
      <c r="T9" s="2"/>
    </row>
    <row r="10" spans="2:20" x14ac:dyDescent="0.3">
      <c r="B10" s="58">
        <v>43788</v>
      </c>
      <c r="C10" s="61"/>
      <c r="D10" s="9">
        <v>0</v>
      </c>
      <c r="E10" s="9">
        <v>2.2999999999999998</v>
      </c>
      <c r="F10" s="4">
        <v>50</v>
      </c>
      <c r="G10" s="11">
        <v>0.65</v>
      </c>
      <c r="H10" s="10">
        <f t="shared" si="0"/>
        <v>1.4949999999999999</v>
      </c>
      <c r="I10" s="10">
        <f t="shared" si="5"/>
        <v>24.610781250000002</v>
      </c>
      <c r="J10" s="10">
        <f>(Parameters!$C$11-'p5'!I10)/(Parameters!$C$11-Parameters!$C$12)</f>
        <v>3.3163671875</v>
      </c>
      <c r="K10" s="10">
        <f t="shared" si="1"/>
        <v>1</v>
      </c>
      <c r="L10" s="10">
        <f t="shared" si="2"/>
        <v>1.4949999999999999</v>
      </c>
      <c r="M10" s="2"/>
      <c r="N10" s="10">
        <f t="shared" si="3"/>
        <v>11.394218750000002</v>
      </c>
      <c r="O10" s="29">
        <f t="shared" si="4"/>
        <v>2.8485546875000005</v>
      </c>
      <c r="P10" s="2"/>
      <c r="Q10" s="2"/>
      <c r="R10" s="2"/>
      <c r="S10" s="2"/>
      <c r="T10" s="2"/>
    </row>
    <row r="11" spans="2:20" x14ac:dyDescent="0.3">
      <c r="B11" s="58">
        <v>43789</v>
      </c>
      <c r="C11" s="61"/>
      <c r="D11" s="9">
        <v>0</v>
      </c>
      <c r="E11" s="9">
        <v>1.7</v>
      </c>
      <c r="F11" s="4">
        <v>50</v>
      </c>
      <c r="G11" s="11">
        <v>0.65</v>
      </c>
      <c r="H11" s="10">
        <f t="shared" si="0"/>
        <v>1.105</v>
      </c>
      <c r="I11" s="10">
        <f t="shared" si="5"/>
        <v>28.954335937500005</v>
      </c>
      <c r="J11" s="10">
        <f>(Parameters!$C$11-'p5'!I11)/(Parameters!$C$11-Parameters!$C$12)</f>
        <v>3.1957128906249999</v>
      </c>
      <c r="K11" s="10">
        <f t="shared" si="1"/>
        <v>1</v>
      </c>
      <c r="L11" s="10">
        <f t="shared" si="2"/>
        <v>1.105</v>
      </c>
      <c r="M11" s="4">
        <v>42.56</v>
      </c>
      <c r="N11" s="10">
        <f t="shared" si="3"/>
        <v>50.000664062500007</v>
      </c>
      <c r="O11" s="29">
        <f t="shared" si="4"/>
        <v>12.500166015625002</v>
      </c>
      <c r="P11" s="2"/>
      <c r="Q11" s="2"/>
      <c r="R11" s="2"/>
      <c r="S11" s="2"/>
      <c r="T11" s="2"/>
    </row>
    <row r="12" spans="2:20" x14ac:dyDescent="0.3">
      <c r="B12" s="58">
        <v>43790</v>
      </c>
      <c r="C12" s="61"/>
      <c r="D12" s="9">
        <v>0</v>
      </c>
      <c r="E12" s="9">
        <v>2.1</v>
      </c>
      <c r="F12" s="4">
        <v>50</v>
      </c>
      <c r="G12" s="11">
        <v>0.65</v>
      </c>
      <c r="H12" s="10">
        <f t="shared" si="0"/>
        <v>1.3650000000000002</v>
      </c>
      <c r="I12" s="10">
        <f t="shared" si="5"/>
        <v>0</v>
      </c>
      <c r="J12" s="10">
        <f>(Parameters!$C$11-'p5'!I12)/(Parameters!$C$11-Parameters!$C$12)</f>
        <v>4</v>
      </c>
      <c r="K12" s="10">
        <f t="shared" si="1"/>
        <v>1</v>
      </c>
      <c r="L12" s="10">
        <f t="shared" si="2"/>
        <v>1.3650000000000002</v>
      </c>
      <c r="M12" s="2"/>
      <c r="N12" s="10">
        <f t="shared" si="3"/>
        <v>36.135498046875</v>
      </c>
      <c r="O12" s="29">
        <f t="shared" si="4"/>
        <v>9.03387451171875</v>
      </c>
      <c r="P12" s="2"/>
      <c r="Q12" s="2"/>
      <c r="R12" s="2"/>
      <c r="S12" s="2"/>
      <c r="T12" s="2"/>
    </row>
    <row r="13" spans="2:20" x14ac:dyDescent="0.3">
      <c r="B13" s="58">
        <v>43791</v>
      </c>
      <c r="C13" s="61"/>
      <c r="D13" s="9">
        <v>0</v>
      </c>
      <c r="E13" s="9">
        <v>2.2999999999999998</v>
      </c>
      <c r="F13" s="4">
        <v>50</v>
      </c>
      <c r="G13" s="11">
        <v>0.65</v>
      </c>
      <c r="H13" s="10">
        <f t="shared" si="0"/>
        <v>1.4949999999999999</v>
      </c>
      <c r="I13" s="10">
        <f t="shared" si="5"/>
        <v>10.39887451171875</v>
      </c>
      <c r="J13" s="10">
        <f>(Parameters!$C$11-'p5'!I13)/(Parameters!$C$11-Parameters!$C$12)</f>
        <v>3.7111423746744787</v>
      </c>
      <c r="K13" s="10">
        <f t="shared" si="1"/>
        <v>1</v>
      </c>
      <c r="L13" s="10">
        <f t="shared" si="2"/>
        <v>1.4949999999999999</v>
      </c>
      <c r="M13" s="2"/>
      <c r="N13" s="10">
        <f t="shared" si="3"/>
        <v>25.606623535156253</v>
      </c>
      <c r="O13" s="29">
        <f t="shared" si="4"/>
        <v>6.4016558837890631</v>
      </c>
      <c r="P13" s="2"/>
      <c r="Q13" s="2"/>
      <c r="R13" s="2"/>
      <c r="S13" s="2"/>
      <c r="T13" s="2"/>
    </row>
    <row r="14" spans="2:20" x14ac:dyDescent="0.3">
      <c r="B14" s="58">
        <v>43792</v>
      </c>
      <c r="C14" s="61"/>
      <c r="D14" s="9">
        <v>0</v>
      </c>
      <c r="E14" s="9">
        <v>2.2999999999999998</v>
      </c>
      <c r="F14" s="4">
        <v>50</v>
      </c>
      <c r="G14" s="11">
        <v>0.65</v>
      </c>
      <c r="H14" s="10">
        <f t="shared" si="0"/>
        <v>1.4949999999999999</v>
      </c>
      <c r="I14" s="10">
        <f t="shared" si="5"/>
        <v>18.295530395507811</v>
      </c>
      <c r="J14" s="10">
        <f>(Parameters!$C$11-'p5'!I14)/(Parameters!$C$11-Parameters!$C$12)</f>
        <v>3.4917908223470051</v>
      </c>
      <c r="K14" s="10">
        <f t="shared" si="1"/>
        <v>1</v>
      </c>
      <c r="L14" s="10">
        <f t="shared" si="2"/>
        <v>1.4949999999999999</v>
      </c>
      <c r="M14" s="2"/>
      <c r="N14" s="10">
        <f t="shared" si="3"/>
        <v>17.709967651367187</v>
      </c>
      <c r="O14" s="29">
        <f t="shared" si="4"/>
        <v>4.4274919128417967</v>
      </c>
      <c r="P14" s="2"/>
      <c r="Q14" s="2"/>
      <c r="R14" s="2"/>
      <c r="S14" s="2"/>
      <c r="T14" s="2"/>
    </row>
    <row r="15" spans="2:20" x14ac:dyDescent="0.3">
      <c r="B15" s="58">
        <v>43793</v>
      </c>
      <c r="C15" s="61"/>
      <c r="D15" s="9">
        <v>0</v>
      </c>
      <c r="E15" s="9">
        <v>2.2000000000000002</v>
      </c>
      <c r="F15" s="4">
        <v>50</v>
      </c>
      <c r="G15" s="11">
        <v>0.65</v>
      </c>
      <c r="H15" s="10">
        <f t="shared" si="0"/>
        <v>1.4300000000000002</v>
      </c>
      <c r="I15" s="10">
        <f t="shared" si="5"/>
        <v>24.21802230834961</v>
      </c>
      <c r="J15" s="10">
        <f>(Parameters!$C$11-'p5'!I15)/(Parameters!$C$11-Parameters!$C$12)</f>
        <v>3.3272771581013996</v>
      </c>
      <c r="K15" s="10">
        <f t="shared" si="1"/>
        <v>1</v>
      </c>
      <c r="L15" s="10">
        <f t="shared" si="2"/>
        <v>1.4300000000000002</v>
      </c>
      <c r="M15" s="2"/>
      <c r="N15" s="10">
        <f t="shared" si="3"/>
        <v>11.85247573852539</v>
      </c>
      <c r="O15" s="29">
        <f t="shared" si="4"/>
        <v>2.9631189346313476</v>
      </c>
      <c r="P15" s="2"/>
      <c r="Q15" s="2"/>
      <c r="R15" s="2"/>
      <c r="S15" s="2"/>
      <c r="T15" s="2"/>
    </row>
    <row r="16" spans="2:20" x14ac:dyDescent="0.3">
      <c r="B16" s="58">
        <v>43794</v>
      </c>
      <c r="C16" s="61"/>
      <c r="D16" s="9">
        <v>0</v>
      </c>
      <c r="E16" s="9">
        <v>2.2999999999999998</v>
      </c>
      <c r="F16" s="4">
        <v>50</v>
      </c>
      <c r="G16" s="11">
        <v>0.65</v>
      </c>
      <c r="H16" s="10">
        <f t="shared" si="0"/>
        <v>1.4949999999999999</v>
      </c>
      <c r="I16" s="10">
        <f t="shared" si="5"/>
        <v>28.611141242980956</v>
      </c>
      <c r="J16" s="10">
        <f>(Parameters!$C$11-'p5'!I16)/(Parameters!$C$11-Parameters!$C$12)</f>
        <v>3.2052460765838626</v>
      </c>
      <c r="K16" s="10">
        <f t="shared" si="1"/>
        <v>1</v>
      </c>
      <c r="L16" s="10">
        <f t="shared" si="2"/>
        <v>1.4949999999999999</v>
      </c>
      <c r="M16" s="4">
        <v>42.61</v>
      </c>
      <c r="N16" s="10">
        <f t="shared" si="3"/>
        <v>50.004356803894048</v>
      </c>
      <c r="O16" s="29">
        <f t="shared" si="4"/>
        <v>12.501089200973512</v>
      </c>
      <c r="P16" s="2"/>
      <c r="Q16" s="2"/>
      <c r="R16" s="2"/>
      <c r="S16" s="2"/>
      <c r="T16" s="2"/>
    </row>
    <row r="17" spans="2:20" x14ac:dyDescent="0.3">
      <c r="B17" s="58">
        <v>43795</v>
      </c>
      <c r="C17" s="61"/>
      <c r="D17" s="9">
        <v>0</v>
      </c>
      <c r="E17" s="9">
        <v>1.1000000000000001</v>
      </c>
      <c r="F17" s="4">
        <v>50</v>
      </c>
      <c r="G17" s="11">
        <v>0.65</v>
      </c>
      <c r="H17" s="10">
        <f t="shared" si="0"/>
        <v>0.71500000000000008</v>
      </c>
      <c r="I17" s="10">
        <f t="shared" si="5"/>
        <v>0</v>
      </c>
      <c r="J17" s="10">
        <f>(Parameters!$C$11-'p5'!I17)/(Parameters!$C$11-Parameters!$C$12)</f>
        <v>4</v>
      </c>
      <c r="K17" s="10">
        <f t="shared" si="1"/>
        <v>1</v>
      </c>
      <c r="L17" s="10">
        <f t="shared" si="2"/>
        <v>0.71500000000000008</v>
      </c>
      <c r="M17" s="2"/>
      <c r="N17" s="10">
        <f t="shared" si="3"/>
        <v>36.788267602920534</v>
      </c>
      <c r="O17" s="29">
        <f t="shared" si="4"/>
        <v>9.1970669007301336</v>
      </c>
      <c r="P17" s="2"/>
      <c r="Q17" s="2"/>
      <c r="R17" s="2"/>
      <c r="S17" s="2"/>
      <c r="T17" s="2"/>
    </row>
    <row r="18" spans="2:20" x14ac:dyDescent="0.3">
      <c r="B18" s="58">
        <v>43796</v>
      </c>
      <c r="C18" s="61"/>
      <c r="D18" s="9">
        <v>0</v>
      </c>
      <c r="E18" s="9">
        <v>2.2999999999999998</v>
      </c>
      <c r="F18" s="4">
        <v>50</v>
      </c>
      <c r="G18" s="11">
        <v>0.65</v>
      </c>
      <c r="H18" s="10">
        <f t="shared" si="0"/>
        <v>1.4949999999999999</v>
      </c>
      <c r="I18" s="10">
        <f t="shared" si="5"/>
        <v>9.9120669007301334</v>
      </c>
      <c r="J18" s="10">
        <f>(Parameters!$C$11-'p5'!I18)/(Parameters!$C$11-Parameters!$C$12)</f>
        <v>3.7246648083130518</v>
      </c>
      <c r="K18" s="10">
        <f t="shared" si="1"/>
        <v>1</v>
      </c>
      <c r="L18" s="10">
        <f t="shared" si="2"/>
        <v>1.4949999999999999</v>
      </c>
      <c r="M18" s="2"/>
      <c r="N18" s="10">
        <f t="shared" si="3"/>
        <v>26.096200702190401</v>
      </c>
      <c r="O18" s="29">
        <f t="shared" si="4"/>
        <v>6.5240501755476004</v>
      </c>
      <c r="P18" s="2"/>
      <c r="Q18" s="2"/>
      <c r="R18" s="2"/>
      <c r="S18" s="2"/>
      <c r="T18" s="2"/>
    </row>
    <row r="19" spans="2:20" x14ac:dyDescent="0.3">
      <c r="B19" s="58">
        <v>43797</v>
      </c>
      <c r="C19" s="61"/>
      <c r="D19" s="9">
        <v>0</v>
      </c>
      <c r="E19" s="9">
        <v>2.1</v>
      </c>
      <c r="F19" s="4">
        <v>50</v>
      </c>
      <c r="G19" s="11">
        <v>0.65</v>
      </c>
      <c r="H19" s="10">
        <f t="shared" si="0"/>
        <v>1.3650000000000002</v>
      </c>
      <c r="I19" s="10">
        <f t="shared" si="5"/>
        <v>17.931117076277733</v>
      </c>
      <c r="J19" s="10">
        <f>(Parameters!$C$11-'p5'!I19)/(Parameters!$C$11-Parameters!$C$12)</f>
        <v>3.501913414547841</v>
      </c>
      <c r="K19" s="10">
        <f t="shared" si="1"/>
        <v>1</v>
      </c>
      <c r="L19" s="10">
        <f t="shared" si="2"/>
        <v>1.3650000000000002</v>
      </c>
      <c r="M19" s="2"/>
      <c r="N19" s="10">
        <f t="shared" si="3"/>
        <v>18.207150526642799</v>
      </c>
      <c r="O19" s="29">
        <f t="shared" si="4"/>
        <v>4.5517876316606998</v>
      </c>
      <c r="P19" s="2"/>
      <c r="Q19" s="2"/>
      <c r="R19" s="2"/>
      <c r="S19" s="2"/>
      <c r="T19" s="2"/>
    </row>
    <row r="20" spans="2:20" x14ac:dyDescent="0.3">
      <c r="B20" s="58">
        <v>43798</v>
      </c>
      <c r="C20" s="61"/>
      <c r="D20" s="9">
        <v>0</v>
      </c>
      <c r="E20" s="9">
        <v>2</v>
      </c>
      <c r="F20" s="4">
        <v>50</v>
      </c>
      <c r="G20" s="11">
        <v>0.65</v>
      </c>
      <c r="H20" s="10">
        <f t="shared" si="0"/>
        <v>1.3</v>
      </c>
      <c r="I20" s="10">
        <f t="shared" si="5"/>
        <v>23.847904707938433</v>
      </c>
      <c r="J20" s="10">
        <f>(Parameters!$C$11-'p5'!I20)/(Parameters!$C$11-Parameters!$C$12)</f>
        <v>3.3375582025572661</v>
      </c>
      <c r="K20" s="10">
        <f t="shared" si="1"/>
        <v>1</v>
      </c>
      <c r="L20" s="10">
        <f t="shared" si="2"/>
        <v>1.3</v>
      </c>
      <c r="M20" s="2"/>
      <c r="N20" s="10">
        <f t="shared" si="3"/>
        <v>12.355362894982099</v>
      </c>
      <c r="O20" s="29">
        <f t="shared" si="4"/>
        <v>3.0888407237455247</v>
      </c>
      <c r="P20" s="2"/>
      <c r="Q20" s="2"/>
      <c r="R20" s="2"/>
      <c r="S20" s="2"/>
      <c r="T20" s="2"/>
    </row>
    <row r="21" spans="2:20" x14ac:dyDescent="0.3">
      <c r="B21" s="58">
        <v>43799</v>
      </c>
      <c r="C21" s="61"/>
      <c r="D21" s="9">
        <v>0</v>
      </c>
      <c r="E21" s="9">
        <v>2</v>
      </c>
      <c r="F21" s="4">
        <v>50</v>
      </c>
      <c r="G21" s="11">
        <v>0.65</v>
      </c>
      <c r="H21" s="10">
        <f t="shared" si="0"/>
        <v>1.3</v>
      </c>
      <c r="I21" s="10">
        <f t="shared" si="5"/>
        <v>28.236745431683957</v>
      </c>
      <c r="J21" s="10">
        <f>(Parameters!$C$11-'p5'!I21)/(Parameters!$C$11-Parameters!$C$12)</f>
        <v>3.2156459602310012</v>
      </c>
      <c r="K21" s="10">
        <f t="shared" si="1"/>
        <v>1</v>
      </c>
      <c r="L21" s="10">
        <f t="shared" si="2"/>
        <v>1.3</v>
      </c>
      <c r="M21" s="4">
        <v>42.03</v>
      </c>
      <c r="N21" s="10">
        <f t="shared" si="3"/>
        <v>49.996522171236577</v>
      </c>
      <c r="O21" s="29">
        <f t="shared" si="4"/>
        <v>12.499130542809144</v>
      </c>
      <c r="P21" s="2"/>
      <c r="Q21" s="2"/>
      <c r="R21" s="2"/>
      <c r="S21" s="2"/>
      <c r="T21" s="2"/>
    </row>
    <row r="22" spans="2:20" x14ac:dyDescent="0.3">
      <c r="B22" s="58">
        <v>43800</v>
      </c>
      <c r="C22" s="61"/>
      <c r="D22" s="9">
        <v>0</v>
      </c>
      <c r="E22" s="9">
        <v>1.1000000000000001</v>
      </c>
      <c r="F22" s="4">
        <v>50</v>
      </c>
      <c r="G22" s="11">
        <v>0.65</v>
      </c>
      <c r="H22" s="10">
        <f t="shared" si="0"/>
        <v>0.71500000000000008</v>
      </c>
      <c r="I22" s="10">
        <f t="shared" si="5"/>
        <v>5.875974493100955E-3</v>
      </c>
      <c r="J22" s="10">
        <f>(Parameters!$C$11-'p5'!I22)/(Parameters!$C$11-Parameters!$C$12)</f>
        <v>3.9998367784863027</v>
      </c>
      <c r="K22" s="10">
        <f t="shared" si="1"/>
        <v>1</v>
      </c>
      <c r="L22" s="10">
        <f t="shared" si="2"/>
        <v>0.71500000000000008</v>
      </c>
      <c r="M22" s="2"/>
      <c r="N22" s="10">
        <f t="shared" si="3"/>
        <v>36.782391628427433</v>
      </c>
      <c r="O22" s="29">
        <f t="shared" si="4"/>
        <v>9.1955979071068583</v>
      </c>
      <c r="P22" s="2"/>
      <c r="Q22" s="2"/>
      <c r="R22" s="2"/>
      <c r="S22" s="2"/>
      <c r="T22" s="2"/>
    </row>
    <row r="23" spans="2:20" x14ac:dyDescent="0.3">
      <c r="B23" s="58">
        <v>43801</v>
      </c>
      <c r="C23" s="61"/>
      <c r="D23" s="9">
        <v>5.2</v>
      </c>
      <c r="E23" s="9">
        <v>0.9</v>
      </c>
      <c r="F23" s="4">
        <v>50</v>
      </c>
      <c r="G23" s="11">
        <v>0.65</v>
      </c>
      <c r="H23" s="10">
        <f t="shared" si="0"/>
        <v>0.58500000000000008</v>
      </c>
      <c r="I23" s="10">
        <f t="shared" si="5"/>
        <v>9.9164738815999591</v>
      </c>
      <c r="J23" s="10">
        <f>(Parameters!$C$11-'p5'!I23)/(Parameters!$C$11-Parameters!$C$12)</f>
        <v>3.7245423921777792</v>
      </c>
      <c r="K23" s="10">
        <f t="shared" si="1"/>
        <v>1</v>
      </c>
      <c r="L23" s="10">
        <f t="shared" si="2"/>
        <v>0.58500000000000008</v>
      </c>
      <c r="M23" s="2"/>
      <c r="N23" s="10">
        <f t="shared" si="3"/>
        <v>32.201793721320577</v>
      </c>
      <c r="O23" s="29">
        <f t="shared" si="4"/>
        <v>8.0504484303301442</v>
      </c>
      <c r="P23" s="2"/>
      <c r="Q23" s="2"/>
      <c r="R23" s="2"/>
      <c r="S23" s="2"/>
      <c r="T23" s="2"/>
    </row>
    <row r="24" spans="2:20" x14ac:dyDescent="0.3">
      <c r="B24" s="58">
        <v>43802</v>
      </c>
      <c r="C24" s="61"/>
      <c r="D24" s="9">
        <v>1.3</v>
      </c>
      <c r="E24" s="9">
        <v>1.1000000000000001</v>
      </c>
      <c r="F24" s="4">
        <v>50</v>
      </c>
      <c r="G24" s="11">
        <v>0.65</v>
      </c>
      <c r="H24" s="10">
        <f t="shared" si="0"/>
        <v>0.71500000000000008</v>
      </c>
      <c r="I24" s="10">
        <f t="shared" si="5"/>
        <v>13.351922311930103</v>
      </c>
      <c r="J24" s="10">
        <f>(Parameters!$C$11-'p5'!I24)/(Parameters!$C$11-Parameters!$C$12)</f>
        <v>3.6291132691130525</v>
      </c>
      <c r="K24" s="10">
        <f t="shared" si="1"/>
        <v>1</v>
      </c>
      <c r="L24" s="10">
        <f t="shared" si="2"/>
        <v>0.71500000000000008</v>
      </c>
      <c r="M24" s="2"/>
      <c r="N24" s="10">
        <f t="shared" si="3"/>
        <v>24.736345290990428</v>
      </c>
      <c r="O24" s="29">
        <f t="shared" si="4"/>
        <v>6.1840863227476071</v>
      </c>
      <c r="P24" s="2"/>
      <c r="Q24" s="2"/>
      <c r="R24" s="2"/>
      <c r="S24" s="2"/>
      <c r="T24" s="2"/>
    </row>
    <row r="25" spans="2:20" x14ac:dyDescent="0.3">
      <c r="B25" s="58">
        <v>43803</v>
      </c>
      <c r="C25" s="61"/>
      <c r="D25" s="9">
        <v>0</v>
      </c>
      <c r="E25" s="9">
        <v>2</v>
      </c>
      <c r="F25" s="4">
        <v>50</v>
      </c>
      <c r="G25" s="11">
        <v>0.65</v>
      </c>
      <c r="H25" s="10">
        <f t="shared" si="0"/>
        <v>1.3</v>
      </c>
      <c r="I25" s="10">
        <f t="shared" si="5"/>
        <v>18.951008634677709</v>
      </c>
      <c r="J25" s="10">
        <f>(Parameters!$C$11-'p5'!I25)/(Parameters!$C$11-Parameters!$C$12)</f>
        <v>3.4735830934811749</v>
      </c>
      <c r="K25" s="10">
        <f t="shared" si="1"/>
        <v>1</v>
      </c>
      <c r="L25" s="10">
        <f t="shared" si="2"/>
        <v>1.3</v>
      </c>
      <c r="M25" s="2"/>
      <c r="N25" s="10">
        <f t="shared" si="3"/>
        <v>17.25225896824282</v>
      </c>
      <c r="O25" s="29">
        <f t="shared" si="4"/>
        <v>4.3130647420607051</v>
      </c>
      <c r="P25" s="2"/>
      <c r="Q25" s="2"/>
      <c r="R25" s="2"/>
      <c r="S25" s="2"/>
      <c r="T25" s="2"/>
    </row>
    <row r="26" spans="2:20" x14ac:dyDescent="0.3">
      <c r="B26" s="58">
        <v>43804</v>
      </c>
      <c r="C26" s="61"/>
      <c r="D26" s="9">
        <v>0</v>
      </c>
      <c r="E26" s="9">
        <v>1.7</v>
      </c>
      <c r="F26" s="4">
        <v>50</v>
      </c>
      <c r="G26" s="11">
        <v>0.65</v>
      </c>
      <c r="H26" s="10">
        <f t="shared" si="0"/>
        <v>1.105</v>
      </c>
      <c r="I26" s="10">
        <f t="shared" si="5"/>
        <v>24.564073376738413</v>
      </c>
      <c r="J26" s="10">
        <f>(Parameters!$C$11-'p5'!I26)/(Parameters!$C$11-Parameters!$C$12)</f>
        <v>3.3176646284239331</v>
      </c>
      <c r="K26" s="10">
        <f t="shared" si="1"/>
        <v>1</v>
      </c>
      <c r="L26" s="10">
        <f t="shared" si="2"/>
        <v>1.105</v>
      </c>
      <c r="M26" s="4">
        <v>38.17</v>
      </c>
      <c r="N26" s="10">
        <f t="shared" si="3"/>
        <v>50.004194226182122</v>
      </c>
      <c r="O26" s="29">
        <f t="shared" si="4"/>
        <v>12.50104855654553</v>
      </c>
      <c r="P26" s="2"/>
      <c r="Q26" s="2"/>
      <c r="R26" s="2"/>
      <c r="S26" s="2"/>
      <c r="T26" s="2"/>
    </row>
    <row r="27" spans="2:20" x14ac:dyDescent="0.3">
      <c r="B27" s="58">
        <v>43805</v>
      </c>
      <c r="C27" s="61"/>
      <c r="D27" s="9">
        <v>0</v>
      </c>
      <c r="E27" s="9">
        <v>1.8</v>
      </c>
      <c r="F27" s="4">
        <v>50</v>
      </c>
      <c r="G27" s="11">
        <v>0.65</v>
      </c>
      <c r="H27" s="10">
        <f t="shared" si="0"/>
        <v>1.1700000000000002</v>
      </c>
      <c r="I27" s="10">
        <f t="shared" si="5"/>
        <v>1.2193328394261016E-4</v>
      </c>
      <c r="J27" s="10">
        <f>(Parameters!$C$11-'p5'!I27)/(Parameters!$C$11-Parameters!$C$12)</f>
        <v>3.9999966129643352</v>
      </c>
      <c r="K27" s="10">
        <f t="shared" si="1"/>
        <v>1</v>
      </c>
      <c r="L27" s="10">
        <f t="shared" si="2"/>
        <v>1.1700000000000002</v>
      </c>
      <c r="M27" s="2"/>
      <c r="N27" s="10">
        <f t="shared" si="3"/>
        <v>36.333145669636593</v>
      </c>
      <c r="O27" s="29">
        <f t="shared" si="4"/>
        <v>9.0832864174091483</v>
      </c>
      <c r="P27" s="2"/>
      <c r="Q27" s="2"/>
      <c r="R27" s="2"/>
      <c r="S27" s="2"/>
      <c r="T27" s="2"/>
    </row>
    <row r="28" spans="2:20" x14ac:dyDescent="0.3">
      <c r="B28" s="58">
        <v>43806</v>
      </c>
      <c r="C28" s="61"/>
      <c r="D28" s="9">
        <v>0</v>
      </c>
      <c r="E28" s="9">
        <v>1.8</v>
      </c>
      <c r="F28" s="4">
        <v>50</v>
      </c>
      <c r="G28" s="11">
        <v>0.65</v>
      </c>
      <c r="H28" s="10">
        <f t="shared" si="0"/>
        <v>1.1700000000000002</v>
      </c>
      <c r="I28" s="10">
        <f t="shared" si="5"/>
        <v>10.253408350693091</v>
      </c>
      <c r="J28" s="10">
        <f>(Parameters!$C$11-'p5'!I28)/(Parameters!$C$11-Parameters!$C$12)</f>
        <v>3.7151831013696364</v>
      </c>
      <c r="K28" s="10">
        <f t="shared" si="1"/>
        <v>1</v>
      </c>
      <c r="L28" s="10">
        <f t="shared" si="2"/>
        <v>1.1700000000000002</v>
      </c>
      <c r="M28" s="2"/>
      <c r="N28" s="10">
        <f t="shared" si="3"/>
        <v>26.079859252227443</v>
      </c>
      <c r="O28" s="29">
        <f t="shared" si="4"/>
        <v>6.5199648130568608</v>
      </c>
      <c r="P28" s="2"/>
      <c r="Q28" s="2"/>
      <c r="R28" s="2"/>
      <c r="S28" s="2"/>
      <c r="T28" s="2"/>
    </row>
    <row r="29" spans="2:20" x14ac:dyDescent="0.3">
      <c r="B29" s="58">
        <v>43807</v>
      </c>
      <c r="C29" s="61"/>
      <c r="D29" s="9">
        <v>0</v>
      </c>
      <c r="E29" s="9">
        <v>1.7</v>
      </c>
      <c r="F29" s="4">
        <v>50</v>
      </c>
      <c r="G29" s="11">
        <v>0.65</v>
      </c>
      <c r="H29" s="10">
        <f t="shared" si="0"/>
        <v>1.105</v>
      </c>
      <c r="I29" s="10">
        <f t="shared" si="5"/>
        <v>17.943373163749953</v>
      </c>
      <c r="J29" s="10">
        <f>(Parameters!$C$11-'p5'!I29)/(Parameters!$C$11-Parameters!$C$12)</f>
        <v>3.5015729676736123</v>
      </c>
      <c r="K29" s="10">
        <f t="shared" si="1"/>
        <v>1</v>
      </c>
      <c r="L29" s="10">
        <f t="shared" si="2"/>
        <v>1.105</v>
      </c>
      <c r="M29" s="2"/>
      <c r="N29" s="10">
        <f t="shared" si="3"/>
        <v>18.45489443917058</v>
      </c>
      <c r="O29" s="29">
        <f t="shared" si="4"/>
        <v>4.6137236097926451</v>
      </c>
      <c r="P29" s="2"/>
      <c r="Q29" s="2"/>
      <c r="R29" s="2"/>
      <c r="S29" s="2"/>
      <c r="T29" s="2"/>
    </row>
    <row r="30" spans="2:20" x14ac:dyDescent="0.3">
      <c r="B30" s="58">
        <v>43808</v>
      </c>
      <c r="C30" s="62"/>
      <c r="D30" s="9">
        <v>0</v>
      </c>
      <c r="E30" s="9">
        <v>1.9</v>
      </c>
      <c r="F30" s="4">
        <v>50</v>
      </c>
      <c r="G30" s="11">
        <v>0.65</v>
      </c>
      <c r="H30" s="10">
        <f t="shared" si="0"/>
        <v>1.2349999999999999</v>
      </c>
      <c r="I30" s="10">
        <f t="shared" si="5"/>
        <v>23.662096773542601</v>
      </c>
      <c r="J30" s="10">
        <f>(Parameters!$C$11-'p5'!I30)/(Parameters!$C$11-Parameters!$C$12)</f>
        <v>3.3427195340682609</v>
      </c>
      <c r="K30" s="10">
        <f t="shared" si="1"/>
        <v>1</v>
      </c>
      <c r="L30" s="10">
        <f t="shared" si="2"/>
        <v>1.2349999999999999</v>
      </c>
      <c r="M30" s="2"/>
      <c r="N30" s="10">
        <f t="shared" si="3"/>
        <v>12.606170829377936</v>
      </c>
      <c r="O30" s="29">
        <f t="shared" si="4"/>
        <v>3.1515427073444839</v>
      </c>
      <c r="P30" s="2"/>
      <c r="Q30" s="2"/>
      <c r="R30" s="2"/>
      <c r="S30" s="2"/>
      <c r="T30" s="2"/>
    </row>
    <row r="31" spans="2:20" ht="14.7" customHeight="1" x14ac:dyDescent="0.3">
      <c r="B31" s="58">
        <v>43809</v>
      </c>
      <c r="C31" s="60" t="s">
        <v>39</v>
      </c>
      <c r="D31" s="9">
        <v>0</v>
      </c>
      <c r="E31" s="9">
        <v>2</v>
      </c>
      <c r="F31" s="4">
        <v>30</v>
      </c>
      <c r="G31" s="11">
        <f>G30+(Parameters!$E$18-Parameters!$E$17)/Parameters!$C$18</f>
        <v>0.66428571428571426</v>
      </c>
      <c r="H31" s="10">
        <f t="shared" si="0"/>
        <v>1.3285714285714285</v>
      </c>
      <c r="I31" s="10">
        <f t="shared" si="5"/>
        <v>28.048639480887083</v>
      </c>
      <c r="J31" s="10">
        <f>(Parameters!$C$11-'p5'!I31)/(Parameters!$C$11-Parameters!$C$12)</f>
        <v>3.2208711255309144</v>
      </c>
      <c r="K31" s="10">
        <f t="shared" si="1"/>
        <v>1</v>
      </c>
      <c r="L31" s="10">
        <f t="shared" si="2"/>
        <v>1.3285714285714285</v>
      </c>
      <c r="M31" s="4">
        <v>21.87</v>
      </c>
      <c r="N31" s="10">
        <f t="shared" si="3"/>
        <v>29.996056693462023</v>
      </c>
      <c r="O31" s="29">
        <f t="shared" si="4"/>
        <v>7.4990141733655058</v>
      </c>
      <c r="P31" s="2"/>
      <c r="Q31" s="2"/>
      <c r="R31" s="2"/>
      <c r="S31" s="2"/>
      <c r="T31" s="2"/>
    </row>
    <row r="32" spans="2:20" x14ac:dyDescent="0.3">
      <c r="B32" s="58">
        <v>43810</v>
      </c>
      <c r="C32" s="61"/>
      <c r="D32" s="9">
        <v>0</v>
      </c>
      <c r="E32" s="9">
        <v>1.6</v>
      </c>
      <c r="F32" s="4">
        <v>30</v>
      </c>
      <c r="G32" s="11">
        <f>G31+(Parameters!$E$18-Parameters!$E$17)/Parameters!$C$18</f>
        <v>0.67857142857142849</v>
      </c>
      <c r="H32" s="10">
        <f t="shared" si="0"/>
        <v>1.0857142857142856</v>
      </c>
      <c r="I32" s="10">
        <f t="shared" si="5"/>
        <v>15.006225082824017</v>
      </c>
      <c r="J32" s="10">
        <f>(Parameters!$C$11-'p5'!I32)/(Parameters!$C$11-Parameters!$C$12)</f>
        <v>3.5831604143659996</v>
      </c>
      <c r="K32" s="10">
        <f t="shared" si="1"/>
        <v>1</v>
      </c>
      <c r="L32" s="10">
        <f t="shared" si="2"/>
        <v>1.0857142857142856</v>
      </c>
      <c r="M32" s="2"/>
      <c r="N32" s="10">
        <f t="shared" si="3"/>
        <v>21.411328234382232</v>
      </c>
      <c r="O32" s="29">
        <f t="shared" si="4"/>
        <v>5.352832058595558</v>
      </c>
      <c r="P32" s="2"/>
      <c r="Q32" s="2"/>
      <c r="R32" s="2"/>
      <c r="S32" s="2"/>
      <c r="T32" s="2"/>
    </row>
    <row r="33" spans="2:20" x14ac:dyDescent="0.3">
      <c r="B33" s="58">
        <v>43811</v>
      </c>
      <c r="C33" s="61"/>
      <c r="D33" s="9">
        <v>0</v>
      </c>
      <c r="E33" s="9">
        <v>2.2000000000000002</v>
      </c>
      <c r="F33" s="4">
        <v>30</v>
      </c>
      <c r="G33" s="11">
        <f>G32+(Parameters!$E$18-Parameters!$E$17)/Parameters!$C$18</f>
        <v>0.69285714285714273</v>
      </c>
      <c r="H33" s="10">
        <f t="shared" si="0"/>
        <v>1.524285714285714</v>
      </c>
      <c r="I33" s="10">
        <f t="shared" si="5"/>
        <v>21.444771427133858</v>
      </c>
      <c r="J33" s="10">
        <f>(Parameters!$C$11-'p5'!I33)/(Parameters!$C$11-Parameters!$C$12)</f>
        <v>3.4043119048018373</v>
      </c>
      <c r="K33" s="10">
        <f t="shared" si="1"/>
        <v>1</v>
      </c>
      <c r="L33" s="10">
        <f t="shared" si="2"/>
        <v>1.524285714285714</v>
      </c>
      <c r="M33" s="2"/>
      <c r="N33" s="10">
        <f t="shared" si="3"/>
        <v>14.53421046150096</v>
      </c>
      <c r="O33" s="29">
        <f t="shared" si="4"/>
        <v>3.63355261537524</v>
      </c>
      <c r="P33" s="2"/>
      <c r="Q33" s="2"/>
      <c r="R33" s="2"/>
      <c r="S33" s="2"/>
      <c r="T33" s="2"/>
    </row>
    <row r="34" spans="2:20" x14ac:dyDescent="0.3">
      <c r="B34" s="58">
        <v>43812</v>
      </c>
      <c r="C34" s="61"/>
      <c r="D34" s="9">
        <v>0</v>
      </c>
      <c r="E34" s="9">
        <v>2.2000000000000002</v>
      </c>
      <c r="F34" s="4">
        <v>30</v>
      </c>
      <c r="G34" s="11">
        <f>G33+(Parameters!$E$18-Parameters!$E$17)/Parameters!$C$18</f>
        <v>0.70714285714285696</v>
      </c>
      <c r="H34" s="10">
        <f t="shared" si="0"/>
        <v>1.5557142857142854</v>
      </c>
      <c r="I34" s="10">
        <f t="shared" si="5"/>
        <v>26.602609756794813</v>
      </c>
      <c r="J34" s="10">
        <f>(Parameters!$C$11-'p5'!I34)/(Parameters!$C$11-Parameters!$C$12)</f>
        <v>3.2610386178668112</v>
      </c>
      <c r="K34" s="10">
        <f t="shared" si="1"/>
        <v>1</v>
      </c>
      <c r="L34" s="10">
        <f t="shared" si="2"/>
        <v>1.5557142857142854</v>
      </c>
      <c r="M34" s="2"/>
      <c r="N34" s="10">
        <f t="shared" si="3"/>
        <v>9.3449435604114335</v>
      </c>
      <c r="O34" s="29">
        <f t="shared" si="4"/>
        <v>2.3362358901028584</v>
      </c>
      <c r="P34" s="2"/>
      <c r="Q34" s="2"/>
      <c r="R34" s="2"/>
      <c r="S34" s="2"/>
      <c r="T34" s="2"/>
    </row>
    <row r="35" spans="2:20" x14ac:dyDescent="0.3">
      <c r="B35" s="58">
        <v>43813</v>
      </c>
      <c r="C35" s="61"/>
      <c r="D35" s="9">
        <v>0</v>
      </c>
      <c r="E35" s="9">
        <v>2.2000000000000002</v>
      </c>
      <c r="F35" s="4">
        <v>30</v>
      </c>
      <c r="G35" s="11">
        <f>G34+(Parameters!$E$18-Parameters!$E$17)/Parameters!$C$18</f>
        <v>0.7214285714285712</v>
      </c>
      <c r="H35" s="10">
        <f t="shared" si="0"/>
        <v>1.5871428571428567</v>
      </c>
      <c r="I35" s="10">
        <f t="shared" si="5"/>
        <v>30.494559932611956</v>
      </c>
      <c r="J35" s="10">
        <f>(Parameters!$C$11-'p5'!I35)/(Parameters!$C$11-Parameters!$C$12)</f>
        <v>3.1529288907607786</v>
      </c>
      <c r="K35" s="10">
        <f t="shared" si="1"/>
        <v>1</v>
      </c>
      <c r="L35" s="10">
        <f t="shared" si="2"/>
        <v>1.5871428571428567</v>
      </c>
      <c r="M35" s="2"/>
      <c r="N35" s="10">
        <f t="shared" si="3"/>
        <v>5.4215648131657188</v>
      </c>
      <c r="O35" s="29">
        <f t="shared" si="4"/>
        <v>1.3553912032914297</v>
      </c>
      <c r="P35" s="2"/>
      <c r="Q35" s="2"/>
      <c r="R35" s="2"/>
      <c r="S35" s="2"/>
      <c r="T35" s="2"/>
    </row>
    <row r="36" spans="2:20" x14ac:dyDescent="0.3">
      <c r="B36" s="58">
        <v>43814</v>
      </c>
      <c r="C36" s="61"/>
      <c r="D36" s="9">
        <v>0</v>
      </c>
      <c r="E36" s="9">
        <v>3.1</v>
      </c>
      <c r="F36" s="4">
        <v>30</v>
      </c>
      <c r="G36" s="11">
        <f>G35+(Parameters!$E$18-Parameters!$E$17)/Parameters!$C$18</f>
        <v>0.73571428571428543</v>
      </c>
      <c r="H36" s="10">
        <f t="shared" si="0"/>
        <v>2.2807142857142848</v>
      </c>
      <c r="I36" s="10">
        <f t="shared" si="5"/>
        <v>33.437093993046247</v>
      </c>
      <c r="J36" s="10">
        <f>(Parameters!$C$11-'p5'!I36)/(Parameters!$C$11-Parameters!$C$12)</f>
        <v>3.0711918335264929</v>
      </c>
      <c r="K36" s="10">
        <f t="shared" si="1"/>
        <v>1</v>
      </c>
      <c r="L36" s="10">
        <f t="shared" si="2"/>
        <v>2.2807142857142848</v>
      </c>
      <c r="M36" s="4">
        <v>28.21</v>
      </c>
      <c r="N36" s="10">
        <f t="shared" si="3"/>
        <v>29.995459324160002</v>
      </c>
      <c r="O36" s="29">
        <f t="shared" si="4"/>
        <v>7.4988648310400006</v>
      </c>
      <c r="P36" s="2"/>
      <c r="Q36" s="2"/>
      <c r="R36" s="2"/>
      <c r="S36" s="2"/>
      <c r="T36" s="2"/>
    </row>
    <row r="37" spans="2:20" x14ac:dyDescent="0.3">
      <c r="B37" s="58">
        <v>43815</v>
      </c>
      <c r="C37" s="61"/>
      <c r="D37" s="9">
        <v>0</v>
      </c>
      <c r="E37" s="9">
        <v>2.2999999999999998</v>
      </c>
      <c r="F37" s="4">
        <v>30</v>
      </c>
      <c r="G37" s="11">
        <f>G36+(Parameters!$E$18-Parameters!$E$17)/Parameters!$C$18</f>
        <v>0.74999999999999967</v>
      </c>
      <c r="H37" s="10">
        <f t="shared" si="0"/>
        <v>1.7249999999999992</v>
      </c>
      <c r="I37" s="10">
        <f t="shared" si="5"/>
        <v>15.006673109800529</v>
      </c>
      <c r="J37" s="10">
        <f>(Parameters!$C$11-'p5'!I37)/(Parameters!$C$11-Parameters!$C$12)</f>
        <v>3.5831479691722077</v>
      </c>
      <c r="K37" s="10">
        <f t="shared" si="1"/>
        <v>1</v>
      </c>
      <c r="L37" s="10">
        <f t="shared" si="2"/>
        <v>1.7249999999999992</v>
      </c>
      <c r="M37" s="2"/>
      <c r="N37" s="10">
        <f t="shared" si="3"/>
        <v>20.771594493120006</v>
      </c>
      <c r="O37" s="29">
        <f t="shared" si="4"/>
        <v>5.1928986232800014</v>
      </c>
      <c r="P37" s="2"/>
      <c r="Q37" s="2"/>
      <c r="R37" s="2"/>
      <c r="S37" s="2"/>
      <c r="T37" s="2"/>
    </row>
    <row r="38" spans="2:20" x14ac:dyDescent="0.3">
      <c r="B38" s="58">
        <v>43816</v>
      </c>
      <c r="C38" s="61"/>
      <c r="D38" s="9">
        <v>0</v>
      </c>
      <c r="E38" s="9">
        <v>1.9</v>
      </c>
      <c r="F38" s="4">
        <v>30</v>
      </c>
      <c r="G38" s="11">
        <f>G37+(Parameters!$E$18-Parameters!$E$17)/Parameters!$C$18</f>
        <v>0.7642857142857139</v>
      </c>
      <c r="H38" s="10">
        <f t="shared" si="0"/>
        <v>1.4521428571428563</v>
      </c>
      <c r="I38" s="10">
        <f t="shared" si="5"/>
        <v>21.92457173308053</v>
      </c>
      <c r="J38" s="10">
        <f>(Parameters!$C$11-'p5'!I38)/(Parameters!$C$11-Parameters!$C$12)</f>
        <v>3.3909841185255409</v>
      </c>
      <c r="K38" s="10">
        <f t="shared" si="1"/>
        <v>1</v>
      </c>
      <c r="L38" s="10">
        <f t="shared" si="2"/>
        <v>1.4521428571428563</v>
      </c>
      <c r="M38" s="2"/>
      <c r="N38" s="10">
        <f t="shared" si="3"/>
        <v>14.126553012697148</v>
      </c>
      <c r="O38" s="29">
        <f t="shared" si="4"/>
        <v>3.5316382531742869</v>
      </c>
      <c r="P38" s="2"/>
      <c r="Q38" s="2"/>
      <c r="R38" s="2"/>
      <c r="S38" s="2"/>
      <c r="T38" s="2"/>
    </row>
    <row r="39" spans="2:20" x14ac:dyDescent="0.3">
      <c r="B39" s="58">
        <v>43817</v>
      </c>
      <c r="C39" s="61"/>
      <c r="D39" s="9">
        <v>0</v>
      </c>
      <c r="E39" s="9">
        <v>1.3</v>
      </c>
      <c r="F39" s="4">
        <v>30</v>
      </c>
      <c r="G39" s="11">
        <f>G38+(Parameters!$E$18-Parameters!$E$17)/Parameters!$C$18</f>
        <v>0.77857142857142814</v>
      </c>
      <c r="H39" s="10">
        <f t="shared" si="0"/>
        <v>1.0121428571428566</v>
      </c>
      <c r="I39" s="10">
        <f t="shared" si="5"/>
        <v>26.908352843397672</v>
      </c>
      <c r="J39" s="10">
        <f>(Parameters!$C$11-'p5'!I39)/(Parameters!$C$11-Parameters!$C$12)</f>
        <v>3.2525457543500647</v>
      </c>
      <c r="K39" s="10">
        <f t="shared" si="1"/>
        <v>1</v>
      </c>
      <c r="L39" s="10">
        <f t="shared" si="2"/>
        <v>1.0121428571428566</v>
      </c>
      <c r="M39" s="2"/>
      <c r="N39" s="10">
        <f t="shared" si="3"/>
        <v>9.5827719023800029</v>
      </c>
      <c r="O39" s="29">
        <f t="shared" si="4"/>
        <v>2.3956929755950007</v>
      </c>
      <c r="P39" s="2"/>
      <c r="Q39" s="2"/>
      <c r="R39" s="2"/>
      <c r="S39" s="2"/>
      <c r="T39" s="2"/>
    </row>
    <row r="40" spans="2:20" x14ac:dyDescent="0.3">
      <c r="B40" s="58">
        <v>43818</v>
      </c>
      <c r="C40" s="61"/>
      <c r="D40" s="9">
        <v>0</v>
      </c>
      <c r="E40" s="9">
        <v>1.6</v>
      </c>
      <c r="F40" s="4">
        <v>30</v>
      </c>
      <c r="G40" s="11">
        <f>G39+(Parameters!$E$18-Parameters!$E$17)/Parameters!$C$18</f>
        <v>0.79285714285714237</v>
      </c>
      <c r="H40" s="10">
        <f t="shared" si="0"/>
        <v>1.2685714285714278</v>
      </c>
      <c r="I40" s="10">
        <f t="shared" si="5"/>
        <v>30.316188676135528</v>
      </c>
      <c r="J40" s="10">
        <f>(Parameters!$C$11-'p5'!I40)/(Parameters!$C$11-Parameters!$C$12)</f>
        <v>3.1578836478851242</v>
      </c>
      <c r="K40" s="10">
        <f t="shared" si="1"/>
        <v>1</v>
      </c>
      <c r="L40" s="10">
        <f t="shared" si="2"/>
        <v>1.2685714285714278</v>
      </c>
      <c r="M40" s="2"/>
      <c r="N40" s="10">
        <f t="shared" si="3"/>
        <v>5.9185074982135752</v>
      </c>
      <c r="O40" s="29">
        <f t="shared" si="4"/>
        <v>1.4796268745533938</v>
      </c>
      <c r="P40" s="2"/>
      <c r="Q40" s="2"/>
      <c r="R40" s="2"/>
      <c r="S40" s="2"/>
      <c r="T40" s="2"/>
    </row>
    <row r="41" spans="2:20" x14ac:dyDescent="0.3">
      <c r="B41" s="58">
        <v>43819</v>
      </c>
      <c r="C41" s="61"/>
      <c r="D41" s="9">
        <v>0</v>
      </c>
      <c r="E41" s="9">
        <v>1.6</v>
      </c>
      <c r="F41" s="4">
        <v>30</v>
      </c>
      <c r="G41" s="11">
        <f>G40+(Parameters!$E$18-Parameters!$E$17)/Parameters!$C$18</f>
        <v>0.80714285714285661</v>
      </c>
      <c r="H41" s="10">
        <f t="shared" si="0"/>
        <v>1.2914285714285707</v>
      </c>
      <c r="I41" s="10">
        <f t="shared" si="5"/>
        <v>33.064386979260348</v>
      </c>
      <c r="J41" s="10">
        <f>(Parameters!$C$11-'p5'!I41)/(Parameters!$C$11-Parameters!$C$12)</f>
        <v>3.081544806131657</v>
      </c>
      <c r="K41" s="10">
        <f t="shared" si="1"/>
        <v>1</v>
      </c>
      <c r="L41" s="10">
        <f t="shared" si="2"/>
        <v>1.2914285714285707</v>
      </c>
      <c r="M41" s="4">
        <v>26.85</v>
      </c>
      <c r="N41" s="10">
        <f t="shared" si="3"/>
        <v>29.997452052231615</v>
      </c>
      <c r="O41" s="29">
        <f t="shared" si="4"/>
        <v>7.4993630130579039</v>
      </c>
      <c r="P41" s="33"/>
      <c r="Q41" s="33"/>
      <c r="R41" s="33"/>
      <c r="S41" s="33"/>
      <c r="T41" s="33"/>
    </row>
    <row r="42" spans="2:20" x14ac:dyDescent="0.3">
      <c r="B42" s="58">
        <v>43820</v>
      </c>
      <c r="C42" s="61"/>
      <c r="D42" s="9">
        <v>0</v>
      </c>
      <c r="E42" s="9">
        <v>2</v>
      </c>
      <c r="F42" s="4">
        <v>30</v>
      </c>
      <c r="G42" s="11">
        <f>G41+(Parameters!$E$18-Parameters!$E$17)/Parameters!$C$18</f>
        <v>0.82142857142857084</v>
      </c>
      <c r="H42" s="10">
        <f t="shared" si="0"/>
        <v>1.6428571428571417</v>
      </c>
      <c r="I42" s="10">
        <f t="shared" si="5"/>
        <v>15.005178563746819</v>
      </c>
      <c r="J42" s="10">
        <f>(Parameters!$C$11-'p5'!I42)/(Parameters!$C$11-Parameters!$C$12)</f>
        <v>3.583189484340366</v>
      </c>
      <c r="K42" s="10">
        <f t="shared" si="1"/>
        <v>1</v>
      </c>
      <c r="L42" s="10">
        <f t="shared" si="2"/>
        <v>1.6428571428571417</v>
      </c>
      <c r="M42" s="2"/>
      <c r="N42" s="10">
        <f t="shared" si="3"/>
        <v>20.855231896316567</v>
      </c>
      <c r="O42" s="29">
        <f t="shared" si="4"/>
        <v>5.2138079740791419</v>
      </c>
      <c r="P42" s="33"/>
      <c r="Q42" s="33"/>
      <c r="R42" s="33"/>
      <c r="S42" s="33"/>
      <c r="T42" s="33"/>
    </row>
    <row r="43" spans="2:20" x14ac:dyDescent="0.3">
      <c r="B43" s="58">
        <v>43821</v>
      </c>
      <c r="C43" s="61"/>
      <c r="D43" s="9">
        <v>0</v>
      </c>
      <c r="E43" s="9">
        <v>1.5</v>
      </c>
      <c r="F43" s="4">
        <v>30</v>
      </c>
      <c r="G43" s="11">
        <f>G42+(Parameters!$E$18-Parameters!$E$17)/Parameters!$C$18</f>
        <v>0.83571428571428508</v>
      </c>
      <c r="H43" s="10">
        <f t="shared" si="0"/>
        <v>1.2535714285714277</v>
      </c>
      <c r="I43" s="10">
        <f t="shared" si="5"/>
        <v>21.861843680683101</v>
      </c>
      <c r="J43" s="10">
        <f>(Parameters!$C$11-'p5'!I43)/(Parameters!$C$11-Parameters!$C$12)</f>
        <v>3.3927265644254692</v>
      </c>
      <c r="K43" s="10">
        <f t="shared" si="1"/>
        <v>1</v>
      </c>
      <c r="L43" s="10">
        <f t="shared" si="2"/>
        <v>1.2535714285714277</v>
      </c>
      <c r="M43" s="2"/>
      <c r="N43" s="10">
        <f t="shared" si="3"/>
        <v>14.387852493665999</v>
      </c>
      <c r="O43" s="29">
        <f t="shared" si="4"/>
        <v>3.5969631234164998</v>
      </c>
      <c r="P43" s="33"/>
      <c r="Q43" s="33"/>
      <c r="R43" s="33"/>
      <c r="S43" s="33"/>
      <c r="T43" s="33"/>
    </row>
    <row r="44" spans="2:20" x14ac:dyDescent="0.3">
      <c r="B44" s="58">
        <v>43822</v>
      </c>
      <c r="C44" s="61"/>
      <c r="D44" s="9">
        <v>0</v>
      </c>
      <c r="E44" s="9">
        <v>2.1</v>
      </c>
      <c r="F44" s="4">
        <v>30</v>
      </c>
      <c r="G44" s="11">
        <f>G43+(Parameters!$E$18-Parameters!$E$17)/Parameters!$C$18</f>
        <v>0.84999999999999931</v>
      </c>
      <c r="H44" s="10">
        <f t="shared" si="0"/>
        <v>1.7849999999999986</v>
      </c>
      <c r="I44" s="10">
        <f t="shared" si="5"/>
        <v>26.712378232671028</v>
      </c>
      <c r="J44" s="10">
        <f>(Parameters!$C$11-'p5'!I44)/(Parameters!$C$11-Parameters!$C$12)</f>
        <v>3.257989493536916</v>
      </c>
      <c r="K44" s="10">
        <f t="shared" si="1"/>
        <v>1</v>
      </c>
      <c r="L44" s="10">
        <f t="shared" si="2"/>
        <v>1.7849999999999986</v>
      </c>
      <c r="M44" s="2"/>
      <c r="N44" s="10">
        <f t="shared" si="3"/>
        <v>9.005889370249502</v>
      </c>
      <c r="O44" s="29">
        <f t="shared" si="4"/>
        <v>2.2514723425623755</v>
      </c>
      <c r="P44" s="33"/>
      <c r="Q44" s="33"/>
      <c r="R44" s="33"/>
      <c r="S44" s="33"/>
      <c r="T44" s="33"/>
    </row>
    <row r="45" spans="2:20" x14ac:dyDescent="0.3">
      <c r="B45" s="58">
        <v>43823</v>
      </c>
      <c r="C45" s="61"/>
      <c r="D45" s="9">
        <v>0</v>
      </c>
      <c r="E45" s="9">
        <v>2</v>
      </c>
      <c r="F45" s="4">
        <v>30</v>
      </c>
      <c r="G45" s="11">
        <f>G44+(Parameters!$E$18-Parameters!$E$17)/Parameters!$C$18</f>
        <v>0.86428571428571355</v>
      </c>
      <c r="H45" s="10">
        <f t="shared" si="0"/>
        <v>1.7285714285714271</v>
      </c>
      <c r="I45" s="10">
        <f t="shared" si="5"/>
        <v>30.748850575233405</v>
      </c>
      <c r="J45" s="10">
        <f>(Parameters!$C$11-'p5'!I45)/(Parameters!$C$11-Parameters!$C$12)</f>
        <v>3.1458652617990719</v>
      </c>
      <c r="K45" s="10">
        <f t="shared" si="1"/>
        <v>1</v>
      </c>
      <c r="L45" s="10">
        <f t="shared" si="2"/>
        <v>1.7285714285714271</v>
      </c>
      <c r="M45" s="2"/>
      <c r="N45" s="10">
        <f t="shared" si="3"/>
        <v>5.0258455991156996</v>
      </c>
      <c r="O45" s="29">
        <f t="shared" si="4"/>
        <v>1.2564613997789249</v>
      </c>
      <c r="P45" s="33"/>
      <c r="Q45" s="33"/>
      <c r="R45" s="33"/>
      <c r="S45" s="33"/>
      <c r="T45" s="33"/>
    </row>
    <row r="46" spans="2:20" x14ac:dyDescent="0.3">
      <c r="B46" s="58">
        <v>43824</v>
      </c>
      <c r="C46" s="61"/>
      <c r="D46" s="9">
        <v>0</v>
      </c>
      <c r="E46" s="9">
        <v>2</v>
      </c>
      <c r="F46" s="4">
        <v>30</v>
      </c>
      <c r="G46" s="11">
        <f>G45+(Parameters!$E$18-Parameters!$E$17)/Parameters!$C$18</f>
        <v>0.87857142857142778</v>
      </c>
      <c r="H46" s="10">
        <f t="shared" si="0"/>
        <v>1.7571428571428556</v>
      </c>
      <c r="I46" s="10">
        <f t="shared" si="5"/>
        <v>33.733883403583761</v>
      </c>
      <c r="J46" s="10">
        <f>(Parameters!$C$11-'p5'!I46)/(Parameters!$C$11-Parameters!$C$12)</f>
        <v>3.0629476832337845</v>
      </c>
      <c r="K46" s="10">
        <f t="shared" si="1"/>
        <v>1</v>
      </c>
      <c r="L46" s="10">
        <f t="shared" si="2"/>
        <v>1.7571428571428556</v>
      </c>
      <c r="M46" s="4">
        <v>27.99</v>
      </c>
      <c r="N46" s="10">
        <f t="shared" si="3"/>
        <v>30.002241342193919</v>
      </c>
      <c r="O46" s="29">
        <f t="shared" si="4"/>
        <v>7.5005603355484798</v>
      </c>
      <c r="P46" s="33"/>
      <c r="Q46" s="33"/>
      <c r="R46" s="33"/>
      <c r="S46" s="33"/>
      <c r="T46" s="33"/>
    </row>
    <row r="47" spans="2:20" x14ac:dyDescent="0.3">
      <c r="B47" s="58">
        <v>43825</v>
      </c>
      <c r="C47" s="61"/>
      <c r="D47" s="9">
        <v>0</v>
      </c>
      <c r="E47" s="9">
        <v>1.1000000000000001</v>
      </c>
      <c r="F47" s="4">
        <v>30</v>
      </c>
      <c r="G47" s="11">
        <f>G46+(Parameters!$E$18-Parameters!$E$17)/Parameters!$C$18</f>
        <v>0.89285714285714202</v>
      </c>
      <c r="H47" s="10">
        <f t="shared" si="0"/>
        <v>0.98214285714285632</v>
      </c>
      <c r="I47" s="10">
        <f t="shared" si="5"/>
        <v>15.001586596275095</v>
      </c>
      <c r="J47" s="10">
        <f>(Parameters!$C$11-'p5'!I47)/(Parameters!$C$11-Parameters!$C$12)</f>
        <v>3.5832892612145804</v>
      </c>
      <c r="K47" s="10">
        <f t="shared" si="1"/>
        <v>1</v>
      </c>
      <c r="L47" s="10">
        <f t="shared" si="2"/>
        <v>0.98214285714285632</v>
      </c>
      <c r="M47" s="2"/>
      <c r="N47" s="10">
        <f t="shared" si="3"/>
        <v>21.51953814950258</v>
      </c>
      <c r="O47" s="29">
        <f t="shared" si="4"/>
        <v>5.379884537375645</v>
      </c>
      <c r="P47" s="33"/>
      <c r="Q47" s="33"/>
      <c r="R47" s="33"/>
      <c r="S47" s="33"/>
      <c r="T47" s="33"/>
    </row>
    <row r="48" spans="2:20" x14ac:dyDescent="0.3">
      <c r="B48" s="58">
        <v>43826</v>
      </c>
      <c r="C48" s="61"/>
      <c r="D48" s="9">
        <v>0</v>
      </c>
      <c r="E48" s="9">
        <v>1</v>
      </c>
      <c r="F48" s="4">
        <v>30</v>
      </c>
      <c r="G48" s="11">
        <f>G47+(Parameters!$E$18-Parameters!$E$17)/Parameters!$C$18</f>
        <v>0.90714285714285625</v>
      </c>
      <c r="H48" s="10">
        <f t="shared" si="0"/>
        <v>0.90714285714285625</v>
      </c>
      <c r="I48" s="10">
        <f t="shared" si="5"/>
        <v>21.363613990793596</v>
      </c>
      <c r="J48" s="10">
        <f>(Parameters!$C$11-'p5'!I48)/(Parameters!$C$11-Parameters!$C$12)</f>
        <v>3.4065662780335111</v>
      </c>
      <c r="K48" s="10">
        <f t="shared" si="1"/>
        <v>1</v>
      </c>
      <c r="L48" s="10">
        <f t="shared" si="2"/>
        <v>0.90714285714285625</v>
      </c>
      <c r="M48" s="2"/>
      <c r="N48" s="10">
        <f t="shared" si="3"/>
        <v>15.23251075498408</v>
      </c>
      <c r="O48" s="29">
        <f t="shared" si="4"/>
        <v>3.80812768874602</v>
      </c>
      <c r="P48" s="33"/>
      <c r="Q48" s="33"/>
      <c r="R48" s="33"/>
      <c r="S48" s="33"/>
      <c r="T48" s="33"/>
    </row>
    <row r="49" spans="2:20" x14ac:dyDescent="0.3">
      <c r="B49" s="58">
        <v>43827</v>
      </c>
      <c r="C49" s="61"/>
      <c r="D49" s="9">
        <v>0</v>
      </c>
      <c r="E49" s="9">
        <v>1.4</v>
      </c>
      <c r="F49" s="4">
        <v>30</v>
      </c>
      <c r="G49" s="11">
        <f>G48+(Parameters!$E$18-Parameters!$E$17)/Parameters!$C$18</f>
        <v>0.92142857142857049</v>
      </c>
      <c r="H49" s="10">
        <f t="shared" si="0"/>
        <v>1.2899999999999987</v>
      </c>
      <c r="I49" s="10">
        <f t="shared" si="5"/>
        <v>26.07888453668247</v>
      </c>
      <c r="J49" s="10">
        <f>(Parameters!$C$11-'p5'!I49)/(Parameters!$C$11-Parameters!$C$12)</f>
        <v>3.2755865406477094</v>
      </c>
      <c r="K49" s="10">
        <f t="shared" si="1"/>
        <v>1</v>
      </c>
      <c r="L49" s="10">
        <f t="shared" si="2"/>
        <v>1.2899999999999987</v>
      </c>
      <c r="M49" s="2"/>
      <c r="N49" s="10">
        <f t="shared" si="3"/>
        <v>10.134383066238062</v>
      </c>
      <c r="O49" s="29">
        <f t="shared" si="4"/>
        <v>2.5335957665595155</v>
      </c>
      <c r="P49" s="33"/>
      <c r="Q49" s="33"/>
      <c r="R49" s="33"/>
      <c r="S49" s="33"/>
      <c r="T49" s="33"/>
    </row>
    <row r="50" spans="2:20" x14ac:dyDescent="0.3">
      <c r="B50" s="58">
        <v>43828</v>
      </c>
      <c r="C50" s="61"/>
      <c r="D50" s="9">
        <v>0</v>
      </c>
      <c r="E50" s="9">
        <v>1.5</v>
      </c>
      <c r="F50" s="4">
        <v>30</v>
      </c>
      <c r="G50" s="11">
        <f>G49+(Parameters!$E$18-Parameters!$E$17)/Parameters!$C$18</f>
        <v>0.93571428571428472</v>
      </c>
      <c r="H50" s="10">
        <f t="shared" si="0"/>
        <v>1.4035714285714271</v>
      </c>
      <c r="I50" s="10">
        <f t="shared" si="5"/>
        <v>29.902480303241983</v>
      </c>
      <c r="J50" s="10">
        <f>(Parameters!$C$11-'p5'!I50)/(Parameters!$C$11-Parameters!$C$12)</f>
        <v>3.1693755471321672</v>
      </c>
      <c r="K50" s="10">
        <f t="shared" si="1"/>
        <v>1</v>
      </c>
      <c r="L50" s="10">
        <f t="shared" si="2"/>
        <v>1.4035714285714271</v>
      </c>
      <c r="M50" s="2"/>
      <c r="N50" s="10">
        <f t="shared" si="3"/>
        <v>6.1972158711071197</v>
      </c>
      <c r="O50" s="29">
        <f t="shared" si="4"/>
        <v>1.5493039677767799</v>
      </c>
      <c r="P50" s="33"/>
      <c r="Q50" s="33"/>
      <c r="R50" s="33"/>
      <c r="S50" s="33"/>
      <c r="T50" s="33"/>
    </row>
    <row r="51" spans="2:20" x14ac:dyDescent="0.3">
      <c r="B51" s="58">
        <v>43829</v>
      </c>
      <c r="C51" s="61"/>
      <c r="D51" s="9">
        <v>0</v>
      </c>
      <c r="E51" s="9">
        <v>1.2</v>
      </c>
      <c r="F51" s="4">
        <v>30</v>
      </c>
      <c r="G51" s="11">
        <f>G50+(Parameters!$E$18-Parameters!$E$17)/Parameters!$C$18</f>
        <v>0.94999999999999896</v>
      </c>
      <c r="H51" s="10">
        <f t="shared" si="0"/>
        <v>1.1399999999999988</v>
      </c>
      <c r="I51" s="10">
        <f t="shared" si="5"/>
        <v>32.855355699590191</v>
      </c>
      <c r="J51" s="10">
        <f>(Parameters!$C$11-'p5'!I51)/(Parameters!$C$11-Parameters!$C$12)</f>
        <v>3.0873512305669393</v>
      </c>
      <c r="K51" s="10">
        <f t="shared" si="1"/>
        <v>1</v>
      </c>
      <c r="L51" s="10">
        <f t="shared" si="2"/>
        <v>1.1399999999999988</v>
      </c>
      <c r="M51" s="4">
        <v>26.49</v>
      </c>
      <c r="N51" s="10">
        <f t="shared" si="3"/>
        <v>29.997911903330341</v>
      </c>
      <c r="O51" s="29">
        <f t="shared" si="4"/>
        <v>7.4994779758325851</v>
      </c>
      <c r="P51" s="33"/>
      <c r="Q51" s="33"/>
      <c r="R51" s="33"/>
      <c r="S51" s="33"/>
      <c r="T51" s="33"/>
    </row>
    <row r="52" spans="2:20" x14ac:dyDescent="0.3">
      <c r="B52" s="58">
        <v>43830</v>
      </c>
      <c r="C52" s="61"/>
      <c r="D52" s="9">
        <v>0</v>
      </c>
      <c r="E52" s="9">
        <v>1.3</v>
      </c>
      <c r="F52" s="4">
        <v>30</v>
      </c>
      <c r="G52" s="11">
        <f>G51+(Parameters!$E$18-Parameters!$E$17)/Parameters!$C$18</f>
        <v>0.96428571428571319</v>
      </c>
      <c r="H52" s="10">
        <f t="shared" si="0"/>
        <v>1.2535714285714272</v>
      </c>
      <c r="I52" s="10">
        <f t="shared" si="5"/>
        <v>15.004833675422779</v>
      </c>
      <c r="J52" s="10">
        <f>(Parameters!$C$11-'p5'!I52)/(Parameters!$C$11-Parameters!$C$12)</f>
        <v>3.5831990645715894</v>
      </c>
      <c r="K52" s="10">
        <f t="shared" si="1"/>
        <v>1</v>
      </c>
      <c r="L52" s="10">
        <f t="shared" si="2"/>
        <v>1.2535714285714272</v>
      </c>
      <c r="M52" s="2"/>
      <c r="N52" s="10">
        <f t="shared" si="3"/>
        <v>21.244862498926331</v>
      </c>
      <c r="O52" s="29">
        <f t="shared" si="4"/>
        <v>5.3112156247315827</v>
      </c>
      <c r="P52" s="33"/>
      <c r="Q52" s="33"/>
      <c r="R52" s="33"/>
      <c r="S52" s="33"/>
      <c r="T52" s="33"/>
    </row>
    <row r="53" spans="2:20" x14ac:dyDescent="0.3">
      <c r="B53" s="58">
        <v>43831</v>
      </c>
      <c r="C53" s="61"/>
      <c r="D53" s="9">
        <v>0</v>
      </c>
      <c r="E53" s="9">
        <v>2</v>
      </c>
      <c r="F53" s="4">
        <v>30</v>
      </c>
      <c r="G53" s="11">
        <f>G52+(Parameters!$E$18-Parameters!$E$17)/Parameters!$C$18</f>
        <v>0.97857142857142743</v>
      </c>
      <c r="H53" s="10">
        <f t="shared" si="0"/>
        <v>1.9571428571428549</v>
      </c>
      <c r="I53" s="10">
        <f t="shared" si="5"/>
        <v>21.569620728725788</v>
      </c>
      <c r="J53" s="10">
        <f>(Parameters!$C$11-'p5'!I53)/(Parameters!$C$11-Parameters!$C$12)</f>
        <v>3.4008438686465059</v>
      </c>
      <c r="K53" s="10">
        <f t="shared" si="1"/>
        <v>1</v>
      </c>
      <c r="L53" s="10">
        <f t="shared" si="2"/>
        <v>1.9571428571428549</v>
      </c>
      <c r="M53" s="2"/>
      <c r="N53" s="10">
        <f t="shared" si="3"/>
        <v>13.976504017051893</v>
      </c>
      <c r="O53" s="29">
        <f t="shared" si="4"/>
        <v>3.4941260042629732</v>
      </c>
      <c r="P53" s="33"/>
      <c r="Q53" s="33"/>
      <c r="R53" s="33"/>
      <c r="S53" s="33"/>
      <c r="T53" s="33"/>
    </row>
    <row r="54" spans="2:20" x14ac:dyDescent="0.3">
      <c r="B54" s="58">
        <v>43832</v>
      </c>
      <c r="C54" s="61"/>
      <c r="D54" s="9">
        <v>0</v>
      </c>
      <c r="E54" s="9">
        <v>1.2</v>
      </c>
      <c r="F54" s="4">
        <v>30</v>
      </c>
      <c r="G54" s="11">
        <f>G53+(Parameters!$E$18-Parameters!$E$17)/Parameters!$C$18</f>
        <v>0.99285714285714166</v>
      </c>
      <c r="H54" s="10">
        <f t="shared" si="0"/>
        <v>1.1914285714285699</v>
      </c>
      <c r="I54" s="10">
        <f t="shared" si="5"/>
        <v>27.020889590131617</v>
      </c>
      <c r="J54" s="10">
        <f>(Parameters!$C$11-'p5'!I54)/(Parameters!$C$11-Parameters!$C$12)</f>
        <v>3.2494197336074553</v>
      </c>
      <c r="K54" s="10">
        <f t="shared" si="1"/>
        <v>1</v>
      </c>
      <c r="L54" s="10">
        <f t="shared" si="2"/>
        <v>1.1914285714285699</v>
      </c>
      <c r="M54" s="2"/>
      <c r="N54" s="10">
        <f t="shared" si="3"/>
        <v>9.2909494413603486</v>
      </c>
      <c r="O54" s="29">
        <f t="shared" si="4"/>
        <v>2.3227373603400872</v>
      </c>
      <c r="P54" s="33"/>
      <c r="Q54" s="33"/>
      <c r="R54" s="33"/>
      <c r="S54" s="33"/>
      <c r="T54" s="33"/>
    </row>
    <row r="55" spans="2:20" x14ac:dyDescent="0.3">
      <c r="B55" s="58">
        <v>43833</v>
      </c>
      <c r="C55" s="61"/>
      <c r="D55" s="9">
        <v>1.3</v>
      </c>
      <c r="E55" s="9">
        <v>1.7</v>
      </c>
      <c r="F55" s="4">
        <v>30</v>
      </c>
      <c r="G55" s="11">
        <f>G54+(Parameters!$E$18-Parameters!$E$17)/Parameters!$C$18</f>
        <v>1.007142857142856</v>
      </c>
      <c r="H55" s="10">
        <f t="shared" si="0"/>
        <v>1.7121428571428552</v>
      </c>
      <c r="I55" s="10">
        <f t="shared" si="5"/>
        <v>30.535055521900276</v>
      </c>
      <c r="J55" s="10">
        <f>(Parameters!$C$11-'p5'!I55)/(Parameters!$C$11-Parameters!$C$12)</f>
        <v>3.151804013280548</v>
      </c>
      <c r="K55" s="10">
        <f t="shared" si="1"/>
        <v>1</v>
      </c>
      <c r="L55" s="10">
        <f t="shared" si="2"/>
        <v>1.7121428571428552</v>
      </c>
      <c r="M55" s="2"/>
      <c r="N55" s="10">
        <f t="shared" si="3"/>
        <v>6.5560692238774081</v>
      </c>
      <c r="O55" s="29">
        <f t="shared" si="4"/>
        <v>1.639017305969352</v>
      </c>
      <c r="P55" s="33"/>
      <c r="Q55" s="33"/>
      <c r="R55" s="33"/>
      <c r="S55" s="33"/>
      <c r="T55" s="33"/>
    </row>
    <row r="56" spans="2:20" x14ac:dyDescent="0.3">
      <c r="B56" s="58">
        <v>43834</v>
      </c>
      <c r="C56" s="61"/>
      <c r="D56" s="9">
        <v>0</v>
      </c>
      <c r="E56" s="9">
        <v>1.7</v>
      </c>
      <c r="F56" s="4">
        <v>30</v>
      </c>
      <c r="G56" s="11">
        <f>G55+(Parameters!$E$18-Parameters!$E$17)/Parameters!$C$18</f>
        <v>1.0214285714285702</v>
      </c>
      <c r="H56" s="10">
        <f t="shared" si="0"/>
        <v>1.7364285714285694</v>
      </c>
      <c r="I56" s="10">
        <f t="shared" si="5"/>
        <v>32.586215685012483</v>
      </c>
      <c r="J56" s="10">
        <f>(Parameters!$C$11-'p5'!I56)/(Parameters!$C$11-Parameters!$C$12)</f>
        <v>3.0948273420829864</v>
      </c>
      <c r="K56" s="10">
        <f t="shared" si="1"/>
        <v>1</v>
      </c>
      <c r="L56" s="10">
        <f t="shared" si="2"/>
        <v>1.7364285714285694</v>
      </c>
      <c r="M56" s="4">
        <v>26.82</v>
      </c>
      <c r="N56" s="10">
        <f t="shared" si="3"/>
        <v>30.000623346479486</v>
      </c>
      <c r="O56" s="29">
        <f t="shared" si="4"/>
        <v>7.5001558366198715</v>
      </c>
      <c r="P56" s="33"/>
      <c r="Q56" s="33"/>
      <c r="R56" s="33"/>
      <c r="S56" s="33"/>
      <c r="T56" s="33"/>
    </row>
    <row r="57" spans="2:20" x14ac:dyDescent="0.3">
      <c r="B57" s="58">
        <v>43835</v>
      </c>
      <c r="C57" s="61"/>
      <c r="D57" s="9">
        <v>0</v>
      </c>
      <c r="E57" s="9">
        <v>1.7</v>
      </c>
      <c r="F57" s="4">
        <v>30</v>
      </c>
      <c r="G57" s="11">
        <f>G56+(Parameters!$E$18-Parameters!$E$17)/Parameters!$C$18</f>
        <v>1.0357142857142845</v>
      </c>
      <c r="H57" s="10">
        <f t="shared" si="0"/>
        <v>1.7607142857142835</v>
      </c>
      <c r="I57" s="10">
        <f t="shared" si="5"/>
        <v>15.002800093060923</v>
      </c>
      <c r="J57" s="10">
        <f>(Parameters!$C$11-'p5'!I57)/(Parameters!$C$11-Parameters!$C$12)</f>
        <v>3.5832555529705297</v>
      </c>
      <c r="K57" s="10">
        <f t="shared" si="1"/>
        <v>1</v>
      </c>
      <c r="L57" s="10">
        <f t="shared" si="2"/>
        <v>1.7607142857142835</v>
      </c>
      <c r="M57" s="2"/>
      <c r="N57" s="10">
        <f t="shared" si="3"/>
        <v>20.739753224145332</v>
      </c>
      <c r="O57" s="29">
        <f t="shared" si="4"/>
        <v>5.184938306036333</v>
      </c>
      <c r="P57" s="33"/>
      <c r="Q57" s="33"/>
      <c r="R57" s="33"/>
      <c r="S57" s="33"/>
      <c r="T57" s="33"/>
    </row>
    <row r="58" spans="2:20" x14ac:dyDescent="0.3">
      <c r="B58" s="58">
        <v>43836</v>
      </c>
      <c r="C58" s="61"/>
      <c r="D58" s="9">
        <v>0</v>
      </c>
      <c r="E58" s="9">
        <v>2.2999999999999998</v>
      </c>
      <c r="F58" s="4">
        <v>30</v>
      </c>
      <c r="G58" s="11">
        <f>G57+(Parameters!$E$18-Parameters!$E$17)/Parameters!$C$18</f>
        <v>1.0499999999999987</v>
      </c>
      <c r="H58" s="10">
        <f t="shared" si="0"/>
        <v>2.4149999999999969</v>
      </c>
      <c r="I58" s="10">
        <f t="shared" si="5"/>
        <v>21.948452684811539</v>
      </c>
      <c r="J58" s="10">
        <f>(Parameters!$C$11-'p5'!I58)/(Parameters!$C$11-Parameters!$C$12)</f>
        <v>3.3903207587552351</v>
      </c>
      <c r="K58" s="10">
        <f t="shared" si="1"/>
        <v>1</v>
      </c>
      <c r="L58" s="10">
        <f t="shared" si="2"/>
        <v>2.4149999999999969</v>
      </c>
      <c r="M58" s="2"/>
      <c r="N58" s="10">
        <f t="shared" si="3"/>
        <v>13.139814918109003</v>
      </c>
      <c r="O58" s="29">
        <f t="shared" si="4"/>
        <v>3.2849537295272508</v>
      </c>
      <c r="P58" s="33"/>
      <c r="Q58" s="33"/>
      <c r="R58" s="33"/>
      <c r="S58" s="33"/>
      <c r="T58" s="33"/>
    </row>
    <row r="59" spans="2:20" x14ac:dyDescent="0.3">
      <c r="B59" s="58">
        <v>43837</v>
      </c>
      <c r="C59" s="61"/>
      <c r="D59" s="9">
        <v>0</v>
      </c>
      <c r="E59" s="9">
        <v>1.3</v>
      </c>
      <c r="F59" s="4">
        <v>30</v>
      </c>
      <c r="G59" s="11">
        <f>G58+(Parameters!$E$18-Parameters!$E$17)/Parameters!$C$18</f>
        <v>1.0642857142857129</v>
      </c>
      <c r="H59" s="10">
        <f t="shared" si="0"/>
        <v>1.3835714285714269</v>
      </c>
      <c r="I59" s="10">
        <f t="shared" si="5"/>
        <v>27.648406414338787</v>
      </c>
      <c r="J59" s="10">
        <f>(Parameters!$C$11-'p5'!I59)/(Parameters!$C$11-Parameters!$C$12)</f>
        <v>3.2319887107128116</v>
      </c>
      <c r="K59" s="10">
        <f t="shared" si="1"/>
        <v>1</v>
      </c>
      <c r="L59" s="10">
        <f t="shared" si="2"/>
        <v>1.3835714285714269</v>
      </c>
      <c r="M59" s="2"/>
      <c r="N59" s="10">
        <f t="shared" si="3"/>
        <v>8.4712897600103254</v>
      </c>
      <c r="O59" s="29">
        <f t="shared" si="4"/>
        <v>2.1178224400025814</v>
      </c>
      <c r="P59" s="33"/>
      <c r="Q59" s="33"/>
      <c r="R59" s="33"/>
      <c r="S59" s="33"/>
      <c r="T59" s="33"/>
    </row>
    <row r="60" spans="2:20" x14ac:dyDescent="0.3">
      <c r="B60" s="58">
        <v>43838</v>
      </c>
      <c r="C60" s="61"/>
      <c r="D60" s="9">
        <v>0</v>
      </c>
      <c r="E60" s="9">
        <v>2.5</v>
      </c>
      <c r="F60" s="4">
        <v>30</v>
      </c>
      <c r="G60" s="11">
        <f>G59+(Parameters!$E$18-Parameters!$E$17)/Parameters!$C$18</f>
        <v>1.0785714285714272</v>
      </c>
      <c r="H60" s="10">
        <f t="shared" si="0"/>
        <v>2.6964285714285681</v>
      </c>
      <c r="I60" s="10">
        <f t="shared" si="5"/>
        <v>31.149800282912793</v>
      </c>
      <c r="J60" s="10">
        <f>(Parameters!$C$11-'p5'!I60)/(Parameters!$C$11-Parameters!$C$12)</f>
        <v>3.1347277699190892</v>
      </c>
      <c r="K60" s="10">
        <f t="shared" si="1"/>
        <v>1</v>
      </c>
      <c r="L60" s="10">
        <f t="shared" si="2"/>
        <v>2.6964285714285681</v>
      </c>
      <c r="M60" s="2"/>
      <c r="N60" s="10">
        <f t="shared" si="3"/>
        <v>3.6570387485791764</v>
      </c>
      <c r="O60" s="29">
        <f t="shared" si="4"/>
        <v>0.91425968714479411</v>
      </c>
      <c r="P60" s="33"/>
      <c r="Q60" s="33"/>
      <c r="R60" s="33"/>
      <c r="S60" s="33"/>
      <c r="T60" s="33"/>
    </row>
    <row r="61" spans="2:20" x14ac:dyDescent="0.3">
      <c r="B61" s="58">
        <v>43839</v>
      </c>
      <c r="C61" s="61"/>
      <c r="D61" s="9">
        <v>0</v>
      </c>
      <c r="E61" s="9">
        <v>1.1000000000000001</v>
      </c>
      <c r="F61" s="4">
        <v>30</v>
      </c>
      <c r="G61" s="11">
        <f>G60+(Parameters!$E$18-Parameters!$E$17)/Parameters!$C$18</f>
        <v>1.0928571428571414</v>
      </c>
      <c r="H61" s="10">
        <f t="shared" si="0"/>
        <v>1.2021428571428556</v>
      </c>
      <c r="I61" s="10">
        <f t="shared" si="5"/>
        <v>34.760488541486154</v>
      </c>
      <c r="J61" s="10">
        <f>(Parameters!$C$11-'p5'!I61)/(Parameters!$C$11-Parameters!$C$12)</f>
        <v>3.0344308738476067</v>
      </c>
      <c r="K61" s="10">
        <f t="shared" si="1"/>
        <v>1</v>
      </c>
      <c r="L61" s="10">
        <f t="shared" si="2"/>
        <v>1.2021428571428556</v>
      </c>
      <c r="M61" s="4">
        <v>28.46</v>
      </c>
      <c r="N61" s="10">
        <f>N60+M61+D61-L61-O60</f>
        <v>30.000636204291524</v>
      </c>
      <c r="O61" s="29">
        <f t="shared" si="4"/>
        <v>7.5001590510728811</v>
      </c>
      <c r="P61" s="33"/>
      <c r="Q61" s="33"/>
      <c r="R61" s="33"/>
      <c r="S61" s="33"/>
      <c r="T61" s="33"/>
    </row>
    <row r="62" spans="2:20" x14ac:dyDescent="0.3">
      <c r="B62" s="58">
        <v>43840</v>
      </c>
      <c r="C62" s="61"/>
      <c r="D62" s="9">
        <v>0</v>
      </c>
      <c r="E62" s="9">
        <v>1.9</v>
      </c>
      <c r="F62" s="4">
        <v>30</v>
      </c>
      <c r="G62" s="11">
        <f>G61+(Parameters!$E$18-Parameters!$E$17)/Parameters!$C$18</f>
        <v>1.1071428571428557</v>
      </c>
      <c r="H62" s="10">
        <f t="shared" si="0"/>
        <v>2.1035714285714255</v>
      </c>
      <c r="I62" s="10">
        <f>MAX(0,(I61+L61-D61-M61+O61))</f>
        <v>15.002790449701887</v>
      </c>
      <c r="J62" s="10">
        <f>(Parameters!$C$11-'p5'!I62)/(Parameters!$C$11-Parameters!$C$12)</f>
        <v>3.5832558208416145</v>
      </c>
      <c r="K62" s="10">
        <f t="shared" si="1"/>
        <v>1</v>
      </c>
      <c r="L62" s="10">
        <f t="shared" si="2"/>
        <v>2.1035714285714255</v>
      </c>
      <c r="M62" s="2"/>
      <c r="N62" s="10">
        <f>N61+M62+D62-L62-O61</f>
        <v>20.396905724647219</v>
      </c>
      <c r="O62" s="29">
        <f t="shared" si="4"/>
        <v>5.0992264311618047</v>
      </c>
      <c r="P62" s="33"/>
      <c r="Q62" s="33"/>
      <c r="R62" s="33"/>
      <c r="S62" s="33"/>
      <c r="T62" s="33"/>
    </row>
    <row r="63" spans="2:20" x14ac:dyDescent="0.3">
      <c r="B63" s="58">
        <v>43841</v>
      </c>
      <c r="C63" s="61"/>
      <c r="D63" s="9">
        <v>0</v>
      </c>
      <c r="E63" s="9">
        <v>2</v>
      </c>
      <c r="F63" s="4">
        <v>30</v>
      </c>
      <c r="G63" s="11">
        <f>G62+(Parameters!$E$18-Parameters!$E$17)/Parameters!$C$18</f>
        <v>1.1214285714285699</v>
      </c>
      <c r="H63" s="10">
        <f t="shared" si="0"/>
        <v>2.2428571428571398</v>
      </c>
      <c r="I63" s="10">
        <f>MAX(0,(I62+L62-D62-M62+O62))</f>
        <v>22.205588309435115</v>
      </c>
      <c r="J63" s="10">
        <f>(Parameters!$C$11-'p5'!I63)/(Parameters!$C$11-Parameters!$C$12)</f>
        <v>3.3831781025156911</v>
      </c>
      <c r="K63" s="10">
        <f t="shared" si="1"/>
        <v>1</v>
      </c>
      <c r="L63" s="10">
        <f t="shared" si="2"/>
        <v>2.2428571428571398</v>
      </c>
      <c r="M63" s="2"/>
      <c r="N63" s="10">
        <f t="shared" si="3"/>
        <v>13.054822150628274</v>
      </c>
      <c r="O63" s="29">
        <f t="shared" si="4"/>
        <v>3.2637055376570685</v>
      </c>
      <c r="P63" s="33"/>
      <c r="Q63" s="33"/>
      <c r="R63" s="33"/>
      <c r="S63" s="33"/>
      <c r="T63" s="33"/>
    </row>
    <row r="64" spans="2:20" x14ac:dyDescent="0.3">
      <c r="B64" s="58">
        <v>43842</v>
      </c>
      <c r="C64" s="61"/>
      <c r="D64" s="9">
        <v>0</v>
      </c>
      <c r="E64" s="9">
        <v>2.2999999999999998</v>
      </c>
      <c r="F64" s="4">
        <v>30</v>
      </c>
      <c r="G64" s="11">
        <f>G63+(Parameters!$E$18-Parameters!$E$17)/Parameters!$C$18</f>
        <v>1.1357142857142841</v>
      </c>
      <c r="H64" s="10">
        <f t="shared" si="0"/>
        <v>2.6121428571428531</v>
      </c>
      <c r="I64" s="10">
        <f t="shared" si="5"/>
        <v>27.712150989949322</v>
      </c>
      <c r="J64" s="10">
        <f>(Parameters!$C$11-'p5'!I64)/(Parameters!$C$11-Parameters!$C$12)</f>
        <v>3.2302180280569632</v>
      </c>
      <c r="K64" s="10">
        <f t="shared" si="1"/>
        <v>1</v>
      </c>
      <c r="L64" s="10">
        <f t="shared" si="2"/>
        <v>2.6121428571428531</v>
      </c>
      <c r="M64" s="2"/>
      <c r="N64" s="10">
        <f t="shared" si="3"/>
        <v>7.178973755828352</v>
      </c>
      <c r="O64" s="29">
        <f t="shared" si="4"/>
        <v>1.794743438957088</v>
      </c>
      <c r="P64" s="33"/>
      <c r="Q64" s="33"/>
      <c r="R64" s="33"/>
      <c r="S64" s="33"/>
      <c r="T64" s="33"/>
    </row>
    <row r="65" spans="2:20" x14ac:dyDescent="0.3">
      <c r="B65" s="58">
        <v>43843</v>
      </c>
      <c r="C65" s="62"/>
      <c r="D65" s="9">
        <v>0</v>
      </c>
      <c r="E65" s="9">
        <v>2.2999999999999998</v>
      </c>
      <c r="F65" s="4">
        <v>30</v>
      </c>
      <c r="G65" s="11">
        <f>G64+(Parameters!$E$18-Parameters!$E$17)/Parameters!$C$18</f>
        <v>1.1499999999999984</v>
      </c>
      <c r="H65" s="10">
        <f t="shared" si="0"/>
        <v>2.644999999999996</v>
      </c>
      <c r="I65" s="10">
        <f t="shared" si="5"/>
        <v>32.119037286049263</v>
      </c>
      <c r="J65" s="10">
        <f>(Parameters!$C$11-'p5'!I65)/(Parameters!$C$11-Parameters!$C$12)</f>
        <v>3.1078045198319648</v>
      </c>
      <c r="K65" s="10">
        <f t="shared" si="1"/>
        <v>1</v>
      </c>
      <c r="L65" s="10">
        <f t="shared" si="2"/>
        <v>2.644999999999996</v>
      </c>
      <c r="M65" s="2"/>
      <c r="N65" s="10">
        <f t="shared" si="3"/>
        <v>2.7392303168712679</v>
      </c>
      <c r="O65" s="29">
        <f t="shared" si="4"/>
        <v>0.68480757921781699</v>
      </c>
      <c r="P65" s="33"/>
      <c r="Q65" s="33"/>
      <c r="R65" s="33"/>
      <c r="S65" s="33"/>
      <c r="T65" s="33"/>
    </row>
    <row r="66" spans="2:20" ht="14.7" customHeight="1" x14ac:dyDescent="0.3">
      <c r="B66" s="58">
        <v>43844</v>
      </c>
      <c r="C66" s="60" t="s">
        <v>40</v>
      </c>
      <c r="D66" s="9">
        <v>0</v>
      </c>
      <c r="E66" s="9">
        <v>2.4</v>
      </c>
      <c r="F66" s="4">
        <v>40</v>
      </c>
      <c r="G66" s="11">
        <f>1.15</f>
        <v>1.1499999999999999</v>
      </c>
      <c r="H66" s="10">
        <f t="shared" si="0"/>
        <v>2.76</v>
      </c>
      <c r="I66" s="10">
        <f t="shared" si="5"/>
        <v>35.448844865267077</v>
      </c>
      <c r="J66" s="10">
        <f>(Parameters!$C$11-'p5'!I66)/(Parameters!$C$11-Parameters!$C$12)</f>
        <v>3.0153098648536925</v>
      </c>
      <c r="K66" s="10">
        <f t="shared" si="1"/>
        <v>1</v>
      </c>
      <c r="L66" s="10">
        <f t="shared" si="2"/>
        <v>2.76</v>
      </c>
      <c r="M66" s="4">
        <v>40.71</v>
      </c>
      <c r="N66" s="10">
        <f t="shared" si="3"/>
        <v>40.004422737653449</v>
      </c>
      <c r="O66" s="29">
        <f t="shared" si="4"/>
        <v>10.001105684413362</v>
      </c>
      <c r="P66" s="33"/>
      <c r="Q66" s="33"/>
      <c r="R66" s="33"/>
      <c r="S66" s="33"/>
      <c r="T66" s="33"/>
    </row>
    <row r="67" spans="2:20" x14ac:dyDescent="0.3">
      <c r="B67" s="58">
        <v>43845</v>
      </c>
      <c r="C67" s="61"/>
      <c r="D67" s="9">
        <v>0</v>
      </c>
      <c r="E67" s="9">
        <v>3.2</v>
      </c>
      <c r="F67" s="4">
        <v>40</v>
      </c>
      <c r="G67" s="11">
        <f t="shared" ref="G67:G100" si="6">1.15</f>
        <v>1.1499999999999999</v>
      </c>
      <c r="H67" s="10">
        <f t="shared" si="0"/>
        <v>3.6799999999999997</v>
      </c>
      <c r="I67" s="10">
        <f t="shared" si="5"/>
        <v>7.4999505496804364</v>
      </c>
      <c r="J67" s="10">
        <f>(Parameters!$C$11-'p5'!I67)/(Parameters!$C$11-Parameters!$C$12)</f>
        <v>3.7916680402866541</v>
      </c>
      <c r="K67" s="10">
        <f t="shared" si="1"/>
        <v>1</v>
      </c>
      <c r="L67" s="10">
        <f t="shared" si="2"/>
        <v>3.6799999999999997</v>
      </c>
      <c r="M67" s="2"/>
      <c r="N67" s="10">
        <f t="shared" si="3"/>
        <v>26.323317053240089</v>
      </c>
      <c r="O67" s="29">
        <f t="shared" si="4"/>
        <v>6.5808292633100223</v>
      </c>
      <c r="P67" s="33"/>
      <c r="Q67" s="33"/>
      <c r="R67" s="33"/>
      <c r="S67" s="33"/>
      <c r="T67" s="33"/>
    </row>
    <row r="68" spans="2:20" x14ac:dyDescent="0.3">
      <c r="B68" s="58">
        <v>43846</v>
      </c>
      <c r="C68" s="61"/>
      <c r="D68" s="9">
        <v>0</v>
      </c>
      <c r="E68" s="9">
        <v>3.6</v>
      </c>
      <c r="F68" s="4">
        <v>40</v>
      </c>
      <c r="G68" s="11">
        <f t="shared" si="6"/>
        <v>1.1499999999999999</v>
      </c>
      <c r="H68" s="10">
        <f t="shared" si="0"/>
        <v>4.1399999999999997</v>
      </c>
      <c r="I68" s="10">
        <f t="shared" si="5"/>
        <v>17.760779812990457</v>
      </c>
      <c r="J68" s="10">
        <f>(Parameters!$C$11-'p5'!I68)/(Parameters!$C$11-Parameters!$C$12)</f>
        <v>3.5066450051947098</v>
      </c>
      <c r="K68" s="10">
        <f t="shared" si="1"/>
        <v>1</v>
      </c>
      <c r="L68" s="10">
        <f t="shared" si="2"/>
        <v>4.1399999999999997</v>
      </c>
      <c r="M68" s="2"/>
      <c r="N68" s="10">
        <f t="shared" si="3"/>
        <v>15.602487789930066</v>
      </c>
      <c r="O68" s="29">
        <f t="shared" si="4"/>
        <v>3.9006219474825166</v>
      </c>
      <c r="P68" s="33"/>
      <c r="Q68" s="33"/>
      <c r="R68" s="33"/>
      <c r="S68" s="33"/>
      <c r="T68" s="33"/>
    </row>
    <row r="69" spans="2:20" x14ac:dyDescent="0.3">
      <c r="B69" s="58">
        <v>43847</v>
      </c>
      <c r="C69" s="61"/>
      <c r="D69" s="9">
        <v>0</v>
      </c>
      <c r="E69" s="9">
        <v>2</v>
      </c>
      <c r="F69" s="4">
        <v>40</v>
      </c>
      <c r="G69" s="11">
        <f t="shared" si="6"/>
        <v>1.1499999999999999</v>
      </c>
      <c r="H69" s="10">
        <f t="shared" si="0"/>
        <v>2.2999999999999998</v>
      </c>
      <c r="I69" s="10">
        <f t="shared" si="5"/>
        <v>25.801401760472974</v>
      </c>
      <c r="J69" s="10">
        <f>(Parameters!$C$11-'p5'!I69)/(Parameters!$C$11-Parameters!$C$12)</f>
        <v>3.2832943955424176</v>
      </c>
      <c r="K69" s="10">
        <f t="shared" si="1"/>
        <v>1</v>
      </c>
      <c r="L69" s="10">
        <f t="shared" si="2"/>
        <v>2.2999999999999998</v>
      </c>
      <c r="M69" s="2"/>
      <c r="N69" s="10">
        <f t="shared" si="3"/>
        <v>9.401865842447549</v>
      </c>
      <c r="O69" s="29">
        <f t="shared" si="4"/>
        <v>2.3504664606118872</v>
      </c>
      <c r="P69" s="33"/>
      <c r="Q69" s="33"/>
      <c r="R69" s="33"/>
      <c r="S69" s="33"/>
      <c r="T69" s="33"/>
    </row>
    <row r="70" spans="2:20" x14ac:dyDescent="0.3">
      <c r="B70" s="58">
        <v>43848</v>
      </c>
      <c r="C70" s="61"/>
      <c r="D70" s="9">
        <v>0</v>
      </c>
      <c r="E70" s="9">
        <v>2.2000000000000002</v>
      </c>
      <c r="F70" s="4">
        <v>40</v>
      </c>
      <c r="G70" s="11">
        <f t="shared" si="6"/>
        <v>1.1499999999999999</v>
      </c>
      <c r="H70" s="10">
        <f t="shared" si="0"/>
        <v>2.5299999999999998</v>
      </c>
      <c r="I70" s="10">
        <f t="shared" si="5"/>
        <v>30.451868221084862</v>
      </c>
      <c r="J70" s="10">
        <f>(Parameters!$C$11-'p5'!I70)/(Parameters!$C$11-Parameters!$C$12)</f>
        <v>3.1541147716365314</v>
      </c>
      <c r="K70" s="10">
        <f t="shared" si="1"/>
        <v>1</v>
      </c>
      <c r="L70" s="10">
        <f t="shared" si="2"/>
        <v>2.5299999999999998</v>
      </c>
      <c r="M70" s="2"/>
      <c r="N70" s="10">
        <f t="shared" si="3"/>
        <v>4.5213993818356624</v>
      </c>
      <c r="O70" s="29">
        <f t="shared" si="4"/>
        <v>1.1303498454589156</v>
      </c>
      <c r="P70" s="33"/>
      <c r="Q70" s="33"/>
      <c r="R70" s="33"/>
      <c r="S70" s="33"/>
      <c r="T70" s="33"/>
    </row>
    <row r="71" spans="2:20" x14ac:dyDescent="0.3">
      <c r="B71" s="58">
        <v>43849</v>
      </c>
      <c r="C71" s="61"/>
      <c r="D71" s="9">
        <v>0</v>
      </c>
      <c r="E71" s="9">
        <v>2.5</v>
      </c>
      <c r="F71" s="4">
        <v>40</v>
      </c>
      <c r="G71" s="11">
        <f t="shared" si="6"/>
        <v>1.1499999999999999</v>
      </c>
      <c r="H71" s="10">
        <f t="shared" ref="H71:H125" si="7">E71*G71</f>
        <v>2.875</v>
      </c>
      <c r="I71" s="10">
        <f t="shared" si="5"/>
        <v>34.112218066543775</v>
      </c>
      <c r="J71" s="10">
        <f>(Parameters!$C$11-'p5'!I71)/(Parameters!$C$11-Parameters!$C$12)</f>
        <v>3.0524383870404508</v>
      </c>
      <c r="K71" s="10">
        <f t="shared" ref="K71:K125" si="8">IF(J71&lt;0,0,IF(J71&gt;1,1,J71))</f>
        <v>1</v>
      </c>
      <c r="L71" s="10">
        <f t="shared" ref="L71:L125" si="9">H71*K71</f>
        <v>2.875</v>
      </c>
      <c r="M71" s="4">
        <v>39.479999999999997</v>
      </c>
      <c r="N71" s="10">
        <f t="shared" ref="N71:N125" si="10">N70+M71+D71-L71-O70</f>
        <v>39.996049536376745</v>
      </c>
      <c r="O71" s="29">
        <f t="shared" ref="O71:O125" si="11">0.25*N71</f>
        <v>9.9990123840941862</v>
      </c>
      <c r="P71" s="33"/>
      <c r="Q71" s="33"/>
      <c r="R71" s="33"/>
      <c r="S71" s="33"/>
      <c r="T71" s="33"/>
    </row>
    <row r="72" spans="2:20" x14ac:dyDescent="0.3">
      <c r="B72" s="58">
        <v>43850</v>
      </c>
      <c r="C72" s="61"/>
      <c r="D72" s="9">
        <v>0</v>
      </c>
      <c r="E72" s="9">
        <v>2.2000000000000002</v>
      </c>
      <c r="F72" s="4">
        <v>40</v>
      </c>
      <c r="G72" s="11">
        <f t="shared" si="6"/>
        <v>1.1499999999999999</v>
      </c>
      <c r="H72" s="10">
        <f t="shared" si="7"/>
        <v>2.5299999999999998</v>
      </c>
      <c r="I72" s="10">
        <f t="shared" ref="I72:I125" si="12">MAX(0,(I71+L71-D71-M71+O71))</f>
        <v>7.5062304506379647</v>
      </c>
      <c r="J72" s="10">
        <f>(Parameters!$C$11-'p5'!I72)/(Parameters!$C$11-Parameters!$C$12)</f>
        <v>3.79149359859339</v>
      </c>
      <c r="K72" s="10">
        <f t="shared" si="8"/>
        <v>1</v>
      </c>
      <c r="L72" s="10">
        <f t="shared" si="9"/>
        <v>2.5299999999999998</v>
      </c>
      <c r="M72" s="2"/>
      <c r="N72" s="10">
        <f t="shared" si="10"/>
        <v>27.467037152282558</v>
      </c>
      <c r="O72" s="29">
        <f t="shared" si="11"/>
        <v>6.8667592880706394</v>
      </c>
      <c r="P72" s="33"/>
      <c r="Q72" s="33"/>
      <c r="R72" s="33"/>
      <c r="S72" s="33"/>
      <c r="T72" s="33"/>
    </row>
    <row r="73" spans="2:20" x14ac:dyDescent="0.3">
      <c r="B73" s="58">
        <v>43851</v>
      </c>
      <c r="C73" s="61"/>
      <c r="D73" s="9">
        <v>0</v>
      </c>
      <c r="E73" s="9">
        <v>2.9</v>
      </c>
      <c r="F73" s="4">
        <v>40</v>
      </c>
      <c r="G73" s="11">
        <f t="shared" si="6"/>
        <v>1.1499999999999999</v>
      </c>
      <c r="H73" s="10">
        <f t="shared" si="7"/>
        <v>3.3349999999999995</v>
      </c>
      <c r="I73" s="10">
        <f t="shared" si="12"/>
        <v>16.902989738708605</v>
      </c>
      <c r="J73" s="10">
        <f>(Parameters!$C$11-'p5'!I73)/(Parameters!$C$11-Parameters!$C$12)</f>
        <v>3.5304725072580943</v>
      </c>
      <c r="K73" s="10">
        <f t="shared" si="8"/>
        <v>1</v>
      </c>
      <c r="L73" s="10">
        <f t="shared" si="9"/>
        <v>3.3349999999999995</v>
      </c>
      <c r="M73" s="2"/>
      <c r="N73" s="10">
        <f t="shared" si="10"/>
        <v>17.265277864211917</v>
      </c>
      <c r="O73" s="29">
        <f t="shared" si="11"/>
        <v>4.3163194660529793</v>
      </c>
      <c r="P73" s="33"/>
      <c r="Q73" s="33"/>
      <c r="R73" s="33"/>
      <c r="S73" s="33"/>
      <c r="T73" s="33"/>
    </row>
    <row r="74" spans="2:20" x14ac:dyDescent="0.3">
      <c r="B74" s="58">
        <v>43852</v>
      </c>
      <c r="C74" s="61"/>
      <c r="D74" s="9">
        <v>0</v>
      </c>
      <c r="E74" s="9">
        <v>3</v>
      </c>
      <c r="F74" s="4">
        <v>40</v>
      </c>
      <c r="G74" s="11">
        <f t="shared" si="6"/>
        <v>1.1499999999999999</v>
      </c>
      <c r="H74" s="10">
        <f t="shared" si="7"/>
        <v>3.4499999999999997</v>
      </c>
      <c r="I74" s="10">
        <f t="shared" si="12"/>
        <v>24.554309204761587</v>
      </c>
      <c r="J74" s="10">
        <f>(Parameters!$C$11-'p5'!I74)/(Parameters!$C$11-Parameters!$C$12)</f>
        <v>3.3179358554232894</v>
      </c>
      <c r="K74" s="10">
        <f t="shared" si="8"/>
        <v>1</v>
      </c>
      <c r="L74" s="10">
        <f t="shared" si="9"/>
        <v>3.4499999999999997</v>
      </c>
      <c r="M74" s="2"/>
      <c r="N74" s="10">
        <f t="shared" si="10"/>
        <v>9.4989583981589387</v>
      </c>
      <c r="O74" s="29">
        <f t="shared" si="11"/>
        <v>2.3747395995397347</v>
      </c>
      <c r="P74" s="33"/>
      <c r="Q74" s="33"/>
      <c r="R74" s="33"/>
      <c r="S74" s="33"/>
      <c r="T74" s="33"/>
    </row>
    <row r="75" spans="2:20" x14ac:dyDescent="0.3">
      <c r="B75" s="58">
        <v>43853</v>
      </c>
      <c r="C75" s="61"/>
      <c r="D75" s="9">
        <v>0</v>
      </c>
      <c r="E75" s="9">
        <v>2.5</v>
      </c>
      <c r="F75" s="4">
        <v>40</v>
      </c>
      <c r="G75" s="11">
        <f t="shared" si="6"/>
        <v>1.1499999999999999</v>
      </c>
      <c r="H75" s="10">
        <f t="shared" si="7"/>
        <v>2.875</v>
      </c>
      <c r="I75" s="10">
        <f t="shared" si="12"/>
        <v>30.37904880430132</v>
      </c>
      <c r="J75" s="10">
        <f>(Parameters!$C$11-'p5'!I75)/(Parameters!$C$11-Parameters!$C$12)</f>
        <v>3.1561375332138524</v>
      </c>
      <c r="K75" s="10">
        <f t="shared" si="8"/>
        <v>1</v>
      </c>
      <c r="L75" s="10">
        <f t="shared" si="9"/>
        <v>2.875</v>
      </c>
      <c r="M75" s="2"/>
      <c r="N75" s="10">
        <f t="shared" si="10"/>
        <v>4.2492187986192036</v>
      </c>
      <c r="O75" s="29">
        <f t="shared" si="11"/>
        <v>1.0623046996548009</v>
      </c>
      <c r="P75" s="33"/>
      <c r="Q75" s="33"/>
      <c r="R75" s="33"/>
      <c r="S75" s="33"/>
      <c r="T75" s="33"/>
    </row>
    <row r="76" spans="2:20" x14ac:dyDescent="0.3">
      <c r="B76" s="58">
        <v>43854</v>
      </c>
      <c r="C76" s="61"/>
      <c r="D76" s="9">
        <v>0</v>
      </c>
      <c r="E76" s="9">
        <v>2.4</v>
      </c>
      <c r="F76" s="4">
        <v>40</v>
      </c>
      <c r="G76" s="11">
        <f t="shared" si="6"/>
        <v>1.1499999999999999</v>
      </c>
      <c r="H76" s="10">
        <f t="shared" si="7"/>
        <v>2.76</v>
      </c>
      <c r="I76" s="10">
        <f t="shared" si="12"/>
        <v>34.316353503956122</v>
      </c>
      <c r="J76" s="10">
        <f>(Parameters!$C$11-'p5'!I76)/(Parameters!$C$11-Parameters!$C$12)</f>
        <v>3.046767958223441</v>
      </c>
      <c r="K76" s="10">
        <f t="shared" si="8"/>
        <v>1</v>
      </c>
      <c r="L76" s="10">
        <f t="shared" si="9"/>
        <v>2.76</v>
      </c>
      <c r="M76" s="4">
        <v>39.57</v>
      </c>
      <c r="N76" s="10">
        <f t="shared" si="10"/>
        <v>39.996914098964403</v>
      </c>
      <c r="O76" s="29">
        <f t="shared" si="11"/>
        <v>9.9992285247411008</v>
      </c>
      <c r="P76" s="33"/>
      <c r="Q76" s="33"/>
      <c r="R76" s="33"/>
      <c r="S76" s="33"/>
      <c r="T76" s="33"/>
    </row>
    <row r="77" spans="2:20" x14ac:dyDescent="0.3">
      <c r="B77" s="58">
        <v>43855</v>
      </c>
      <c r="C77" s="61"/>
      <c r="D77" s="9">
        <v>0</v>
      </c>
      <c r="E77" s="9">
        <v>3</v>
      </c>
      <c r="F77" s="4">
        <v>40</v>
      </c>
      <c r="G77" s="11">
        <f t="shared" si="6"/>
        <v>1.1499999999999999</v>
      </c>
      <c r="H77" s="10">
        <f t="shared" si="7"/>
        <v>3.4499999999999997</v>
      </c>
      <c r="I77" s="10">
        <f t="shared" si="12"/>
        <v>7.505582028697221</v>
      </c>
      <c r="J77" s="10">
        <f>(Parameters!$C$11-'p5'!I77)/(Parameters!$C$11-Parameters!$C$12)</f>
        <v>3.7915116103139659</v>
      </c>
      <c r="K77" s="10">
        <f t="shared" si="8"/>
        <v>1</v>
      </c>
      <c r="L77" s="10">
        <f t="shared" si="9"/>
        <v>3.4499999999999997</v>
      </c>
      <c r="M77" s="2"/>
      <c r="N77" s="10">
        <f t="shared" si="10"/>
        <v>26.547685574223301</v>
      </c>
      <c r="O77" s="29">
        <f t="shared" si="11"/>
        <v>6.6369213935558253</v>
      </c>
      <c r="P77" s="33"/>
      <c r="Q77" s="33"/>
      <c r="R77" s="33"/>
      <c r="S77" s="33"/>
      <c r="T77" s="33"/>
    </row>
    <row r="78" spans="2:20" x14ac:dyDescent="0.3">
      <c r="B78" s="58">
        <v>43856</v>
      </c>
      <c r="C78" s="61"/>
      <c r="D78" s="9">
        <v>0</v>
      </c>
      <c r="E78" s="9">
        <v>2.5</v>
      </c>
      <c r="F78" s="4">
        <v>40</v>
      </c>
      <c r="G78" s="11">
        <f t="shared" si="6"/>
        <v>1.1499999999999999</v>
      </c>
      <c r="H78" s="10">
        <f t="shared" si="7"/>
        <v>2.875</v>
      </c>
      <c r="I78" s="10">
        <f t="shared" si="12"/>
        <v>17.592503422253046</v>
      </c>
      <c r="J78" s="10">
        <f>(Parameters!$C$11-'p5'!I78)/(Parameters!$C$11-Parameters!$C$12)</f>
        <v>3.5113193493818597</v>
      </c>
      <c r="K78" s="10">
        <f t="shared" si="8"/>
        <v>1</v>
      </c>
      <c r="L78" s="10">
        <f t="shared" si="9"/>
        <v>2.875</v>
      </c>
      <c r="M78" s="2"/>
      <c r="N78" s="10">
        <f t="shared" si="10"/>
        <v>17.035764180667478</v>
      </c>
      <c r="O78" s="29">
        <f t="shared" si="11"/>
        <v>4.2589410451668694</v>
      </c>
      <c r="P78" s="33"/>
      <c r="Q78" s="33"/>
      <c r="R78" s="33"/>
      <c r="S78" s="33"/>
      <c r="T78" s="33"/>
    </row>
    <row r="79" spans="2:20" x14ac:dyDescent="0.3">
      <c r="B79" s="58">
        <v>43857</v>
      </c>
      <c r="C79" s="61"/>
      <c r="D79" s="9">
        <v>0</v>
      </c>
      <c r="E79" s="9">
        <v>2.7</v>
      </c>
      <c r="F79" s="4">
        <v>40</v>
      </c>
      <c r="G79" s="11">
        <f t="shared" si="6"/>
        <v>1.1499999999999999</v>
      </c>
      <c r="H79" s="10">
        <f t="shared" si="7"/>
        <v>3.105</v>
      </c>
      <c r="I79" s="10">
        <f t="shared" si="12"/>
        <v>24.726444467419917</v>
      </c>
      <c r="J79" s="10">
        <f>(Parameters!$C$11-'p5'!I79)/(Parameters!$C$11-Parameters!$C$12)</f>
        <v>3.3131543203494465</v>
      </c>
      <c r="K79" s="10">
        <f t="shared" si="8"/>
        <v>1</v>
      </c>
      <c r="L79" s="10">
        <f t="shared" si="9"/>
        <v>3.105</v>
      </c>
      <c r="M79" s="2"/>
      <c r="N79" s="10">
        <f t="shared" si="10"/>
        <v>9.6718231355006079</v>
      </c>
      <c r="O79" s="29">
        <f t="shared" si="11"/>
        <v>2.417955783875152</v>
      </c>
      <c r="P79" s="33"/>
      <c r="Q79" s="33"/>
      <c r="R79" s="33"/>
      <c r="S79" s="33"/>
      <c r="T79" s="33"/>
    </row>
    <row r="80" spans="2:20" x14ac:dyDescent="0.3">
      <c r="B80" s="58">
        <v>43858</v>
      </c>
      <c r="C80" s="61"/>
      <c r="D80" s="9">
        <v>0</v>
      </c>
      <c r="E80" s="9">
        <v>2.5</v>
      </c>
      <c r="F80" s="4">
        <v>40</v>
      </c>
      <c r="G80" s="11">
        <f t="shared" si="6"/>
        <v>1.1499999999999999</v>
      </c>
      <c r="H80" s="10">
        <f t="shared" si="7"/>
        <v>2.875</v>
      </c>
      <c r="I80" s="10">
        <f t="shared" si="12"/>
        <v>30.249400251295068</v>
      </c>
      <c r="J80" s="10">
        <f>(Parameters!$C$11-'p5'!I80)/(Parameters!$C$11-Parameters!$C$12)</f>
        <v>3.1597388819084702</v>
      </c>
      <c r="K80" s="10">
        <f t="shared" si="8"/>
        <v>1</v>
      </c>
      <c r="L80" s="10">
        <f t="shared" si="9"/>
        <v>2.875</v>
      </c>
      <c r="M80" s="2"/>
      <c r="N80" s="10">
        <f t="shared" si="10"/>
        <v>4.3788673516254555</v>
      </c>
      <c r="O80" s="29">
        <f t="shared" si="11"/>
        <v>1.0947168379063639</v>
      </c>
      <c r="P80" s="33"/>
      <c r="Q80" s="33"/>
      <c r="R80" s="33"/>
      <c r="S80" s="33"/>
      <c r="T80" s="33"/>
    </row>
    <row r="81" spans="2:20" x14ac:dyDescent="0.3">
      <c r="B81" s="58">
        <v>43859</v>
      </c>
      <c r="C81" s="61"/>
      <c r="D81" s="9">
        <v>0</v>
      </c>
      <c r="E81" s="9">
        <v>2.2999999999999998</v>
      </c>
      <c r="F81" s="4">
        <v>40</v>
      </c>
      <c r="G81" s="11">
        <f t="shared" si="6"/>
        <v>1.1499999999999999</v>
      </c>
      <c r="H81" s="10">
        <f t="shared" si="7"/>
        <v>2.6449999999999996</v>
      </c>
      <c r="I81" s="10">
        <f t="shared" si="12"/>
        <v>34.219117089201433</v>
      </c>
      <c r="J81" s="10">
        <f>(Parameters!$C$11-'p5'!I81)/(Parameters!$C$11-Parameters!$C$12)</f>
        <v>3.0494689697444048</v>
      </c>
      <c r="K81" s="10">
        <f t="shared" si="8"/>
        <v>1</v>
      </c>
      <c r="L81" s="10">
        <f t="shared" si="9"/>
        <v>2.6449999999999996</v>
      </c>
      <c r="M81" s="4">
        <v>39.36</v>
      </c>
      <c r="N81" s="10">
        <f t="shared" si="10"/>
        <v>39.999150513719101</v>
      </c>
      <c r="O81" s="29">
        <f t="shared" si="11"/>
        <v>9.9997876284297753</v>
      </c>
      <c r="P81" s="33"/>
      <c r="Q81" s="33"/>
      <c r="R81" s="33"/>
      <c r="S81" s="33"/>
      <c r="T81" s="33"/>
    </row>
    <row r="82" spans="2:20" x14ac:dyDescent="0.3">
      <c r="B82" s="58">
        <v>43860</v>
      </c>
      <c r="C82" s="61"/>
      <c r="D82" s="9">
        <v>0</v>
      </c>
      <c r="E82" s="9">
        <v>2.2000000000000002</v>
      </c>
      <c r="F82" s="4">
        <v>40</v>
      </c>
      <c r="G82" s="11">
        <f t="shared" si="6"/>
        <v>1.1499999999999999</v>
      </c>
      <c r="H82" s="10">
        <f t="shared" si="7"/>
        <v>2.5299999999999998</v>
      </c>
      <c r="I82" s="10">
        <f t="shared" si="12"/>
        <v>7.5039047176312046</v>
      </c>
      <c r="J82" s="10">
        <f>(Parameters!$C$11-'p5'!I82)/(Parameters!$C$11-Parameters!$C$12)</f>
        <v>3.7915582022880221</v>
      </c>
      <c r="K82" s="10">
        <f t="shared" si="8"/>
        <v>1</v>
      </c>
      <c r="L82" s="10">
        <f t="shared" si="9"/>
        <v>2.5299999999999998</v>
      </c>
      <c r="M82" s="2"/>
      <c r="N82" s="10">
        <f t="shared" si="10"/>
        <v>27.469362885289325</v>
      </c>
      <c r="O82" s="29">
        <f t="shared" si="11"/>
        <v>6.8673407213223312</v>
      </c>
      <c r="P82" s="33"/>
      <c r="Q82" s="33"/>
      <c r="R82" s="33"/>
      <c r="S82" s="33"/>
      <c r="T82" s="33"/>
    </row>
    <row r="83" spans="2:20" x14ac:dyDescent="0.3">
      <c r="B83" s="58">
        <v>43861</v>
      </c>
      <c r="C83" s="61"/>
      <c r="D83" s="9">
        <v>0</v>
      </c>
      <c r="E83" s="9">
        <v>2.2000000000000002</v>
      </c>
      <c r="F83" s="4">
        <v>40</v>
      </c>
      <c r="G83" s="11">
        <f t="shared" si="6"/>
        <v>1.1499999999999999</v>
      </c>
      <c r="H83" s="10">
        <f t="shared" si="7"/>
        <v>2.5299999999999998</v>
      </c>
      <c r="I83" s="10">
        <f t="shared" si="12"/>
        <v>16.901245438953534</v>
      </c>
      <c r="J83" s="10">
        <f>(Parameters!$C$11-'p5'!I83)/(Parameters!$C$11-Parameters!$C$12)</f>
        <v>3.5305209600290683</v>
      </c>
      <c r="K83" s="10">
        <f t="shared" si="8"/>
        <v>1</v>
      </c>
      <c r="L83" s="10">
        <f t="shared" si="9"/>
        <v>2.5299999999999998</v>
      </c>
      <c r="M83" s="2"/>
      <c r="N83" s="10">
        <f t="shared" si="10"/>
        <v>18.072022163966992</v>
      </c>
      <c r="O83" s="29">
        <f t="shared" si="11"/>
        <v>4.5180055409917479</v>
      </c>
      <c r="P83" s="33"/>
      <c r="Q83" s="33"/>
      <c r="R83" s="33"/>
      <c r="S83" s="33"/>
      <c r="T83" s="33"/>
    </row>
    <row r="84" spans="2:20" x14ac:dyDescent="0.3">
      <c r="B84" s="58">
        <v>43862</v>
      </c>
      <c r="C84" s="61"/>
      <c r="D84" s="9">
        <v>0</v>
      </c>
      <c r="E84" s="9">
        <v>3</v>
      </c>
      <c r="F84" s="4">
        <v>40</v>
      </c>
      <c r="G84" s="11">
        <f t="shared" si="6"/>
        <v>1.1499999999999999</v>
      </c>
      <c r="H84" s="10">
        <f t="shared" si="7"/>
        <v>3.4499999999999997</v>
      </c>
      <c r="I84" s="10">
        <f t="shared" si="12"/>
        <v>23.949250979945283</v>
      </c>
      <c r="J84" s="10">
        <f>(Parameters!$C$11-'p5'!I84)/(Parameters!$C$11-Parameters!$C$12)</f>
        <v>3.3347430283348536</v>
      </c>
      <c r="K84" s="10">
        <f t="shared" si="8"/>
        <v>1</v>
      </c>
      <c r="L84" s="10">
        <f t="shared" si="9"/>
        <v>3.4499999999999997</v>
      </c>
      <c r="M84" s="2"/>
      <c r="N84" s="10">
        <f t="shared" si="10"/>
        <v>10.104016622975244</v>
      </c>
      <c r="O84" s="29">
        <f t="shared" si="11"/>
        <v>2.5260041557438111</v>
      </c>
      <c r="P84" s="33"/>
      <c r="Q84" s="33"/>
      <c r="R84" s="33"/>
      <c r="S84" s="33"/>
      <c r="T84" s="33"/>
    </row>
    <row r="85" spans="2:20" x14ac:dyDescent="0.3">
      <c r="B85" s="58">
        <v>43863</v>
      </c>
      <c r="C85" s="61"/>
      <c r="D85" s="9">
        <v>0</v>
      </c>
      <c r="E85" s="9">
        <v>1.7</v>
      </c>
      <c r="F85" s="4">
        <v>40</v>
      </c>
      <c r="G85" s="11">
        <f t="shared" si="6"/>
        <v>1.1499999999999999</v>
      </c>
      <c r="H85" s="10">
        <f t="shared" si="7"/>
        <v>1.9549999999999998</v>
      </c>
      <c r="I85" s="10">
        <f t="shared" si="12"/>
        <v>29.925255135689092</v>
      </c>
      <c r="J85" s="10">
        <f>(Parameters!$C$11-'p5'!I85)/(Parameters!$C$11-Parameters!$C$12)</f>
        <v>3.1687429128975251</v>
      </c>
      <c r="K85" s="10">
        <f t="shared" si="8"/>
        <v>1</v>
      </c>
      <c r="L85" s="10">
        <f t="shared" si="9"/>
        <v>1.9549999999999998</v>
      </c>
      <c r="M85" s="2"/>
      <c r="N85" s="10">
        <f t="shared" si="10"/>
        <v>5.6230124672314332</v>
      </c>
      <c r="O85" s="29">
        <f t="shared" si="11"/>
        <v>1.4057531168078583</v>
      </c>
      <c r="P85" s="33"/>
      <c r="Q85" s="33"/>
      <c r="R85" s="33"/>
      <c r="S85" s="33"/>
      <c r="T85" s="33"/>
    </row>
    <row r="86" spans="2:20" x14ac:dyDescent="0.3">
      <c r="B86" s="58">
        <v>43864</v>
      </c>
      <c r="C86" s="61"/>
      <c r="D86" s="9">
        <v>0</v>
      </c>
      <c r="E86" s="9">
        <v>2.2999999999999998</v>
      </c>
      <c r="F86" s="4">
        <v>40</v>
      </c>
      <c r="G86" s="11">
        <f t="shared" si="6"/>
        <v>1.1499999999999999</v>
      </c>
      <c r="H86" s="10">
        <f t="shared" si="7"/>
        <v>2.6449999999999996</v>
      </c>
      <c r="I86" s="10">
        <f t="shared" si="12"/>
        <v>33.286008252496949</v>
      </c>
      <c r="J86" s="10">
        <f>(Parameters!$C$11-'p5'!I86)/(Parameters!$C$11-Parameters!$C$12)</f>
        <v>3.0753886596528628</v>
      </c>
      <c r="K86" s="10">
        <f t="shared" si="8"/>
        <v>1</v>
      </c>
      <c r="L86" s="10">
        <f t="shared" si="9"/>
        <v>2.6449999999999996</v>
      </c>
      <c r="M86" s="4">
        <v>38.43</v>
      </c>
      <c r="N86" s="10">
        <f t="shared" si="10"/>
        <v>40.002259350423572</v>
      </c>
      <c r="O86" s="29">
        <f t="shared" si="11"/>
        <v>10.000564837605893</v>
      </c>
      <c r="P86" s="33"/>
      <c r="Q86" s="33"/>
      <c r="R86" s="33"/>
      <c r="S86" s="33"/>
      <c r="T86" s="33"/>
    </row>
    <row r="87" spans="2:20" x14ac:dyDescent="0.3">
      <c r="B87" s="58">
        <v>43865</v>
      </c>
      <c r="C87" s="61"/>
      <c r="D87" s="9">
        <v>0</v>
      </c>
      <c r="E87" s="9">
        <v>3.3</v>
      </c>
      <c r="F87" s="4">
        <v>40</v>
      </c>
      <c r="G87" s="11">
        <f t="shared" si="6"/>
        <v>1.1499999999999999</v>
      </c>
      <c r="H87" s="10">
        <f t="shared" si="7"/>
        <v>3.7949999999999995</v>
      </c>
      <c r="I87" s="10">
        <f t="shared" si="12"/>
        <v>7.5015730901028448</v>
      </c>
      <c r="J87" s="10">
        <f>(Parameters!$C$11-'p5'!I87)/(Parameters!$C$11-Parameters!$C$12)</f>
        <v>3.7916229697193651</v>
      </c>
      <c r="K87" s="10">
        <f t="shared" si="8"/>
        <v>1</v>
      </c>
      <c r="L87" s="10">
        <f t="shared" si="9"/>
        <v>3.7949999999999995</v>
      </c>
      <c r="M87" s="2"/>
      <c r="N87" s="10">
        <f t="shared" si="10"/>
        <v>26.206694512817677</v>
      </c>
      <c r="O87" s="29">
        <f t="shared" si="11"/>
        <v>6.5516736282044192</v>
      </c>
      <c r="P87" s="33"/>
      <c r="Q87" s="33"/>
      <c r="R87" s="33"/>
      <c r="S87" s="33"/>
      <c r="T87" s="33"/>
    </row>
    <row r="88" spans="2:20" x14ac:dyDescent="0.3">
      <c r="B88" s="58">
        <v>43866</v>
      </c>
      <c r="C88" s="61"/>
      <c r="D88" s="9">
        <v>0</v>
      </c>
      <c r="E88" s="9">
        <v>2.2000000000000002</v>
      </c>
      <c r="F88" s="4">
        <v>40</v>
      </c>
      <c r="G88" s="11">
        <f t="shared" si="6"/>
        <v>1.1499999999999999</v>
      </c>
      <c r="H88" s="10">
        <f t="shared" si="7"/>
        <v>2.5299999999999998</v>
      </c>
      <c r="I88" s="10">
        <f t="shared" si="12"/>
        <v>17.848246718307266</v>
      </c>
      <c r="J88" s="10">
        <f>(Parameters!$C$11-'p5'!I88)/(Parameters!$C$11-Parameters!$C$12)</f>
        <v>3.5042153689359092</v>
      </c>
      <c r="K88" s="10">
        <f t="shared" si="8"/>
        <v>1</v>
      </c>
      <c r="L88" s="10">
        <f t="shared" si="9"/>
        <v>2.5299999999999998</v>
      </c>
      <c r="M88" s="2"/>
      <c r="N88" s="10">
        <f t="shared" si="10"/>
        <v>17.125020884613257</v>
      </c>
      <c r="O88" s="29">
        <f t="shared" si="11"/>
        <v>4.2812552211533141</v>
      </c>
      <c r="P88" s="33"/>
      <c r="Q88" s="33"/>
      <c r="R88" s="33"/>
      <c r="S88" s="33"/>
      <c r="T88" s="33"/>
    </row>
    <row r="89" spans="2:20" x14ac:dyDescent="0.3">
      <c r="B89" s="58">
        <v>43867</v>
      </c>
      <c r="C89" s="61"/>
      <c r="D89" s="9">
        <v>0</v>
      </c>
      <c r="E89" s="9">
        <v>3</v>
      </c>
      <c r="F89" s="4">
        <v>40</v>
      </c>
      <c r="G89" s="11">
        <f t="shared" si="6"/>
        <v>1.1499999999999999</v>
      </c>
      <c r="H89" s="10">
        <f t="shared" si="7"/>
        <v>3.4499999999999997</v>
      </c>
      <c r="I89" s="10">
        <f t="shared" si="12"/>
        <v>24.659501939460583</v>
      </c>
      <c r="J89" s="10">
        <f>(Parameters!$C$11-'p5'!I89)/(Parameters!$C$11-Parameters!$C$12)</f>
        <v>3.3150138350149838</v>
      </c>
      <c r="K89" s="10">
        <f t="shared" si="8"/>
        <v>1</v>
      </c>
      <c r="L89" s="10">
        <f t="shared" si="9"/>
        <v>3.4499999999999997</v>
      </c>
      <c r="M89" s="2"/>
      <c r="N89" s="10">
        <f t="shared" si="10"/>
        <v>9.3937656634599431</v>
      </c>
      <c r="O89" s="29">
        <f t="shared" si="11"/>
        <v>2.3484414158649858</v>
      </c>
      <c r="P89" s="33"/>
      <c r="Q89" s="33"/>
      <c r="R89" s="33"/>
      <c r="S89" s="33"/>
      <c r="T89" s="33"/>
    </row>
    <row r="90" spans="2:20" x14ac:dyDescent="0.3">
      <c r="B90" s="58">
        <v>43868</v>
      </c>
      <c r="C90" s="61"/>
      <c r="D90" s="9">
        <v>0</v>
      </c>
      <c r="E90" s="9">
        <v>2.8</v>
      </c>
      <c r="F90" s="4">
        <v>40</v>
      </c>
      <c r="G90" s="11">
        <f t="shared" si="6"/>
        <v>1.1499999999999999</v>
      </c>
      <c r="H90" s="10">
        <f t="shared" si="7"/>
        <v>3.2199999999999998</v>
      </c>
      <c r="I90" s="10">
        <f t="shared" si="12"/>
        <v>30.457943355325568</v>
      </c>
      <c r="J90" s="10">
        <f>(Parameters!$C$11-'p5'!I90)/(Parameters!$C$11-Parameters!$C$12)</f>
        <v>3.1539460179076233</v>
      </c>
      <c r="K90" s="10">
        <f t="shared" si="8"/>
        <v>1</v>
      </c>
      <c r="L90" s="10">
        <f t="shared" si="9"/>
        <v>3.2199999999999998</v>
      </c>
      <c r="M90" s="2"/>
      <c r="N90" s="10">
        <f t="shared" si="10"/>
        <v>3.8253242475949576</v>
      </c>
      <c r="O90" s="29">
        <f t="shared" si="11"/>
        <v>0.9563310618987394</v>
      </c>
      <c r="P90" s="33"/>
      <c r="Q90" s="33"/>
      <c r="R90" s="33"/>
      <c r="S90" s="33"/>
      <c r="T90" s="33"/>
    </row>
    <row r="91" spans="2:20" x14ac:dyDescent="0.3">
      <c r="B91" s="58">
        <v>43869</v>
      </c>
      <c r="C91" s="61"/>
      <c r="D91" s="9">
        <v>0</v>
      </c>
      <c r="E91" s="9">
        <v>1.9</v>
      </c>
      <c r="F91" s="4">
        <v>40</v>
      </c>
      <c r="G91" s="11">
        <f t="shared" si="6"/>
        <v>1.1499999999999999</v>
      </c>
      <c r="H91" s="10">
        <f t="shared" si="7"/>
        <v>2.1849999999999996</v>
      </c>
      <c r="I91" s="10">
        <f t="shared" si="12"/>
        <v>34.634274417224304</v>
      </c>
      <c r="J91" s="10">
        <f>(Parameters!$C$11-'p5'!I91)/(Parameters!$C$11-Parameters!$C$12)</f>
        <v>3.0379368217437692</v>
      </c>
      <c r="K91" s="10">
        <f t="shared" si="8"/>
        <v>1</v>
      </c>
      <c r="L91" s="10">
        <f t="shared" si="9"/>
        <v>2.1849999999999996</v>
      </c>
      <c r="M91" s="4">
        <v>39.32</v>
      </c>
      <c r="N91" s="10">
        <f t="shared" si="10"/>
        <v>40.003993185696217</v>
      </c>
      <c r="O91" s="29">
        <f t="shared" si="11"/>
        <v>10.000998296424054</v>
      </c>
      <c r="P91" s="33"/>
      <c r="Q91" s="33"/>
      <c r="R91" s="33"/>
      <c r="S91" s="33"/>
      <c r="T91" s="33"/>
    </row>
    <row r="92" spans="2:20" x14ac:dyDescent="0.3">
      <c r="B92" s="58">
        <v>43870</v>
      </c>
      <c r="C92" s="61"/>
      <c r="D92" s="9">
        <v>0</v>
      </c>
      <c r="E92" s="9">
        <v>1.3</v>
      </c>
      <c r="F92" s="4">
        <v>40</v>
      </c>
      <c r="G92" s="11">
        <f t="shared" si="6"/>
        <v>1.1499999999999999</v>
      </c>
      <c r="H92" s="10">
        <f t="shared" si="7"/>
        <v>1.4949999999999999</v>
      </c>
      <c r="I92" s="10">
        <f t="shared" si="12"/>
        <v>7.5002727136483607</v>
      </c>
      <c r="J92" s="10">
        <f>(Parameters!$C$11-'p5'!I92)/(Parameters!$C$11-Parameters!$C$12)</f>
        <v>3.7916590912875452</v>
      </c>
      <c r="K92" s="10">
        <f t="shared" si="8"/>
        <v>1</v>
      </c>
      <c r="L92" s="10">
        <f t="shared" si="9"/>
        <v>1.4949999999999999</v>
      </c>
      <c r="M92" s="2"/>
      <c r="N92" s="10">
        <f t="shared" si="10"/>
        <v>28.507994889272165</v>
      </c>
      <c r="O92" s="29">
        <f t="shared" si="11"/>
        <v>7.1269987223180413</v>
      </c>
      <c r="P92" s="33"/>
      <c r="Q92" s="33"/>
      <c r="R92" s="33"/>
      <c r="S92" s="33"/>
      <c r="T92" s="33"/>
    </row>
    <row r="93" spans="2:20" x14ac:dyDescent="0.3">
      <c r="B93" s="58">
        <v>43871</v>
      </c>
      <c r="C93" s="61"/>
      <c r="D93" s="9">
        <v>0</v>
      </c>
      <c r="E93" s="9">
        <v>2.1</v>
      </c>
      <c r="F93" s="4">
        <v>40</v>
      </c>
      <c r="G93" s="11">
        <f t="shared" si="6"/>
        <v>1.1499999999999999</v>
      </c>
      <c r="H93" s="10">
        <f t="shared" si="7"/>
        <v>2.415</v>
      </c>
      <c r="I93" s="10">
        <f t="shared" si="12"/>
        <v>16.1222714359664</v>
      </c>
      <c r="J93" s="10">
        <f>(Parameters!$C$11-'p5'!I93)/(Parameters!$C$11-Parameters!$C$12)</f>
        <v>3.5521591267787112</v>
      </c>
      <c r="K93" s="10">
        <f t="shared" si="8"/>
        <v>1</v>
      </c>
      <c r="L93" s="10">
        <f t="shared" si="9"/>
        <v>2.415</v>
      </c>
      <c r="M93" s="2"/>
      <c r="N93" s="10">
        <f t="shared" si="10"/>
        <v>18.965996166954124</v>
      </c>
      <c r="O93" s="29">
        <f t="shared" si="11"/>
        <v>4.741499041738531</v>
      </c>
      <c r="P93" s="33"/>
      <c r="Q93" s="33"/>
      <c r="R93" s="33"/>
      <c r="S93" s="33"/>
      <c r="T93" s="33"/>
    </row>
    <row r="94" spans="2:20" x14ac:dyDescent="0.3">
      <c r="B94" s="58">
        <v>43872</v>
      </c>
      <c r="C94" s="61"/>
      <c r="D94" s="9">
        <v>0</v>
      </c>
      <c r="E94" s="9">
        <v>2.5</v>
      </c>
      <c r="F94" s="4">
        <v>40</v>
      </c>
      <c r="G94" s="11">
        <f t="shared" si="6"/>
        <v>1.1499999999999999</v>
      </c>
      <c r="H94" s="10">
        <f t="shared" si="7"/>
        <v>2.875</v>
      </c>
      <c r="I94" s="10">
        <f t="shared" si="12"/>
        <v>23.278770477704931</v>
      </c>
      <c r="J94" s="10">
        <f>(Parameters!$C$11-'p5'!I94)/(Parameters!$C$11-Parameters!$C$12)</f>
        <v>3.3533674867304182</v>
      </c>
      <c r="K94" s="10">
        <f t="shared" si="8"/>
        <v>1</v>
      </c>
      <c r="L94" s="10">
        <f t="shared" si="9"/>
        <v>2.875</v>
      </c>
      <c r="M94" s="2"/>
      <c r="N94" s="10">
        <f t="shared" si="10"/>
        <v>11.349497125215592</v>
      </c>
      <c r="O94" s="29">
        <f t="shared" si="11"/>
        <v>2.837374281303898</v>
      </c>
      <c r="P94" s="33"/>
      <c r="Q94" s="33"/>
      <c r="R94" s="33"/>
      <c r="S94" s="33"/>
      <c r="T94" s="33"/>
    </row>
    <row r="95" spans="2:20" x14ac:dyDescent="0.3">
      <c r="B95" s="58">
        <v>43873</v>
      </c>
      <c r="C95" s="61"/>
      <c r="D95" s="9">
        <v>0</v>
      </c>
      <c r="E95" s="9">
        <v>1.7</v>
      </c>
      <c r="F95" s="4">
        <v>40</v>
      </c>
      <c r="G95" s="11">
        <f t="shared" si="6"/>
        <v>1.1499999999999999</v>
      </c>
      <c r="H95" s="10">
        <f t="shared" si="7"/>
        <v>1.9549999999999998</v>
      </c>
      <c r="I95" s="10">
        <f t="shared" si="12"/>
        <v>28.991144759008829</v>
      </c>
      <c r="J95" s="10">
        <f>(Parameters!$C$11-'p5'!I95)/(Parameters!$C$11-Parameters!$C$12)</f>
        <v>3.1946904233608659</v>
      </c>
      <c r="K95" s="10">
        <f t="shared" si="8"/>
        <v>1</v>
      </c>
      <c r="L95" s="10">
        <f t="shared" si="9"/>
        <v>1.9549999999999998</v>
      </c>
      <c r="M95" s="2"/>
      <c r="N95" s="10">
        <f t="shared" si="10"/>
        <v>6.557122843911694</v>
      </c>
      <c r="O95" s="29">
        <f t="shared" si="11"/>
        <v>1.6392807109779235</v>
      </c>
      <c r="P95" s="33"/>
      <c r="Q95" s="33"/>
      <c r="R95" s="33"/>
      <c r="S95" s="33"/>
      <c r="T95" s="33"/>
    </row>
    <row r="96" spans="2:20" x14ac:dyDescent="0.3">
      <c r="B96" s="58">
        <v>43874</v>
      </c>
      <c r="C96" s="61"/>
      <c r="D96" s="9">
        <v>0</v>
      </c>
      <c r="E96" s="9">
        <v>2.9</v>
      </c>
      <c r="F96" s="4">
        <v>40</v>
      </c>
      <c r="G96" s="11">
        <f t="shared" si="6"/>
        <v>1.1499999999999999</v>
      </c>
      <c r="H96" s="10">
        <f t="shared" si="7"/>
        <v>3.3349999999999995</v>
      </c>
      <c r="I96" s="10">
        <f t="shared" si="12"/>
        <v>32.585425469986752</v>
      </c>
      <c r="J96" s="10">
        <f>(Parameters!$C$11-'p5'!I96)/(Parameters!$C$11-Parameters!$C$12)</f>
        <v>3.0948492925003683</v>
      </c>
      <c r="K96" s="10">
        <f t="shared" si="8"/>
        <v>1</v>
      </c>
      <c r="L96" s="10">
        <f t="shared" si="9"/>
        <v>3.3349999999999995</v>
      </c>
      <c r="M96" s="4">
        <v>38.42</v>
      </c>
      <c r="N96" s="10">
        <f t="shared" si="10"/>
        <v>40.002842132933772</v>
      </c>
      <c r="O96" s="29">
        <f t="shared" si="11"/>
        <v>10.000710533233443</v>
      </c>
      <c r="P96" s="33"/>
      <c r="Q96" s="33"/>
      <c r="R96" s="33"/>
      <c r="S96" s="33"/>
      <c r="T96" s="33"/>
    </row>
    <row r="97" spans="2:20" x14ac:dyDescent="0.3">
      <c r="B97" s="58">
        <v>43875</v>
      </c>
      <c r="C97" s="61"/>
      <c r="D97" s="9">
        <v>0</v>
      </c>
      <c r="E97" s="9">
        <v>2.8</v>
      </c>
      <c r="F97" s="4">
        <v>40</v>
      </c>
      <c r="G97" s="11">
        <f t="shared" si="6"/>
        <v>1.1499999999999999</v>
      </c>
      <c r="H97" s="10">
        <f t="shared" si="7"/>
        <v>3.2199999999999998</v>
      </c>
      <c r="I97" s="10">
        <f t="shared" si="12"/>
        <v>7.5011360032201946</v>
      </c>
      <c r="J97" s="10">
        <f>(Parameters!$C$11-'p5'!I97)/(Parameters!$C$11-Parameters!$C$12)</f>
        <v>3.7916351110216615</v>
      </c>
      <c r="K97" s="10">
        <f t="shared" si="8"/>
        <v>1</v>
      </c>
      <c r="L97" s="10">
        <f t="shared" si="9"/>
        <v>3.2199999999999998</v>
      </c>
      <c r="M97" s="2"/>
      <c r="N97" s="10">
        <f t="shared" si="10"/>
        <v>26.782131599700328</v>
      </c>
      <c r="O97" s="29">
        <f t="shared" si="11"/>
        <v>6.695532899925082</v>
      </c>
      <c r="P97" s="33"/>
      <c r="Q97" s="33"/>
      <c r="R97" s="33"/>
      <c r="S97" s="33"/>
      <c r="T97" s="33"/>
    </row>
    <row r="98" spans="2:20" x14ac:dyDescent="0.3">
      <c r="B98" s="58">
        <v>43876</v>
      </c>
      <c r="C98" s="61"/>
      <c r="D98" s="9">
        <v>0</v>
      </c>
      <c r="E98" s="9">
        <v>3</v>
      </c>
      <c r="F98" s="4">
        <v>40</v>
      </c>
      <c r="G98" s="11">
        <f t="shared" si="6"/>
        <v>1.1499999999999999</v>
      </c>
      <c r="H98" s="10">
        <f t="shared" si="7"/>
        <v>3.4499999999999997</v>
      </c>
      <c r="I98" s="10">
        <f t="shared" si="12"/>
        <v>17.416668903145279</v>
      </c>
      <c r="J98" s="10">
        <f>(Parameters!$C$11-'p5'!I98)/(Parameters!$C$11-Parameters!$C$12)</f>
        <v>3.5162036415792977</v>
      </c>
      <c r="K98" s="10">
        <f t="shared" si="8"/>
        <v>1</v>
      </c>
      <c r="L98" s="10">
        <f t="shared" si="9"/>
        <v>3.4499999999999997</v>
      </c>
      <c r="M98" s="2"/>
      <c r="N98" s="10">
        <f t="shared" si="10"/>
        <v>16.636598699775249</v>
      </c>
      <c r="O98" s="29">
        <f t="shared" si="11"/>
        <v>4.1591496749438122</v>
      </c>
      <c r="P98" s="33"/>
      <c r="Q98" s="33"/>
      <c r="R98" s="33"/>
      <c r="S98" s="33"/>
      <c r="T98" s="33"/>
    </row>
    <row r="99" spans="2:20" x14ac:dyDescent="0.3">
      <c r="B99" s="58">
        <v>43877</v>
      </c>
      <c r="C99" s="61"/>
      <c r="D99" s="9">
        <v>0</v>
      </c>
      <c r="E99" s="9">
        <v>2.9</v>
      </c>
      <c r="F99" s="4">
        <v>40</v>
      </c>
      <c r="G99" s="11">
        <f t="shared" si="6"/>
        <v>1.1499999999999999</v>
      </c>
      <c r="H99" s="10">
        <f t="shared" si="7"/>
        <v>3.3349999999999995</v>
      </c>
      <c r="I99" s="10">
        <f t="shared" si="12"/>
        <v>25.02581857808909</v>
      </c>
      <c r="J99" s="10">
        <f>(Parameters!$C$11-'p5'!I99)/(Parameters!$C$11-Parameters!$C$12)</f>
        <v>3.3048383728308588</v>
      </c>
      <c r="K99" s="10">
        <f t="shared" si="8"/>
        <v>1</v>
      </c>
      <c r="L99" s="10">
        <f t="shared" si="9"/>
        <v>3.3349999999999995</v>
      </c>
      <c r="M99" s="2"/>
      <c r="N99" s="10">
        <f t="shared" si="10"/>
        <v>9.1424490248314374</v>
      </c>
      <c r="O99" s="29">
        <f t="shared" si="11"/>
        <v>2.2856122562078593</v>
      </c>
      <c r="P99" s="33"/>
      <c r="Q99" s="33"/>
      <c r="R99" s="33"/>
      <c r="S99" s="33"/>
      <c r="T99" s="33"/>
    </row>
    <row r="100" spans="2:20" x14ac:dyDescent="0.3">
      <c r="B100" s="58">
        <v>43878</v>
      </c>
      <c r="C100" s="62"/>
      <c r="D100" s="9">
        <v>0</v>
      </c>
      <c r="E100" s="9">
        <v>3</v>
      </c>
      <c r="F100" s="4">
        <v>40</v>
      </c>
      <c r="G100" s="11">
        <f t="shared" si="6"/>
        <v>1.1499999999999999</v>
      </c>
      <c r="H100" s="10">
        <f t="shared" si="7"/>
        <v>3.4499999999999997</v>
      </c>
      <c r="I100" s="10">
        <f t="shared" si="12"/>
        <v>30.64643083429695</v>
      </c>
      <c r="J100" s="10">
        <f>(Parameters!$C$11-'p5'!I100)/(Parameters!$C$11-Parameters!$C$12)</f>
        <v>3.1487102546028627</v>
      </c>
      <c r="K100" s="10">
        <f t="shared" si="8"/>
        <v>1</v>
      </c>
      <c r="L100" s="10">
        <f t="shared" si="9"/>
        <v>3.4499999999999997</v>
      </c>
      <c r="M100" s="2"/>
      <c r="N100" s="10">
        <f t="shared" si="10"/>
        <v>3.4068367686235788</v>
      </c>
      <c r="O100" s="29">
        <f t="shared" si="11"/>
        <v>0.85170919215589469</v>
      </c>
      <c r="P100" s="33"/>
      <c r="Q100" s="33"/>
      <c r="R100" s="33"/>
      <c r="S100" s="33"/>
      <c r="T100" s="33"/>
    </row>
    <row r="101" spans="2:20" ht="14.7" customHeight="1" x14ac:dyDescent="0.3">
      <c r="B101" s="58">
        <v>43879</v>
      </c>
      <c r="C101" s="60" t="s">
        <v>41</v>
      </c>
      <c r="D101" s="9">
        <v>0</v>
      </c>
      <c r="E101" s="9">
        <v>4.8</v>
      </c>
      <c r="F101" s="4">
        <v>10</v>
      </c>
      <c r="G101" s="11">
        <f>G100-((Parameters!$E$19-Parameters!$E$20)/Parameters!$C$20)</f>
        <v>1.1299999999999999</v>
      </c>
      <c r="H101" s="10">
        <f t="shared" si="7"/>
        <v>5.4239999999999995</v>
      </c>
      <c r="I101" s="10">
        <f t="shared" si="12"/>
        <v>34.948140026452847</v>
      </c>
      <c r="J101" s="10">
        <f>(Parameters!$C$11-'p5'!I101)/(Parameters!$C$11-Parameters!$C$12)</f>
        <v>3.029218332598532</v>
      </c>
      <c r="K101" s="10">
        <f t="shared" si="8"/>
        <v>1</v>
      </c>
      <c r="L101" s="10">
        <f t="shared" si="9"/>
        <v>5.4239999999999995</v>
      </c>
      <c r="M101" s="4">
        <v>12.87</v>
      </c>
      <c r="N101" s="10">
        <f t="shared" si="10"/>
        <v>10.001127576467685</v>
      </c>
      <c r="O101" s="29">
        <f t="shared" si="11"/>
        <v>2.5002818941169211</v>
      </c>
      <c r="P101" s="33"/>
      <c r="Q101" s="33"/>
      <c r="R101" s="33"/>
      <c r="S101" s="33"/>
      <c r="T101" s="33"/>
    </row>
    <row r="102" spans="2:20" x14ac:dyDescent="0.3">
      <c r="B102" s="58">
        <v>43880</v>
      </c>
      <c r="C102" s="61"/>
      <c r="D102" s="9">
        <v>0</v>
      </c>
      <c r="E102" s="9">
        <v>3.2</v>
      </c>
      <c r="F102" s="4">
        <v>10</v>
      </c>
      <c r="G102" s="11">
        <f>G101-((Parameters!$E$19-Parameters!$E$20)/Parameters!$C$20)</f>
        <v>1.1099999999999999</v>
      </c>
      <c r="H102" s="10">
        <f t="shared" si="7"/>
        <v>3.5519999999999996</v>
      </c>
      <c r="I102" s="10">
        <f t="shared" si="12"/>
        <v>30.00242192056977</v>
      </c>
      <c r="J102" s="10">
        <f>(Parameters!$C$11-'p5'!I102)/(Parameters!$C$11-Parameters!$C$12)</f>
        <v>3.1665993910952839</v>
      </c>
      <c r="K102" s="10">
        <f t="shared" si="8"/>
        <v>1</v>
      </c>
      <c r="L102" s="10">
        <f t="shared" si="9"/>
        <v>3.5519999999999996</v>
      </c>
      <c r="M102" s="2"/>
      <c r="N102" s="10">
        <f t="shared" si="10"/>
        <v>3.9488456823507638</v>
      </c>
      <c r="O102" s="29">
        <f t="shared" si="11"/>
        <v>0.98721142058769096</v>
      </c>
      <c r="P102" s="33"/>
      <c r="Q102" s="33"/>
      <c r="R102" s="33"/>
      <c r="S102" s="33"/>
      <c r="T102" s="33"/>
    </row>
    <row r="103" spans="2:20" x14ac:dyDescent="0.3">
      <c r="B103" s="58">
        <v>43881</v>
      </c>
      <c r="C103" s="61"/>
      <c r="D103" s="9">
        <v>0</v>
      </c>
      <c r="E103" s="9">
        <v>3.6</v>
      </c>
      <c r="F103" s="4">
        <v>10</v>
      </c>
      <c r="G103" s="11">
        <f>G102-((Parameters!$E$19-Parameters!$E$20)/Parameters!$C$20)</f>
        <v>1.0899999999999999</v>
      </c>
      <c r="H103" s="10">
        <f t="shared" si="7"/>
        <v>3.9239999999999995</v>
      </c>
      <c r="I103" s="10">
        <f t="shared" si="12"/>
        <v>34.541633341157457</v>
      </c>
      <c r="J103" s="10">
        <f>(Parameters!$C$11-'p5'!I103)/(Parameters!$C$11-Parameters!$C$12)</f>
        <v>3.0405101849678484</v>
      </c>
      <c r="K103" s="10">
        <f t="shared" si="8"/>
        <v>1</v>
      </c>
      <c r="L103" s="10">
        <f t="shared" si="9"/>
        <v>3.9239999999999995</v>
      </c>
      <c r="M103" s="2"/>
      <c r="N103" s="10">
        <f t="shared" si="10"/>
        <v>-0.96236573823692662</v>
      </c>
      <c r="O103" s="29">
        <f t="shared" si="11"/>
        <v>-0.24059143455923165</v>
      </c>
      <c r="P103" s="33"/>
      <c r="Q103" s="33"/>
      <c r="R103" s="33"/>
      <c r="S103" s="33"/>
      <c r="T103" s="33"/>
    </row>
    <row r="104" spans="2:20" x14ac:dyDescent="0.3">
      <c r="B104" s="58">
        <v>43882</v>
      </c>
      <c r="C104" s="61"/>
      <c r="D104" s="9">
        <v>0</v>
      </c>
      <c r="E104" s="9">
        <v>3.8</v>
      </c>
      <c r="F104" s="4">
        <v>10</v>
      </c>
      <c r="G104" s="11">
        <f>G103-((Parameters!$E$19-Parameters!$E$20)/Parameters!$C$20)</f>
        <v>1.0699999999999998</v>
      </c>
      <c r="H104" s="10">
        <f t="shared" si="7"/>
        <v>4.0659999999999989</v>
      </c>
      <c r="I104" s="10">
        <f t="shared" si="12"/>
        <v>38.225041906598221</v>
      </c>
      <c r="J104" s="10">
        <f>(Parameters!$C$11-'p5'!I104)/(Parameters!$C$11-Parameters!$C$12)</f>
        <v>2.9381932803722717</v>
      </c>
      <c r="K104" s="10">
        <f t="shared" si="8"/>
        <v>1</v>
      </c>
      <c r="L104" s="10">
        <f t="shared" si="9"/>
        <v>4.0659999999999989</v>
      </c>
      <c r="M104" s="2"/>
      <c r="N104" s="10">
        <f t="shared" si="10"/>
        <v>-4.7877743036776943</v>
      </c>
      <c r="O104" s="29">
        <f t="shared" si="11"/>
        <v>-1.1969435759194236</v>
      </c>
      <c r="P104" s="33"/>
      <c r="Q104" s="33"/>
      <c r="R104" s="33"/>
      <c r="S104" s="33"/>
      <c r="T104" s="33"/>
    </row>
    <row r="105" spans="2:20" x14ac:dyDescent="0.3">
      <c r="B105" s="58">
        <v>43883</v>
      </c>
      <c r="C105" s="61"/>
      <c r="D105" s="9">
        <v>0</v>
      </c>
      <c r="E105" s="9">
        <v>3.6</v>
      </c>
      <c r="F105" s="4">
        <v>10</v>
      </c>
      <c r="G105" s="11">
        <f>G104-((Parameters!$E$19-Parameters!$E$20)/Parameters!$C$20)</f>
        <v>1.0499999999999998</v>
      </c>
      <c r="H105" s="10">
        <f t="shared" si="7"/>
        <v>3.7799999999999994</v>
      </c>
      <c r="I105" s="10">
        <f t="shared" si="12"/>
        <v>41.094098330678797</v>
      </c>
      <c r="J105" s="10">
        <f>(Parameters!$C$11-'p5'!I105)/(Parameters!$C$11-Parameters!$C$12)</f>
        <v>2.8584972685922554</v>
      </c>
      <c r="K105" s="10">
        <f t="shared" si="8"/>
        <v>1</v>
      </c>
      <c r="L105" s="10">
        <f t="shared" si="9"/>
        <v>3.7799999999999994</v>
      </c>
      <c r="M105" s="2"/>
      <c r="N105" s="10">
        <f t="shared" si="10"/>
        <v>-7.3708307277582712</v>
      </c>
      <c r="O105" s="29">
        <f t="shared" si="11"/>
        <v>-1.8427076819395678</v>
      </c>
      <c r="P105" s="33"/>
      <c r="Q105" s="33"/>
      <c r="R105" s="33"/>
      <c r="S105" s="33"/>
      <c r="T105" s="33"/>
    </row>
    <row r="106" spans="2:20" x14ac:dyDescent="0.3">
      <c r="B106" s="58">
        <v>43884</v>
      </c>
      <c r="C106" s="61"/>
      <c r="D106" s="9">
        <v>0</v>
      </c>
      <c r="E106" s="9">
        <v>3.8</v>
      </c>
      <c r="F106" s="4">
        <v>10</v>
      </c>
      <c r="G106" s="11">
        <f>G105-((Parameters!$E$19-Parameters!$E$20)/Parameters!$C$20)</f>
        <v>1.0299999999999998</v>
      </c>
      <c r="H106" s="10">
        <f t="shared" si="7"/>
        <v>3.9139999999999993</v>
      </c>
      <c r="I106" s="10">
        <f t="shared" si="12"/>
        <v>43.031390648739233</v>
      </c>
      <c r="J106" s="10">
        <f>(Parameters!$C$11-'p5'!I106)/(Parameters!$C$11-Parameters!$C$12)</f>
        <v>2.8046835930905769</v>
      </c>
      <c r="K106" s="10">
        <f t="shared" si="8"/>
        <v>1</v>
      </c>
      <c r="L106" s="10">
        <f t="shared" si="9"/>
        <v>3.9139999999999993</v>
      </c>
      <c r="M106" s="4">
        <v>19.440000000000001</v>
      </c>
      <c r="N106" s="10">
        <f t="shared" si="10"/>
        <v>9.9978769541812973</v>
      </c>
      <c r="O106" s="29">
        <f t="shared" si="11"/>
        <v>2.4994692385453243</v>
      </c>
      <c r="P106" s="33"/>
      <c r="Q106" s="33"/>
      <c r="R106" s="33"/>
      <c r="S106" s="33"/>
      <c r="T106" s="33"/>
    </row>
    <row r="107" spans="2:20" x14ac:dyDescent="0.3">
      <c r="B107" s="58">
        <v>43885</v>
      </c>
      <c r="C107" s="61"/>
      <c r="D107" s="9">
        <v>0</v>
      </c>
      <c r="E107" s="9">
        <v>3.6</v>
      </c>
      <c r="F107" s="4">
        <v>10</v>
      </c>
      <c r="G107" s="11">
        <f>G106-((Parameters!$E$19-Parameters!$E$20)/Parameters!$C$20)</f>
        <v>1.0099999999999998</v>
      </c>
      <c r="H107" s="10">
        <f t="shared" si="7"/>
        <v>3.6359999999999992</v>
      </c>
      <c r="I107" s="10">
        <f t="shared" si="12"/>
        <v>30.004859887284557</v>
      </c>
      <c r="J107" s="10">
        <f>(Parameters!$C$11-'p5'!I107)/(Parameters!$C$11-Parameters!$C$12)</f>
        <v>3.1665316697976511</v>
      </c>
      <c r="K107" s="10">
        <f t="shared" si="8"/>
        <v>1</v>
      </c>
      <c r="L107" s="10">
        <f t="shared" si="9"/>
        <v>3.6359999999999992</v>
      </c>
      <c r="M107" s="2"/>
      <c r="N107" s="10">
        <f t="shared" si="10"/>
        <v>3.8624077156359737</v>
      </c>
      <c r="O107" s="29">
        <f t="shared" si="11"/>
        <v>0.96560192890899343</v>
      </c>
      <c r="P107" s="33"/>
      <c r="Q107" s="33"/>
      <c r="R107" s="33"/>
      <c r="S107" s="33"/>
      <c r="T107" s="33"/>
    </row>
    <row r="108" spans="2:20" x14ac:dyDescent="0.3">
      <c r="B108" s="58">
        <v>43886</v>
      </c>
      <c r="C108" s="61"/>
      <c r="D108" s="9">
        <v>0</v>
      </c>
      <c r="E108" s="9">
        <v>3.5</v>
      </c>
      <c r="F108" s="4">
        <v>10</v>
      </c>
      <c r="G108" s="11">
        <f>G107-((Parameters!$E$19-Parameters!$E$20)/Parameters!$C$20)</f>
        <v>0.98999999999999977</v>
      </c>
      <c r="H108" s="10">
        <f t="shared" si="7"/>
        <v>3.464999999999999</v>
      </c>
      <c r="I108" s="10">
        <f t="shared" si="12"/>
        <v>34.606461816193551</v>
      </c>
      <c r="J108" s="10">
        <f>(Parameters!$C$11-'p5'!I108)/(Parameters!$C$11-Parameters!$C$12)</f>
        <v>3.0387093939946235</v>
      </c>
      <c r="K108" s="10">
        <f t="shared" si="8"/>
        <v>1</v>
      </c>
      <c r="L108" s="10">
        <f t="shared" si="9"/>
        <v>3.464999999999999</v>
      </c>
      <c r="M108" s="2"/>
      <c r="N108" s="10">
        <f t="shared" si="10"/>
        <v>-0.56819421327301867</v>
      </c>
      <c r="O108" s="29">
        <f t="shared" si="11"/>
        <v>-0.14204855331825467</v>
      </c>
      <c r="P108" s="33"/>
      <c r="Q108" s="33"/>
      <c r="R108" s="33"/>
      <c r="S108" s="33"/>
      <c r="T108" s="33"/>
    </row>
    <row r="109" spans="2:20" x14ac:dyDescent="0.3">
      <c r="B109" s="58">
        <v>43887</v>
      </c>
      <c r="C109" s="61"/>
      <c r="D109" s="9">
        <v>0</v>
      </c>
      <c r="E109" s="9">
        <v>2.9</v>
      </c>
      <c r="F109" s="4">
        <v>10</v>
      </c>
      <c r="G109" s="11">
        <f>G108-((Parameters!$E$19-Parameters!$E$20)/Parameters!$C$20)</f>
        <v>0.96999999999999975</v>
      </c>
      <c r="H109" s="10">
        <f t="shared" si="7"/>
        <v>2.8129999999999993</v>
      </c>
      <c r="I109" s="10">
        <f t="shared" si="12"/>
        <v>37.929413262875293</v>
      </c>
      <c r="J109" s="10">
        <f>(Parameters!$C$11-'p5'!I109)/(Parameters!$C$11-Parameters!$C$12)</f>
        <v>2.9464051871423527</v>
      </c>
      <c r="K109" s="10">
        <f t="shared" si="8"/>
        <v>1</v>
      </c>
      <c r="L109" s="10">
        <f t="shared" si="9"/>
        <v>2.8129999999999993</v>
      </c>
      <c r="M109" s="2"/>
      <c r="N109" s="10">
        <f t="shared" si="10"/>
        <v>-3.239145659954763</v>
      </c>
      <c r="O109" s="29">
        <f t="shared" si="11"/>
        <v>-0.80978641498869075</v>
      </c>
      <c r="P109" s="33"/>
      <c r="Q109" s="33"/>
      <c r="R109" s="33"/>
      <c r="S109" s="33"/>
      <c r="T109" s="33"/>
    </row>
    <row r="110" spans="2:20" x14ac:dyDescent="0.3">
      <c r="B110" s="58">
        <v>43888</v>
      </c>
      <c r="C110" s="61"/>
      <c r="D110" s="9">
        <v>0</v>
      </c>
      <c r="E110" s="9">
        <v>3</v>
      </c>
      <c r="F110" s="4">
        <v>10</v>
      </c>
      <c r="G110" s="11">
        <f>G109-((Parameters!$E$19-Parameters!$E$20)/Parameters!$C$20)</f>
        <v>0.94999999999999973</v>
      </c>
      <c r="H110" s="10">
        <f t="shared" si="7"/>
        <v>2.8499999999999992</v>
      </c>
      <c r="I110" s="10">
        <f t="shared" si="12"/>
        <v>39.932626847886603</v>
      </c>
      <c r="J110" s="10">
        <f>(Parameters!$C$11-'p5'!I110)/(Parameters!$C$11-Parameters!$C$12)</f>
        <v>2.8907603653364831</v>
      </c>
      <c r="K110" s="10">
        <f t="shared" si="8"/>
        <v>1</v>
      </c>
      <c r="L110" s="10">
        <f t="shared" si="9"/>
        <v>2.8499999999999992</v>
      </c>
      <c r="M110" s="2"/>
      <c r="N110" s="10">
        <f t="shared" si="10"/>
        <v>-5.2793592449660718</v>
      </c>
      <c r="O110" s="29">
        <f t="shared" si="11"/>
        <v>-1.3198398112415179</v>
      </c>
      <c r="P110" s="33"/>
      <c r="Q110" s="33"/>
      <c r="R110" s="33"/>
      <c r="S110" s="33"/>
      <c r="T110" s="33"/>
    </row>
    <row r="111" spans="2:20" x14ac:dyDescent="0.3">
      <c r="B111" s="58">
        <v>43889</v>
      </c>
      <c r="C111" s="61"/>
      <c r="D111" s="9">
        <v>0</v>
      </c>
      <c r="E111" s="9">
        <v>3</v>
      </c>
      <c r="F111" s="4">
        <v>10</v>
      </c>
      <c r="G111" s="11">
        <f>G110-((Parameters!$E$19-Parameters!$E$20)/Parameters!$C$20)</f>
        <v>0.92999999999999972</v>
      </c>
      <c r="H111" s="10">
        <f t="shared" si="7"/>
        <v>2.7899999999999991</v>
      </c>
      <c r="I111" s="10">
        <f t="shared" si="12"/>
        <v>41.462787036645089</v>
      </c>
      <c r="J111" s="10">
        <f>(Parameters!$C$11-'p5'!I111)/(Parameters!$C$11-Parameters!$C$12)</f>
        <v>2.8482559156487475</v>
      </c>
      <c r="K111" s="10">
        <f t="shared" si="8"/>
        <v>1</v>
      </c>
      <c r="L111" s="10">
        <f t="shared" si="9"/>
        <v>2.7899999999999991</v>
      </c>
      <c r="M111" s="4">
        <v>16.75</v>
      </c>
      <c r="N111" s="10">
        <f t="shared" si="10"/>
        <v>10.000480566275447</v>
      </c>
      <c r="O111" s="29">
        <f t="shared" si="11"/>
        <v>2.5001201415688619</v>
      </c>
      <c r="P111" s="33"/>
      <c r="Q111" s="33"/>
      <c r="R111" s="33"/>
      <c r="S111" s="33"/>
      <c r="T111" s="33"/>
    </row>
    <row r="112" spans="2:20" x14ac:dyDescent="0.3">
      <c r="B112" s="58">
        <v>43890</v>
      </c>
      <c r="C112" s="61"/>
      <c r="D112" s="9">
        <v>0</v>
      </c>
      <c r="E112" s="9">
        <v>3.4</v>
      </c>
      <c r="F112" s="4">
        <v>10</v>
      </c>
      <c r="G112" s="11">
        <f>G111-((Parameters!$E$19-Parameters!$E$20)/Parameters!$C$20)</f>
        <v>0.9099999999999997</v>
      </c>
      <c r="H112" s="10">
        <f t="shared" si="7"/>
        <v>3.093999999999999</v>
      </c>
      <c r="I112" s="10">
        <f t="shared" si="12"/>
        <v>30.002907178213949</v>
      </c>
      <c r="J112" s="10">
        <f>(Parameters!$C$11-'p5'!I112)/(Parameters!$C$11-Parameters!$C$12)</f>
        <v>3.1665859117162793</v>
      </c>
      <c r="K112" s="10">
        <f t="shared" si="8"/>
        <v>1</v>
      </c>
      <c r="L112" s="10">
        <f t="shared" si="9"/>
        <v>3.093999999999999</v>
      </c>
      <c r="M112" s="2"/>
      <c r="N112" s="10">
        <f t="shared" si="10"/>
        <v>4.4063604247065857</v>
      </c>
      <c r="O112" s="29">
        <f t="shared" si="11"/>
        <v>1.1015901061766464</v>
      </c>
      <c r="P112" s="33"/>
      <c r="Q112" s="33"/>
      <c r="R112" s="33"/>
      <c r="S112" s="33"/>
      <c r="T112" s="33"/>
    </row>
    <row r="113" spans="2:20" x14ac:dyDescent="0.3">
      <c r="B113" s="58">
        <v>43891</v>
      </c>
      <c r="C113" s="61"/>
      <c r="D113" s="9">
        <v>0</v>
      </c>
      <c r="E113" s="9">
        <v>3.4</v>
      </c>
      <c r="F113" s="4">
        <v>10</v>
      </c>
      <c r="G113" s="11">
        <f>G112-((Parameters!$E$19-Parameters!$E$20)/Parameters!$C$20)</f>
        <v>0.88999999999999968</v>
      </c>
      <c r="H113" s="10">
        <f t="shared" si="7"/>
        <v>3.0259999999999989</v>
      </c>
      <c r="I113" s="10">
        <f t="shared" si="12"/>
        <v>34.198497284390591</v>
      </c>
      <c r="J113" s="10">
        <f>(Parameters!$C$11-'p5'!I113)/(Parameters!$C$11-Parameters!$C$12)</f>
        <v>3.0500417421002615</v>
      </c>
      <c r="K113" s="10">
        <f t="shared" si="8"/>
        <v>1</v>
      </c>
      <c r="L113" s="10">
        <f t="shared" si="9"/>
        <v>3.0259999999999989</v>
      </c>
      <c r="M113" s="2"/>
      <c r="N113" s="10">
        <f t="shared" si="10"/>
        <v>0.27877031852994039</v>
      </c>
      <c r="O113" s="29">
        <f t="shared" si="11"/>
        <v>6.9692579632485097E-2</v>
      </c>
      <c r="P113" s="33"/>
      <c r="Q113" s="33"/>
      <c r="R113" s="33"/>
      <c r="S113" s="33"/>
      <c r="T113" s="33"/>
    </row>
    <row r="114" spans="2:20" x14ac:dyDescent="0.3">
      <c r="B114" s="58">
        <v>43892</v>
      </c>
      <c r="C114" s="61"/>
      <c r="D114" s="9">
        <v>0</v>
      </c>
      <c r="E114" s="9">
        <v>3</v>
      </c>
      <c r="F114" s="4">
        <v>10</v>
      </c>
      <c r="G114" s="11">
        <f>G113-((Parameters!$E$19-Parameters!$E$20)/Parameters!$C$20)</f>
        <v>0.86999999999999966</v>
      </c>
      <c r="H114" s="10">
        <f t="shared" si="7"/>
        <v>2.609999999999999</v>
      </c>
      <c r="I114" s="10">
        <f t="shared" si="12"/>
        <v>37.294189864023075</v>
      </c>
      <c r="J114" s="10">
        <f>(Parameters!$C$11-'p5'!I114)/(Parameters!$C$11-Parameters!$C$12)</f>
        <v>2.9640502815549143</v>
      </c>
      <c r="K114" s="10">
        <f t="shared" si="8"/>
        <v>1</v>
      </c>
      <c r="L114" s="10">
        <f t="shared" si="9"/>
        <v>2.609999999999999</v>
      </c>
      <c r="M114" s="2"/>
      <c r="N114" s="10">
        <f t="shared" si="10"/>
        <v>-2.4009222611025436</v>
      </c>
      <c r="O114" s="29">
        <f t="shared" si="11"/>
        <v>-0.6002305652756359</v>
      </c>
      <c r="P114" s="33"/>
      <c r="Q114" s="33"/>
      <c r="R114" s="33"/>
      <c r="S114" s="33"/>
      <c r="T114" s="33"/>
    </row>
    <row r="115" spans="2:20" x14ac:dyDescent="0.3">
      <c r="B115" s="58">
        <v>43893</v>
      </c>
      <c r="C115" s="61"/>
      <c r="D115" s="9">
        <v>0</v>
      </c>
      <c r="E115" s="9">
        <v>2.2999999999999998</v>
      </c>
      <c r="F115" s="4">
        <v>10</v>
      </c>
      <c r="G115" s="11">
        <f>G114-((Parameters!$E$19-Parameters!$E$20)/Parameters!$C$20)</f>
        <v>0.84999999999999964</v>
      </c>
      <c r="H115" s="10">
        <f t="shared" si="7"/>
        <v>1.954999999999999</v>
      </c>
      <c r="I115" s="10">
        <f t="shared" si="12"/>
        <v>39.303959298747436</v>
      </c>
      <c r="J115" s="10">
        <f>(Parameters!$C$11-'p5'!I115)/(Parameters!$C$11-Parameters!$C$12)</f>
        <v>2.9082233528125716</v>
      </c>
      <c r="K115" s="10">
        <f t="shared" si="8"/>
        <v>1</v>
      </c>
      <c r="L115" s="10">
        <f t="shared" si="9"/>
        <v>1.954999999999999</v>
      </c>
      <c r="M115" s="2"/>
      <c r="N115" s="10">
        <f t="shared" si="10"/>
        <v>-3.7556916958269069</v>
      </c>
      <c r="O115" s="29">
        <f t="shared" si="11"/>
        <v>-0.93892292395672672</v>
      </c>
      <c r="P115" s="33"/>
      <c r="Q115" s="33"/>
      <c r="R115" s="33"/>
      <c r="S115" s="33"/>
      <c r="T115" s="33"/>
    </row>
    <row r="116" spans="2:20" x14ac:dyDescent="0.3">
      <c r="B116" s="58">
        <v>43894</v>
      </c>
      <c r="C116" s="61"/>
      <c r="D116" s="9">
        <v>0</v>
      </c>
      <c r="E116" s="9">
        <v>3.3</v>
      </c>
      <c r="F116" s="4">
        <v>10</v>
      </c>
      <c r="G116" s="11">
        <f>G115-((Parameters!$E$19-Parameters!$E$20)/Parameters!$C$20)</f>
        <v>0.82999999999999963</v>
      </c>
      <c r="H116" s="10">
        <f t="shared" si="7"/>
        <v>2.7389999999999985</v>
      </c>
      <c r="I116" s="10">
        <f t="shared" si="12"/>
        <v>40.32003637479071</v>
      </c>
      <c r="J116" s="10">
        <f>(Parameters!$C$11-'p5'!I116)/(Parameters!$C$11-Parameters!$C$12)</f>
        <v>2.8799989895891471</v>
      </c>
      <c r="K116" s="10">
        <f t="shared" si="8"/>
        <v>1</v>
      </c>
      <c r="L116" s="10">
        <f t="shared" si="9"/>
        <v>2.7389999999999985</v>
      </c>
      <c r="M116" s="4">
        <v>15.56</v>
      </c>
      <c r="N116" s="10">
        <f t="shared" si="10"/>
        <v>10.004231228129822</v>
      </c>
      <c r="O116" s="29">
        <f t="shared" si="11"/>
        <v>2.5010578070324554</v>
      </c>
      <c r="P116" s="33"/>
      <c r="Q116" s="33"/>
      <c r="R116" s="33"/>
      <c r="S116" s="33"/>
      <c r="T116" s="33"/>
    </row>
    <row r="117" spans="2:20" x14ac:dyDescent="0.3">
      <c r="B117" s="58">
        <v>43895</v>
      </c>
      <c r="C117" s="61"/>
      <c r="D117" s="9">
        <v>0</v>
      </c>
      <c r="E117" s="9">
        <v>2.8</v>
      </c>
      <c r="F117" s="4">
        <v>10</v>
      </c>
      <c r="G117" s="11">
        <f>G116-((Parameters!$E$19-Parameters!$E$20)/Parameters!$C$20)</f>
        <v>0.80999999999999961</v>
      </c>
      <c r="H117" s="10">
        <f>E117*G117</f>
        <v>2.2679999999999989</v>
      </c>
      <c r="I117" s="10">
        <f t="shared" si="12"/>
        <v>30.000094181823162</v>
      </c>
      <c r="J117" s="10">
        <f>(Parameters!$C$11-'p5'!I117)/(Parameters!$C$11-Parameters!$C$12)</f>
        <v>3.1666640505049122</v>
      </c>
      <c r="K117" s="10">
        <f t="shared" si="8"/>
        <v>1</v>
      </c>
      <c r="L117" s="10">
        <f t="shared" si="9"/>
        <v>2.2679999999999989</v>
      </c>
      <c r="M117" s="2"/>
      <c r="N117" s="10">
        <f t="shared" si="10"/>
        <v>5.2351734210973673</v>
      </c>
      <c r="O117" s="29">
        <f t="shared" si="11"/>
        <v>1.3087933552743418</v>
      </c>
      <c r="P117" s="33"/>
      <c r="Q117" s="33"/>
      <c r="R117" s="33"/>
      <c r="S117" s="33"/>
      <c r="T117" s="33"/>
    </row>
    <row r="118" spans="2:20" x14ac:dyDescent="0.3">
      <c r="B118" s="58">
        <v>43896</v>
      </c>
      <c r="C118" s="61"/>
      <c r="D118" s="9">
        <v>0</v>
      </c>
      <c r="E118" s="9">
        <v>3.5</v>
      </c>
      <c r="F118" s="4">
        <v>10</v>
      </c>
      <c r="G118" s="11">
        <f>G117-((Parameters!$E$19-Parameters!$E$20)/Parameters!$C$20)</f>
        <v>0.78999999999999959</v>
      </c>
      <c r="H118" s="10">
        <f t="shared" si="7"/>
        <v>2.7649999999999988</v>
      </c>
      <c r="I118" s="10">
        <f t="shared" si="12"/>
        <v>33.576887537097498</v>
      </c>
      <c r="J118" s="10">
        <f>(Parameters!$C$11-'p5'!I118)/(Parameters!$C$11-Parameters!$C$12)</f>
        <v>3.0673086795250697</v>
      </c>
      <c r="K118" s="10">
        <f t="shared" si="8"/>
        <v>1</v>
      </c>
      <c r="L118" s="10">
        <f t="shared" si="9"/>
        <v>2.7649999999999988</v>
      </c>
      <c r="M118" s="2"/>
      <c r="N118" s="10">
        <f t="shared" si="10"/>
        <v>1.1613800658230267</v>
      </c>
      <c r="O118" s="29">
        <f t="shared" si="11"/>
        <v>0.29034501645575667</v>
      </c>
      <c r="P118" s="33"/>
      <c r="Q118" s="33"/>
      <c r="R118" s="33"/>
      <c r="S118" s="33"/>
      <c r="T118" s="33"/>
    </row>
    <row r="119" spans="2:20" x14ac:dyDescent="0.3">
      <c r="B119" s="58">
        <v>43897</v>
      </c>
      <c r="C119" s="61"/>
      <c r="D119" s="9">
        <v>0</v>
      </c>
      <c r="E119" s="9">
        <v>3.3</v>
      </c>
      <c r="F119" s="4">
        <v>10</v>
      </c>
      <c r="G119" s="11">
        <f>G118-((Parameters!$E$19-Parameters!$E$20)/Parameters!$C$20)</f>
        <v>0.76999999999999957</v>
      </c>
      <c r="H119" s="10">
        <f t="shared" si="7"/>
        <v>2.5409999999999986</v>
      </c>
      <c r="I119" s="10">
        <f t="shared" si="12"/>
        <v>36.632232553553258</v>
      </c>
      <c r="J119" s="10">
        <f>(Parameters!$C$11-'p5'!I119)/(Parameters!$C$11-Parameters!$C$12)</f>
        <v>2.9824379846235209</v>
      </c>
      <c r="K119" s="10">
        <f t="shared" si="8"/>
        <v>1</v>
      </c>
      <c r="L119" s="10">
        <f t="shared" si="9"/>
        <v>2.5409999999999986</v>
      </c>
      <c r="M119" s="2"/>
      <c r="N119" s="10">
        <f t="shared" si="10"/>
        <v>-1.6699649506327285</v>
      </c>
      <c r="O119" s="29">
        <f t="shared" si="11"/>
        <v>-0.41749123765818213</v>
      </c>
      <c r="P119" s="33"/>
      <c r="Q119" s="33"/>
      <c r="R119" s="33"/>
      <c r="S119" s="33"/>
      <c r="T119" s="33"/>
    </row>
    <row r="120" spans="2:20" x14ac:dyDescent="0.3">
      <c r="B120" s="58">
        <v>43898</v>
      </c>
      <c r="C120" s="61"/>
      <c r="D120" s="9">
        <v>0</v>
      </c>
      <c r="E120" s="9">
        <v>3.1</v>
      </c>
      <c r="F120" s="4">
        <v>10</v>
      </c>
      <c r="G120" s="11">
        <f>G119-((Parameters!$E$19-Parameters!$E$20)/Parameters!$C$20)</f>
        <v>0.74999999999999956</v>
      </c>
      <c r="H120" s="10">
        <f t="shared" si="7"/>
        <v>2.3249999999999988</v>
      </c>
      <c r="I120" s="10">
        <f t="shared" si="12"/>
        <v>38.755741315895072</v>
      </c>
      <c r="J120" s="10">
        <f>(Parameters!$C$11-'p5'!I120)/(Parameters!$C$11-Parameters!$C$12)</f>
        <v>2.9234516301140254</v>
      </c>
      <c r="K120" s="10">
        <f t="shared" si="8"/>
        <v>1</v>
      </c>
      <c r="L120" s="10">
        <f t="shared" si="9"/>
        <v>2.3249999999999988</v>
      </c>
      <c r="M120" s="2"/>
      <c r="N120" s="10">
        <f t="shared" si="10"/>
        <v>-3.5774737129745455</v>
      </c>
      <c r="O120" s="29">
        <f t="shared" si="11"/>
        <v>-0.89436842824363638</v>
      </c>
      <c r="P120" s="33"/>
      <c r="Q120" s="33"/>
      <c r="R120" s="33"/>
      <c r="S120" s="33"/>
      <c r="T120" s="33"/>
    </row>
    <row r="121" spans="2:20" x14ac:dyDescent="0.3">
      <c r="B121" s="58">
        <v>43899</v>
      </c>
      <c r="C121" s="61"/>
      <c r="D121" s="9">
        <v>0</v>
      </c>
      <c r="E121" s="9">
        <v>2.6</v>
      </c>
      <c r="F121" s="4">
        <v>10</v>
      </c>
      <c r="G121" s="11">
        <f>G120-((Parameters!$E$19-Parameters!$E$20)/Parameters!$C$20)</f>
        <v>0.72999999999999954</v>
      </c>
      <c r="H121" s="10">
        <f t="shared" si="7"/>
        <v>1.8979999999999988</v>
      </c>
      <c r="I121" s="10">
        <f t="shared" si="12"/>
        <v>40.18637288765143</v>
      </c>
      <c r="J121" s="10">
        <f>(Parameters!$C$11-'p5'!I121)/(Parameters!$C$11-Parameters!$C$12)</f>
        <v>2.8837118642319046</v>
      </c>
      <c r="K121" s="10">
        <f t="shared" si="8"/>
        <v>1</v>
      </c>
      <c r="L121" s="10">
        <f t="shared" si="9"/>
        <v>1.8979999999999988</v>
      </c>
      <c r="M121" s="4">
        <v>14.58</v>
      </c>
      <c r="N121" s="10">
        <f t="shared" si="10"/>
        <v>9.9988947152690901</v>
      </c>
      <c r="O121" s="29">
        <f t="shared" si="11"/>
        <v>2.4997236788172725</v>
      </c>
      <c r="P121" s="33"/>
      <c r="Q121" s="33"/>
      <c r="R121" s="33"/>
      <c r="S121" s="33"/>
      <c r="T121" s="33"/>
    </row>
    <row r="122" spans="2:20" x14ac:dyDescent="0.3">
      <c r="B122" s="58">
        <v>43900</v>
      </c>
      <c r="C122" s="61"/>
      <c r="D122" s="9">
        <v>0</v>
      </c>
      <c r="E122" s="9">
        <v>3.9</v>
      </c>
      <c r="F122" s="4">
        <v>10</v>
      </c>
      <c r="G122" s="11">
        <f>G121-((Parameters!$E$19-Parameters!$E$20)/Parameters!$C$20)</f>
        <v>0.70999999999999952</v>
      </c>
      <c r="H122" s="10">
        <f t="shared" si="7"/>
        <v>2.7689999999999979</v>
      </c>
      <c r="I122" s="10">
        <f t="shared" si="12"/>
        <v>30.0040965664687</v>
      </c>
      <c r="J122" s="10">
        <f>(Parameters!$C$11-'p5'!I122)/(Parameters!$C$11-Parameters!$C$12)</f>
        <v>3.166552873153647</v>
      </c>
      <c r="K122" s="10">
        <f t="shared" si="8"/>
        <v>1</v>
      </c>
      <c r="L122" s="10">
        <f t="shared" si="9"/>
        <v>2.7689999999999979</v>
      </c>
      <c r="M122" s="2"/>
      <c r="N122" s="10">
        <f t="shared" si="10"/>
        <v>4.7301710364518197</v>
      </c>
      <c r="O122" s="29">
        <f t="shared" si="11"/>
        <v>1.1825427591129549</v>
      </c>
      <c r="P122" s="33"/>
      <c r="Q122" s="33"/>
      <c r="R122" s="33"/>
      <c r="S122" s="33"/>
      <c r="T122" s="33"/>
    </row>
    <row r="123" spans="2:20" x14ac:dyDescent="0.3">
      <c r="B123" s="58">
        <v>43901</v>
      </c>
      <c r="C123" s="61"/>
      <c r="D123" s="9">
        <v>0</v>
      </c>
      <c r="E123" s="9">
        <v>3.5</v>
      </c>
      <c r="F123" s="4">
        <v>10</v>
      </c>
      <c r="G123" s="11">
        <f>G122-((Parameters!$E$19-Parameters!$E$20)/Parameters!$C$20)</f>
        <v>0.6899999999999995</v>
      </c>
      <c r="H123" s="10">
        <f t="shared" si="7"/>
        <v>2.4149999999999983</v>
      </c>
      <c r="I123" s="10">
        <f t="shared" si="12"/>
        <v>33.95563932558165</v>
      </c>
      <c r="J123" s="10">
        <f>(Parameters!$C$11-'p5'!I123)/(Parameters!$C$11-Parameters!$C$12)</f>
        <v>3.056787796511621</v>
      </c>
      <c r="K123" s="10">
        <f t="shared" si="8"/>
        <v>1</v>
      </c>
      <c r="L123" s="10">
        <f t="shared" si="9"/>
        <v>2.4149999999999983</v>
      </c>
      <c r="M123" s="2"/>
      <c r="N123" s="10">
        <f t="shared" si="10"/>
        <v>1.1326282773388665</v>
      </c>
      <c r="O123" s="29">
        <f t="shared" si="11"/>
        <v>0.28315706933471663</v>
      </c>
      <c r="P123" s="33"/>
      <c r="Q123" s="33"/>
      <c r="R123" s="33"/>
      <c r="S123" s="33"/>
      <c r="T123" s="33"/>
    </row>
    <row r="124" spans="2:20" x14ac:dyDescent="0.3">
      <c r="B124" s="58">
        <v>43902</v>
      </c>
      <c r="C124" s="61"/>
      <c r="D124" s="9">
        <v>0</v>
      </c>
      <c r="E124" s="9">
        <v>2.9</v>
      </c>
      <c r="F124" s="4">
        <v>10</v>
      </c>
      <c r="G124" s="11">
        <f>G123-((Parameters!$E$19-Parameters!$E$20)/Parameters!$C$20)</f>
        <v>0.66999999999999948</v>
      </c>
      <c r="H124" s="10">
        <f t="shared" si="7"/>
        <v>1.9429999999999985</v>
      </c>
      <c r="I124" s="10">
        <f t="shared" si="12"/>
        <v>36.653796394916363</v>
      </c>
      <c r="J124" s="10">
        <f>(Parameters!$C$11-'p5'!I124)/(Parameters!$C$11-Parameters!$C$12)</f>
        <v>2.9818389890301011</v>
      </c>
      <c r="K124" s="10">
        <f t="shared" si="8"/>
        <v>1</v>
      </c>
      <c r="L124" s="10">
        <f t="shared" si="9"/>
        <v>1.9429999999999985</v>
      </c>
      <c r="M124" s="2"/>
      <c r="N124" s="10">
        <f t="shared" si="10"/>
        <v>-1.0935287919958485</v>
      </c>
      <c r="O124" s="29">
        <f t="shared" si="11"/>
        <v>-0.27338219799896213</v>
      </c>
      <c r="P124" s="33"/>
      <c r="Q124" s="33"/>
      <c r="R124" s="33"/>
      <c r="S124" s="33"/>
      <c r="T124" s="33"/>
    </row>
    <row r="125" spans="2:20" x14ac:dyDescent="0.3">
      <c r="B125" s="58">
        <v>43903</v>
      </c>
      <c r="C125" s="62"/>
      <c r="D125" s="9">
        <v>0</v>
      </c>
      <c r="E125" s="9">
        <v>4.4000000000000004</v>
      </c>
      <c r="F125" s="4">
        <v>10</v>
      </c>
      <c r="G125" s="11">
        <f>G124-((Parameters!$E$19-Parameters!$E$20)/Parameters!$C$20)</f>
        <v>0.64999999999999947</v>
      </c>
      <c r="H125" s="10">
        <f t="shared" si="7"/>
        <v>2.8599999999999981</v>
      </c>
      <c r="I125" s="10">
        <f t="shared" si="12"/>
        <v>38.323414196917398</v>
      </c>
      <c r="J125" s="10">
        <f>(Parameters!$C$11-'p5'!I125)/(Parameters!$C$11-Parameters!$C$12)</f>
        <v>2.9354607167522944</v>
      </c>
      <c r="K125" s="10">
        <f t="shared" si="8"/>
        <v>1</v>
      </c>
      <c r="L125" s="10">
        <f t="shared" si="9"/>
        <v>2.8599999999999981</v>
      </c>
      <c r="M125" s="2"/>
      <c r="N125" s="10">
        <f t="shared" si="10"/>
        <v>-3.6801465939968843</v>
      </c>
      <c r="O125" s="29">
        <f t="shared" si="11"/>
        <v>-0.92003664849922107</v>
      </c>
      <c r="P125" s="33"/>
      <c r="Q125" s="33"/>
      <c r="R125" s="33"/>
      <c r="S125" s="33"/>
      <c r="T125" s="33"/>
    </row>
    <row r="126" spans="2:20" x14ac:dyDescent="0.3">
      <c r="B126" s="59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3"/>
      <c r="N126" s="32"/>
      <c r="O126" s="34"/>
      <c r="P126" s="33"/>
      <c r="Q126" s="33"/>
      <c r="R126" s="33"/>
      <c r="S126" s="33"/>
      <c r="T126" s="33"/>
    </row>
    <row r="127" spans="2:20" x14ac:dyDescent="0.3">
      <c r="B127" s="59"/>
      <c r="C127" s="32" t="s">
        <v>47</v>
      </c>
      <c r="D127" s="40">
        <f>SUM(D6:D30)</f>
        <v>6.5</v>
      </c>
      <c r="E127" s="30"/>
      <c r="F127" s="31"/>
      <c r="G127" s="31"/>
      <c r="H127" s="32"/>
      <c r="J127" s="32"/>
      <c r="K127" s="32"/>
      <c r="L127" s="38">
        <f>SUM(L6:L30)</f>
        <v>31.135000000000009</v>
      </c>
      <c r="M127" s="38">
        <f>SUM(M6:M30)</f>
        <v>178.78000000000003</v>
      </c>
      <c r="N127" s="38"/>
      <c r="O127" s="38">
        <f t="shared" ref="O127" si="13">SUM(O6:O30)</f>
        <v>182.19037187796658</v>
      </c>
      <c r="P127" s="33"/>
      <c r="Q127" s="33"/>
      <c r="R127" s="33"/>
      <c r="S127" s="33"/>
      <c r="T127" s="33"/>
    </row>
    <row r="128" spans="2:20" x14ac:dyDescent="0.3">
      <c r="B128" s="59"/>
      <c r="C128" s="32" t="s">
        <v>48</v>
      </c>
      <c r="D128" s="41">
        <f>SUM(D31:D65)</f>
        <v>1.3</v>
      </c>
      <c r="E128" s="30"/>
      <c r="F128" s="31"/>
      <c r="G128" s="31"/>
      <c r="H128" s="32"/>
      <c r="J128" s="32"/>
      <c r="K128" s="32"/>
      <c r="L128" s="38">
        <f>SUM(L31:L65)</f>
        <v>56.913571428571387</v>
      </c>
      <c r="M128" s="38">
        <f>SUM(M31:M65)</f>
        <v>186.69</v>
      </c>
      <c r="N128" s="38"/>
      <c r="O128" s="38">
        <f t="shared" ref="O128" si="14">SUM(O31:O65)</f>
        <v>138.47663395580861</v>
      </c>
      <c r="P128" s="33"/>
      <c r="Q128" s="33"/>
      <c r="R128" s="33"/>
      <c r="S128" s="33"/>
      <c r="T128" s="33"/>
    </row>
    <row r="129" spans="2:20" x14ac:dyDescent="0.3">
      <c r="B129" s="59"/>
      <c r="C129" s="32" t="s">
        <v>49</v>
      </c>
      <c r="D129" s="41">
        <f>SUM(D66:D100)</f>
        <v>0</v>
      </c>
      <c r="E129" s="30"/>
      <c r="F129" s="31"/>
      <c r="G129" s="31"/>
      <c r="H129" s="32"/>
      <c r="J129" s="32"/>
      <c r="K129" s="32"/>
      <c r="L129" s="38">
        <f>SUM(L66:L100)</f>
        <v>102.00500000000001</v>
      </c>
      <c r="M129" s="38">
        <f>SUM(M66:M100)</f>
        <v>275.29000000000002</v>
      </c>
      <c r="N129" s="38"/>
      <c r="O129" s="38">
        <f t="shared" ref="O129" si="15">SUM(O66:O100)</f>
        <v>172.78429516118578</v>
      </c>
      <c r="P129" s="33"/>
      <c r="Q129" s="33"/>
      <c r="R129" s="33"/>
      <c r="S129" s="33"/>
      <c r="T129" s="33"/>
    </row>
    <row r="130" spans="2:20" x14ac:dyDescent="0.3">
      <c r="C130" s="37" t="s">
        <v>50</v>
      </c>
      <c r="D130" s="39">
        <f>SUM(D101:D125)</f>
        <v>0</v>
      </c>
      <c r="L130" s="39">
        <f>SUM(L101:L125)</f>
        <v>75.421999999999954</v>
      </c>
      <c r="M130" s="39">
        <f>SUM(M101:M125)</f>
        <v>79.2</v>
      </c>
      <c r="N130" s="39"/>
      <c r="O130" s="39">
        <f t="shared" ref="O130" si="16">SUM(O101:O125)</f>
        <v>9.0932375219653707</v>
      </c>
    </row>
    <row r="131" spans="2:20" x14ac:dyDescent="0.3">
      <c r="D131" s="13">
        <f>SUM(D6:D125)</f>
        <v>7.8</v>
      </c>
      <c r="E131" s="14"/>
      <c r="F131" s="14"/>
      <c r="G131" s="14"/>
      <c r="H131" s="14"/>
      <c r="I131" s="14"/>
      <c r="J131" s="14"/>
      <c r="K131" s="14"/>
      <c r="L131" s="13">
        <f>SUM(L6:L125)</f>
        <v>265.47557142857136</v>
      </c>
      <c r="M131" s="13">
        <f>SUM(M6:M125)</f>
        <v>719.96</v>
      </c>
      <c r="N131" s="13"/>
      <c r="O131" s="13">
        <f>SUM(O6:O125)</f>
        <v>502.54453851692637</v>
      </c>
    </row>
    <row r="133" spans="2:20" x14ac:dyDescent="0.3">
      <c r="D133">
        <f>D131/38</f>
        <v>0.20526315789473684</v>
      </c>
    </row>
  </sheetData>
  <mergeCells count="6">
    <mergeCell ref="C101:C125"/>
    <mergeCell ref="B2:O2"/>
    <mergeCell ref="F4:F5"/>
    <mergeCell ref="C6:C30"/>
    <mergeCell ref="C31:C65"/>
    <mergeCell ref="C66:C10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2"/>
  <sheetViews>
    <sheetView topLeftCell="B1" workbookViewId="0">
      <selection activeCell="D6" sqref="D6:E46"/>
    </sheetView>
  </sheetViews>
  <sheetFormatPr defaultRowHeight="14.4" x14ac:dyDescent="0.3"/>
  <cols>
    <col min="1" max="1" width="3.109375" customWidth="1"/>
    <col min="3" max="3" width="12.66406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3" t="s">
        <v>44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0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1:21" x14ac:dyDescent="0.3">
      <c r="B7" s="9">
        <v>4</v>
      </c>
      <c r="C7" s="61"/>
      <c r="D7" s="9"/>
      <c r="E7" s="47"/>
      <c r="F7" s="4">
        <v>50</v>
      </c>
      <c r="G7" s="11">
        <v>0.65</v>
      </c>
      <c r="H7" s="10">
        <f t="shared" ref="H7:H46" si="0">E7*G7</f>
        <v>0</v>
      </c>
      <c r="I7" s="10">
        <f>MAX(0,(I6+L6-D6-M6+O6))</f>
        <v>60</v>
      </c>
      <c r="J7" s="10">
        <f>(Parameters!$C$11-'1_Day_Lead'!I7)/(Parameters!$C$11-Parameters!$C$12)</f>
        <v>1.7018988343937507</v>
      </c>
      <c r="K7" s="10">
        <f t="shared" ref="K7:K46" si="1">IF(J7&lt;0,0,IF(J7&gt;1,1,J7))</f>
        <v>1</v>
      </c>
      <c r="L7" s="10">
        <f t="shared" ref="L7:L46" si="2">H7*K7</f>
        <v>0</v>
      </c>
      <c r="M7" s="10">
        <f t="shared" ref="M7:M46" si="3">MAX((M6+O6+D7-L7-P6),0)</f>
        <v>30</v>
      </c>
      <c r="N7" s="10" t="str">
        <f t="shared" ref="N7:N46" si="4">IF(M7&lt;0.25*F7,"HI",IF(M7&lt;0.5*F7,"MI",IF(M7&lt;0.75*F7,"LI","NI")))</f>
        <v>LI</v>
      </c>
      <c r="O7" s="10">
        <f t="shared" ref="O7:O46" si="5">IF(N7="NI",0,IF(N7="LI",0.25*F7,IF(N7="MI",0.5*F7,0.75*F7)))</f>
        <v>12.5</v>
      </c>
      <c r="P7" s="10">
        <f t="shared" ref="P7:P46" si="6">0.25*M7</f>
        <v>7.5</v>
      </c>
      <c r="Q7" s="2"/>
      <c r="R7" s="2"/>
      <c r="S7" s="2"/>
      <c r="T7" s="2"/>
      <c r="U7" s="2"/>
    </row>
    <row r="8" spans="1:21" x14ac:dyDescent="0.3">
      <c r="B8" s="9">
        <v>7</v>
      </c>
      <c r="C8" s="61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46" si="7">MAX(0,(I7+L7-D7-M7+O7))</f>
        <v>42.5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1:21" x14ac:dyDescent="0.3">
      <c r="B9" s="9">
        <v>10</v>
      </c>
      <c r="C9" s="61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1:21" x14ac:dyDescent="0.3">
      <c r="B10" s="9">
        <v>13</v>
      </c>
      <c r="C10" s="61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1:21" x14ac:dyDescent="0.3">
      <c r="B11" s="9">
        <v>16</v>
      </c>
      <c r="C11" s="61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1:21" x14ac:dyDescent="0.3">
      <c r="B12" s="9">
        <v>19</v>
      </c>
      <c r="C12" s="61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1:21" x14ac:dyDescent="0.3">
      <c r="B13" s="9">
        <v>22</v>
      </c>
      <c r="C13" s="61"/>
      <c r="D13" s="9"/>
      <c r="E13" s="47"/>
      <c r="F13" s="4">
        <v>50</v>
      </c>
      <c r="G13" s="11">
        <v>0.65</v>
      </c>
      <c r="H13" s="10">
        <f t="shared" si="0"/>
        <v>0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0</v>
      </c>
      <c r="M13" s="10">
        <f t="shared" si="3"/>
        <v>28.6669921875</v>
      </c>
      <c r="N13" s="10" t="str">
        <f t="shared" si="4"/>
        <v>LI</v>
      </c>
      <c r="O13" s="10">
        <f t="shared" si="5"/>
        <v>12.5</v>
      </c>
      <c r="P13" s="10">
        <f t="shared" si="6"/>
        <v>7.166748046875</v>
      </c>
      <c r="Q13" s="2"/>
      <c r="R13" s="2"/>
      <c r="S13" s="2"/>
      <c r="T13" s="2"/>
      <c r="U13" s="2"/>
    </row>
    <row r="14" spans="1:21" x14ac:dyDescent="0.3">
      <c r="B14" s="9">
        <v>25</v>
      </c>
      <c r="C14" s="62"/>
      <c r="D14" s="9"/>
      <c r="E14" s="47"/>
      <c r="F14" s="4">
        <v>50</v>
      </c>
      <c r="G14" s="11">
        <v>0.65</v>
      </c>
      <c r="H14" s="10">
        <f t="shared" si="0"/>
        <v>0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0</v>
      </c>
      <c r="M14" s="10">
        <f t="shared" si="3"/>
        <v>34.000244140625</v>
      </c>
      <c r="N14" s="10" t="str">
        <f t="shared" si="4"/>
        <v>LI</v>
      </c>
      <c r="O14" s="10">
        <f t="shared" si="5"/>
        <v>12.5</v>
      </c>
      <c r="P14" s="10">
        <f t="shared" si="6"/>
        <v>8.50006103515625</v>
      </c>
      <c r="Q14" s="2"/>
      <c r="R14" s="2"/>
      <c r="S14" s="2"/>
      <c r="T14" s="2"/>
      <c r="U14" s="2"/>
    </row>
    <row r="15" spans="1:21" x14ac:dyDescent="0.3">
      <c r="A15">
        <f>COUNT(D15:D26)</f>
        <v>0</v>
      </c>
      <c r="B15" s="9">
        <v>28</v>
      </c>
      <c r="C15" s="60" t="s">
        <v>39</v>
      </c>
      <c r="D15" s="35"/>
      <c r="E15" s="47"/>
      <c r="F15" s="4">
        <v>30</v>
      </c>
      <c r="G15" s="11" t="e">
        <f>G14+((Parameters!$E$18-Parameters!$E$17)/'3_Day_Perfect'!$A$15)</f>
        <v>#DIV/0!</v>
      </c>
      <c r="H15" s="10" t="e">
        <f t="shared" si="0"/>
        <v>#DIV/0!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 t="e">
        <f t="shared" si="2"/>
        <v>#DIV/0!</v>
      </c>
      <c r="M15" s="10" t="e">
        <f t="shared" si="3"/>
        <v>#DIV/0!</v>
      </c>
      <c r="N15" s="10" t="e">
        <f t="shared" si="4"/>
        <v>#DIV/0!</v>
      </c>
      <c r="O15" s="10" t="e">
        <f t="shared" si="5"/>
        <v>#DIV/0!</v>
      </c>
      <c r="P15" s="10" t="e">
        <f t="shared" si="6"/>
        <v>#DIV/0!</v>
      </c>
      <c r="Q15" s="2"/>
      <c r="R15" s="2"/>
      <c r="S15" s="2"/>
      <c r="T15" s="2"/>
      <c r="U15" s="2"/>
    </row>
    <row r="16" spans="1:21" x14ac:dyDescent="0.3">
      <c r="B16" s="9">
        <v>31</v>
      </c>
      <c r="C16" s="61"/>
      <c r="D16" s="35"/>
      <c r="E16" s="47"/>
      <c r="F16" s="4">
        <v>30</v>
      </c>
      <c r="G16" s="11" t="e">
        <f>G15+((Parameters!$E$18-Parameters!$E$17)/'3_Day_Perfect'!$A$15)</f>
        <v>#DIV/0!</v>
      </c>
      <c r="H16" s="10" t="e">
        <f t="shared" si="0"/>
        <v>#DIV/0!</v>
      </c>
      <c r="I16" s="10" t="e">
        <f t="shared" si="7"/>
        <v>#DIV/0!</v>
      </c>
      <c r="J16" s="10">
        <f>(Parameters!$C$11-'1_Day_Lead'!I16)/(Parameters!$C$11-Parameters!$C$12)</f>
        <v>4</v>
      </c>
      <c r="K16" s="10">
        <f t="shared" si="1"/>
        <v>1</v>
      </c>
      <c r="L16" s="10" t="e">
        <f t="shared" si="2"/>
        <v>#DIV/0!</v>
      </c>
      <c r="M16" s="10" t="e">
        <f t="shared" si="3"/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6"/>
        <v>#DIV/0!</v>
      </c>
      <c r="Q16" s="2"/>
      <c r="R16" s="2"/>
      <c r="S16" s="2"/>
      <c r="T16" s="2"/>
      <c r="U16" s="2"/>
    </row>
    <row r="17" spans="2:21" x14ac:dyDescent="0.3">
      <c r="B17" s="9">
        <v>35</v>
      </c>
      <c r="C17" s="61"/>
      <c r="D17" s="35"/>
      <c r="E17" s="47"/>
      <c r="F17" s="4">
        <v>30</v>
      </c>
      <c r="G17" s="11" t="e">
        <f>G16+((Parameters!$E$18-Parameters!$E$17)/'3_Day_Perfect'!$A$15)</f>
        <v>#DIV/0!</v>
      </c>
      <c r="H17" s="10" t="e">
        <f t="shared" si="0"/>
        <v>#DIV/0!</v>
      </c>
      <c r="I17" s="10" t="e">
        <f t="shared" si="7"/>
        <v>#DIV/0!</v>
      </c>
      <c r="J17" s="10">
        <f>(Parameters!$C$11-'1_Day_Lead'!I17)/(Parameters!$C$11-Parameters!$C$12)</f>
        <v>4</v>
      </c>
      <c r="K17" s="10">
        <f t="shared" si="1"/>
        <v>1</v>
      </c>
      <c r="L17" s="10" t="e">
        <f t="shared" si="2"/>
        <v>#DIV/0!</v>
      </c>
      <c r="M17" s="10" t="e">
        <f t="shared" si="3"/>
        <v>#DIV/0!</v>
      </c>
      <c r="N17" s="10" t="e">
        <f t="shared" si="4"/>
        <v>#DIV/0!</v>
      </c>
      <c r="O17" s="10" t="e">
        <f t="shared" si="5"/>
        <v>#DIV/0!</v>
      </c>
      <c r="P17" s="10" t="e">
        <f t="shared" si="6"/>
        <v>#DIV/0!</v>
      </c>
      <c r="Q17" s="2"/>
      <c r="R17" s="2"/>
      <c r="S17" s="2"/>
      <c r="T17" s="2"/>
      <c r="U17" s="2"/>
    </row>
    <row r="18" spans="2:21" x14ac:dyDescent="0.3">
      <c r="B18" s="9">
        <v>38</v>
      </c>
      <c r="C18" s="61"/>
      <c r="D18" s="35"/>
      <c r="E18" s="47"/>
      <c r="F18" s="4">
        <v>30</v>
      </c>
      <c r="G18" s="11" t="e">
        <f>G17+((Parameters!$E$18-Parameters!$E$17)/'3_Day_Perfect'!$A$15)</f>
        <v>#DIV/0!</v>
      </c>
      <c r="H18" s="10" t="e">
        <f t="shared" si="0"/>
        <v>#DIV/0!</v>
      </c>
      <c r="I18" s="10" t="e">
        <f t="shared" si="7"/>
        <v>#DIV/0!</v>
      </c>
      <c r="J18" s="10">
        <f>(Parameters!$C$11-'1_Day_Lead'!I18)/(Parameters!$C$11-Parameters!$C$12)</f>
        <v>4</v>
      </c>
      <c r="K18" s="10">
        <f t="shared" si="1"/>
        <v>1</v>
      </c>
      <c r="L18" s="10" t="e">
        <f t="shared" si="2"/>
        <v>#DIV/0!</v>
      </c>
      <c r="M18" s="10" t="e">
        <f t="shared" si="3"/>
        <v>#DIV/0!</v>
      </c>
      <c r="N18" s="10" t="e">
        <f t="shared" si="4"/>
        <v>#DIV/0!</v>
      </c>
      <c r="O18" s="10" t="e">
        <f t="shared" si="5"/>
        <v>#DIV/0!</v>
      </c>
      <c r="P18" s="10" t="e">
        <f t="shared" si="6"/>
        <v>#DIV/0!</v>
      </c>
      <c r="Q18" s="2"/>
      <c r="R18" s="2"/>
      <c r="S18" s="2"/>
      <c r="T18" s="2"/>
      <c r="U18" s="2"/>
    </row>
    <row r="19" spans="2:21" ht="14.7" customHeight="1" x14ac:dyDescent="0.3">
      <c r="B19" s="9">
        <v>41</v>
      </c>
      <c r="C19" s="61"/>
      <c r="D19" s="35"/>
      <c r="E19" s="47"/>
      <c r="F19" s="4">
        <v>30</v>
      </c>
      <c r="G19" s="11" t="e">
        <f>G18+((Parameters!$E$18-Parameters!$E$17)/'3_Day_Perfect'!$A$15)</f>
        <v>#DIV/0!</v>
      </c>
      <c r="H19" s="10" t="e">
        <f t="shared" si="0"/>
        <v>#DIV/0!</v>
      </c>
      <c r="I19" s="10" t="e">
        <f t="shared" si="7"/>
        <v>#DIV/0!</v>
      </c>
      <c r="J19" s="10">
        <f>(Parameters!$C$11-'1_Day_Lead'!I19)/(Parameters!$C$11-Parameters!$C$12)</f>
        <v>4</v>
      </c>
      <c r="K19" s="10">
        <f t="shared" si="1"/>
        <v>1</v>
      </c>
      <c r="L19" s="10" t="e">
        <f t="shared" si="2"/>
        <v>#DIV/0!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2:21" x14ac:dyDescent="0.3">
      <c r="B20" s="9">
        <v>44</v>
      </c>
      <c r="C20" s="61"/>
      <c r="D20" s="35"/>
      <c r="E20" s="47"/>
      <c r="F20" s="4">
        <v>30</v>
      </c>
      <c r="G20" s="11" t="e">
        <f>G19+((Parameters!$E$18-Parameters!$E$17)/'3_Day_Perfect'!$A$15)</f>
        <v>#DIV/0!</v>
      </c>
      <c r="H20" s="10" t="e">
        <f t="shared" si="0"/>
        <v>#DIV/0!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 t="e">
        <f t="shared" si="2"/>
        <v>#DIV/0!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2:21" x14ac:dyDescent="0.3">
      <c r="B21" s="9">
        <v>47</v>
      </c>
      <c r="C21" s="61"/>
      <c r="D21" s="35"/>
      <c r="E21" s="47"/>
      <c r="F21" s="4">
        <v>30</v>
      </c>
      <c r="G21" s="11" t="e">
        <f>G20+((Parameters!$E$18-Parameters!$E$17)/'3_Day_Perfect'!$A$15)</f>
        <v>#DIV/0!</v>
      </c>
      <c r="H21" s="10" t="e">
        <f t="shared" si="0"/>
        <v>#DIV/0!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 t="e">
        <f t="shared" si="2"/>
        <v>#DIV/0!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2:21" x14ac:dyDescent="0.3">
      <c r="B22" s="9">
        <v>50</v>
      </c>
      <c r="C22" s="61"/>
      <c r="D22" s="35"/>
      <c r="E22" s="47"/>
      <c r="F22" s="4">
        <v>30</v>
      </c>
      <c r="G22" s="11" t="e">
        <f>G21+((Parameters!$E$18-Parameters!$E$17)/'3_Day_Perfect'!$A$15)</f>
        <v>#DIV/0!</v>
      </c>
      <c r="H22" s="10" t="e">
        <f t="shared" si="0"/>
        <v>#DIV/0!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 t="e">
        <f t="shared" si="2"/>
        <v>#DIV/0!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2:21" x14ac:dyDescent="0.3">
      <c r="B23" s="9">
        <v>53</v>
      </c>
      <c r="C23" s="61"/>
      <c r="D23" s="35"/>
      <c r="E23" s="47"/>
      <c r="F23" s="4">
        <v>30</v>
      </c>
      <c r="G23" s="11" t="e">
        <f>G22+((Parameters!$E$18-Parameters!$E$17)/'3_Day_Perfect'!$A$15)</f>
        <v>#DIV/0!</v>
      </c>
      <c r="H23" s="10" t="e">
        <f t="shared" si="0"/>
        <v>#DIV/0!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 t="e">
        <f t="shared" si="2"/>
        <v>#DIV/0!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2:21" x14ac:dyDescent="0.3">
      <c r="B24" s="9">
        <v>56</v>
      </c>
      <c r="C24" s="61"/>
      <c r="D24" s="35"/>
      <c r="E24" s="47"/>
      <c r="F24" s="4">
        <v>30</v>
      </c>
      <c r="G24" s="11" t="e">
        <f>G23+((Parameters!$E$18-Parameters!$E$17)/'3_Day_Perfect'!$A$15)</f>
        <v>#DIV/0!</v>
      </c>
      <c r="H24" s="10" t="e">
        <f t="shared" si="0"/>
        <v>#DIV/0!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 t="e">
        <f t="shared" si="2"/>
        <v>#DIV/0!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2:21" x14ac:dyDescent="0.3">
      <c r="B25" s="9">
        <v>59</v>
      </c>
      <c r="C25" s="61"/>
      <c r="D25" s="35"/>
      <c r="E25" s="47"/>
      <c r="F25" s="4">
        <v>30</v>
      </c>
      <c r="G25" s="11" t="e">
        <f>G24+((Parameters!$E$18-Parameters!$E$17)/'3_Day_Perfect'!$A$15)</f>
        <v>#DIV/0!</v>
      </c>
      <c r="H25" s="10" t="e">
        <f t="shared" si="0"/>
        <v>#DIV/0!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 t="e">
        <f t="shared" si="2"/>
        <v>#DIV/0!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2:21" x14ac:dyDescent="0.3">
      <c r="B26" s="9">
        <v>62</v>
      </c>
      <c r="C26" s="62"/>
      <c r="D26" s="35"/>
      <c r="E26" s="47"/>
      <c r="F26" s="4">
        <v>30</v>
      </c>
      <c r="G26" s="11" t="e">
        <f>G25+((Parameters!$E$18-Parameters!$E$17)/'3_Day_Perfect'!$A$15)</f>
        <v>#DIV/0!</v>
      </c>
      <c r="H26" s="10" t="e">
        <f t="shared" si="0"/>
        <v>#DIV/0!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 t="e">
        <f t="shared" si="2"/>
        <v>#DIV/0!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2:21" x14ac:dyDescent="0.3">
      <c r="B27" s="9">
        <v>65</v>
      </c>
      <c r="C27" s="60" t="s">
        <v>40</v>
      </c>
      <c r="D27" s="35"/>
      <c r="E27" s="47"/>
      <c r="F27" s="4">
        <v>40</v>
      </c>
      <c r="G27" s="11">
        <f>1.15</f>
        <v>1.1499999999999999</v>
      </c>
      <c r="H27" s="10">
        <f t="shared" si="0"/>
        <v>0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0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2:21" x14ac:dyDescent="0.3">
      <c r="B28" s="9">
        <v>68</v>
      </c>
      <c r="C28" s="61"/>
      <c r="D28" s="35"/>
      <c r="E28" s="47"/>
      <c r="F28" s="4">
        <v>40</v>
      </c>
      <c r="G28" s="11">
        <f t="shared" ref="G28:G37" si="8">1.15</f>
        <v>1.1499999999999999</v>
      </c>
      <c r="H28" s="10">
        <f t="shared" si="0"/>
        <v>0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0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2:21" x14ac:dyDescent="0.3">
      <c r="B29" s="9">
        <v>71</v>
      </c>
      <c r="C29" s="61"/>
      <c r="D29" s="35"/>
      <c r="E29" s="47"/>
      <c r="F29" s="4">
        <v>40</v>
      </c>
      <c r="G29" s="11">
        <f t="shared" si="8"/>
        <v>1.1499999999999999</v>
      </c>
      <c r="H29" s="10">
        <f t="shared" si="0"/>
        <v>0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0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2:21" x14ac:dyDescent="0.3">
      <c r="B30" s="9">
        <v>74</v>
      </c>
      <c r="C30" s="61"/>
      <c r="D30" s="35"/>
      <c r="E30" s="47"/>
      <c r="F30" s="4">
        <v>40</v>
      </c>
      <c r="G30" s="11">
        <f t="shared" si="8"/>
        <v>1.1499999999999999</v>
      </c>
      <c r="H30" s="10">
        <f t="shared" si="0"/>
        <v>0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0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1" spans="2:21" ht="14.7" customHeight="1" x14ac:dyDescent="0.3">
      <c r="B31" s="9">
        <v>77</v>
      </c>
      <c r="C31" s="61"/>
      <c r="D31" s="35"/>
      <c r="E31" s="47"/>
      <c r="F31" s="4">
        <v>40</v>
      </c>
      <c r="G31" s="11">
        <f t="shared" si="8"/>
        <v>1.1499999999999999</v>
      </c>
      <c r="H31" s="10">
        <f t="shared" si="0"/>
        <v>0</v>
      </c>
      <c r="I31" s="10" t="e">
        <f t="shared" si="7"/>
        <v>#DIV/0!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0</v>
      </c>
      <c r="M31" s="10" t="e">
        <f t="shared" si="3"/>
        <v>#DIV/0!</v>
      </c>
      <c r="N31" s="10" t="e">
        <f t="shared" si="4"/>
        <v>#DIV/0!</v>
      </c>
      <c r="O31" s="10" t="e">
        <f t="shared" si="5"/>
        <v>#DIV/0!</v>
      </c>
      <c r="P31" s="10" t="e">
        <f t="shared" si="6"/>
        <v>#DIV/0!</v>
      </c>
      <c r="Q31" s="2"/>
      <c r="R31" s="2"/>
      <c r="S31" s="2"/>
      <c r="T31" s="2"/>
      <c r="U31" s="2"/>
    </row>
    <row r="32" spans="2:21" x14ac:dyDescent="0.3">
      <c r="B32" s="9">
        <v>80</v>
      </c>
      <c r="C32" s="61"/>
      <c r="D32" s="35"/>
      <c r="E32" s="47"/>
      <c r="F32" s="4">
        <v>40</v>
      </c>
      <c r="G32" s="11">
        <f t="shared" si="8"/>
        <v>1.1499999999999999</v>
      </c>
      <c r="H32" s="10">
        <f t="shared" si="0"/>
        <v>0</v>
      </c>
      <c r="I32" s="10" t="e">
        <f t="shared" si="7"/>
        <v>#DIV/0!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0</v>
      </c>
      <c r="M32" s="10" t="e">
        <f t="shared" si="3"/>
        <v>#DIV/0!</v>
      </c>
      <c r="N32" s="10" t="e">
        <f t="shared" si="4"/>
        <v>#DIV/0!</v>
      </c>
      <c r="O32" s="10" t="e">
        <f t="shared" si="5"/>
        <v>#DIV/0!</v>
      </c>
      <c r="P32" s="10" t="e">
        <f t="shared" si="6"/>
        <v>#DIV/0!</v>
      </c>
      <c r="Q32" s="2"/>
      <c r="R32" s="2"/>
      <c r="S32" s="2"/>
      <c r="T32" s="2"/>
      <c r="U32" s="2"/>
    </row>
    <row r="33" spans="1:21" x14ac:dyDescent="0.3">
      <c r="B33" s="9">
        <v>83</v>
      </c>
      <c r="C33" s="61"/>
      <c r="D33" s="35"/>
      <c r="E33" s="47"/>
      <c r="F33" s="4">
        <v>40</v>
      </c>
      <c r="G33" s="11">
        <f t="shared" si="8"/>
        <v>1.1499999999999999</v>
      </c>
      <c r="H33" s="10">
        <f t="shared" si="0"/>
        <v>0</v>
      </c>
      <c r="I33" s="10" t="e">
        <f t="shared" si="7"/>
        <v>#DIV/0!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0</v>
      </c>
      <c r="M33" s="10" t="e">
        <f t="shared" si="3"/>
        <v>#DIV/0!</v>
      </c>
      <c r="N33" s="10" t="e">
        <f t="shared" si="4"/>
        <v>#DIV/0!</v>
      </c>
      <c r="O33" s="10" t="e">
        <f t="shared" si="5"/>
        <v>#DIV/0!</v>
      </c>
      <c r="P33" s="10" t="e">
        <f t="shared" si="6"/>
        <v>#DIV/0!</v>
      </c>
      <c r="Q33" s="2"/>
      <c r="R33" s="2"/>
      <c r="S33" s="2"/>
      <c r="T33" s="2"/>
      <c r="U33" s="2"/>
    </row>
    <row r="34" spans="1:21" x14ac:dyDescent="0.3">
      <c r="B34" s="9">
        <v>86</v>
      </c>
      <c r="C34" s="61"/>
      <c r="D34" s="35"/>
      <c r="E34" s="47"/>
      <c r="F34" s="4">
        <v>40</v>
      </c>
      <c r="G34" s="11">
        <f t="shared" si="8"/>
        <v>1.1499999999999999</v>
      </c>
      <c r="H34" s="10">
        <f t="shared" si="0"/>
        <v>0</v>
      </c>
      <c r="I34" s="10" t="e">
        <f t="shared" si="7"/>
        <v>#DIV/0!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0</v>
      </c>
      <c r="M34" s="10" t="e">
        <f t="shared" si="3"/>
        <v>#DIV/0!</v>
      </c>
      <c r="N34" s="10" t="e">
        <f t="shared" si="4"/>
        <v>#DIV/0!</v>
      </c>
      <c r="O34" s="10" t="e">
        <f t="shared" si="5"/>
        <v>#DIV/0!</v>
      </c>
      <c r="P34" s="10" t="e">
        <f t="shared" si="6"/>
        <v>#DIV/0!</v>
      </c>
      <c r="Q34" s="2"/>
      <c r="R34" s="2"/>
      <c r="S34" s="2"/>
      <c r="T34" s="2"/>
      <c r="U34" s="2"/>
    </row>
    <row r="35" spans="1:21" x14ac:dyDescent="0.3">
      <c r="B35" s="9">
        <v>89</v>
      </c>
      <c r="C35" s="61"/>
      <c r="D35" s="35"/>
      <c r="E35" s="47"/>
      <c r="F35" s="4">
        <v>40</v>
      </c>
      <c r="G35" s="11">
        <f t="shared" si="8"/>
        <v>1.1499999999999999</v>
      </c>
      <c r="H35" s="10">
        <f t="shared" si="0"/>
        <v>0</v>
      </c>
      <c r="I35" s="10" t="e">
        <f t="shared" si="7"/>
        <v>#DIV/0!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0</v>
      </c>
      <c r="M35" s="10" t="e">
        <f t="shared" si="3"/>
        <v>#DIV/0!</v>
      </c>
      <c r="N35" s="10" t="e">
        <f t="shared" si="4"/>
        <v>#DIV/0!</v>
      </c>
      <c r="O35" s="10" t="e">
        <f t="shared" si="5"/>
        <v>#DIV/0!</v>
      </c>
      <c r="P35" s="10" t="e">
        <f t="shared" si="6"/>
        <v>#DIV/0!</v>
      </c>
      <c r="Q35" s="2"/>
      <c r="R35" s="2"/>
      <c r="S35" s="2"/>
      <c r="T35" s="2"/>
      <c r="U35" s="2"/>
    </row>
    <row r="36" spans="1:21" x14ac:dyDescent="0.3">
      <c r="B36" s="9">
        <v>92</v>
      </c>
      <c r="C36" s="61"/>
      <c r="D36" s="35"/>
      <c r="E36" s="47"/>
      <c r="F36" s="4">
        <v>40</v>
      </c>
      <c r="G36" s="11">
        <f t="shared" si="8"/>
        <v>1.1499999999999999</v>
      </c>
      <c r="H36" s="10">
        <f t="shared" si="0"/>
        <v>0</v>
      </c>
      <c r="I36" s="10" t="e">
        <f t="shared" si="7"/>
        <v>#DIV/0!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0</v>
      </c>
      <c r="M36" s="10" t="e">
        <f t="shared" si="3"/>
        <v>#DIV/0!</v>
      </c>
      <c r="N36" s="10" t="e">
        <f t="shared" si="4"/>
        <v>#DIV/0!</v>
      </c>
      <c r="O36" s="10" t="e">
        <f t="shared" si="5"/>
        <v>#DIV/0!</v>
      </c>
      <c r="P36" s="10" t="e">
        <f t="shared" si="6"/>
        <v>#DIV/0!</v>
      </c>
      <c r="Q36" s="2"/>
      <c r="R36" s="2"/>
      <c r="S36" s="2"/>
      <c r="T36" s="2"/>
      <c r="U36" s="2"/>
    </row>
    <row r="37" spans="1:21" ht="14.7" customHeight="1" x14ac:dyDescent="0.3">
      <c r="B37" s="9">
        <v>95</v>
      </c>
      <c r="C37" s="62"/>
      <c r="D37" s="35"/>
      <c r="E37" s="47"/>
      <c r="F37" s="4">
        <v>40</v>
      </c>
      <c r="G37" s="11">
        <f t="shared" si="8"/>
        <v>1.1499999999999999</v>
      </c>
      <c r="H37" s="10">
        <f t="shared" si="0"/>
        <v>0</v>
      </c>
      <c r="I37" s="10" t="e">
        <f t="shared" si="7"/>
        <v>#DIV/0!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0</v>
      </c>
      <c r="M37" s="10" t="e">
        <f t="shared" si="3"/>
        <v>#DIV/0!</v>
      </c>
      <c r="N37" s="10" t="e">
        <f t="shared" si="4"/>
        <v>#DIV/0!</v>
      </c>
      <c r="O37" s="10" t="e">
        <f t="shared" si="5"/>
        <v>#DIV/0!</v>
      </c>
      <c r="P37" s="10" t="e">
        <f t="shared" si="6"/>
        <v>#DIV/0!</v>
      </c>
      <c r="Q37" s="2"/>
      <c r="R37" s="2"/>
      <c r="S37" s="2"/>
      <c r="T37" s="2"/>
      <c r="U37" s="2"/>
    </row>
    <row r="38" spans="1:21" x14ac:dyDescent="0.3">
      <c r="A38">
        <f>COUNT(D38:D46)</f>
        <v>0</v>
      </c>
      <c r="B38" s="9">
        <v>98</v>
      </c>
      <c r="C38" s="60" t="s">
        <v>43</v>
      </c>
      <c r="D38" s="35"/>
      <c r="E38" s="47"/>
      <c r="F38" s="4">
        <v>10</v>
      </c>
      <c r="G38" s="11" t="e">
        <f>G37-((Parameters!$E$19-Parameters!$E$20)/'3_Day_Perfect'!$A$38)</f>
        <v>#DIV/0!</v>
      </c>
      <c r="H38" s="10" t="e">
        <f t="shared" si="0"/>
        <v>#DIV/0!</v>
      </c>
      <c r="I38" s="10" t="e">
        <f t="shared" si="7"/>
        <v>#DIV/0!</v>
      </c>
      <c r="J38" s="10">
        <f>(Parameters!$C$11-'1_Day_Lead'!I38)/(Parameters!$C$11-Parameters!$C$12)</f>
        <v>4</v>
      </c>
      <c r="K38" s="10">
        <f t="shared" si="1"/>
        <v>1</v>
      </c>
      <c r="L38" s="10" t="e">
        <f t="shared" si="2"/>
        <v>#DIV/0!</v>
      </c>
      <c r="M38" s="10" t="e">
        <f t="shared" si="3"/>
        <v>#DIV/0!</v>
      </c>
      <c r="N38" s="10" t="e">
        <f t="shared" si="4"/>
        <v>#DIV/0!</v>
      </c>
      <c r="O38" s="10" t="e">
        <f t="shared" si="5"/>
        <v>#DIV/0!</v>
      </c>
      <c r="P38" s="10" t="e">
        <f t="shared" si="6"/>
        <v>#DIV/0!</v>
      </c>
      <c r="Q38" s="2"/>
      <c r="R38" s="2"/>
      <c r="S38" s="2"/>
      <c r="T38" s="2"/>
      <c r="U38" s="2"/>
    </row>
    <row r="39" spans="1:21" x14ac:dyDescent="0.3">
      <c r="B39" s="9">
        <v>101</v>
      </c>
      <c r="C39" s="61"/>
      <c r="D39" s="35"/>
      <c r="E39" s="47"/>
      <c r="F39" s="4">
        <v>10</v>
      </c>
      <c r="G39" s="11" t="e">
        <f>G38-((Parameters!$E$19-Parameters!$E$20)/'3_Day_Perfect'!$A$38)</f>
        <v>#DIV/0!</v>
      </c>
      <c r="H39" s="10" t="e">
        <f t="shared" si="0"/>
        <v>#DIV/0!</v>
      </c>
      <c r="I39" s="10" t="e">
        <f t="shared" si="7"/>
        <v>#DIV/0!</v>
      </c>
      <c r="J39" s="10">
        <f>(Parameters!$C$11-'1_Day_Lead'!I39)/(Parameters!$C$11-Parameters!$C$12)</f>
        <v>4</v>
      </c>
      <c r="K39" s="10">
        <f t="shared" si="1"/>
        <v>1</v>
      </c>
      <c r="L39" s="10" t="e">
        <f t="shared" si="2"/>
        <v>#DIV/0!</v>
      </c>
      <c r="M39" s="10" t="e">
        <f t="shared" si="3"/>
        <v>#DIV/0!</v>
      </c>
      <c r="N39" s="10" t="e">
        <f t="shared" si="4"/>
        <v>#DIV/0!</v>
      </c>
      <c r="O39" s="10" t="e">
        <f t="shared" si="5"/>
        <v>#DIV/0!</v>
      </c>
      <c r="P39" s="10" t="e">
        <f t="shared" si="6"/>
        <v>#DIV/0!</v>
      </c>
      <c r="Q39" s="2"/>
      <c r="R39" s="2"/>
      <c r="S39" s="2"/>
      <c r="T39" s="2"/>
      <c r="U39" s="2"/>
    </row>
    <row r="40" spans="1:21" x14ac:dyDescent="0.3">
      <c r="B40" s="9">
        <v>104</v>
      </c>
      <c r="C40" s="61"/>
      <c r="D40" s="35"/>
      <c r="E40" s="47"/>
      <c r="F40" s="4">
        <v>10</v>
      </c>
      <c r="G40" s="11" t="e">
        <f>G39-((Parameters!$E$19-Parameters!$E$20)/'3_Day_Perfect'!$A$38)</f>
        <v>#DIV/0!</v>
      </c>
      <c r="H40" s="10" t="e">
        <f t="shared" si="0"/>
        <v>#DIV/0!</v>
      </c>
      <c r="I40" s="10" t="e">
        <f t="shared" si="7"/>
        <v>#DIV/0!</v>
      </c>
      <c r="J40" s="10">
        <f>(Parameters!$C$11-'1_Day_Lead'!I40)/(Parameters!$C$11-Parameters!$C$12)</f>
        <v>4</v>
      </c>
      <c r="K40" s="10">
        <f t="shared" si="1"/>
        <v>1</v>
      </c>
      <c r="L40" s="10" t="e">
        <f t="shared" si="2"/>
        <v>#DIV/0!</v>
      </c>
      <c r="M40" s="10" t="e">
        <f t="shared" si="3"/>
        <v>#DIV/0!</v>
      </c>
      <c r="N40" s="10" t="e">
        <f t="shared" si="4"/>
        <v>#DIV/0!</v>
      </c>
      <c r="O40" s="10" t="e">
        <f t="shared" si="5"/>
        <v>#DIV/0!</v>
      </c>
      <c r="P40" s="10" t="e">
        <f t="shared" si="6"/>
        <v>#DIV/0!</v>
      </c>
      <c r="Q40" s="2"/>
      <c r="R40" s="2"/>
      <c r="S40" s="2"/>
      <c r="T40" s="2"/>
      <c r="U40" s="2"/>
    </row>
    <row r="41" spans="1:21" x14ac:dyDescent="0.3">
      <c r="B41" s="9">
        <v>107</v>
      </c>
      <c r="C41" s="61"/>
      <c r="D41" s="35"/>
      <c r="E41" s="47"/>
      <c r="F41" s="4">
        <v>10</v>
      </c>
      <c r="G41" s="11" t="e">
        <f>G40-((Parameters!$E$19-Parameters!$E$20)/'3_Day_Perfect'!$A$38)</f>
        <v>#DIV/0!</v>
      </c>
      <c r="H41" s="10" t="e">
        <f t="shared" si="0"/>
        <v>#DIV/0!</v>
      </c>
      <c r="I41" s="10" t="e">
        <f t="shared" si="7"/>
        <v>#DIV/0!</v>
      </c>
      <c r="J41" s="10">
        <f>(Parameters!$C$11-'1_Day_Lead'!I41)/(Parameters!$C$11-Parameters!$C$12)</f>
        <v>4</v>
      </c>
      <c r="K41" s="10">
        <f t="shared" si="1"/>
        <v>1</v>
      </c>
      <c r="L41" s="10" t="e">
        <f t="shared" si="2"/>
        <v>#DIV/0!</v>
      </c>
      <c r="M41" s="10" t="e">
        <f t="shared" si="3"/>
        <v>#DIV/0!</v>
      </c>
      <c r="N41" s="10" t="e">
        <f t="shared" si="4"/>
        <v>#DIV/0!</v>
      </c>
      <c r="O41" s="10" t="e">
        <f t="shared" si="5"/>
        <v>#DIV/0!</v>
      </c>
      <c r="P41" s="10" t="e">
        <f t="shared" si="6"/>
        <v>#DIV/0!</v>
      </c>
      <c r="Q41" s="33"/>
      <c r="R41" s="33"/>
      <c r="S41" s="33"/>
      <c r="T41" s="33"/>
      <c r="U41" s="33"/>
    </row>
    <row r="42" spans="1:21" x14ac:dyDescent="0.3">
      <c r="B42" s="9">
        <v>110</v>
      </c>
      <c r="C42" s="61"/>
      <c r="D42" s="35"/>
      <c r="E42" s="47"/>
      <c r="F42" s="4">
        <v>10</v>
      </c>
      <c r="G42" s="11" t="e">
        <f>G41-((Parameters!$E$19-Parameters!$E$20)/'3_Day_Perfect'!$A$38)</f>
        <v>#DIV/0!</v>
      </c>
      <c r="H42" s="10" t="e">
        <f t="shared" si="0"/>
        <v>#DIV/0!</v>
      </c>
      <c r="I42" s="10" t="e">
        <f t="shared" si="7"/>
        <v>#DIV/0!</v>
      </c>
      <c r="J42" s="10">
        <f>(Parameters!$C$11-'1_Day_Lead'!I42)/(Parameters!$C$11-Parameters!$C$12)</f>
        <v>4</v>
      </c>
      <c r="K42" s="10">
        <f t="shared" si="1"/>
        <v>1</v>
      </c>
      <c r="L42" s="10" t="e">
        <f t="shared" si="2"/>
        <v>#DIV/0!</v>
      </c>
      <c r="M42" s="10" t="e">
        <f t="shared" si="3"/>
        <v>#DIV/0!</v>
      </c>
      <c r="N42" s="10" t="e">
        <f t="shared" si="4"/>
        <v>#DIV/0!</v>
      </c>
      <c r="O42" s="10" t="e">
        <f t="shared" si="5"/>
        <v>#DIV/0!</v>
      </c>
      <c r="P42" s="10" t="e">
        <f t="shared" si="6"/>
        <v>#DIV/0!</v>
      </c>
      <c r="Q42" s="33"/>
      <c r="R42" s="33"/>
      <c r="S42" s="33"/>
      <c r="T42" s="33"/>
      <c r="U42" s="33"/>
    </row>
    <row r="43" spans="1:21" x14ac:dyDescent="0.3">
      <c r="B43" s="9">
        <v>113</v>
      </c>
      <c r="C43" s="61"/>
      <c r="D43" s="35"/>
      <c r="E43" s="47"/>
      <c r="F43" s="4">
        <v>10</v>
      </c>
      <c r="G43" s="11" t="e">
        <f>G42-((Parameters!$E$19-Parameters!$E$20)/'3_Day_Perfect'!$A$38)</f>
        <v>#DIV/0!</v>
      </c>
      <c r="H43" s="10" t="e">
        <f t="shared" si="0"/>
        <v>#DIV/0!</v>
      </c>
      <c r="I43" s="10" t="e">
        <f t="shared" si="7"/>
        <v>#DIV/0!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 t="e">
        <f t="shared" si="2"/>
        <v>#DIV/0!</v>
      </c>
      <c r="M43" s="10" t="e">
        <f t="shared" si="3"/>
        <v>#DIV/0!</v>
      </c>
      <c r="N43" s="10" t="e">
        <f t="shared" si="4"/>
        <v>#DIV/0!</v>
      </c>
      <c r="O43" s="10" t="e">
        <f t="shared" si="5"/>
        <v>#DIV/0!</v>
      </c>
      <c r="P43" s="10" t="e">
        <f t="shared" si="6"/>
        <v>#DIV/0!</v>
      </c>
      <c r="Q43" s="33"/>
      <c r="R43" s="33"/>
      <c r="S43" s="33"/>
      <c r="T43" s="33"/>
      <c r="U43" s="33"/>
    </row>
    <row r="44" spans="1:21" x14ac:dyDescent="0.3">
      <c r="B44" s="9">
        <v>116</v>
      </c>
      <c r="C44" s="61"/>
      <c r="D44" s="35"/>
      <c r="E44" s="47"/>
      <c r="F44" s="4">
        <v>10</v>
      </c>
      <c r="G44" s="11" t="e">
        <f>G43-((Parameters!$E$19-Parameters!$E$20)/'3_Day_Perfect'!$A$38)</f>
        <v>#DIV/0!</v>
      </c>
      <c r="H44" s="10" t="e">
        <f t="shared" si="0"/>
        <v>#DIV/0!</v>
      </c>
      <c r="I44" s="10" t="e">
        <f t="shared" si="7"/>
        <v>#DIV/0!</v>
      </c>
      <c r="J44" s="10">
        <f>(Parameters!$C$11-'1_Day_Lead'!I44)/(Parameters!$C$11-Parameters!$C$12)</f>
        <v>4</v>
      </c>
      <c r="K44" s="10">
        <f t="shared" si="1"/>
        <v>1</v>
      </c>
      <c r="L44" s="10" t="e">
        <f t="shared" si="2"/>
        <v>#DIV/0!</v>
      </c>
      <c r="M44" s="10" t="e">
        <f t="shared" si="3"/>
        <v>#DIV/0!</v>
      </c>
      <c r="N44" s="10" t="e">
        <f t="shared" si="4"/>
        <v>#DIV/0!</v>
      </c>
      <c r="O44" s="10" t="e">
        <f t="shared" si="5"/>
        <v>#DIV/0!</v>
      </c>
      <c r="P44" s="10" t="e">
        <f t="shared" si="6"/>
        <v>#DIV/0!</v>
      </c>
      <c r="Q44" s="33"/>
      <c r="R44" s="33"/>
      <c r="S44" s="33"/>
      <c r="T44" s="33"/>
      <c r="U44" s="33"/>
    </row>
    <row r="45" spans="1:21" x14ac:dyDescent="0.3">
      <c r="B45" s="9">
        <v>119</v>
      </c>
      <c r="C45" s="61"/>
      <c r="D45" s="35"/>
      <c r="E45" s="47"/>
      <c r="F45" s="4">
        <v>10</v>
      </c>
      <c r="G45" s="11" t="e">
        <f>G44-((Parameters!$E$19-Parameters!$E$20)/'3_Day_Perfect'!$A$38)</f>
        <v>#DIV/0!</v>
      </c>
      <c r="H45" s="10" t="e">
        <f t="shared" si="0"/>
        <v>#DIV/0!</v>
      </c>
      <c r="I45" s="10" t="e">
        <f t="shared" si="7"/>
        <v>#DIV/0!</v>
      </c>
      <c r="J45" s="10">
        <f>(Parameters!$C$11-'1_Day_Lead'!I45)/(Parameters!$C$11-Parameters!$C$12)</f>
        <v>4</v>
      </c>
      <c r="K45" s="10">
        <f t="shared" si="1"/>
        <v>1</v>
      </c>
      <c r="L45" s="10" t="e">
        <f t="shared" si="2"/>
        <v>#DIV/0!</v>
      </c>
      <c r="M45" s="10" t="e">
        <f t="shared" si="3"/>
        <v>#DIV/0!</v>
      </c>
      <c r="N45" s="10" t="e">
        <f t="shared" si="4"/>
        <v>#DIV/0!</v>
      </c>
      <c r="O45" s="10" t="e">
        <f t="shared" si="5"/>
        <v>#DIV/0!</v>
      </c>
      <c r="P45" s="10" t="e">
        <f t="shared" si="6"/>
        <v>#DIV/0!</v>
      </c>
      <c r="Q45" s="33"/>
      <c r="R45" s="33"/>
      <c r="S45" s="33"/>
      <c r="T45" s="33"/>
      <c r="U45" s="33"/>
    </row>
    <row r="46" spans="1:21" x14ac:dyDescent="0.3">
      <c r="B46" s="9">
        <v>122</v>
      </c>
      <c r="C46" s="62"/>
      <c r="D46" s="35"/>
      <c r="E46" s="47"/>
      <c r="F46" s="4">
        <v>10</v>
      </c>
      <c r="G46" s="11" t="e">
        <f>G45-((Parameters!$E$19-Parameters!$E$20)/'3_Day_Perfect'!$A$38)</f>
        <v>#DIV/0!</v>
      </c>
      <c r="H46" s="10" t="e">
        <f t="shared" si="0"/>
        <v>#DIV/0!</v>
      </c>
      <c r="I46" s="10" t="e">
        <f t="shared" si="7"/>
        <v>#DIV/0!</v>
      </c>
      <c r="J46" s="10">
        <f>(Parameters!$C$11-'1_Day_Lead'!I46)/(Parameters!$C$11-Parameters!$C$12)</f>
        <v>4</v>
      </c>
      <c r="K46" s="10">
        <f t="shared" si="1"/>
        <v>1</v>
      </c>
      <c r="L46" s="10" t="e">
        <f t="shared" si="2"/>
        <v>#DIV/0!</v>
      </c>
      <c r="M46" s="10" t="e">
        <f t="shared" si="3"/>
        <v>#DIV/0!</v>
      </c>
      <c r="N46" s="10" t="e">
        <f t="shared" si="4"/>
        <v>#DIV/0!</v>
      </c>
      <c r="O46" s="10" t="e">
        <f t="shared" si="5"/>
        <v>#DIV/0!</v>
      </c>
      <c r="P46" s="10" t="e">
        <f t="shared" si="6"/>
        <v>#DIV/0!</v>
      </c>
      <c r="Q46" s="33"/>
      <c r="R46" s="33"/>
      <c r="S46" s="33"/>
      <c r="T46" s="33"/>
      <c r="U46" s="33"/>
    </row>
    <row r="48" spans="1:21" x14ac:dyDescent="0.3">
      <c r="C48" t="s">
        <v>47</v>
      </c>
      <c r="D48">
        <f>SUM(D6:D14)</f>
        <v>0</v>
      </c>
      <c r="L48">
        <f>SUM(L6:L14)</f>
        <v>0</v>
      </c>
      <c r="O48">
        <f>SUM(O6:O14)</f>
        <v>75</v>
      </c>
      <c r="P48">
        <f>SUM(P6:P14)</f>
        <v>76.99981689453125</v>
      </c>
    </row>
    <row r="49" spans="3:16" x14ac:dyDescent="0.3">
      <c r="C49" t="s">
        <v>39</v>
      </c>
      <c r="D49">
        <f>SUM(D15:D26)</f>
        <v>0</v>
      </c>
      <c r="L49" t="e">
        <f>SUM(L15:L26)</f>
        <v>#DIV/0!</v>
      </c>
      <c r="O49" t="e">
        <f>SUM(O15:O26)</f>
        <v>#DIV/0!</v>
      </c>
      <c r="P49" t="e">
        <f>SUM(P15:P26)</f>
        <v>#DIV/0!</v>
      </c>
    </row>
    <row r="50" spans="3:16" x14ac:dyDescent="0.3">
      <c r="C50" t="s">
        <v>49</v>
      </c>
      <c r="D50">
        <f>SUM(D27:D37)</f>
        <v>0</v>
      </c>
      <c r="L50">
        <f>SUM(L27:L37)</f>
        <v>0</v>
      </c>
      <c r="O50" t="e">
        <f>SUM(O27:O37)</f>
        <v>#DIV/0!</v>
      </c>
      <c r="P50" t="e">
        <f>SUM(P27:P37)</f>
        <v>#DIV/0!</v>
      </c>
    </row>
    <row r="51" spans="3:16" x14ac:dyDescent="0.3">
      <c r="C51" t="s">
        <v>43</v>
      </c>
      <c r="D51">
        <f>SUM(D38:D46)</f>
        <v>0</v>
      </c>
      <c r="L51" t="e">
        <f>SUM(L38:L46)</f>
        <v>#DIV/0!</v>
      </c>
      <c r="O51" t="e">
        <f>SUM(O38:O46)</f>
        <v>#DIV/0!</v>
      </c>
      <c r="P51" t="e">
        <f>SUM(P38:P46)</f>
        <v>#DIV/0!</v>
      </c>
    </row>
    <row r="52" spans="3:16" x14ac:dyDescent="0.3">
      <c r="D52" s="13">
        <f>SUM(D6:D46)</f>
        <v>0</v>
      </c>
      <c r="E52" s="13"/>
      <c r="F52" s="13"/>
      <c r="G52" s="14"/>
      <c r="H52" s="14"/>
      <c r="I52" s="14"/>
      <c r="J52" s="14"/>
      <c r="K52" s="14"/>
      <c r="L52" s="13" t="e">
        <f>SUM(L6:L46)</f>
        <v>#DIV/0!</v>
      </c>
      <c r="M52" s="13"/>
      <c r="N52" s="13"/>
      <c r="O52" s="13" t="e">
        <f>SUM(O5:O46)</f>
        <v>#DIV/0!</v>
      </c>
      <c r="P52" s="13" t="e">
        <f>SUM(P5:P46)</f>
        <v>#DIV/0!</v>
      </c>
    </row>
  </sheetData>
  <mergeCells count="6">
    <mergeCell ref="C38:C46"/>
    <mergeCell ref="B2:P2"/>
    <mergeCell ref="F4:F5"/>
    <mergeCell ref="C6:C14"/>
    <mergeCell ref="C15:C26"/>
    <mergeCell ref="C27:C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42"/>
  <sheetViews>
    <sheetView topLeftCell="B1" workbookViewId="0">
      <selection activeCell="E6" sqref="E6"/>
    </sheetView>
  </sheetViews>
  <sheetFormatPr defaultRowHeight="14.4" x14ac:dyDescent="0.3"/>
  <cols>
    <col min="1" max="1" width="3.109375" customWidth="1"/>
    <col min="3" max="3" width="12.332031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3" t="s">
        <v>45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0" t="s">
        <v>16</v>
      </c>
      <c r="D6" s="9">
        <v>0</v>
      </c>
      <c r="E6" s="47">
        <v>27.974755384945698</v>
      </c>
      <c r="F6" s="4">
        <v>50</v>
      </c>
      <c r="G6" s="11">
        <v>0.65</v>
      </c>
      <c r="H6" s="10">
        <f>E6*G6</f>
        <v>18.183591000214705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18.183591000214705</v>
      </c>
      <c r="M6" s="10">
        <f>MAX((M5+O5+D6-L6-P5),0)</f>
        <v>21.816408999785295</v>
      </c>
      <c r="N6" s="10" t="str">
        <f>IF(M6&lt;0.25*F6,"HI",IF(M6&lt;0.5*F6,"MI",IF(M6&lt;0.75*F6,"LI","NI")))</f>
        <v>MI</v>
      </c>
      <c r="O6" s="10">
        <f>IF(N6="NI",0,IF(N6="LI",0.25*F6,IF(N6="MI",0.5*F6,0.75*F6)))</f>
        <v>25</v>
      </c>
      <c r="P6" s="10">
        <f>0.25*M6</f>
        <v>5.4541022499463239</v>
      </c>
      <c r="Q6" s="2"/>
      <c r="R6" s="2"/>
      <c r="S6" s="2"/>
      <c r="T6" s="2"/>
      <c r="U6" s="2"/>
    </row>
    <row r="7" spans="1:21" x14ac:dyDescent="0.3">
      <c r="B7" s="9">
        <v>5</v>
      </c>
      <c r="C7" s="61"/>
      <c r="D7" s="9">
        <v>1.8</v>
      </c>
      <c r="E7" s="47">
        <v>29.64169922201895</v>
      </c>
      <c r="F7" s="4">
        <v>50</v>
      </c>
      <c r="G7" s="11">
        <v>0.65</v>
      </c>
      <c r="H7" s="10">
        <f t="shared" ref="H7:H36" si="0">E7*G7</f>
        <v>19.267104494312317</v>
      </c>
      <c r="I7" s="10">
        <f>MAX(0,(I6+L6-D6-M6+O6))</f>
        <v>121.36718200042941</v>
      </c>
      <c r="J7" s="10">
        <f>(Parameters!$C$11-'1_Day_Lead'!I7)/(Parameters!$C$11-Parameters!$C$12)</f>
        <v>1.7018988343937507</v>
      </c>
      <c r="K7" s="10">
        <f t="shared" ref="K7:K36" si="1">IF(J7&lt;0,0,IF(J7&gt;1,1,J7))</f>
        <v>1</v>
      </c>
      <c r="L7" s="10">
        <f t="shared" ref="L7:L36" si="2">H7*K7</f>
        <v>19.267104494312317</v>
      </c>
      <c r="M7" s="10">
        <f t="shared" ref="M7:M36" si="3">MAX((M6+O6+D7-L7-P6),0)</f>
        <v>23.895202255526652</v>
      </c>
      <c r="N7" s="10" t="str">
        <f t="shared" ref="N7:N36" si="4">IF(M7&lt;0.25*F7,"HI",IF(M7&lt;0.5*F7,"MI",IF(M7&lt;0.75*F7,"LI","NI")))</f>
        <v>MI</v>
      </c>
      <c r="O7" s="10">
        <f t="shared" ref="O7:O36" si="5">IF(N7="NI",0,IF(N7="LI",0.25*F7,IF(N7="MI",0.5*F7,0.75*F7)))</f>
        <v>25</v>
      </c>
      <c r="P7" s="10">
        <f t="shared" ref="P7:P36" si="6">0.25*M7</f>
        <v>5.9738005638816629</v>
      </c>
      <c r="Q7" s="2"/>
      <c r="R7" s="2"/>
      <c r="S7" s="2"/>
      <c r="T7" s="2"/>
      <c r="U7" s="2"/>
    </row>
    <row r="8" spans="1:21" x14ac:dyDescent="0.3">
      <c r="B8" s="9">
        <v>9</v>
      </c>
      <c r="C8" s="61"/>
      <c r="D8" s="9">
        <v>30.2</v>
      </c>
      <c r="E8" s="47">
        <v>13.185086642617712</v>
      </c>
      <c r="F8" s="4">
        <v>50</v>
      </c>
      <c r="G8" s="11">
        <v>0.65</v>
      </c>
      <c r="H8" s="10">
        <f t="shared" si="0"/>
        <v>8.5703063177015135</v>
      </c>
      <c r="I8" s="10">
        <f t="shared" ref="I8:I36" si="7">MAX(0,(I7+L7-D7-M7+O7))</f>
        <v>139.93908423921505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8.5703063177015135</v>
      </c>
      <c r="M8" s="10">
        <f t="shared" si="3"/>
        <v>64.551095373943483</v>
      </c>
      <c r="N8" s="10" t="str">
        <f t="shared" si="4"/>
        <v>NI</v>
      </c>
      <c r="O8" s="10">
        <f t="shared" si="5"/>
        <v>0</v>
      </c>
      <c r="P8" s="10">
        <f t="shared" si="6"/>
        <v>16.137773843485871</v>
      </c>
      <c r="Q8" s="2"/>
      <c r="R8" s="2"/>
      <c r="S8" s="2"/>
      <c r="T8" s="2"/>
      <c r="U8" s="2"/>
    </row>
    <row r="9" spans="1:21" x14ac:dyDescent="0.3">
      <c r="B9" s="9">
        <v>13</v>
      </c>
      <c r="C9" s="61"/>
      <c r="D9" s="9">
        <v>11.4</v>
      </c>
      <c r="E9" s="47">
        <v>21.968175103725741</v>
      </c>
      <c r="F9" s="4">
        <v>50</v>
      </c>
      <c r="G9" s="11">
        <v>0.65</v>
      </c>
      <c r="H9" s="10">
        <f t="shared" si="0"/>
        <v>14.279313817421732</v>
      </c>
      <c r="I9" s="10">
        <f t="shared" si="7"/>
        <v>53.758295182973086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14.279313817421732</v>
      </c>
      <c r="M9" s="10">
        <f t="shared" si="3"/>
        <v>45.534007713035891</v>
      </c>
      <c r="N9" s="10" t="str">
        <f t="shared" si="4"/>
        <v>NI</v>
      </c>
      <c r="O9" s="10">
        <f t="shared" si="5"/>
        <v>0</v>
      </c>
      <c r="P9" s="10">
        <f t="shared" si="6"/>
        <v>11.383501928258973</v>
      </c>
      <c r="Q9" s="2"/>
      <c r="R9" s="2"/>
      <c r="S9" s="2"/>
      <c r="T9" s="2"/>
      <c r="U9" s="2"/>
    </row>
    <row r="10" spans="1:21" x14ac:dyDescent="0.3">
      <c r="B10" s="9">
        <v>17</v>
      </c>
      <c r="C10" s="61"/>
      <c r="D10" s="9">
        <v>2.5</v>
      </c>
      <c r="E10" s="47">
        <v>22.077481859710421</v>
      </c>
      <c r="F10" s="4">
        <v>50</v>
      </c>
      <c r="G10" s="11">
        <v>0.65</v>
      </c>
      <c r="H10" s="10">
        <f t="shared" si="0"/>
        <v>14.350363208811775</v>
      </c>
      <c r="I10" s="10">
        <f t="shared" si="7"/>
        <v>11.103601287358934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14.350363208811775</v>
      </c>
      <c r="M10" s="10">
        <f t="shared" si="3"/>
        <v>22.300142575965147</v>
      </c>
      <c r="N10" s="10" t="str">
        <f t="shared" si="4"/>
        <v>MI</v>
      </c>
      <c r="O10" s="10">
        <f t="shared" si="5"/>
        <v>25</v>
      </c>
      <c r="P10" s="10">
        <f t="shared" si="6"/>
        <v>5.5750356439912867</v>
      </c>
      <c r="Q10" s="2"/>
      <c r="R10" s="2"/>
      <c r="S10" s="2"/>
      <c r="T10" s="2"/>
      <c r="U10" s="2"/>
    </row>
    <row r="11" spans="1:21" x14ac:dyDescent="0.3">
      <c r="B11" s="9">
        <v>21</v>
      </c>
      <c r="C11" s="61"/>
      <c r="D11" s="9">
        <v>20</v>
      </c>
      <c r="E11" s="47">
        <v>19.308002648048674</v>
      </c>
      <c r="F11" s="4">
        <v>50</v>
      </c>
      <c r="G11" s="11">
        <v>0.65</v>
      </c>
      <c r="H11" s="10">
        <f t="shared" si="0"/>
        <v>12.550201721231639</v>
      </c>
      <c r="I11" s="10">
        <f t="shared" si="7"/>
        <v>25.653821920205562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12.550201721231639</v>
      </c>
      <c r="M11" s="10">
        <f t="shared" si="3"/>
        <v>49.174905210742217</v>
      </c>
      <c r="N11" s="10" t="str">
        <f t="shared" si="4"/>
        <v>NI</v>
      </c>
      <c r="O11" s="10">
        <f t="shared" si="5"/>
        <v>0</v>
      </c>
      <c r="P11" s="10">
        <f t="shared" si="6"/>
        <v>12.293726302685554</v>
      </c>
      <c r="Q11" s="2"/>
      <c r="R11" s="2"/>
      <c r="S11" s="2"/>
      <c r="T11" s="2"/>
      <c r="U11" s="2"/>
    </row>
    <row r="12" spans="1:21" x14ac:dyDescent="0.3">
      <c r="B12" s="9">
        <v>25</v>
      </c>
      <c r="C12" s="61"/>
      <c r="D12" s="9">
        <v>20.6</v>
      </c>
      <c r="E12" s="47">
        <v>14.482650715771655</v>
      </c>
      <c r="F12" s="4">
        <v>50</v>
      </c>
      <c r="G12" s="11">
        <v>0.65</v>
      </c>
      <c r="H12" s="10">
        <f t="shared" si="0"/>
        <v>9.4137229652515764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9.4137229652515764</v>
      </c>
      <c r="M12" s="10">
        <f t="shared" si="3"/>
        <v>48.067455942805083</v>
      </c>
      <c r="N12" s="10" t="str">
        <f t="shared" si="4"/>
        <v>NI</v>
      </c>
      <c r="O12" s="10">
        <f t="shared" si="5"/>
        <v>0</v>
      </c>
      <c r="P12" s="10">
        <f t="shared" si="6"/>
        <v>12.016863985701271</v>
      </c>
      <c r="Q12" s="2"/>
      <c r="R12" s="2"/>
      <c r="S12" s="2"/>
      <c r="T12" s="2"/>
      <c r="U12" s="2"/>
    </row>
    <row r="13" spans="1:21" x14ac:dyDescent="0.3">
      <c r="A13">
        <f>COUNT(D13:D21)</f>
        <v>9</v>
      </c>
      <c r="B13" s="9">
        <v>29</v>
      </c>
      <c r="C13" s="60" t="s">
        <v>39</v>
      </c>
      <c r="D13" s="9">
        <v>10.5</v>
      </c>
      <c r="E13" s="47">
        <v>15.058464191085047</v>
      </c>
      <c r="F13" s="4">
        <v>30</v>
      </c>
      <c r="G13" s="11">
        <f>G12+((Parameters!$E$18-Parameters!$E$17)/$A$13)</f>
        <v>0.7055555555555556</v>
      </c>
      <c r="H13" s="10">
        <f t="shared" si="0"/>
        <v>10.62458306815445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10.62458306815445</v>
      </c>
      <c r="M13" s="10">
        <f t="shared" si="3"/>
        <v>35.926008888949362</v>
      </c>
      <c r="N13" s="10" t="str">
        <f t="shared" si="4"/>
        <v>NI</v>
      </c>
      <c r="O13" s="10">
        <f t="shared" si="5"/>
        <v>0</v>
      </c>
      <c r="P13" s="10">
        <f t="shared" si="6"/>
        <v>8.9815022222373404</v>
      </c>
      <c r="Q13" s="2"/>
      <c r="R13" s="2"/>
      <c r="S13" s="2"/>
      <c r="T13" s="2"/>
      <c r="U13" s="2"/>
    </row>
    <row r="14" spans="1:21" x14ac:dyDescent="0.3">
      <c r="B14" s="9">
        <v>33</v>
      </c>
      <c r="C14" s="61"/>
      <c r="D14" s="9">
        <v>0.3</v>
      </c>
      <c r="E14" s="47">
        <v>15.549947842660846</v>
      </c>
      <c r="F14" s="4">
        <v>30</v>
      </c>
      <c r="G14" s="11">
        <f>G13+((Parameters!$E$18-Parameters!$E$17)/$A$13)</f>
        <v>0.76111111111111118</v>
      </c>
      <c r="H14" s="10">
        <f t="shared" si="0"/>
        <v>11.835238080247423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11.835238080247423</v>
      </c>
      <c r="M14" s="10">
        <f t="shared" si="3"/>
        <v>15.409268586464597</v>
      </c>
      <c r="N14" s="10" t="str">
        <f t="shared" si="4"/>
        <v>LI</v>
      </c>
      <c r="O14" s="10">
        <f t="shared" si="5"/>
        <v>7.5</v>
      </c>
      <c r="P14" s="10">
        <f t="shared" si="6"/>
        <v>3.8523171466161492</v>
      </c>
      <c r="Q14" s="2"/>
      <c r="R14" s="2"/>
      <c r="S14" s="2"/>
      <c r="T14" s="2"/>
      <c r="U14" s="2"/>
    </row>
    <row r="15" spans="1:21" ht="14.7" customHeight="1" x14ac:dyDescent="0.3">
      <c r="B15" s="9">
        <v>37</v>
      </c>
      <c r="C15" s="61"/>
      <c r="D15" s="35">
        <v>43.699999999999996</v>
      </c>
      <c r="E15" s="47">
        <v>11.989859820561612</v>
      </c>
      <c r="F15" s="4">
        <v>30</v>
      </c>
      <c r="G15" s="11">
        <f>G14+((Parameters!$E$18-Parameters!$E$17)/$A$13)</f>
        <v>0.81666666666666676</v>
      </c>
      <c r="H15" s="10">
        <f t="shared" si="0"/>
        <v>9.7917188534586508</v>
      </c>
      <c r="I15" s="10">
        <f t="shared" si="7"/>
        <v>3.6259694937828257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9.7917188534586508</v>
      </c>
      <c r="M15" s="10">
        <f t="shared" si="3"/>
        <v>52.965232586389796</v>
      </c>
      <c r="N15" s="10" t="str">
        <f t="shared" si="4"/>
        <v>NI</v>
      </c>
      <c r="O15" s="10">
        <f t="shared" si="5"/>
        <v>0</v>
      </c>
      <c r="P15" s="10">
        <f t="shared" si="6"/>
        <v>13.241308146597449</v>
      </c>
      <c r="Q15" s="2"/>
      <c r="R15" s="2"/>
      <c r="S15" s="2"/>
      <c r="T15" s="2"/>
      <c r="U15" s="2"/>
    </row>
    <row r="16" spans="1:21" x14ac:dyDescent="0.3">
      <c r="B16" s="9">
        <v>41</v>
      </c>
      <c r="C16" s="61"/>
      <c r="D16" s="35">
        <v>40.700000000000003</v>
      </c>
      <c r="E16" s="47">
        <v>12.339368726902302</v>
      </c>
      <c r="F16" s="4">
        <v>30</v>
      </c>
      <c r="G16" s="11">
        <f>G15+((Parameters!$E$18-Parameters!$E$17)/$A$13)</f>
        <v>0.87222222222222234</v>
      </c>
      <c r="H16" s="10">
        <f t="shared" si="0"/>
        <v>10.762671611798121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10.762671611798121</v>
      </c>
      <c r="M16" s="10">
        <f t="shared" si="3"/>
        <v>69.661252827994232</v>
      </c>
      <c r="N16" s="10" t="str">
        <f t="shared" si="4"/>
        <v>NI</v>
      </c>
      <c r="O16" s="10">
        <f t="shared" si="5"/>
        <v>0</v>
      </c>
      <c r="P16" s="10">
        <f t="shared" si="6"/>
        <v>17.415313206998558</v>
      </c>
      <c r="Q16" s="2"/>
      <c r="R16" s="2"/>
      <c r="S16" s="2"/>
      <c r="T16" s="2"/>
      <c r="U16" s="2"/>
    </row>
    <row r="17" spans="1:21" x14ac:dyDescent="0.3">
      <c r="B17" s="9">
        <v>45</v>
      </c>
      <c r="C17" s="61"/>
      <c r="D17" s="35">
        <v>64.5</v>
      </c>
      <c r="E17" s="47">
        <v>7.5192477781212137</v>
      </c>
      <c r="F17" s="4">
        <v>30</v>
      </c>
      <c r="G17" s="11">
        <f>G16+((Parameters!$E$18-Parameters!$E$17)/$A$13)</f>
        <v>0.92777777777777792</v>
      </c>
      <c r="H17" s="10">
        <f t="shared" si="0"/>
        <v>6.976190994145794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6.976190994145794</v>
      </c>
      <c r="M17" s="10">
        <f t="shared" si="3"/>
        <v>109.76974862684989</v>
      </c>
      <c r="N17" s="10" t="str">
        <f t="shared" si="4"/>
        <v>NI</v>
      </c>
      <c r="O17" s="10">
        <f t="shared" si="5"/>
        <v>0</v>
      </c>
      <c r="P17" s="10">
        <f t="shared" si="6"/>
        <v>27.442437156712472</v>
      </c>
      <c r="Q17" s="2"/>
      <c r="R17" s="2"/>
      <c r="S17" s="2"/>
      <c r="T17" s="2"/>
      <c r="U17" s="2"/>
    </row>
    <row r="18" spans="1:21" x14ac:dyDescent="0.3">
      <c r="B18" s="9">
        <v>49</v>
      </c>
      <c r="C18" s="61"/>
      <c r="D18" s="35">
        <v>57.4</v>
      </c>
      <c r="E18" s="47">
        <v>11.048046992489702</v>
      </c>
      <c r="F18" s="4">
        <v>30</v>
      </c>
      <c r="G18" s="11">
        <f>G17+((Parameters!$E$18-Parameters!$E$17)/$A$13)</f>
        <v>0.9833333333333335</v>
      </c>
      <c r="H18" s="10">
        <f t="shared" si="0"/>
        <v>10.863912875948209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10.863912875948209</v>
      </c>
      <c r="M18" s="10">
        <f t="shared" si="3"/>
        <v>128.86339859418922</v>
      </c>
      <c r="N18" s="10" t="str">
        <f t="shared" si="4"/>
        <v>NI</v>
      </c>
      <c r="O18" s="10">
        <f t="shared" si="5"/>
        <v>0</v>
      </c>
      <c r="P18" s="10">
        <f t="shared" si="6"/>
        <v>32.215849648547305</v>
      </c>
      <c r="Q18" s="2"/>
      <c r="R18" s="2"/>
      <c r="S18" s="2"/>
      <c r="T18" s="2"/>
      <c r="U18" s="2"/>
    </row>
    <row r="19" spans="1:21" ht="14.7" customHeight="1" x14ac:dyDescent="0.3">
      <c r="B19" s="9">
        <v>53</v>
      </c>
      <c r="C19" s="61"/>
      <c r="D19" s="35">
        <v>21.200000000000003</v>
      </c>
      <c r="E19" s="47">
        <v>10.105223618483343</v>
      </c>
      <c r="F19" s="4">
        <v>30</v>
      </c>
      <c r="G19" s="11">
        <f>G18+((Parameters!$E$18-Parameters!$E$17)/$A$13)</f>
        <v>1.038888888888889</v>
      </c>
      <c r="H19" s="10">
        <f t="shared" si="0"/>
        <v>10.498204536979918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10.498204536979918</v>
      </c>
      <c r="M19" s="10">
        <f t="shared" si="3"/>
        <v>107.34934440866198</v>
      </c>
      <c r="N19" s="10" t="str">
        <f t="shared" si="4"/>
        <v>NI</v>
      </c>
      <c r="O19" s="10">
        <f t="shared" si="5"/>
        <v>0</v>
      </c>
      <c r="P19" s="10">
        <f t="shared" si="6"/>
        <v>26.837336102165494</v>
      </c>
      <c r="Q19" s="2"/>
      <c r="R19" s="2"/>
      <c r="S19" s="2"/>
      <c r="T19" s="2"/>
      <c r="U19" s="2"/>
    </row>
    <row r="20" spans="1:21" x14ac:dyDescent="0.3">
      <c r="B20" s="9">
        <v>57</v>
      </c>
      <c r="C20" s="61"/>
      <c r="D20" s="35">
        <v>9.4</v>
      </c>
      <c r="E20" s="47">
        <v>10.067937108637475</v>
      </c>
      <c r="F20" s="4">
        <v>30</v>
      </c>
      <c r="G20" s="11">
        <f>G19+((Parameters!$E$18-Parameters!$E$17)/$A$13)</f>
        <v>1.0944444444444446</v>
      </c>
      <c r="H20" s="10">
        <f t="shared" si="0"/>
        <v>11.018797835564348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11.018797835564348</v>
      </c>
      <c r="M20" s="10">
        <f t="shared" si="3"/>
        <v>78.893210470932146</v>
      </c>
      <c r="N20" s="10" t="str">
        <f t="shared" si="4"/>
        <v>NI</v>
      </c>
      <c r="O20" s="10">
        <f t="shared" si="5"/>
        <v>0</v>
      </c>
      <c r="P20" s="10">
        <f t="shared" si="6"/>
        <v>19.723302617733037</v>
      </c>
      <c r="Q20" s="2"/>
      <c r="R20" s="2"/>
      <c r="S20" s="2"/>
      <c r="T20" s="2"/>
      <c r="U20" s="2"/>
    </row>
    <row r="21" spans="1:21" x14ac:dyDescent="0.3">
      <c r="B21" s="9">
        <v>61</v>
      </c>
      <c r="C21" s="62"/>
      <c r="D21" s="35">
        <v>24.7</v>
      </c>
      <c r="E21" s="47">
        <v>8.2928062511649738</v>
      </c>
      <c r="F21" s="4">
        <v>30</v>
      </c>
      <c r="G21" s="11">
        <f>G20+((Parameters!$E$18-Parameters!$E$17)/$A$13)</f>
        <v>1.1500000000000001</v>
      </c>
      <c r="H21" s="10">
        <f t="shared" si="0"/>
        <v>9.5367271888397216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9.5367271888397216</v>
      </c>
      <c r="M21" s="10">
        <f t="shared" si="3"/>
        <v>74.333180664359389</v>
      </c>
      <c r="N21" s="10" t="str">
        <f t="shared" si="4"/>
        <v>NI</v>
      </c>
      <c r="O21" s="10">
        <f t="shared" si="5"/>
        <v>0</v>
      </c>
      <c r="P21" s="10">
        <f t="shared" si="6"/>
        <v>18.583295166089847</v>
      </c>
      <c r="Q21" s="2"/>
      <c r="R21" s="2"/>
      <c r="S21" s="2"/>
      <c r="T21" s="2"/>
      <c r="U21" s="2"/>
    </row>
    <row r="22" spans="1:21" x14ac:dyDescent="0.3">
      <c r="B22" s="9">
        <v>65</v>
      </c>
      <c r="C22" s="60" t="s">
        <v>40</v>
      </c>
      <c r="D22" s="35">
        <v>26.700000000000003</v>
      </c>
      <c r="E22" s="47">
        <v>8.5843228722864282</v>
      </c>
      <c r="F22" s="4">
        <v>40</v>
      </c>
      <c r="G22" s="11">
        <f>1.15</f>
        <v>1.1499999999999999</v>
      </c>
      <c r="H22" s="10">
        <f t="shared" si="0"/>
        <v>9.8719713031293921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9.8719713031293921</v>
      </c>
      <c r="M22" s="10">
        <f t="shared" si="3"/>
        <v>72.577914195140153</v>
      </c>
      <c r="N22" s="10" t="str">
        <f t="shared" si="4"/>
        <v>NI</v>
      </c>
      <c r="O22" s="10">
        <f t="shared" si="5"/>
        <v>0</v>
      </c>
      <c r="P22" s="10">
        <f t="shared" si="6"/>
        <v>18.144478548785038</v>
      </c>
      <c r="Q22" s="2"/>
      <c r="R22" s="2"/>
      <c r="S22" s="2"/>
      <c r="T22" s="2"/>
      <c r="U22" s="2"/>
    </row>
    <row r="23" spans="1:21" x14ac:dyDescent="0.3">
      <c r="B23" s="9">
        <v>69</v>
      </c>
      <c r="C23" s="61"/>
      <c r="D23" s="35">
        <v>34.5</v>
      </c>
      <c r="E23" s="47">
        <v>7.6278108305391132</v>
      </c>
      <c r="F23" s="4">
        <v>40</v>
      </c>
      <c r="G23" s="11">
        <f t="shared" ref="G23:G30" si="8">1.15</f>
        <v>1.1499999999999999</v>
      </c>
      <c r="H23" s="10">
        <f t="shared" si="0"/>
        <v>8.7719824551199803</v>
      </c>
      <c r="I23" s="10">
        <f t="shared" si="7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8.7719824551199803</v>
      </c>
      <c r="M23" s="10">
        <f t="shared" si="3"/>
        <v>80.161453191235125</v>
      </c>
      <c r="N23" s="10" t="str">
        <f t="shared" si="4"/>
        <v>NI</v>
      </c>
      <c r="O23" s="10">
        <f t="shared" si="5"/>
        <v>0</v>
      </c>
      <c r="P23" s="10">
        <f t="shared" si="6"/>
        <v>20.040363297808781</v>
      </c>
      <c r="Q23" s="2"/>
      <c r="R23" s="2"/>
      <c r="S23" s="2"/>
      <c r="T23" s="2"/>
      <c r="U23" s="2"/>
    </row>
    <row r="24" spans="1:21" x14ac:dyDescent="0.3">
      <c r="B24" s="9">
        <v>73</v>
      </c>
      <c r="C24" s="61"/>
      <c r="D24" s="35">
        <v>43.6</v>
      </c>
      <c r="E24" s="47">
        <v>7.3642635890574422</v>
      </c>
      <c r="F24" s="4">
        <v>40</v>
      </c>
      <c r="G24" s="11">
        <f t="shared" si="8"/>
        <v>1.1499999999999999</v>
      </c>
      <c r="H24" s="10">
        <f t="shared" si="0"/>
        <v>8.4689031274160573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8.4689031274160573</v>
      </c>
      <c r="M24" s="10">
        <f t="shared" si="3"/>
        <v>95.252186766010283</v>
      </c>
      <c r="N24" s="10" t="str">
        <f t="shared" si="4"/>
        <v>NI</v>
      </c>
      <c r="O24" s="10">
        <f t="shared" si="5"/>
        <v>0</v>
      </c>
      <c r="P24" s="10">
        <f t="shared" si="6"/>
        <v>23.813046691502571</v>
      </c>
      <c r="Q24" s="2"/>
      <c r="R24" s="2"/>
      <c r="S24" s="2"/>
      <c r="T24" s="2"/>
      <c r="U24" s="2"/>
    </row>
    <row r="25" spans="1:21" x14ac:dyDescent="0.3">
      <c r="B25" s="9">
        <v>77</v>
      </c>
      <c r="C25" s="61"/>
      <c r="D25" s="35">
        <v>23.4</v>
      </c>
      <c r="E25" s="47">
        <v>8.9942550311388807</v>
      </c>
      <c r="F25" s="4">
        <v>40</v>
      </c>
      <c r="G25" s="11">
        <f t="shared" si="8"/>
        <v>1.1499999999999999</v>
      </c>
      <c r="H25" s="10">
        <f t="shared" si="0"/>
        <v>10.343393285809713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10.343393285809713</v>
      </c>
      <c r="M25" s="10">
        <f t="shared" si="3"/>
        <v>84.495746788698</v>
      </c>
      <c r="N25" s="10" t="str">
        <f t="shared" si="4"/>
        <v>NI</v>
      </c>
      <c r="O25" s="10">
        <f t="shared" si="5"/>
        <v>0</v>
      </c>
      <c r="P25" s="10">
        <f t="shared" si="6"/>
        <v>21.1239366971745</v>
      </c>
      <c r="Q25" s="2"/>
      <c r="R25" s="2"/>
      <c r="S25" s="2"/>
      <c r="T25" s="2"/>
      <c r="U25" s="2"/>
    </row>
    <row r="26" spans="1:21" x14ac:dyDescent="0.3">
      <c r="B26" s="9">
        <v>81</v>
      </c>
      <c r="C26" s="61"/>
      <c r="D26" s="35">
        <v>56</v>
      </c>
      <c r="E26" s="47">
        <v>7.3652998853031564</v>
      </c>
      <c r="F26" s="4">
        <v>40</v>
      </c>
      <c r="G26" s="11">
        <f t="shared" si="8"/>
        <v>1.1499999999999999</v>
      </c>
      <c r="H26" s="10">
        <f t="shared" si="0"/>
        <v>8.470094868098629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8.470094868098629</v>
      </c>
      <c r="M26" s="10">
        <f t="shared" si="3"/>
        <v>110.90171522342486</v>
      </c>
      <c r="N26" s="10" t="str">
        <f t="shared" si="4"/>
        <v>NI</v>
      </c>
      <c r="O26" s="10">
        <f t="shared" si="5"/>
        <v>0</v>
      </c>
      <c r="P26" s="10">
        <f t="shared" si="6"/>
        <v>27.725428805856215</v>
      </c>
      <c r="Q26" s="2"/>
      <c r="R26" s="2"/>
      <c r="S26" s="2"/>
      <c r="T26" s="2"/>
      <c r="U26" s="2"/>
    </row>
    <row r="27" spans="1:21" ht="14.7" customHeight="1" x14ac:dyDescent="0.3">
      <c r="B27" s="9">
        <v>85</v>
      </c>
      <c r="C27" s="61"/>
      <c r="D27" s="35">
        <v>48.8</v>
      </c>
      <c r="E27" s="47">
        <v>5.8116306999451091</v>
      </c>
      <c r="F27" s="4">
        <v>40</v>
      </c>
      <c r="G27" s="11">
        <f t="shared" si="8"/>
        <v>1.1499999999999999</v>
      </c>
      <c r="H27" s="10">
        <f t="shared" si="0"/>
        <v>6.6833753049368747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6.6833753049368747</v>
      </c>
      <c r="M27" s="10">
        <f t="shared" si="3"/>
        <v>125.29291111263177</v>
      </c>
      <c r="N27" s="10" t="str">
        <f t="shared" si="4"/>
        <v>NI</v>
      </c>
      <c r="O27" s="10">
        <f t="shared" si="5"/>
        <v>0</v>
      </c>
      <c r="P27" s="10">
        <f t="shared" si="6"/>
        <v>31.323227778157943</v>
      </c>
      <c r="Q27" s="2"/>
      <c r="R27" s="2"/>
      <c r="S27" s="2"/>
      <c r="T27" s="2"/>
      <c r="U27" s="2"/>
    </row>
    <row r="28" spans="1:21" x14ac:dyDescent="0.3">
      <c r="B28" s="9">
        <v>89</v>
      </c>
      <c r="C28" s="61"/>
      <c r="D28" s="35">
        <v>7.4</v>
      </c>
      <c r="E28" s="47">
        <v>11.718266478663582</v>
      </c>
      <c r="F28" s="4">
        <v>40</v>
      </c>
      <c r="G28" s="11">
        <f t="shared" si="8"/>
        <v>1.1499999999999999</v>
      </c>
      <c r="H28" s="10">
        <f t="shared" si="0"/>
        <v>13.476006450463117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13.476006450463117</v>
      </c>
      <c r="M28" s="10">
        <f t="shared" si="3"/>
        <v>87.893676884010716</v>
      </c>
      <c r="N28" s="10" t="str">
        <f t="shared" si="4"/>
        <v>NI</v>
      </c>
      <c r="O28" s="10">
        <f t="shared" si="5"/>
        <v>0</v>
      </c>
      <c r="P28" s="10">
        <f t="shared" si="6"/>
        <v>21.973419221002679</v>
      </c>
      <c r="Q28" s="2"/>
      <c r="R28" s="2"/>
      <c r="S28" s="2"/>
      <c r="T28" s="2"/>
      <c r="U28" s="2"/>
    </row>
    <row r="29" spans="1:21" x14ac:dyDescent="0.3">
      <c r="B29" s="9">
        <v>93</v>
      </c>
      <c r="C29" s="61"/>
      <c r="D29" s="35">
        <v>10.4</v>
      </c>
      <c r="E29" s="47">
        <v>8.8946952341797747</v>
      </c>
      <c r="F29" s="4">
        <v>40</v>
      </c>
      <c r="G29" s="11">
        <f t="shared" si="8"/>
        <v>1.1499999999999999</v>
      </c>
      <c r="H29" s="10">
        <f t="shared" si="0"/>
        <v>10.22889951930674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10.22889951930674</v>
      </c>
      <c r="M29" s="10">
        <f t="shared" si="3"/>
        <v>66.091358143701314</v>
      </c>
      <c r="N29" s="10" t="str">
        <f t="shared" si="4"/>
        <v>NI</v>
      </c>
      <c r="O29" s="10">
        <f t="shared" si="5"/>
        <v>0</v>
      </c>
      <c r="P29" s="10">
        <f t="shared" si="6"/>
        <v>16.522839535925328</v>
      </c>
      <c r="Q29" s="2"/>
      <c r="R29" s="2"/>
      <c r="S29" s="2"/>
      <c r="T29" s="2"/>
      <c r="U29" s="2"/>
    </row>
    <row r="30" spans="1:21" x14ac:dyDescent="0.3">
      <c r="B30" s="9">
        <v>97</v>
      </c>
      <c r="C30" s="62"/>
      <c r="D30" s="35">
        <v>34.599999999999994</v>
      </c>
      <c r="E30" s="47">
        <v>8.1100445255321993</v>
      </c>
      <c r="F30" s="4">
        <v>40</v>
      </c>
      <c r="G30" s="11">
        <f t="shared" si="8"/>
        <v>1.1499999999999999</v>
      </c>
      <c r="H30" s="10">
        <f t="shared" si="0"/>
        <v>9.326551204362028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9.326551204362028</v>
      </c>
      <c r="M30" s="10">
        <f t="shared" si="3"/>
        <v>74.841967403413946</v>
      </c>
      <c r="N30" s="10" t="str">
        <f t="shared" si="4"/>
        <v>NI</v>
      </c>
      <c r="O30" s="10">
        <f t="shared" si="5"/>
        <v>0</v>
      </c>
      <c r="P30" s="10">
        <f t="shared" si="6"/>
        <v>18.710491850853487</v>
      </c>
      <c r="Q30" s="2"/>
      <c r="R30" s="2"/>
      <c r="S30" s="2"/>
      <c r="T30" s="2"/>
      <c r="U30" s="2"/>
    </row>
    <row r="31" spans="1:21" ht="14.7" customHeight="1" x14ac:dyDescent="0.3">
      <c r="A31">
        <f>COUNT(D31:D36)</f>
        <v>6</v>
      </c>
      <c r="B31" s="9">
        <v>101</v>
      </c>
      <c r="C31" s="60" t="s">
        <v>43</v>
      </c>
      <c r="D31" s="35">
        <v>38.9</v>
      </c>
      <c r="E31" s="47">
        <v>7.3194475525549478</v>
      </c>
      <c r="F31" s="4">
        <v>10</v>
      </c>
      <c r="G31" s="11">
        <f>G30-((Parameters!$E$19-Parameters!$E$20)/'4_Day_Lead'!$A$31)</f>
        <v>1.0666666666666667</v>
      </c>
      <c r="H31" s="10">
        <f t="shared" si="0"/>
        <v>7.8074107227252778</v>
      </c>
      <c r="I31" s="10">
        <f t="shared" si="7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7.8074107227252778</v>
      </c>
      <c r="M31" s="10">
        <f t="shared" si="3"/>
        <v>87.224064829835186</v>
      </c>
      <c r="N31" s="10" t="str">
        <f t="shared" si="4"/>
        <v>NI</v>
      </c>
      <c r="O31" s="10">
        <f t="shared" si="5"/>
        <v>0</v>
      </c>
      <c r="P31" s="10">
        <f t="shared" si="6"/>
        <v>21.806016207458796</v>
      </c>
      <c r="Q31" s="2"/>
      <c r="R31" s="2"/>
      <c r="S31" s="2"/>
      <c r="T31" s="2"/>
      <c r="U31" s="2"/>
    </row>
    <row r="32" spans="1:21" x14ac:dyDescent="0.3">
      <c r="B32" s="9">
        <v>105</v>
      </c>
      <c r="C32" s="61"/>
      <c r="D32" s="35">
        <v>110.6</v>
      </c>
      <c r="E32" s="47">
        <v>5.9231925981190816</v>
      </c>
      <c r="F32" s="4">
        <v>10</v>
      </c>
      <c r="G32" s="11">
        <f>G31-((Parameters!$E$19-Parameters!$E$20)/'4_Day_Lead'!$A$31)</f>
        <v>0.98333333333333328</v>
      </c>
      <c r="H32" s="10">
        <f t="shared" si="0"/>
        <v>5.8244727214837635</v>
      </c>
      <c r="I32" s="10">
        <f t="shared" si="7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5.8244727214837635</v>
      </c>
      <c r="M32" s="10">
        <f t="shared" si="3"/>
        <v>170.1935759008926</v>
      </c>
      <c r="N32" s="10" t="str">
        <f t="shared" si="4"/>
        <v>NI</v>
      </c>
      <c r="O32" s="10">
        <f t="shared" si="5"/>
        <v>0</v>
      </c>
      <c r="P32" s="10">
        <f t="shared" si="6"/>
        <v>42.548393975223149</v>
      </c>
      <c r="Q32" s="2"/>
      <c r="R32" s="2"/>
      <c r="S32" s="2"/>
      <c r="T32" s="2"/>
      <c r="U32" s="2"/>
    </row>
    <row r="33" spans="2:21" x14ac:dyDescent="0.3">
      <c r="B33" s="9">
        <v>109</v>
      </c>
      <c r="C33" s="61"/>
      <c r="D33" s="35">
        <v>14.200000000000001</v>
      </c>
      <c r="E33" s="47">
        <v>6.5442396884290757</v>
      </c>
      <c r="F33" s="4">
        <v>10</v>
      </c>
      <c r="G33" s="11">
        <f>G32-((Parameters!$E$19-Parameters!$E$20)/'4_Day_Lead'!$A$31)</f>
        <v>0.89999999999999991</v>
      </c>
      <c r="H33" s="10">
        <f t="shared" si="0"/>
        <v>5.8898157195861671</v>
      </c>
      <c r="I33" s="10">
        <f t="shared" si="7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5.8898157195861671</v>
      </c>
      <c r="M33" s="10">
        <f t="shared" si="3"/>
        <v>135.95536620608326</v>
      </c>
      <c r="N33" s="10" t="str">
        <f t="shared" si="4"/>
        <v>NI</v>
      </c>
      <c r="O33" s="10">
        <f t="shared" si="5"/>
        <v>0</v>
      </c>
      <c r="P33" s="10">
        <f t="shared" si="6"/>
        <v>33.988841551520814</v>
      </c>
      <c r="Q33" s="2"/>
      <c r="R33" s="2"/>
      <c r="S33" s="2"/>
      <c r="T33" s="2"/>
      <c r="U33" s="2"/>
    </row>
    <row r="34" spans="2:21" x14ac:dyDescent="0.3">
      <c r="B34" s="9">
        <v>113</v>
      </c>
      <c r="C34" s="61"/>
      <c r="D34" s="35">
        <v>12.3</v>
      </c>
      <c r="E34" s="47">
        <v>3.5285538414616338</v>
      </c>
      <c r="F34" s="4">
        <v>10</v>
      </c>
      <c r="G34" s="11">
        <f>G33-((Parameters!$E$19-Parameters!$E$20)/'4_Day_Lead'!$A$31)</f>
        <v>0.81666666666666654</v>
      </c>
      <c r="H34" s="10">
        <f t="shared" si="0"/>
        <v>2.8816523038603337</v>
      </c>
      <c r="I34" s="10">
        <f t="shared" si="7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2.8816523038603337</v>
      </c>
      <c r="M34" s="10">
        <f t="shared" si="3"/>
        <v>111.38487235070212</v>
      </c>
      <c r="N34" s="10" t="str">
        <f t="shared" si="4"/>
        <v>NI</v>
      </c>
      <c r="O34" s="10">
        <f t="shared" si="5"/>
        <v>0</v>
      </c>
      <c r="P34" s="10">
        <f t="shared" si="6"/>
        <v>27.846218087675531</v>
      </c>
      <c r="Q34" s="2"/>
      <c r="R34" s="2"/>
      <c r="S34" s="2"/>
      <c r="T34" s="2"/>
      <c r="U34" s="2"/>
    </row>
    <row r="35" spans="2:21" x14ac:dyDescent="0.3">
      <c r="B35" s="9">
        <v>117</v>
      </c>
      <c r="C35" s="61"/>
      <c r="D35" s="35">
        <v>14.6</v>
      </c>
      <c r="E35" s="47">
        <v>3.7450576848078407</v>
      </c>
      <c r="F35" s="4">
        <v>10</v>
      </c>
      <c r="G35" s="11">
        <f>G34-((Parameters!$E$19-Parameters!$E$20)/'4_Day_Lead'!$A$31)</f>
        <v>0.73333333333333317</v>
      </c>
      <c r="H35" s="10">
        <f t="shared" si="0"/>
        <v>2.7463756355257494</v>
      </c>
      <c r="I35" s="10">
        <f t="shared" si="7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2.7463756355257494</v>
      </c>
      <c r="M35" s="10">
        <f t="shared" si="3"/>
        <v>95.392278627500843</v>
      </c>
      <c r="N35" s="10" t="str">
        <f t="shared" si="4"/>
        <v>NI</v>
      </c>
      <c r="O35" s="10">
        <f t="shared" si="5"/>
        <v>0</v>
      </c>
      <c r="P35" s="10">
        <f t="shared" si="6"/>
        <v>23.848069656875211</v>
      </c>
      <c r="Q35" s="2"/>
      <c r="R35" s="2"/>
      <c r="S35" s="2"/>
      <c r="T35" s="2"/>
      <c r="U35" s="2"/>
    </row>
    <row r="36" spans="2:21" x14ac:dyDescent="0.3">
      <c r="B36" s="9">
        <v>121</v>
      </c>
      <c r="C36" s="61"/>
      <c r="D36" s="35">
        <v>32.700000000000003</v>
      </c>
      <c r="E36" s="47">
        <v>5.0099223920430926</v>
      </c>
      <c r="F36" s="4">
        <v>10</v>
      </c>
      <c r="G36" s="11">
        <f>G35-((Parameters!$E$19-Parameters!$E$20)/'4_Day_Lead'!$A$31)</f>
        <v>0.6499999999999998</v>
      </c>
      <c r="H36" s="10">
        <f t="shared" si="0"/>
        <v>3.2564495548280092</v>
      </c>
      <c r="I36" s="10">
        <f t="shared" si="7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3.2564495548280092</v>
      </c>
      <c r="M36" s="10">
        <f t="shared" si="3"/>
        <v>100.98775941579761</v>
      </c>
      <c r="N36" s="10" t="str">
        <f t="shared" si="4"/>
        <v>NI</v>
      </c>
      <c r="O36" s="10">
        <f t="shared" si="5"/>
        <v>0</v>
      </c>
      <c r="P36" s="10">
        <f t="shared" si="6"/>
        <v>25.246939853949403</v>
      </c>
      <c r="Q36" s="2"/>
      <c r="R36" s="2"/>
      <c r="S36" s="2"/>
      <c r="T36" s="2"/>
      <c r="U36" s="2"/>
    </row>
    <row r="38" spans="2:21" x14ac:dyDescent="0.3">
      <c r="C38" t="s">
        <v>47</v>
      </c>
      <c r="D38">
        <f>SUM(D6:D12)</f>
        <v>86.5</v>
      </c>
      <c r="L38">
        <f>SUM(L6:L12)</f>
        <v>96.614603524945267</v>
      </c>
      <c r="O38">
        <f>SUM(O6:O12)</f>
        <v>75</v>
      </c>
      <c r="P38">
        <f>SUM(P6:P12)</f>
        <v>68.834804517950943</v>
      </c>
    </row>
    <row r="39" spans="2:21" x14ac:dyDescent="0.3">
      <c r="C39" t="s">
        <v>39</v>
      </c>
      <c r="D39">
        <f>SUM(D13:D21)</f>
        <v>272.40000000000003</v>
      </c>
      <c r="L39">
        <f>SUM(L13:L21)</f>
        <v>91.908045045136618</v>
      </c>
      <c r="O39">
        <f>SUM(O13:O21)</f>
        <v>7.5</v>
      </c>
      <c r="P39">
        <f>SUM(P13:P21)</f>
        <v>168.29266141369763</v>
      </c>
    </row>
    <row r="40" spans="2:21" x14ac:dyDescent="0.3">
      <c r="C40" t="s">
        <v>49</v>
      </c>
      <c r="D40">
        <f>SUM(D22:D30)</f>
        <v>285.39999999999998</v>
      </c>
      <c r="L40">
        <f>SUM(L22:L30)</f>
        <v>85.641177518642536</v>
      </c>
      <c r="O40">
        <f>SUM(O22:O30)</f>
        <v>0</v>
      </c>
      <c r="P40">
        <f>SUM(P22:P30)</f>
        <v>199.37723242706653</v>
      </c>
    </row>
    <row r="41" spans="2:21" x14ac:dyDescent="0.3">
      <c r="C41" t="s">
        <v>43</v>
      </c>
      <c r="D41">
        <f>SUM(D31:D36)</f>
        <v>223.3</v>
      </c>
      <c r="L41">
        <f>SUM(L31:L36)</f>
        <v>28.406176658009301</v>
      </c>
      <c r="O41">
        <f>SUM(O31:O36)</f>
        <v>0</v>
      </c>
      <c r="P41">
        <f>SUM(P31:P36)</f>
        <v>175.28447933270292</v>
      </c>
    </row>
    <row r="42" spans="2:21" x14ac:dyDescent="0.3">
      <c r="D42" s="13">
        <f>SUM(D6:D36)</f>
        <v>867.59999999999991</v>
      </c>
      <c r="E42" s="13"/>
      <c r="F42" s="13"/>
      <c r="G42" s="14"/>
      <c r="H42" s="14"/>
      <c r="I42" s="14"/>
      <c r="J42" s="14"/>
      <c r="K42" s="14"/>
      <c r="L42" s="13">
        <f>SUM(L6:L36)</f>
        <v>302.57000274673373</v>
      </c>
      <c r="M42" s="13"/>
      <c r="N42" s="13"/>
      <c r="O42" s="13">
        <f>SUM(O5:O36)</f>
        <v>82.5</v>
      </c>
      <c r="P42" s="13">
        <f>SUM(P5:P36)</f>
        <v>621.78917769141799</v>
      </c>
    </row>
  </sheetData>
  <mergeCells count="6">
    <mergeCell ref="C22:C30"/>
    <mergeCell ref="C31:C36"/>
    <mergeCell ref="B2:P2"/>
    <mergeCell ref="F4:F5"/>
    <mergeCell ref="C6:C12"/>
    <mergeCell ref="C13:C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2"/>
  <sheetViews>
    <sheetView topLeftCell="B1" workbookViewId="0">
      <selection activeCell="D12" sqref="D12"/>
    </sheetView>
  </sheetViews>
  <sheetFormatPr defaultRowHeight="14.4" x14ac:dyDescent="0.3"/>
  <cols>
    <col min="1" max="1" width="3.109375" customWidth="1"/>
    <col min="3" max="3" width="12.332031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3" t="s">
        <v>45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0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1:21" x14ac:dyDescent="0.3">
      <c r="B7" s="9">
        <v>5</v>
      </c>
      <c r="C7" s="61"/>
      <c r="D7" s="9"/>
      <c r="E7" s="47"/>
      <c r="F7" s="4">
        <v>50</v>
      </c>
      <c r="G7" s="11">
        <v>0.65</v>
      </c>
      <c r="H7" s="10">
        <f t="shared" ref="H7:H36" si="0">E7*G7</f>
        <v>0</v>
      </c>
      <c r="I7" s="10">
        <f>MAX(0,(I6+L6-D6-M6+O6))</f>
        <v>60</v>
      </c>
      <c r="J7" s="10">
        <f>(Parameters!$C$11-'1_Day_Lead'!I7)/(Parameters!$C$11-Parameters!$C$12)</f>
        <v>1.7018988343937507</v>
      </c>
      <c r="K7" s="10">
        <f t="shared" ref="K7:K36" si="1">IF(J7&lt;0,0,IF(J7&gt;1,1,J7))</f>
        <v>1</v>
      </c>
      <c r="L7" s="10">
        <f t="shared" ref="L7:L36" si="2">H7*K7</f>
        <v>0</v>
      </c>
      <c r="M7" s="10">
        <f t="shared" ref="M7:M36" si="3">MAX((M6+O6+D7-L7-P6),0)</f>
        <v>30</v>
      </c>
      <c r="N7" s="10" t="str">
        <f t="shared" ref="N7:N36" si="4">IF(M7&lt;0.25*F7,"HI",IF(M7&lt;0.5*F7,"MI",IF(M7&lt;0.75*F7,"LI","NI")))</f>
        <v>LI</v>
      </c>
      <c r="O7" s="10">
        <f t="shared" ref="O7:O36" si="5">IF(N7="NI",0,IF(N7="LI",0.25*F7,IF(N7="MI",0.5*F7,0.75*F7)))</f>
        <v>12.5</v>
      </c>
      <c r="P7" s="10">
        <f t="shared" ref="P7:P36" si="6">0.25*M7</f>
        <v>7.5</v>
      </c>
      <c r="Q7" s="2"/>
      <c r="R7" s="2"/>
      <c r="S7" s="2"/>
      <c r="T7" s="2"/>
      <c r="U7" s="2"/>
    </row>
    <row r="8" spans="1:21" x14ac:dyDescent="0.3">
      <c r="B8" s="9">
        <v>9</v>
      </c>
      <c r="C8" s="61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36" si="7">MAX(0,(I7+L7-D7-M7+O7))</f>
        <v>42.5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1:21" x14ac:dyDescent="0.3">
      <c r="B9" s="9">
        <v>13</v>
      </c>
      <c r="C9" s="61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1:21" x14ac:dyDescent="0.3">
      <c r="B10" s="9">
        <v>17</v>
      </c>
      <c r="C10" s="61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1:21" x14ac:dyDescent="0.3">
      <c r="B11" s="9">
        <v>21</v>
      </c>
      <c r="C11" s="61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1:21" x14ac:dyDescent="0.3">
      <c r="B12" s="9">
        <v>25</v>
      </c>
      <c r="C12" s="61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1:21" x14ac:dyDescent="0.3">
      <c r="A13">
        <f>COUNT(D13:D21)</f>
        <v>0</v>
      </c>
      <c r="B13" s="9">
        <v>29</v>
      </c>
      <c r="C13" s="60" t="s">
        <v>39</v>
      </c>
      <c r="D13" s="9"/>
      <c r="E13" s="47"/>
      <c r="F13" s="4">
        <v>30</v>
      </c>
      <c r="G13" s="11" t="e">
        <f>G12+((Parameters!$E$18-Parameters!$E$17)/$A$13)</f>
        <v>#DIV/0!</v>
      </c>
      <c r="H13" s="10" t="e">
        <f t="shared" si="0"/>
        <v>#DIV/0!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 t="e">
        <f t="shared" si="2"/>
        <v>#DIV/0!</v>
      </c>
      <c r="M13" s="10" t="e">
        <f t="shared" si="3"/>
        <v>#DIV/0!</v>
      </c>
      <c r="N13" s="10" t="e">
        <f t="shared" si="4"/>
        <v>#DIV/0!</v>
      </c>
      <c r="O13" s="10" t="e">
        <f t="shared" si="5"/>
        <v>#DIV/0!</v>
      </c>
      <c r="P13" s="10" t="e">
        <f t="shared" si="6"/>
        <v>#DIV/0!</v>
      </c>
      <c r="Q13" s="2"/>
      <c r="R13" s="2"/>
      <c r="S13" s="2"/>
      <c r="T13" s="2"/>
      <c r="U13" s="2"/>
    </row>
    <row r="14" spans="1:21" x14ac:dyDescent="0.3">
      <c r="B14" s="9">
        <v>33</v>
      </c>
      <c r="C14" s="61"/>
      <c r="D14" s="9"/>
      <c r="E14" s="47"/>
      <c r="F14" s="4">
        <v>30</v>
      </c>
      <c r="G14" s="11" t="e">
        <f>G13+((Parameters!$E$18-Parameters!$E$17)/$A$13)</f>
        <v>#DIV/0!</v>
      </c>
      <c r="H14" s="10" t="e">
        <f t="shared" si="0"/>
        <v>#DIV/0!</v>
      </c>
      <c r="I14" s="10" t="e">
        <f t="shared" si="7"/>
        <v>#DIV/0!</v>
      </c>
      <c r="J14" s="10">
        <f>(Parameters!$C$11-'1_Day_Lead'!I14)/(Parameters!$C$11-Parameters!$C$12)</f>
        <v>4</v>
      </c>
      <c r="K14" s="10">
        <f t="shared" si="1"/>
        <v>1</v>
      </c>
      <c r="L14" s="10" t="e">
        <f t="shared" si="2"/>
        <v>#DIV/0!</v>
      </c>
      <c r="M14" s="10" t="e">
        <f t="shared" si="3"/>
        <v>#DIV/0!</v>
      </c>
      <c r="N14" s="10" t="e">
        <f t="shared" si="4"/>
        <v>#DIV/0!</v>
      </c>
      <c r="O14" s="10" t="e">
        <f t="shared" si="5"/>
        <v>#DIV/0!</v>
      </c>
      <c r="P14" s="10" t="e">
        <f t="shared" si="6"/>
        <v>#DIV/0!</v>
      </c>
      <c r="Q14" s="2"/>
      <c r="R14" s="2"/>
      <c r="S14" s="2"/>
      <c r="T14" s="2"/>
      <c r="U14" s="2"/>
    </row>
    <row r="15" spans="1:21" ht="14.7" customHeight="1" x14ac:dyDescent="0.3">
      <c r="B15" s="9">
        <v>37</v>
      </c>
      <c r="C15" s="61"/>
      <c r="D15" s="35"/>
      <c r="E15" s="47"/>
      <c r="F15" s="4">
        <v>30</v>
      </c>
      <c r="G15" s="11" t="e">
        <f>G14+((Parameters!$E$18-Parameters!$E$17)/$A$13)</f>
        <v>#DIV/0!</v>
      </c>
      <c r="H15" s="10" t="e">
        <f t="shared" si="0"/>
        <v>#DIV/0!</v>
      </c>
      <c r="I15" s="10" t="e">
        <f t="shared" si="7"/>
        <v>#DIV/0!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 t="e">
        <f t="shared" si="2"/>
        <v>#DIV/0!</v>
      </c>
      <c r="M15" s="10" t="e">
        <f t="shared" si="3"/>
        <v>#DIV/0!</v>
      </c>
      <c r="N15" s="10" t="e">
        <f t="shared" si="4"/>
        <v>#DIV/0!</v>
      </c>
      <c r="O15" s="10" t="e">
        <f t="shared" si="5"/>
        <v>#DIV/0!</v>
      </c>
      <c r="P15" s="10" t="e">
        <f t="shared" si="6"/>
        <v>#DIV/0!</v>
      </c>
      <c r="Q15" s="2"/>
      <c r="R15" s="2"/>
      <c r="S15" s="2"/>
      <c r="T15" s="2"/>
      <c r="U15" s="2"/>
    </row>
    <row r="16" spans="1:21" x14ac:dyDescent="0.3">
      <c r="B16" s="9">
        <v>41</v>
      </c>
      <c r="C16" s="61"/>
      <c r="D16" s="35"/>
      <c r="E16" s="47"/>
      <c r="F16" s="4">
        <v>30</v>
      </c>
      <c r="G16" s="11" t="e">
        <f>G15+((Parameters!$E$18-Parameters!$E$17)/$A$13)</f>
        <v>#DIV/0!</v>
      </c>
      <c r="H16" s="10" t="e">
        <f t="shared" si="0"/>
        <v>#DIV/0!</v>
      </c>
      <c r="I16" s="10" t="e">
        <f t="shared" si="7"/>
        <v>#DIV/0!</v>
      </c>
      <c r="J16" s="10">
        <f>(Parameters!$C$11-'1_Day_Lead'!I16)/(Parameters!$C$11-Parameters!$C$12)</f>
        <v>4</v>
      </c>
      <c r="K16" s="10">
        <f t="shared" si="1"/>
        <v>1</v>
      </c>
      <c r="L16" s="10" t="e">
        <f t="shared" si="2"/>
        <v>#DIV/0!</v>
      </c>
      <c r="M16" s="10" t="e">
        <f t="shared" si="3"/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6"/>
        <v>#DIV/0!</v>
      </c>
      <c r="Q16" s="2"/>
      <c r="R16" s="2"/>
      <c r="S16" s="2"/>
      <c r="T16" s="2"/>
      <c r="U16" s="2"/>
    </row>
    <row r="17" spans="1:21" x14ac:dyDescent="0.3">
      <c r="B17" s="9">
        <v>45</v>
      </c>
      <c r="C17" s="61"/>
      <c r="D17" s="35"/>
      <c r="E17" s="47"/>
      <c r="F17" s="4">
        <v>30</v>
      </c>
      <c r="G17" s="11" t="e">
        <f>G16+((Parameters!$E$18-Parameters!$E$17)/$A$13)</f>
        <v>#DIV/0!</v>
      </c>
      <c r="H17" s="10" t="e">
        <f t="shared" si="0"/>
        <v>#DIV/0!</v>
      </c>
      <c r="I17" s="10" t="e">
        <f t="shared" si="7"/>
        <v>#DIV/0!</v>
      </c>
      <c r="J17" s="10">
        <f>(Parameters!$C$11-'1_Day_Lead'!I17)/(Parameters!$C$11-Parameters!$C$12)</f>
        <v>4</v>
      </c>
      <c r="K17" s="10">
        <f t="shared" si="1"/>
        <v>1</v>
      </c>
      <c r="L17" s="10" t="e">
        <f t="shared" si="2"/>
        <v>#DIV/0!</v>
      </c>
      <c r="M17" s="10" t="e">
        <f t="shared" si="3"/>
        <v>#DIV/0!</v>
      </c>
      <c r="N17" s="10" t="e">
        <f t="shared" si="4"/>
        <v>#DIV/0!</v>
      </c>
      <c r="O17" s="10" t="e">
        <f t="shared" si="5"/>
        <v>#DIV/0!</v>
      </c>
      <c r="P17" s="10" t="e">
        <f t="shared" si="6"/>
        <v>#DIV/0!</v>
      </c>
      <c r="Q17" s="2"/>
      <c r="R17" s="2"/>
      <c r="S17" s="2"/>
      <c r="T17" s="2"/>
      <c r="U17" s="2"/>
    </row>
    <row r="18" spans="1:21" x14ac:dyDescent="0.3">
      <c r="B18" s="9">
        <v>49</v>
      </c>
      <c r="C18" s="61"/>
      <c r="D18" s="35"/>
      <c r="E18" s="47"/>
      <c r="F18" s="4">
        <v>30</v>
      </c>
      <c r="G18" s="11" t="e">
        <f>G17+((Parameters!$E$18-Parameters!$E$17)/$A$13)</f>
        <v>#DIV/0!</v>
      </c>
      <c r="H18" s="10" t="e">
        <f t="shared" si="0"/>
        <v>#DIV/0!</v>
      </c>
      <c r="I18" s="10" t="e">
        <f t="shared" si="7"/>
        <v>#DIV/0!</v>
      </c>
      <c r="J18" s="10">
        <f>(Parameters!$C$11-'1_Day_Lead'!I18)/(Parameters!$C$11-Parameters!$C$12)</f>
        <v>4</v>
      </c>
      <c r="K18" s="10">
        <f t="shared" si="1"/>
        <v>1</v>
      </c>
      <c r="L18" s="10" t="e">
        <f t="shared" si="2"/>
        <v>#DIV/0!</v>
      </c>
      <c r="M18" s="10" t="e">
        <f t="shared" si="3"/>
        <v>#DIV/0!</v>
      </c>
      <c r="N18" s="10" t="e">
        <f t="shared" si="4"/>
        <v>#DIV/0!</v>
      </c>
      <c r="O18" s="10" t="e">
        <f t="shared" si="5"/>
        <v>#DIV/0!</v>
      </c>
      <c r="P18" s="10" t="e">
        <f t="shared" si="6"/>
        <v>#DIV/0!</v>
      </c>
      <c r="Q18" s="2"/>
      <c r="R18" s="2"/>
      <c r="S18" s="2"/>
      <c r="T18" s="2"/>
      <c r="U18" s="2"/>
    </row>
    <row r="19" spans="1:21" ht="14.7" customHeight="1" x14ac:dyDescent="0.3">
      <c r="B19" s="9">
        <v>53</v>
      </c>
      <c r="C19" s="61"/>
      <c r="D19" s="35"/>
      <c r="E19" s="47"/>
      <c r="F19" s="4">
        <v>30</v>
      </c>
      <c r="G19" s="11" t="e">
        <f>G18+((Parameters!$E$18-Parameters!$E$17)/$A$13)</f>
        <v>#DIV/0!</v>
      </c>
      <c r="H19" s="10" t="e">
        <f t="shared" si="0"/>
        <v>#DIV/0!</v>
      </c>
      <c r="I19" s="10" t="e">
        <f t="shared" si="7"/>
        <v>#DIV/0!</v>
      </c>
      <c r="J19" s="10">
        <f>(Parameters!$C$11-'1_Day_Lead'!I19)/(Parameters!$C$11-Parameters!$C$12)</f>
        <v>4</v>
      </c>
      <c r="K19" s="10">
        <f t="shared" si="1"/>
        <v>1</v>
      </c>
      <c r="L19" s="10" t="e">
        <f t="shared" si="2"/>
        <v>#DIV/0!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1:21" x14ac:dyDescent="0.3">
      <c r="B20" s="9">
        <v>57</v>
      </c>
      <c r="C20" s="61"/>
      <c r="D20" s="35"/>
      <c r="E20" s="47"/>
      <c r="F20" s="4">
        <v>30</v>
      </c>
      <c r="G20" s="11" t="e">
        <f>G19+((Parameters!$E$18-Parameters!$E$17)/$A$13)</f>
        <v>#DIV/0!</v>
      </c>
      <c r="H20" s="10" t="e">
        <f t="shared" si="0"/>
        <v>#DIV/0!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 t="e">
        <f t="shared" si="2"/>
        <v>#DIV/0!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1:21" x14ac:dyDescent="0.3">
      <c r="B21" s="9">
        <v>61</v>
      </c>
      <c r="C21" s="62"/>
      <c r="D21" s="35"/>
      <c r="E21" s="47"/>
      <c r="F21" s="4">
        <v>30</v>
      </c>
      <c r="G21" s="11" t="e">
        <f>G20+((Parameters!$E$18-Parameters!$E$17)/$A$13)</f>
        <v>#DIV/0!</v>
      </c>
      <c r="H21" s="10" t="e">
        <f t="shared" si="0"/>
        <v>#DIV/0!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 t="e">
        <f t="shared" si="2"/>
        <v>#DIV/0!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1:21" x14ac:dyDescent="0.3">
      <c r="B22" s="9">
        <v>65</v>
      </c>
      <c r="C22" s="60" t="s">
        <v>40</v>
      </c>
      <c r="D22" s="35"/>
      <c r="E22" s="47"/>
      <c r="F22" s="4">
        <v>40</v>
      </c>
      <c r="G22" s="11">
        <f>1.15</f>
        <v>1.1499999999999999</v>
      </c>
      <c r="H22" s="10">
        <f t="shared" si="0"/>
        <v>0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0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1:21" x14ac:dyDescent="0.3">
      <c r="B23" s="9">
        <v>69</v>
      </c>
      <c r="C23" s="61"/>
      <c r="D23" s="35"/>
      <c r="E23" s="47"/>
      <c r="F23" s="4">
        <v>40</v>
      </c>
      <c r="G23" s="11">
        <f t="shared" ref="G23:G30" si="8">1.15</f>
        <v>1.1499999999999999</v>
      </c>
      <c r="H23" s="10">
        <f t="shared" si="0"/>
        <v>0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0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1:21" x14ac:dyDescent="0.3">
      <c r="B24" s="9">
        <v>73</v>
      </c>
      <c r="C24" s="61"/>
      <c r="D24" s="35"/>
      <c r="E24" s="47"/>
      <c r="F24" s="4">
        <v>40</v>
      </c>
      <c r="G24" s="11">
        <f t="shared" si="8"/>
        <v>1.1499999999999999</v>
      </c>
      <c r="H24" s="10">
        <f t="shared" si="0"/>
        <v>0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0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1:21" x14ac:dyDescent="0.3">
      <c r="B25" s="9">
        <v>77</v>
      </c>
      <c r="C25" s="61"/>
      <c r="D25" s="35"/>
      <c r="E25" s="47"/>
      <c r="F25" s="4">
        <v>40</v>
      </c>
      <c r="G25" s="11">
        <f t="shared" si="8"/>
        <v>1.1499999999999999</v>
      </c>
      <c r="H25" s="10">
        <f t="shared" si="0"/>
        <v>0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0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1:21" x14ac:dyDescent="0.3">
      <c r="B26" s="9">
        <v>81</v>
      </c>
      <c r="C26" s="61"/>
      <c r="D26" s="35"/>
      <c r="E26" s="47"/>
      <c r="F26" s="4">
        <v>40</v>
      </c>
      <c r="G26" s="11">
        <f t="shared" si="8"/>
        <v>1.1499999999999999</v>
      </c>
      <c r="H26" s="10">
        <f t="shared" si="0"/>
        <v>0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0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1:21" ht="14.7" customHeight="1" x14ac:dyDescent="0.3">
      <c r="B27" s="9">
        <v>85</v>
      </c>
      <c r="C27" s="61"/>
      <c r="D27" s="35"/>
      <c r="E27" s="47"/>
      <c r="F27" s="4">
        <v>40</v>
      </c>
      <c r="G27" s="11">
        <f t="shared" si="8"/>
        <v>1.1499999999999999</v>
      </c>
      <c r="H27" s="10">
        <f t="shared" si="0"/>
        <v>0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0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1:21" x14ac:dyDescent="0.3">
      <c r="B28" s="9">
        <v>89</v>
      </c>
      <c r="C28" s="61"/>
      <c r="D28" s="35"/>
      <c r="E28" s="47"/>
      <c r="F28" s="4">
        <v>40</v>
      </c>
      <c r="G28" s="11">
        <f t="shared" si="8"/>
        <v>1.1499999999999999</v>
      </c>
      <c r="H28" s="10">
        <f t="shared" si="0"/>
        <v>0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0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1:21" x14ac:dyDescent="0.3">
      <c r="B29" s="9">
        <v>93</v>
      </c>
      <c r="C29" s="61"/>
      <c r="D29" s="35"/>
      <c r="E29" s="47"/>
      <c r="F29" s="4">
        <v>40</v>
      </c>
      <c r="G29" s="11">
        <f t="shared" si="8"/>
        <v>1.1499999999999999</v>
      </c>
      <c r="H29" s="10">
        <f t="shared" si="0"/>
        <v>0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0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1:21" x14ac:dyDescent="0.3">
      <c r="B30" s="9">
        <v>97</v>
      </c>
      <c r="C30" s="62"/>
      <c r="D30" s="35"/>
      <c r="E30" s="47"/>
      <c r="F30" s="4">
        <v>40</v>
      </c>
      <c r="G30" s="11">
        <f t="shared" si="8"/>
        <v>1.1499999999999999</v>
      </c>
      <c r="H30" s="10">
        <f t="shared" si="0"/>
        <v>0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0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1" spans="1:21" ht="14.7" customHeight="1" x14ac:dyDescent="0.3">
      <c r="A31">
        <f>COUNT(D31:D36)</f>
        <v>0</v>
      </c>
      <c r="B31" s="9">
        <v>101</v>
      </c>
      <c r="C31" s="60" t="s">
        <v>43</v>
      </c>
      <c r="D31" s="35"/>
      <c r="E31" s="47"/>
      <c r="F31" s="4">
        <v>10</v>
      </c>
      <c r="G31" s="11" t="e">
        <f>G30-((Parameters!$E$19-Parameters!$E$20)/'4_Day_Perfect'!$A$31)</f>
        <v>#DIV/0!</v>
      </c>
      <c r="H31" s="10" t="e">
        <f t="shared" si="0"/>
        <v>#DIV/0!</v>
      </c>
      <c r="I31" s="10" t="e">
        <f t="shared" si="7"/>
        <v>#DIV/0!</v>
      </c>
      <c r="J31" s="10">
        <f>(Parameters!$C$11-'1_Day_Lead'!I31)/(Parameters!$C$11-Parameters!$C$12)</f>
        <v>4</v>
      </c>
      <c r="K31" s="10">
        <f t="shared" si="1"/>
        <v>1</v>
      </c>
      <c r="L31" s="10" t="e">
        <f t="shared" si="2"/>
        <v>#DIV/0!</v>
      </c>
      <c r="M31" s="10" t="e">
        <f t="shared" si="3"/>
        <v>#DIV/0!</v>
      </c>
      <c r="N31" s="10" t="e">
        <f t="shared" si="4"/>
        <v>#DIV/0!</v>
      </c>
      <c r="O31" s="10" t="e">
        <f t="shared" si="5"/>
        <v>#DIV/0!</v>
      </c>
      <c r="P31" s="10" t="e">
        <f t="shared" si="6"/>
        <v>#DIV/0!</v>
      </c>
      <c r="Q31" s="2"/>
      <c r="R31" s="2"/>
      <c r="S31" s="2"/>
      <c r="T31" s="2"/>
      <c r="U31" s="2"/>
    </row>
    <row r="32" spans="1:21" x14ac:dyDescent="0.3">
      <c r="B32" s="9">
        <v>105</v>
      </c>
      <c r="C32" s="61"/>
      <c r="D32" s="35"/>
      <c r="E32" s="47"/>
      <c r="F32" s="4">
        <v>10</v>
      </c>
      <c r="G32" s="11" t="e">
        <f>G31-((Parameters!$E$19-Parameters!$E$20)/'4_Day_Perfect'!$A$31)</f>
        <v>#DIV/0!</v>
      </c>
      <c r="H32" s="10" t="e">
        <f t="shared" si="0"/>
        <v>#DIV/0!</v>
      </c>
      <c r="I32" s="10" t="e">
        <f t="shared" si="7"/>
        <v>#DIV/0!</v>
      </c>
      <c r="J32" s="10">
        <f>(Parameters!$C$11-'1_Day_Lead'!I32)/(Parameters!$C$11-Parameters!$C$12)</f>
        <v>4</v>
      </c>
      <c r="K32" s="10">
        <f t="shared" si="1"/>
        <v>1</v>
      </c>
      <c r="L32" s="10" t="e">
        <f t="shared" si="2"/>
        <v>#DIV/0!</v>
      </c>
      <c r="M32" s="10" t="e">
        <f t="shared" si="3"/>
        <v>#DIV/0!</v>
      </c>
      <c r="N32" s="10" t="e">
        <f t="shared" si="4"/>
        <v>#DIV/0!</v>
      </c>
      <c r="O32" s="10" t="e">
        <f t="shared" si="5"/>
        <v>#DIV/0!</v>
      </c>
      <c r="P32" s="10" t="e">
        <f t="shared" si="6"/>
        <v>#DIV/0!</v>
      </c>
      <c r="Q32" s="2"/>
      <c r="R32" s="2"/>
      <c r="S32" s="2"/>
      <c r="T32" s="2"/>
      <c r="U32" s="2"/>
    </row>
    <row r="33" spans="2:21" x14ac:dyDescent="0.3">
      <c r="B33" s="9">
        <v>109</v>
      </c>
      <c r="C33" s="61"/>
      <c r="D33" s="35"/>
      <c r="E33" s="47"/>
      <c r="F33" s="4">
        <v>10</v>
      </c>
      <c r="G33" s="11" t="e">
        <f>G32-((Parameters!$E$19-Parameters!$E$20)/'4_Day_Perfect'!$A$31)</f>
        <v>#DIV/0!</v>
      </c>
      <c r="H33" s="10" t="e">
        <f t="shared" si="0"/>
        <v>#DIV/0!</v>
      </c>
      <c r="I33" s="10" t="e">
        <f t="shared" si="7"/>
        <v>#DIV/0!</v>
      </c>
      <c r="J33" s="10">
        <f>(Parameters!$C$11-'1_Day_Lead'!I33)/(Parameters!$C$11-Parameters!$C$12)</f>
        <v>4</v>
      </c>
      <c r="K33" s="10">
        <f t="shared" si="1"/>
        <v>1</v>
      </c>
      <c r="L33" s="10" t="e">
        <f t="shared" si="2"/>
        <v>#DIV/0!</v>
      </c>
      <c r="M33" s="10" t="e">
        <f t="shared" si="3"/>
        <v>#DIV/0!</v>
      </c>
      <c r="N33" s="10" t="e">
        <f t="shared" si="4"/>
        <v>#DIV/0!</v>
      </c>
      <c r="O33" s="10" t="e">
        <f t="shared" si="5"/>
        <v>#DIV/0!</v>
      </c>
      <c r="P33" s="10" t="e">
        <f t="shared" si="6"/>
        <v>#DIV/0!</v>
      </c>
      <c r="Q33" s="2"/>
      <c r="R33" s="2"/>
      <c r="S33" s="2"/>
      <c r="T33" s="2"/>
      <c r="U33" s="2"/>
    </row>
    <row r="34" spans="2:21" x14ac:dyDescent="0.3">
      <c r="B34" s="9">
        <v>113</v>
      </c>
      <c r="C34" s="61"/>
      <c r="D34" s="35"/>
      <c r="E34" s="47"/>
      <c r="F34" s="4">
        <v>10</v>
      </c>
      <c r="G34" s="11" t="e">
        <f>G33-((Parameters!$E$19-Parameters!$E$20)/'4_Day_Perfect'!$A$31)</f>
        <v>#DIV/0!</v>
      </c>
      <c r="H34" s="10" t="e">
        <f t="shared" si="0"/>
        <v>#DIV/0!</v>
      </c>
      <c r="I34" s="10" t="e">
        <f t="shared" si="7"/>
        <v>#DIV/0!</v>
      </c>
      <c r="J34" s="10">
        <f>(Parameters!$C$11-'1_Day_Lead'!I34)/(Parameters!$C$11-Parameters!$C$12)</f>
        <v>4</v>
      </c>
      <c r="K34" s="10">
        <f t="shared" si="1"/>
        <v>1</v>
      </c>
      <c r="L34" s="10" t="e">
        <f t="shared" si="2"/>
        <v>#DIV/0!</v>
      </c>
      <c r="M34" s="10" t="e">
        <f t="shared" si="3"/>
        <v>#DIV/0!</v>
      </c>
      <c r="N34" s="10" t="e">
        <f t="shared" si="4"/>
        <v>#DIV/0!</v>
      </c>
      <c r="O34" s="10" t="e">
        <f t="shared" si="5"/>
        <v>#DIV/0!</v>
      </c>
      <c r="P34" s="10" t="e">
        <f t="shared" si="6"/>
        <v>#DIV/0!</v>
      </c>
      <c r="Q34" s="2"/>
      <c r="R34" s="2"/>
      <c r="S34" s="2"/>
      <c r="T34" s="2"/>
      <c r="U34" s="2"/>
    </row>
    <row r="35" spans="2:21" x14ac:dyDescent="0.3">
      <c r="B35" s="9">
        <v>117</v>
      </c>
      <c r="C35" s="61"/>
      <c r="D35" s="35"/>
      <c r="E35" s="47"/>
      <c r="F35" s="4">
        <v>10</v>
      </c>
      <c r="G35" s="11" t="e">
        <f>G34-((Parameters!$E$19-Parameters!$E$20)/'4_Day_Perfect'!$A$31)</f>
        <v>#DIV/0!</v>
      </c>
      <c r="H35" s="10" t="e">
        <f t="shared" si="0"/>
        <v>#DIV/0!</v>
      </c>
      <c r="I35" s="10" t="e">
        <f t="shared" si="7"/>
        <v>#DIV/0!</v>
      </c>
      <c r="J35" s="10">
        <f>(Parameters!$C$11-'1_Day_Lead'!I35)/(Parameters!$C$11-Parameters!$C$12)</f>
        <v>4</v>
      </c>
      <c r="K35" s="10">
        <f t="shared" si="1"/>
        <v>1</v>
      </c>
      <c r="L35" s="10" t="e">
        <f t="shared" si="2"/>
        <v>#DIV/0!</v>
      </c>
      <c r="M35" s="10" t="e">
        <f t="shared" si="3"/>
        <v>#DIV/0!</v>
      </c>
      <c r="N35" s="10" t="e">
        <f t="shared" si="4"/>
        <v>#DIV/0!</v>
      </c>
      <c r="O35" s="10" t="e">
        <f t="shared" si="5"/>
        <v>#DIV/0!</v>
      </c>
      <c r="P35" s="10" t="e">
        <f t="shared" si="6"/>
        <v>#DIV/0!</v>
      </c>
      <c r="Q35" s="2"/>
      <c r="R35" s="2"/>
      <c r="S35" s="2"/>
      <c r="T35" s="2"/>
      <c r="U35" s="2"/>
    </row>
    <row r="36" spans="2:21" x14ac:dyDescent="0.3">
      <c r="B36" s="9">
        <v>121</v>
      </c>
      <c r="C36" s="61"/>
      <c r="D36" s="35"/>
      <c r="E36" s="47"/>
      <c r="F36" s="4">
        <v>10</v>
      </c>
      <c r="G36" s="11" t="e">
        <f>G35-((Parameters!$E$19-Parameters!$E$20)/'4_Day_Perfect'!$A$31)</f>
        <v>#DIV/0!</v>
      </c>
      <c r="H36" s="10" t="e">
        <f t="shared" si="0"/>
        <v>#DIV/0!</v>
      </c>
      <c r="I36" s="10" t="e">
        <f t="shared" si="7"/>
        <v>#DIV/0!</v>
      </c>
      <c r="J36" s="10">
        <f>(Parameters!$C$11-'1_Day_Lead'!I36)/(Parameters!$C$11-Parameters!$C$12)</f>
        <v>4</v>
      </c>
      <c r="K36" s="10">
        <f t="shared" si="1"/>
        <v>1</v>
      </c>
      <c r="L36" s="10" t="e">
        <f t="shared" si="2"/>
        <v>#DIV/0!</v>
      </c>
      <c r="M36" s="10" t="e">
        <f t="shared" si="3"/>
        <v>#DIV/0!</v>
      </c>
      <c r="N36" s="10" t="e">
        <f t="shared" si="4"/>
        <v>#DIV/0!</v>
      </c>
      <c r="O36" s="10" t="e">
        <f t="shared" si="5"/>
        <v>#DIV/0!</v>
      </c>
      <c r="P36" s="10" t="e">
        <f t="shared" si="6"/>
        <v>#DIV/0!</v>
      </c>
      <c r="Q36" s="2"/>
      <c r="R36" s="2"/>
      <c r="S36" s="2"/>
      <c r="T36" s="2"/>
      <c r="U36" s="2"/>
    </row>
    <row r="38" spans="2:21" x14ac:dyDescent="0.3">
      <c r="C38" t="s">
        <v>47</v>
      </c>
      <c r="D38">
        <f>SUM(D6:D12)</f>
        <v>0</v>
      </c>
      <c r="L38">
        <f>SUM(L6:L12)</f>
        <v>0</v>
      </c>
      <c r="O38">
        <f>SUM(O6:O12)</f>
        <v>50</v>
      </c>
      <c r="P38">
        <f>SUM(P6:P12)</f>
        <v>61.3330078125</v>
      </c>
    </row>
    <row r="39" spans="2:21" x14ac:dyDescent="0.3">
      <c r="C39" t="s">
        <v>39</v>
      </c>
      <c r="D39">
        <f>SUM(D13:D21)</f>
        <v>0</v>
      </c>
      <c r="L39" t="e">
        <f>SUM(L13:L21)</f>
        <v>#DIV/0!</v>
      </c>
      <c r="O39" t="e">
        <f>SUM(O13:O21)</f>
        <v>#DIV/0!</v>
      </c>
      <c r="P39" t="e">
        <f>SUM(P13:P21)</f>
        <v>#DIV/0!</v>
      </c>
    </row>
    <row r="40" spans="2:21" x14ac:dyDescent="0.3">
      <c r="C40" t="s">
        <v>49</v>
      </c>
      <c r="D40">
        <f>SUM(D22:D30)</f>
        <v>0</v>
      </c>
      <c r="L40">
        <f>SUM(L22:L30)</f>
        <v>0</v>
      </c>
      <c r="O40" t="e">
        <f>SUM(O22:O30)</f>
        <v>#DIV/0!</v>
      </c>
      <c r="P40" t="e">
        <f>SUM(P22:P30)</f>
        <v>#DIV/0!</v>
      </c>
    </row>
    <row r="41" spans="2:21" x14ac:dyDescent="0.3">
      <c r="C41" t="s">
        <v>43</v>
      </c>
      <c r="D41">
        <f>SUM(D31:D36)</f>
        <v>0</v>
      </c>
      <c r="L41" t="e">
        <f>SUM(L31:L36)</f>
        <v>#DIV/0!</v>
      </c>
      <c r="O41" t="e">
        <f>SUM(O31:O36)</f>
        <v>#DIV/0!</v>
      </c>
      <c r="P41" t="e">
        <f>SUM(P31:P36)</f>
        <v>#DIV/0!</v>
      </c>
    </row>
    <row r="42" spans="2:21" x14ac:dyDescent="0.3">
      <c r="D42" s="13">
        <f>SUM(D6:D36)</f>
        <v>0</v>
      </c>
      <c r="E42" s="13"/>
      <c r="F42" s="13"/>
      <c r="G42" s="14"/>
      <c r="H42" s="14"/>
      <c r="I42" s="14"/>
      <c r="J42" s="14"/>
      <c r="K42" s="14"/>
      <c r="L42" s="13" t="e">
        <f>SUM(L6:L36)</f>
        <v>#DIV/0!</v>
      </c>
      <c r="M42" s="13"/>
      <c r="N42" s="13"/>
      <c r="O42" s="13" t="e">
        <f>SUM(O5:O36)</f>
        <v>#DIV/0!</v>
      </c>
      <c r="P42" s="13" t="e">
        <f>SUM(P5:P36)</f>
        <v>#DIV/0!</v>
      </c>
    </row>
  </sheetData>
  <mergeCells count="6">
    <mergeCell ref="C31:C36"/>
    <mergeCell ref="B2:P2"/>
    <mergeCell ref="F4:F5"/>
    <mergeCell ref="C6:C12"/>
    <mergeCell ref="C13:C21"/>
    <mergeCell ref="C22:C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7"/>
  <sheetViews>
    <sheetView topLeftCell="B1" workbookViewId="0">
      <selection activeCell="E6" sqref="E6"/>
    </sheetView>
  </sheetViews>
  <sheetFormatPr defaultRowHeight="14.4" x14ac:dyDescent="0.3"/>
  <cols>
    <col min="1" max="1" width="3.109375" customWidth="1"/>
    <col min="3" max="3" width="13.77734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3" t="s">
        <v>46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0" t="s">
        <v>16</v>
      </c>
      <c r="D6" s="9">
        <v>1.5</v>
      </c>
      <c r="E6" s="47">
        <v>36.96476820145854</v>
      </c>
      <c r="F6" s="4">
        <v>50</v>
      </c>
      <c r="G6" s="11">
        <v>0.65</v>
      </c>
      <c r="H6" s="10">
        <f>E6*G6</f>
        <v>24.027099330948051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24.027099330948051</v>
      </c>
      <c r="M6" s="10">
        <f>MAX((M5+O5+D6-L6-P5),0)</f>
        <v>17.472900669051949</v>
      </c>
      <c r="N6" s="10" t="str">
        <f>IF(M6&lt;0.25*F6,"HI",IF(M6&lt;0.5*F6,"MI",IF(M6&lt;0.75*F6,"LI","NI")))</f>
        <v>MI</v>
      </c>
      <c r="O6" s="10">
        <f>IF(N6="NI",0,IF(N6="LI",0.25*F6,IF(N6="MI",0.5*F6,0.75*F6)))</f>
        <v>25</v>
      </c>
      <c r="P6" s="10">
        <f>0.25*M6</f>
        <v>4.3682251672629873</v>
      </c>
      <c r="Q6" s="2"/>
      <c r="R6" s="2"/>
      <c r="S6" s="2"/>
      <c r="T6" s="2"/>
      <c r="U6" s="2"/>
    </row>
    <row r="7" spans="1:21" x14ac:dyDescent="0.3">
      <c r="B7" s="9">
        <v>6</v>
      </c>
      <c r="C7" s="61"/>
      <c r="D7" s="9">
        <v>3.3</v>
      </c>
      <c r="E7" s="47">
        <v>34.457075938404216</v>
      </c>
      <c r="F7" s="4">
        <v>50</v>
      </c>
      <c r="G7" s="11">
        <v>0.65</v>
      </c>
      <c r="H7" s="10">
        <f t="shared" ref="H7:H30" si="0">E7*G7</f>
        <v>22.397099359962741</v>
      </c>
      <c r="I7" s="10">
        <f>MAX(0,(I6+L6-D6-M6+O6))</f>
        <v>130.05419866189609</v>
      </c>
      <c r="J7" s="10">
        <f>(Parameters!$C$11-'1_Day_Lead'!I7)/(Parameters!$C$11-Parameters!$C$12)</f>
        <v>1.7018988343937507</v>
      </c>
      <c r="K7" s="10">
        <f t="shared" ref="K7:K30" si="1">IF(J7&lt;0,0,IF(J7&gt;1,1,J7))</f>
        <v>1</v>
      </c>
      <c r="L7" s="10">
        <f t="shared" ref="L7:L30" si="2">H7*K7</f>
        <v>22.397099359962741</v>
      </c>
      <c r="M7" s="10">
        <f t="shared" ref="M7:M30" si="3">MAX((M6+O6+D7-L7-P6),0)</f>
        <v>19.00757614182622</v>
      </c>
      <c r="N7" s="10" t="str">
        <f t="shared" ref="N7:N30" si="4">IF(M7&lt;0.25*F7,"HI",IF(M7&lt;0.5*F7,"MI",IF(M7&lt;0.75*F7,"LI","NI")))</f>
        <v>MI</v>
      </c>
      <c r="O7" s="10">
        <f t="shared" ref="O7:O30" si="5">IF(N7="NI",0,IF(N7="LI",0.25*F7,IF(N7="MI",0.5*F7,0.75*F7)))</f>
        <v>25</v>
      </c>
      <c r="P7" s="10">
        <f t="shared" ref="P7:P30" si="6">0.25*M7</f>
        <v>4.7518940354565551</v>
      </c>
      <c r="Q7" s="2"/>
      <c r="R7" s="2"/>
      <c r="S7" s="2"/>
      <c r="T7" s="2"/>
      <c r="U7" s="2"/>
    </row>
    <row r="8" spans="1:21" x14ac:dyDescent="0.3">
      <c r="B8" s="9">
        <v>11</v>
      </c>
      <c r="C8" s="61"/>
      <c r="D8" s="9">
        <v>29.900000000000002</v>
      </c>
      <c r="E8" s="47">
        <v>16.456419267490794</v>
      </c>
      <c r="F8" s="4">
        <v>50</v>
      </c>
      <c r="G8" s="11">
        <v>0.65</v>
      </c>
      <c r="H8" s="10">
        <f t="shared" si="0"/>
        <v>10.696672523869017</v>
      </c>
      <c r="I8" s="10">
        <f t="shared" ref="I8:I30" si="7">MAX(0,(I7+L7-D7-M7+O7))</f>
        <v>155.14372188003261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10.696672523869017</v>
      </c>
      <c r="M8" s="10">
        <f t="shared" si="3"/>
        <v>58.459009582500656</v>
      </c>
      <c r="N8" s="10" t="str">
        <f t="shared" si="4"/>
        <v>NI</v>
      </c>
      <c r="O8" s="10">
        <f t="shared" si="5"/>
        <v>0</v>
      </c>
      <c r="P8" s="10">
        <f t="shared" si="6"/>
        <v>14.614752395625164</v>
      </c>
      <c r="Q8" s="2"/>
      <c r="R8" s="2"/>
      <c r="S8" s="2"/>
      <c r="T8" s="2"/>
      <c r="U8" s="2"/>
    </row>
    <row r="9" spans="1:21" x14ac:dyDescent="0.3">
      <c r="B9" s="9">
        <v>16</v>
      </c>
      <c r="C9" s="61"/>
      <c r="D9" s="9">
        <v>11.2</v>
      </c>
      <c r="E9" s="47">
        <v>31.607556239045806</v>
      </c>
      <c r="F9" s="4">
        <v>50</v>
      </c>
      <c r="G9" s="11">
        <v>0.65</v>
      </c>
      <c r="H9" s="10">
        <f t="shared" si="0"/>
        <v>20.544911555379773</v>
      </c>
      <c r="I9" s="10">
        <f t="shared" si="7"/>
        <v>77.481384821400965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20.544911555379773</v>
      </c>
      <c r="M9" s="10">
        <f t="shared" si="3"/>
        <v>34.499345631495729</v>
      </c>
      <c r="N9" s="10" t="str">
        <f t="shared" si="4"/>
        <v>LI</v>
      </c>
      <c r="O9" s="10">
        <f t="shared" si="5"/>
        <v>12.5</v>
      </c>
      <c r="P9" s="10">
        <f t="shared" si="6"/>
        <v>8.6248364078739321</v>
      </c>
      <c r="Q9" s="2"/>
      <c r="R9" s="2"/>
      <c r="S9" s="2"/>
      <c r="T9" s="2"/>
      <c r="U9" s="2"/>
    </row>
    <row r="10" spans="1:21" x14ac:dyDescent="0.3">
      <c r="B10" s="9">
        <v>21</v>
      </c>
      <c r="C10" s="61"/>
      <c r="D10" s="9">
        <v>0</v>
      </c>
      <c r="E10" s="47">
        <v>39.877904297392597</v>
      </c>
      <c r="F10" s="4">
        <v>50</v>
      </c>
      <c r="G10" s="11">
        <v>0.65</v>
      </c>
      <c r="H10" s="10">
        <f t="shared" si="0"/>
        <v>25.92063779330519</v>
      </c>
      <c r="I10" s="10">
        <f t="shared" si="7"/>
        <v>64.826950745285004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25.92063779330519</v>
      </c>
      <c r="M10" s="10">
        <f t="shared" si="3"/>
        <v>12.453871430316607</v>
      </c>
      <c r="N10" s="10" t="str">
        <f t="shared" si="4"/>
        <v>HI</v>
      </c>
      <c r="O10" s="10">
        <f t="shared" si="5"/>
        <v>37.5</v>
      </c>
      <c r="P10" s="10">
        <f t="shared" si="6"/>
        <v>3.1134678575791517</v>
      </c>
      <c r="Q10" s="2"/>
      <c r="R10" s="2"/>
      <c r="S10" s="2"/>
      <c r="T10" s="2"/>
      <c r="U10" s="2"/>
    </row>
    <row r="11" spans="1:21" x14ac:dyDescent="0.3">
      <c r="B11" s="9">
        <v>26</v>
      </c>
      <c r="C11" s="62"/>
      <c r="D11" s="9">
        <v>16.5</v>
      </c>
      <c r="E11" s="47">
        <v>25.815692211727292</v>
      </c>
      <c r="F11" s="4">
        <v>50</v>
      </c>
      <c r="G11" s="11">
        <v>0.65</v>
      </c>
      <c r="H11" s="10">
        <f t="shared" si="0"/>
        <v>16.78019993762274</v>
      </c>
      <c r="I11" s="10">
        <f t="shared" si="7"/>
        <v>115.79371710827358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16.78019993762274</v>
      </c>
      <c r="M11" s="10">
        <f t="shared" si="3"/>
        <v>46.560203635114718</v>
      </c>
      <c r="N11" s="10" t="str">
        <f t="shared" si="4"/>
        <v>NI</v>
      </c>
      <c r="O11" s="10">
        <f t="shared" si="5"/>
        <v>0</v>
      </c>
      <c r="P11" s="10">
        <f t="shared" si="6"/>
        <v>11.640050908778679</v>
      </c>
      <c r="Q11" s="2"/>
      <c r="R11" s="2"/>
      <c r="S11" s="2"/>
      <c r="T11" s="2"/>
      <c r="U11" s="2"/>
    </row>
    <row r="12" spans="1:21" x14ac:dyDescent="0.3">
      <c r="A12">
        <f>COUNT(D12:D18)</f>
        <v>7</v>
      </c>
      <c r="B12" s="9">
        <v>31</v>
      </c>
      <c r="C12" s="60" t="s">
        <v>39</v>
      </c>
      <c r="D12" s="9">
        <v>28.300000000000004</v>
      </c>
      <c r="E12" s="47">
        <v>18.400705036519007</v>
      </c>
      <c r="F12" s="4">
        <v>30</v>
      </c>
      <c r="G12" s="11">
        <f>G11+((Parameters!$E$18-Parameters!$E$17)/$A$12)</f>
        <v>0.72142857142857142</v>
      </c>
      <c r="H12" s="10">
        <f t="shared" si="0"/>
        <v>13.274794347774426</v>
      </c>
      <c r="I12" s="10">
        <f t="shared" si="7"/>
        <v>69.513713410781619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13.274794347774426</v>
      </c>
      <c r="M12" s="10">
        <f t="shared" si="3"/>
        <v>49.945358378561608</v>
      </c>
      <c r="N12" s="10" t="str">
        <f t="shared" si="4"/>
        <v>NI</v>
      </c>
      <c r="O12" s="10">
        <f t="shared" si="5"/>
        <v>0</v>
      </c>
      <c r="P12" s="10">
        <f t="shared" si="6"/>
        <v>12.486339594640402</v>
      </c>
      <c r="Q12" s="2"/>
      <c r="R12" s="2"/>
      <c r="S12" s="2"/>
      <c r="T12" s="2"/>
      <c r="U12" s="2"/>
    </row>
    <row r="13" spans="1:21" ht="14.7" customHeight="1" x14ac:dyDescent="0.3">
      <c r="B13" s="9">
        <v>36</v>
      </c>
      <c r="C13" s="61"/>
      <c r="D13" s="9">
        <v>56.5</v>
      </c>
      <c r="E13" s="47">
        <v>13.331220467027462</v>
      </c>
      <c r="F13" s="4">
        <v>30</v>
      </c>
      <c r="G13" s="11">
        <f>G12+((Parameters!$E$18-Parameters!$E$17)/$A$12)</f>
        <v>0.79285714285714282</v>
      </c>
      <c r="H13" s="10">
        <f t="shared" si="0"/>
        <v>10.569753370286058</v>
      </c>
      <c r="I13" s="10">
        <f t="shared" si="7"/>
        <v>4.5431493799944391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10.569753370286058</v>
      </c>
      <c r="M13" s="10">
        <f t="shared" si="3"/>
        <v>83.389265413635158</v>
      </c>
      <c r="N13" s="10" t="str">
        <f t="shared" si="4"/>
        <v>NI</v>
      </c>
      <c r="O13" s="10">
        <f t="shared" si="5"/>
        <v>0</v>
      </c>
      <c r="P13" s="10">
        <f t="shared" si="6"/>
        <v>20.84731635340879</v>
      </c>
      <c r="Q13" s="2"/>
      <c r="R13" s="2"/>
      <c r="S13" s="2"/>
      <c r="T13" s="2"/>
      <c r="U13" s="2"/>
    </row>
    <row r="14" spans="1:21" x14ac:dyDescent="0.3">
      <c r="B14" s="9">
        <v>41</v>
      </c>
      <c r="C14" s="61"/>
      <c r="D14" s="9">
        <v>105.9</v>
      </c>
      <c r="E14" s="47">
        <v>8.5382524325367299</v>
      </c>
      <c r="F14" s="4">
        <v>30</v>
      </c>
      <c r="G14" s="11">
        <f>G13+((Parameters!$E$18-Parameters!$E$17)/$A$12)</f>
        <v>0.86428571428571421</v>
      </c>
      <c r="H14" s="10">
        <f t="shared" si="0"/>
        <v>7.3794896024067445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7.3794896024067445</v>
      </c>
      <c r="M14" s="10">
        <f t="shared" si="3"/>
        <v>161.06245945781964</v>
      </c>
      <c r="N14" s="10" t="str">
        <f t="shared" si="4"/>
        <v>NI</v>
      </c>
      <c r="O14" s="10">
        <f t="shared" si="5"/>
        <v>0</v>
      </c>
      <c r="P14" s="10">
        <f t="shared" si="6"/>
        <v>40.265614864454911</v>
      </c>
      <c r="Q14" s="2"/>
      <c r="R14" s="2"/>
      <c r="S14" s="2"/>
      <c r="T14" s="2"/>
      <c r="U14" s="2"/>
    </row>
    <row r="15" spans="1:21" ht="14.7" customHeight="1" x14ac:dyDescent="0.3">
      <c r="B15" s="9">
        <v>46</v>
      </c>
      <c r="C15" s="61"/>
      <c r="D15" s="35">
        <v>52.2</v>
      </c>
      <c r="E15" s="47">
        <v>13.023949988546573</v>
      </c>
      <c r="F15" s="4">
        <v>30</v>
      </c>
      <c r="G15" s="11">
        <f>G14+((Parameters!$E$18-Parameters!$E$17)/$A$12)</f>
        <v>0.93571428571428561</v>
      </c>
      <c r="H15" s="10">
        <f t="shared" si="0"/>
        <v>12.186696060711434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12.186696060711434</v>
      </c>
      <c r="M15" s="10">
        <f t="shared" si="3"/>
        <v>160.81014853265333</v>
      </c>
      <c r="N15" s="10" t="str">
        <f t="shared" si="4"/>
        <v>NI</v>
      </c>
      <c r="O15" s="10">
        <f t="shared" si="5"/>
        <v>0</v>
      </c>
      <c r="P15" s="10">
        <f t="shared" si="6"/>
        <v>40.202537133163332</v>
      </c>
      <c r="Q15" s="2"/>
      <c r="R15" s="2"/>
      <c r="S15" s="2"/>
      <c r="T15" s="2"/>
      <c r="U15" s="2"/>
    </row>
    <row r="16" spans="1:21" x14ac:dyDescent="0.3">
      <c r="B16" s="9">
        <v>51</v>
      </c>
      <c r="C16" s="61"/>
      <c r="D16" s="35">
        <v>16.100000000000001</v>
      </c>
      <c r="E16" s="47">
        <v>15.342370031672889</v>
      </c>
      <c r="F16" s="4">
        <v>30</v>
      </c>
      <c r="G16" s="11">
        <f>G15+((Parameters!$E$18-Parameters!$E$17)/$A$12)</f>
        <v>1.0071428571428571</v>
      </c>
      <c r="H16" s="10">
        <f t="shared" si="0"/>
        <v>15.45195838904198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15.45195838904198</v>
      </c>
      <c r="M16" s="10">
        <f t="shared" si="3"/>
        <v>121.25565301044801</v>
      </c>
      <c r="N16" s="10" t="str">
        <f t="shared" si="4"/>
        <v>NI</v>
      </c>
      <c r="O16" s="10">
        <f t="shared" si="5"/>
        <v>0</v>
      </c>
      <c r="P16" s="10">
        <f t="shared" si="6"/>
        <v>30.313913252612004</v>
      </c>
      <c r="Q16" s="2"/>
      <c r="R16" s="2"/>
      <c r="S16" s="2"/>
      <c r="T16" s="2"/>
      <c r="U16" s="2"/>
    </row>
    <row r="17" spans="1:21" x14ac:dyDescent="0.3">
      <c r="B17" s="9">
        <v>56</v>
      </c>
      <c r="C17" s="61"/>
      <c r="D17" s="35">
        <v>19.3</v>
      </c>
      <c r="E17" s="47">
        <v>15.615379693013315</v>
      </c>
      <c r="F17" s="4">
        <v>30</v>
      </c>
      <c r="G17" s="11">
        <f>G16+((Parameters!$E$18-Parameters!$E$17)/$A$12)</f>
        <v>1.0785714285714285</v>
      </c>
      <c r="H17" s="10">
        <f t="shared" si="0"/>
        <v>16.842302383178644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16.842302383178644</v>
      </c>
      <c r="M17" s="10">
        <f t="shared" si="3"/>
        <v>93.399437374657367</v>
      </c>
      <c r="N17" s="10" t="str">
        <f t="shared" si="4"/>
        <v>NI</v>
      </c>
      <c r="O17" s="10">
        <f t="shared" si="5"/>
        <v>0</v>
      </c>
      <c r="P17" s="10">
        <f t="shared" si="6"/>
        <v>23.349859343664342</v>
      </c>
      <c r="Q17" s="2"/>
      <c r="R17" s="2"/>
      <c r="S17" s="2"/>
      <c r="T17" s="2"/>
      <c r="U17" s="2"/>
    </row>
    <row r="18" spans="1:21" x14ac:dyDescent="0.3">
      <c r="B18" s="9">
        <v>61</v>
      </c>
      <c r="C18" s="62"/>
      <c r="D18" s="35">
        <v>18.899999999999999</v>
      </c>
      <c r="E18" s="47">
        <v>12.9692253667515</v>
      </c>
      <c r="F18" s="4">
        <v>30</v>
      </c>
      <c r="G18" s="11">
        <f>G17+((Parameters!$E$18-Parameters!$E$17)/$A$12)</f>
        <v>1.1499999999999999</v>
      </c>
      <c r="H18" s="10">
        <f t="shared" si="0"/>
        <v>14.914609171764225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14.914609171764225</v>
      </c>
      <c r="M18" s="10">
        <f t="shared" si="3"/>
        <v>74.034968859228798</v>
      </c>
      <c r="N18" s="10" t="str">
        <f t="shared" si="4"/>
        <v>NI</v>
      </c>
      <c r="O18" s="10">
        <f t="shared" si="5"/>
        <v>0</v>
      </c>
      <c r="P18" s="10">
        <f t="shared" si="6"/>
        <v>18.508742214807199</v>
      </c>
      <c r="Q18" s="2"/>
      <c r="R18" s="2"/>
      <c r="S18" s="2"/>
      <c r="T18" s="2"/>
      <c r="U18" s="2"/>
    </row>
    <row r="19" spans="1:21" ht="14.7" customHeight="1" x14ac:dyDescent="0.3">
      <c r="B19" s="9">
        <v>66</v>
      </c>
      <c r="C19" s="75" t="s">
        <v>40</v>
      </c>
      <c r="D19" s="35">
        <v>28.4</v>
      </c>
      <c r="E19" s="47">
        <v>8.5008583741836805</v>
      </c>
      <c r="F19" s="4">
        <v>40</v>
      </c>
      <c r="G19" s="11">
        <f>1.15</f>
        <v>1.1499999999999999</v>
      </c>
      <c r="H19" s="10">
        <f t="shared" si="0"/>
        <v>9.7759871303112327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9.7759871303112327</v>
      </c>
      <c r="M19" s="10">
        <f t="shared" si="3"/>
        <v>74.150239514110368</v>
      </c>
      <c r="N19" s="10" t="str">
        <f t="shared" si="4"/>
        <v>NI</v>
      </c>
      <c r="O19" s="10">
        <f t="shared" si="5"/>
        <v>0</v>
      </c>
      <c r="P19" s="10">
        <f t="shared" si="6"/>
        <v>18.537559878527592</v>
      </c>
      <c r="Q19" s="2"/>
      <c r="R19" s="2"/>
      <c r="S19" s="2"/>
      <c r="T19" s="2"/>
      <c r="U19" s="2"/>
    </row>
    <row r="20" spans="1:21" x14ac:dyDescent="0.3">
      <c r="B20" s="9">
        <v>71</v>
      </c>
      <c r="C20" s="75"/>
      <c r="D20" s="35">
        <v>51.6</v>
      </c>
      <c r="E20" s="47">
        <v>8.8060199884785835</v>
      </c>
      <c r="F20" s="4">
        <v>40</v>
      </c>
      <c r="G20" s="11">
        <f t="shared" ref="G20:G25" si="8">1.15</f>
        <v>1.1499999999999999</v>
      </c>
      <c r="H20" s="10">
        <f t="shared" si="0"/>
        <v>10.126922986750371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10.126922986750371</v>
      </c>
      <c r="M20" s="10">
        <f t="shared" si="3"/>
        <v>97.085756648832415</v>
      </c>
      <c r="N20" s="10" t="str">
        <f t="shared" si="4"/>
        <v>NI</v>
      </c>
      <c r="O20" s="10">
        <f t="shared" si="5"/>
        <v>0</v>
      </c>
      <c r="P20" s="10">
        <f t="shared" si="6"/>
        <v>24.271439162208104</v>
      </c>
      <c r="Q20" s="2"/>
      <c r="R20" s="2"/>
      <c r="S20" s="2"/>
      <c r="T20" s="2"/>
      <c r="U20" s="2"/>
    </row>
    <row r="21" spans="1:21" x14ac:dyDescent="0.3">
      <c r="B21" s="9">
        <v>76</v>
      </c>
      <c r="C21" s="75"/>
      <c r="D21" s="35">
        <v>12.8</v>
      </c>
      <c r="E21" s="47">
        <v>11.027810629075265</v>
      </c>
      <c r="F21" s="4">
        <v>40</v>
      </c>
      <c r="G21" s="11">
        <f t="shared" si="8"/>
        <v>1.1499999999999999</v>
      </c>
      <c r="H21" s="10">
        <f t="shared" si="0"/>
        <v>12.681982223436554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12.681982223436554</v>
      </c>
      <c r="M21" s="10">
        <f t="shared" si="3"/>
        <v>72.932335263187753</v>
      </c>
      <c r="N21" s="10" t="str">
        <f t="shared" si="4"/>
        <v>NI</v>
      </c>
      <c r="O21" s="10">
        <f t="shared" si="5"/>
        <v>0</v>
      </c>
      <c r="P21" s="10">
        <f t="shared" si="6"/>
        <v>18.233083815796938</v>
      </c>
      <c r="Q21" s="2"/>
      <c r="R21" s="2"/>
      <c r="S21" s="2"/>
      <c r="T21" s="2"/>
      <c r="U21" s="2"/>
    </row>
    <row r="22" spans="1:21" ht="14.7" customHeight="1" x14ac:dyDescent="0.3">
      <c r="B22" s="9">
        <v>81</v>
      </c>
      <c r="C22" s="75"/>
      <c r="D22" s="35">
        <v>52.7</v>
      </c>
      <c r="E22" s="47">
        <v>9.0386188844431263</v>
      </c>
      <c r="F22" s="4">
        <v>40</v>
      </c>
      <c r="G22" s="11">
        <f t="shared" si="8"/>
        <v>1.1499999999999999</v>
      </c>
      <c r="H22" s="10">
        <f t="shared" si="0"/>
        <v>10.394411717109595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10.394411717109595</v>
      </c>
      <c r="M22" s="10">
        <f t="shared" si="3"/>
        <v>97.004839730281219</v>
      </c>
      <c r="N22" s="10" t="str">
        <f t="shared" si="4"/>
        <v>NI</v>
      </c>
      <c r="O22" s="10">
        <f t="shared" si="5"/>
        <v>0</v>
      </c>
      <c r="P22" s="10">
        <f t="shared" si="6"/>
        <v>24.251209932570305</v>
      </c>
      <c r="Q22" s="2"/>
      <c r="R22" s="2"/>
      <c r="S22" s="2"/>
      <c r="T22" s="2"/>
      <c r="U22" s="2"/>
    </row>
    <row r="23" spans="1:21" x14ac:dyDescent="0.3">
      <c r="B23" s="9">
        <v>86</v>
      </c>
      <c r="C23" s="75"/>
      <c r="D23" s="35">
        <v>52.400000000000006</v>
      </c>
      <c r="E23" s="47">
        <v>7.2218210370551592</v>
      </c>
      <c r="F23" s="4">
        <v>40</v>
      </c>
      <c r="G23" s="11">
        <f t="shared" si="8"/>
        <v>1.1499999999999999</v>
      </c>
      <c r="H23" s="10">
        <f t="shared" si="0"/>
        <v>8.3050941926134332</v>
      </c>
      <c r="I23" s="10">
        <f t="shared" si="7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8.3050941926134332</v>
      </c>
      <c r="M23" s="10">
        <f t="shared" si="3"/>
        <v>116.84853560509748</v>
      </c>
      <c r="N23" s="10" t="str">
        <f t="shared" si="4"/>
        <v>NI</v>
      </c>
      <c r="O23" s="10">
        <f t="shared" si="5"/>
        <v>0</v>
      </c>
      <c r="P23" s="10">
        <f t="shared" si="6"/>
        <v>29.21213390127437</v>
      </c>
      <c r="Q23" s="2"/>
      <c r="R23" s="2"/>
      <c r="S23" s="2"/>
      <c r="T23" s="2"/>
      <c r="U23" s="2"/>
    </row>
    <row r="24" spans="1:21" x14ac:dyDescent="0.3">
      <c r="B24" s="9">
        <v>91</v>
      </c>
      <c r="C24" s="75"/>
      <c r="D24" s="35">
        <v>16.799999999999997</v>
      </c>
      <c r="E24" s="47">
        <v>12.694187633927326</v>
      </c>
      <c r="F24" s="4">
        <v>40</v>
      </c>
      <c r="G24" s="11">
        <f t="shared" si="8"/>
        <v>1.1499999999999999</v>
      </c>
      <c r="H24" s="10">
        <f t="shared" si="0"/>
        <v>14.598315779016424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14.598315779016424</v>
      </c>
      <c r="M24" s="10">
        <f t="shared" si="3"/>
        <v>89.838085924806705</v>
      </c>
      <c r="N24" s="10" t="str">
        <f t="shared" si="4"/>
        <v>NI</v>
      </c>
      <c r="O24" s="10">
        <f t="shared" si="5"/>
        <v>0</v>
      </c>
      <c r="P24" s="10">
        <f t="shared" si="6"/>
        <v>22.459521481201676</v>
      </c>
      <c r="Q24" s="2"/>
      <c r="R24" s="2"/>
      <c r="S24" s="2"/>
      <c r="T24" s="2"/>
      <c r="U24" s="2"/>
    </row>
    <row r="25" spans="1:21" x14ac:dyDescent="0.3">
      <c r="B25" s="9">
        <v>96</v>
      </c>
      <c r="C25" s="75"/>
      <c r="D25" s="35">
        <v>39</v>
      </c>
      <c r="E25" s="47">
        <v>9.5697534009888532</v>
      </c>
      <c r="F25" s="4">
        <v>40</v>
      </c>
      <c r="G25" s="11">
        <f t="shared" si="8"/>
        <v>1.1499999999999999</v>
      </c>
      <c r="H25" s="10">
        <f t="shared" si="0"/>
        <v>11.00521641113718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11.00521641113718</v>
      </c>
      <c r="M25" s="10">
        <f t="shared" si="3"/>
        <v>95.373348032467845</v>
      </c>
      <c r="N25" s="10" t="str">
        <f t="shared" si="4"/>
        <v>NI</v>
      </c>
      <c r="O25" s="10">
        <f t="shared" si="5"/>
        <v>0</v>
      </c>
      <c r="P25" s="10">
        <f t="shared" si="6"/>
        <v>23.843337008116961</v>
      </c>
      <c r="Q25" s="2"/>
      <c r="R25" s="2"/>
      <c r="S25" s="2"/>
      <c r="T25" s="2"/>
      <c r="U25" s="2"/>
    </row>
    <row r="26" spans="1:21" x14ac:dyDescent="0.3">
      <c r="A26">
        <f>COUNT(D26:D30)</f>
        <v>5</v>
      </c>
      <c r="B26" s="9">
        <v>101</v>
      </c>
      <c r="C26" s="60" t="s">
        <v>43</v>
      </c>
      <c r="D26" s="35">
        <v>23.2</v>
      </c>
      <c r="E26" s="47">
        <v>10.459628625588469</v>
      </c>
      <c r="F26" s="4">
        <v>10</v>
      </c>
      <c r="G26" s="11">
        <f>G25-((Parameters!$E$19-Parameters!$E$20)/'5_Day_Lead'!$A$26)</f>
        <v>1.0499999999999998</v>
      </c>
      <c r="H26" s="10">
        <f t="shared" si="0"/>
        <v>10.982610056867889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10.982610056867889</v>
      </c>
      <c r="M26" s="10">
        <f t="shared" si="3"/>
        <v>83.747400967483003</v>
      </c>
      <c r="N26" s="10" t="str">
        <f t="shared" si="4"/>
        <v>NI</v>
      </c>
      <c r="O26" s="10">
        <f t="shared" si="5"/>
        <v>0</v>
      </c>
      <c r="P26" s="10">
        <f t="shared" si="6"/>
        <v>20.936850241870751</v>
      </c>
      <c r="Q26" s="2"/>
      <c r="R26" s="2"/>
      <c r="S26" s="2"/>
      <c r="T26" s="2"/>
      <c r="U26" s="2"/>
    </row>
    <row r="27" spans="1:21" ht="14.7" customHeight="1" x14ac:dyDescent="0.3">
      <c r="B27" s="9">
        <v>106</v>
      </c>
      <c r="C27" s="61"/>
      <c r="D27" s="35">
        <v>30.2</v>
      </c>
      <c r="E27" s="47">
        <v>8.6917582178588155</v>
      </c>
      <c r="F27" s="4">
        <v>10</v>
      </c>
      <c r="G27" s="11">
        <f>G26-((Parameters!$E$19-Parameters!$E$20)/'5_Day_Lead'!$A$26)</f>
        <v>0.94999999999999984</v>
      </c>
      <c r="H27" s="10">
        <f t="shared" si="0"/>
        <v>8.2571703069658735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8.2571703069658735</v>
      </c>
      <c r="M27" s="10">
        <f t="shared" si="3"/>
        <v>84.753380418646373</v>
      </c>
      <c r="N27" s="10" t="str">
        <f t="shared" si="4"/>
        <v>NI</v>
      </c>
      <c r="O27" s="10">
        <f t="shared" si="5"/>
        <v>0</v>
      </c>
      <c r="P27" s="10">
        <f t="shared" si="6"/>
        <v>21.188345104661593</v>
      </c>
      <c r="Q27" s="2"/>
      <c r="R27" s="2"/>
      <c r="S27" s="2"/>
      <c r="T27" s="2"/>
      <c r="U27" s="2"/>
    </row>
    <row r="28" spans="1:21" x14ac:dyDescent="0.3">
      <c r="B28" s="9">
        <v>111</v>
      </c>
      <c r="C28" s="61"/>
      <c r="D28" s="35">
        <v>24.999999999999996</v>
      </c>
      <c r="E28" s="47">
        <v>5.3897332834124008</v>
      </c>
      <c r="F28" s="4">
        <v>10</v>
      </c>
      <c r="G28" s="11">
        <f>G27-((Parameters!$E$19-Parameters!$E$20)/'5_Day_Lead'!$A$26)</f>
        <v>0.84999999999999987</v>
      </c>
      <c r="H28" s="10">
        <f t="shared" si="0"/>
        <v>4.5812732909005396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4.5812732909005396</v>
      </c>
      <c r="M28" s="10">
        <f t="shared" si="3"/>
        <v>83.983762023084239</v>
      </c>
      <c r="N28" s="10" t="str">
        <f t="shared" si="4"/>
        <v>NI</v>
      </c>
      <c r="O28" s="10">
        <f t="shared" si="5"/>
        <v>0</v>
      </c>
      <c r="P28" s="10">
        <f t="shared" si="6"/>
        <v>20.99594050577106</v>
      </c>
      <c r="Q28" s="2"/>
      <c r="R28" s="2"/>
      <c r="S28" s="2"/>
      <c r="T28" s="2"/>
      <c r="U28" s="2"/>
    </row>
    <row r="29" spans="1:21" x14ac:dyDescent="0.3">
      <c r="B29" s="9">
        <v>116</v>
      </c>
      <c r="C29" s="61"/>
      <c r="D29" s="35">
        <v>12.100000000000001</v>
      </c>
      <c r="E29" s="47">
        <v>6.3173337057902152</v>
      </c>
      <c r="F29" s="4">
        <v>10</v>
      </c>
      <c r="G29" s="11">
        <f>G28-((Parameters!$E$19-Parameters!$E$20)/'5_Day_Lead'!$A$26)</f>
        <v>0.74999999999999989</v>
      </c>
      <c r="H29" s="10">
        <f t="shared" si="0"/>
        <v>4.7380002793426605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4.7380002793426605</v>
      </c>
      <c r="M29" s="10">
        <f t="shared" si="3"/>
        <v>70.349821237970517</v>
      </c>
      <c r="N29" s="10" t="str">
        <f t="shared" si="4"/>
        <v>NI</v>
      </c>
      <c r="O29" s="10">
        <f t="shared" si="5"/>
        <v>0</v>
      </c>
      <c r="P29" s="10">
        <f t="shared" si="6"/>
        <v>17.587455309492629</v>
      </c>
      <c r="Q29" s="2"/>
      <c r="R29" s="2"/>
      <c r="S29" s="2"/>
      <c r="T29" s="2"/>
      <c r="U29" s="2"/>
    </row>
    <row r="30" spans="1:21" x14ac:dyDescent="0.3">
      <c r="B30" s="9">
        <v>121</v>
      </c>
      <c r="C30" s="62"/>
      <c r="D30" s="35">
        <v>21.5</v>
      </c>
      <c r="E30" s="47">
        <v>6.9983876197644745</v>
      </c>
      <c r="F30" s="4">
        <v>10</v>
      </c>
      <c r="G30" s="11">
        <f>G29-((Parameters!$E$19-Parameters!$E$20)/'5_Day_Lead'!$A$26)</f>
        <v>0.64999999999999991</v>
      </c>
      <c r="H30" s="10">
        <f t="shared" si="0"/>
        <v>4.5489519528469078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4.5489519528469078</v>
      </c>
      <c r="M30" s="10">
        <f t="shared" si="3"/>
        <v>69.713413975630985</v>
      </c>
      <c r="N30" s="10" t="str">
        <f t="shared" si="4"/>
        <v>NI</v>
      </c>
      <c r="O30" s="10">
        <f t="shared" si="5"/>
        <v>0</v>
      </c>
      <c r="P30" s="10">
        <f t="shared" si="6"/>
        <v>17.428353493907746</v>
      </c>
      <c r="Q30" s="2"/>
      <c r="R30" s="2"/>
      <c r="S30" s="2"/>
      <c r="T30" s="2"/>
      <c r="U30" s="2"/>
    </row>
    <row r="32" spans="1:21" x14ac:dyDescent="0.3">
      <c r="C32" t="s">
        <v>47</v>
      </c>
      <c r="D32">
        <f>SUM(D6:D11)</f>
        <v>62.400000000000006</v>
      </c>
      <c r="L32">
        <f>SUM(L6:L11)</f>
        <v>120.36662050108751</v>
      </c>
      <c r="O32">
        <f>SUM(O6:O11)</f>
        <v>100</v>
      </c>
      <c r="P32">
        <f>SUM(P6:P11)</f>
        <v>47.113226772576468</v>
      </c>
    </row>
    <row r="33" spans="3:16" x14ac:dyDescent="0.3">
      <c r="C33" t="s">
        <v>39</v>
      </c>
      <c r="D33">
        <f>SUM(D12:D18)</f>
        <v>297.20000000000005</v>
      </c>
      <c r="L33">
        <f>SUM(L12:L18)</f>
        <v>90.61960332516351</v>
      </c>
      <c r="O33">
        <f>SUM(O12:O18)</f>
        <v>0</v>
      </c>
      <c r="P33">
        <f>SUM(P12:P18)</f>
        <v>185.97432275675098</v>
      </c>
    </row>
    <row r="34" spans="3:16" x14ac:dyDescent="0.3">
      <c r="C34" t="s">
        <v>49</v>
      </c>
      <c r="D34">
        <f>SUM(D19:D25)</f>
        <v>253.7</v>
      </c>
      <c r="L34">
        <f>SUM(L19:L25)</f>
        <v>76.887930440374788</v>
      </c>
      <c r="O34">
        <f>SUM(O19:O25)</f>
        <v>0</v>
      </c>
      <c r="P34">
        <f>SUM(P19:P25)</f>
        <v>160.80828517969593</v>
      </c>
    </row>
    <row r="35" spans="3:16" x14ac:dyDescent="0.3">
      <c r="C35" t="s">
        <v>43</v>
      </c>
      <c r="D35">
        <f>SUM(D26:D30)</f>
        <v>112</v>
      </c>
      <c r="L35">
        <f>SUM(L26:L30)</f>
        <v>33.10800588692387</v>
      </c>
      <c r="O35">
        <f>SUM(O26:O30)</f>
        <v>0</v>
      </c>
      <c r="P35">
        <f>SUM(P26:P30)</f>
        <v>98.136944655703786</v>
      </c>
    </row>
    <row r="36" spans="3:16" x14ac:dyDescent="0.3">
      <c r="D36" s="13">
        <f>SUM(D6:D30)</f>
        <v>725.30000000000007</v>
      </c>
      <c r="E36" s="13"/>
      <c r="F36" s="13"/>
      <c r="G36" s="14"/>
      <c r="H36" s="14"/>
      <c r="I36" s="14"/>
      <c r="J36" s="14"/>
      <c r="K36" s="14"/>
      <c r="L36" s="13">
        <f>SUM(L6:L30)</f>
        <v>320.98216015354961</v>
      </c>
      <c r="M36" s="13"/>
      <c r="N36" s="13"/>
      <c r="O36" s="13">
        <f>SUM(O5:O30)</f>
        <v>100</v>
      </c>
      <c r="P36" s="13">
        <f>SUM(P5:P30)</f>
        <v>502.03277936472716</v>
      </c>
    </row>
    <row r="37" spans="3:16" x14ac:dyDescent="0.3">
      <c r="E37" s="27">
        <f>SUM(E6:E30)</f>
        <v>387.11643057215304</v>
      </c>
    </row>
  </sheetData>
  <mergeCells count="6">
    <mergeCell ref="C19:C25"/>
    <mergeCell ref="C26:C30"/>
    <mergeCell ref="B2:P2"/>
    <mergeCell ref="F4:F5"/>
    <mergeCell ref="C6:C11"/>
    <mergeCell ref="C12:C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7"/>
  <sheetViews>
    <sheetView topLeftCell="B1" workbookViewId="0">
      <selection activeCell="E16" sqref="E16"/>
    </sheetView>
  </sheetViews>
  <sheetFormatPr defaultRowHeight="14.4" x14ac:dyDescent="0.3"/>
  <cols>
    <col min="1" max="1" width="3.109375" customWidth="1"/>
    <col min="3" max="3" width="13.77734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3" t="s">
        <v>46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0" t="s">
        <v>16</v>
      </c>
      <c r="D6" s="9">
        <v>0</v>
      </c>
      <c r="E6" s="47">
        <v>13</v>
      </c>
      <c r="F6" s="4">
        <v>50</v>
      </c>
      <c r="G6" s="11">
        <v>0.65</v>
      </c>
      <c r="H6" s="10">
        <f>E6*G6</f>
        <v>8.4500000000000011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8.4500000000000011</v>
      </c>
      <c r="M6" s="10">
        <f>MAX((M5+O5+D6-L6-P5),0)</f>
        <v>31.549999999999997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7.8874999999999993</v>
      </c>
      <c r="Q6" s="2"/>
      <c r="R6" s="2"/>
      <c r="S6" s="2"/>
      <c r="T6" s="2"/>
      <c r="U6" s="2"/>
    </row>
    <row r="7" spans="1:21" x14ac:dyDescent="0.3">
      <c r="B7" s="9">
        <v>6</v>
      </c>
      <c r="C7" s="61"/>
      <c r="D7" s="9"/>
      <c r="E7" s="47"/>
      <c r="F7" s="4">
        <v>50</v>
      </c>
      <c r="G7" s="11">
        <v>0.65</v>
      </c>
      <c r="H7" s="10">
        <f t="shared" ref="H7:H30" si="0">E7*G7</f>
        <v>0</v>
      </c>
      <c r="I7" s="10">
        <f>MAX(0,(I6+L6-D6-M6+O6))</f>
        <v>89.4</v>
      </c>
      <c r="J7" s="10">
        <f>(Parameters!$C$11-'1_Day_Lead'!I7)/(Parameters!$C$11-Parameters!$C$12)</f>
        <v>1.7018988343937507</v>
      </c>
      <c r="K7" s="10">
        <f t="shared" ref="K7:K30" si="1">IF(J7&lt;0,0,IF(J7&gt;1,1,J7))</f>
        <v>1</v>
      </c>
      <c r="L7" s="10">
        <f t="shared" ref="L7:L30" si="2">H7*K7</f>
        <v>0</v>
      </c>
      <c r="M7" s="10">
        <f t="shared" ref="M7:M30" si="3">MAX((M6+O6+D7-L7-P6),0)</f>
        <v>36.162499999999994</v>
      </c>
      <c r="N7" s="10" t="str">
        <f t="shared" ref="N7:N30" si="4">IF(M7&lt;0.25*F7,"HI",IF(M7&lt;0.5*F7,"MI",IF(M7&lt;0.75*F7,"LI","NI")))</f>
        <v>LI</v>
      </c>
      <c r="O7" s="10">
        <f t="shared" ref="O7:O30" si="5">IF(N7="NI",0,IF(N7="LI",0.25*F7,IF(N7="MI",0.5*F7,0.75*F7)))</f>
        <v>12.5</v>
      </c>
      <c r="P7" s="10">
        <f t="shared" ref="P7:P30" si="6">0.25*M7</f>
        <v>9.0406249999999986</v>
      </c>
      <c r="Q7" s="2"/>
      <c r="R7" s="2"/>
      <c r="S7" s="2"/>
      <c r="T7" s="2"/>
      <c r="U7" s="2"/>
    </row>
    <row r="8" spans="1:21" x14ac:dyDescent="0.3">
      <c r="B8" s="9">
        <v>11</v>
      </c>
      <c r="C8" s="61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30" si="7">MAX(0,(I7+L7-D7-M7+O7))</f>
        <v>65.737500000000011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39.621874999999996</v>
      </c>
      <c r="N8" s="10" t="str">
        <f t="shared" si="4"/>
        <v>NI</v>
      </c>
      <c r="O8" s="10">
        <f t="shared" si="5"/>
        <v>0</v>
      </c>
      <c r="P8" s="10">
        <f t="shared" si="6"/>
        <v>9.9054687499999989</v>
      </c>
      <c r="Q8" s="2"/>
      <c r="R8" s="2"/>
      <c r="S8" s="2"/>
      <c r="T8" s="2"/>
      <c r="U8" s="2"/>
    </row>
    <row r="9" spans="1:21" x14ac:dyDescent="0.3">
      <c r="B9" s="9">
        <v>16</v>
      </c>
      <c r="C9" s="61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26.115625000000016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29.716406249999999</v>
      </c>
      <c r="N9" s="10" t="str">
        <f t="shared" si="4"/>
        <v>LI</v>
      </c>
      <c r="O9" s="10">
        <f t="shared" si="5"/>
        <v>12.5</v>
      </c>
      <c r="P9" s="10">
        <f t="shared" si="6"/>
        <v>7.4291015624999996</v>
      </c>
      <c r="Q9" s="2"/>
      <c r="R9" s="2"/>
      <c r="S9" s="2"/>
      <c r="T9" s="2"/>
      <c r="U9" s="2"/>
    </row>
    <row r="10" spans="1:21" x14ac:dyDescent="0.3">
      <c r="B10" s="9">
        <v>21</v>
      </c>
      <c r="C10" s="61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8.8992187500000171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34.787304687499997</v>
      </c>
      <c r="N10" s="10" t="str">
        <f t="shared" si="4"/>
        <v>LI</v>
      </c>
      <c r="O10" s="10">
        <f t="shared" si="5"/>
        <v>12.5</v>
      </c>
      <c r="P10" s="10">
        <f t="shared" si="6"/>
        <v>8.6968261718749993</v>
      </c>
      <c r="Q10" s="2"/>
      <c r="R10" s="2"/>
      <c r="S10" s="2"/>
      <c r="T10" s="2"/>
      <c r="U10" s="2"/>
    </row>
    <row r="11" spans="1:21" x14ac:dyDescent="0.3">
      <c r="B11" s="9">
        <v>26</v>
      </c>
      <c r="C11" s="62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38.590478515624994</v>
      </c>
      <c r="N11" s="10" t="str">
        <f t="shared" si="4"/>
        <v>NI</v>
      </c>
      <c r="O11" s="10">
        <f t="shared" si="5"/>
        <v>0</v>
      </c>
      <c r="P11" s="10">
        <f t="shared" si="6"/>
        <v>9.6476196289062486</v>
      </c>
      <c r="Q11" s="2"/>
      <c r="R11" s="2"/>
      <c r="S11" s="2"/>
      <c r="T11" s="2"/>
      <c r="U11" s="2"/>
    </row>
    <row r="12" spans="1:21" x14ac:dyDescent="0.3">
      <c r="A12">
        <f>COUNT(D12:D18)</f>
        <v>0</v>
      </c>
      <c r="B12" s="9">
        <v>31</v>
      </c>
      <c r="C12" s="60" t="s">
        <v>39</v>
      </c>
      <c r="D12" s="9"/>
      <c r="E12" s="47"/>
      <c r="F12" s="4">
        <v>30</v>
      </c>
      <c r="G12" s="11" t="e">
        <f>G11+((Parameters!$E$18-Parameters!$E$17)/$A$12)</f>
        <v>#DIV/0!</v>
      </c>
      <c r="H12" s="10" t="e">
        <f t="shared" si="0"/>
        <v>#DIV/0!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 t="e">
        <f t="shared" si="2"/>
        <v>#DIV/0!</v>
      </c>
      <c r="M12" s="10" t="e">
        <f t="shared" si="3"/>
        <v>#DIV/0!</v>
      </c>
      <c r="N12" s="10" t="e">
        <f t="shared" si="4"/>
        <v>#DIV/0!</v>
      </c>
      <c r="O12" s="10" t="e">
        <f t="shared" si="5"/>
        <v>#DIV/0!</v>
      </c>
      <c r="P12" s="10" t="e">
        <f t="shared" si="6"/>
        <v>#DIV/0!</v>
      </c>
      <c r="Q12" s="2"/>
      <c r="R12" s="2"/>
      <c r="S12" s="2"/>
      <c r="T12" s="2"/>
      <c r="U12" s="2"/>
    </row>
    <row r="13" spans="1:21" ht="14.7" customHeight="1" x14ac:dyDescent="0.3">
      <c r="B13" s="9">
        <v>36</v>
      </c>
      <c r="C13" s="61"/>
      <c r="D13" s="9"/>
      <c r="E13" s="47"/>
      <c r="F13" s="4">
        <v>30</v>
      </c>
      <c r="G13" s="11" t="e">
        <f>G12+((Parameters!$E$18-Parameters!$E$17)/$A$12)</f>
        <v>#DIV/0!</v>
      </c>
      <c r="H13" s="10" t="e">
        <f t="shared" si="0"/>
        <v>#DIV/0!</v>
      </c>
      <c r="I13" s="10" t="e">
        <f t="shared" si="7"/>
        <v>#DIV/0!</v>
      </c>
      <c r="J13" s="10">
        <f>(Parameters!$C$11-'1_Day_Lead'!I13)/(Parameters!$C$11-Parameters!$C$12)</f>
        <v>4</v>
      </c>
      <c r="K13" s="10">
        <f t="shared" si="1"/>
        <v>1</v>
      </c>
      <c r="L13" s="10" t="e">
        <f t="shared" si="2"/>
        <v>#DIV/0!</v>
      </c>
      <c r="M13" s="10" t="e">
        <f t="shared" si="3"/>
        <v>#DIV/0!</v>
      </c>
      <c r="N13" s="10" t="e">
        <f t="shared" si="4"/>
        <v>#DIV/0!</v>
      </c>
      <c r="O13" s="10" t="e">
        <f t="shared" si="5"/>
        <v>#DIV/0!</v>
      </c>
      <c r="P13" s="10" t="e">
        <f t="shared" si="6"/>
        <v>#DIV/0!</v>
      </c>
      <c r="Q13" s="2"/>
      <c r="R13" s="2"/>
      <c r="S13" s="2"/>
      <c r="T13" s="2"/>
      <c r="U13" s="2"/>
    </row>
    <row r="14" spans="1:21" x14ac:dyDescent="0.3">
      <c r="B14" s="9">
        <v>41</v>
      </c>
      <c r="C14" s="61"/>
      <c r="D14" s="9"/>
      <c r="E14" s="47"/>
      <c r="F14" s="4">
        <v>30</v>
      </c>
      <c r="G14" s="11" t="e">
        <f>G13+((Parameters!$E$18-Parameters!$E$17)/$A$12)</f>
        <v>#DIV/0!</v>
      </c>
      <c r="H14" s="10" t="e">
        <f t="shared" si="0"/>
        <v>#DIV/0!</v>
      </c>
      <c r="I14" s="10" t="e">
        <f t="shared" si="7"/>
        <v>#DIV/0!</v>
      </c>
      <c r="J14" s="10">
        <f>(Parameters!$C$11-'1_Day_Lead'!I14)/(Parameters!$C$11-Parameters!$C$12)</f>
        <v>4</v>
      </c>
      <c r="K14" s="10">
        <f t="shared" si="1"/>
        <v>1</v>
      </c>
      <c r="L14" s="10" t="e">
        <f t="shared" si="2"/>
        <v>#DIV/0!</v>
      </c>
      <c r="M14" s="10" t="e">
        <f t="shared" si="3"/>
        <v>#DIV/0!</v>
      </c>
      <c r="N14" s="10" t="e">
        <f t="shared" si="4"/>
        <v>#DIV/0!</v>
      </c>
      <c r="O14" s="10" t="e">
        <f t="shared" si="5"/>
        <v>#DIV/0!</v>
      </c>
      <c r="P14" s="10" t="e">
        <f t="shared" si="6"/>
        <v>#DIV/0!</v>
      </c>
      <c r="Q14" s="2"/>
      <c r="R14" s="2"/>
      <c r="S14" s="2"/>
      <c r="T14" s="2"/>
      <c r="U14" s="2"/>
    </row>
    <row r="15" spans="1:21" ht="14.7" customHeight="1" x14ac:dyDescent="0.3">
      <c r="B15" s="9">
        <v>46</v>
      </c>
      <c r="C15" s="61"/>
      <c r="D15" s="35"/>
      <c r="E15" s="47"/>
      <c r="F15" s="4">
        <v>30</v>
      </c>
      <c r="G15" s="11" t="e">
        <f>G14+((Parameters!$E$18-Parameters!$E$17)/$A$12)</f>
        <v>#DIV/0!</v>
      </c>
      <c r="H15" s="10" t="e">
        <f t="shared" si="0"/>
        <v>#DIV/0!</v>
      </c>
      <c r="I15" s="10" t="e">
        <f t="shared" si="7"/>
        <v>#DIV/0!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 t="e">
        <f t="shared" si="2"/>
        <v>#DIV/0!</v>
      </c>
      <c r="M15" s="10" t="e">
        <f t="shared" si="3"/>
        <v>#DIV/0!</v>
      </c>
      <c r="N15" s="10" t="e">
        <f t="shared" si="4"/>
        <v>#DIV/0!</v>
      </c>
      <c r="O15" s="10" t="e">
        <f t="shared" si="5"/>
        <v>#DIV/0!</v>
      </c>
      <c r="P15" s="10" t="e">
        <f t="shared" si="6"/>
        <v>#DIV/0!</v>
      </c>
      <c r="Q15" s="2"/>
      <c r="R15" s="2"/>
      <c r="S15" s="2"/>
      <c r="T15" s="2"/>
      <c r="U15" s="2"/>
    </row>
    <row r="16" spans="1:21" x14ac:dyDescent="0.3">
      <c r="B16" s="9">
        <v>51</v>
      </c>
      <c r="C16" s="61"/>
      <c r="D16" s="35"/>
      <c r="E16" s="47"/>
      <c r="F16" s="4">
        <v>30</v>
      </c>
      <c r="G16" s="11" t="e">
        <f>G15+((Parameters!$E$18-Parameters!$E$17)/$A$12)</f>
        <v>#DIV/0!</v>
      </c>
      <c r="H16" s="10" t="e">
        <f t="shared" si="0"/>
        <v>#DIV/0!</v>
      </c>
      <c r="I16" s="10" t="e">
        <f t="shared" si="7"/>
        <v>#DIV/0!</v>
      </c>
      <c r="J16" s="10">
        <f>(Parameters!$C$11-'1_Day_Lead'!I16)/(Parameters!$C$11-Parameters!$C$12)</f>
        <v>4</v>
      </c>
      <c r="K16" s="10">
        <f t="shared" si="1"/>
        <v>1</v>
      </c>
      <c r="L16" s="10" t="e">
        <f t="shared" si="2"/>
        <v>#DIV/0!</v>
      </c>
      <c r="M16" s="10" t="e">
        <f t="shared" si="3"/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6"/>
        <v>#DIV/0!</v>
      </c>
      <c r="Q16" s="2"/>
      <c r="R16" s="2"/>
      <c r="S16" s="2"/>
      <c r="T16" s="2"/>
      <c r="U16" s="2"/>
    </row>
    <row r="17" spans="1:21" x14ac:dyDescent="0.3">
      <c r="B17" s="9">
        <v>56</v>
      </c>
      <c r="C17" s="61"/>
      <c r="D17" s="35"/>
      <c r="E17" s="47"/>
      <c r="F17" s="4">
        <v>30</v>
      </c>
      <c r="G17" s="11" t="e">
        <f>G16+((Parameters!$E$18-Parameters!$E$17)/$A$12)</f>
        <v>#DIV/0!</v>
      </c>
      <c r="H17" s="10" t="e">
        <f t="shared" si="0"/>
        <v>#DIV/0!</v>
      </c>
      <c r="I17" s="10" t="e">
        <f t="shared" si="7"/>
        <v>#DIV/0!</v>
      </c>
      <c r="J17" s="10">
        <f>(Parameters!$C$11-'1_Day_Lead'!I17)/(Parameters!$C$11-Parameters!$C$12)</f>
        <v>4</v>
      </c>
      <c r="K17" s="10">
        <f t="shared" si="1"/>
        <v>1</v>
      </c>
      <c r="L17" s="10" t="e">
        <f t="shared" si="2"/>
        <v>#DIV/0!</v>
      </c>
      <c r="M17" s="10" t="e">
        <f t="shared" si="3"/>
        <v>#DIV/0!</v>
      </c>
      <c r="N17" s="10" t="e">
        <f t="shared" si="4"/>
        <v>#DIV/0!</v>
      </c>
      <c r="O17" s="10" t="e">
        <f t="shared" si="5"/>
        <v>#DIV/0!</v>
      </c>
      <c r="P17" s="10" t="e">
        <f t="shared" si="6"/>
        <v>#DIV/0!</v>
      </c>
      <c r="Q17" s="2"/>
      <c r="R17" s="2"/>
      <c r="S17" s="2"/>
      <c r="T17" s="2"/>
      <c r="U17" s="2"/>
    </row>
    <row r="18" spans="1:21" x14ac:dyDescent="0.3">
      <c r="B18" s="9">
        <v>61</v>
      </c>
      <c r="C18" s="62"/>
      <c r="D18" s="35"/>
      <c r="E18" s="47"/>
      <c r="F18" s="4">
        <v>30</v>
      </c>
      <c r="G18" s="11" t="e">
        <f>G17+((Parameters!$E$18-Parameters!$E$17)/$A$12)</f>
        <v>#DIV/0!</v>
      </c>
      <c r="H18" s="10" t="e">
        <f t="shared" si="0"/>
        <v>#DIV/0!</v>
      </c>
      <c r="I18" s="10" t="e">
        <f t="shared" si="7"/>
        <v>#DIV/0!</v>
      </c>
      <c r="J18" s="10">
        <f>(Parameters!$C$11-'1_Day_Lead'!I18)/(Parameters!$C$11-Parameters!$C$12)</f>
        <v>4</v>
      </c>
      <c r="K18" s="10">
        <f t="shared" si="1"/>
        <v>1</v>
      </c>
      <c r="L18" s="10" t="e">
        <f t="shared" si="2"/>
        <v>#DIV/0!</v>
      </c>
      <c r="M18" s="10" t="e">
        <f t="shared" si="3"/>
        <v>#DIV/0!</v>
      </c>
      <c r="N18" s="10" t="e">
        <f t="shared" si="4"/>
        <v>#DIV/0!</v>
      </c>
      <c r="O18" s="10" t="e">
        <f t="shared" si="5"/>
        <v>#DIV/0!</v>
      </c>
      <c r="P18" s="10" t="e">
        <f t="shared" si="6"/>
        <v>#DIV/0!</v>
      </c>
      <c r="Q18" s="2"/>
      <c r="R18" s="2"/>
      <c r="S18" s="2"/>
      <c r="T18" s="2"/>
      <c r="U18" s="2"/>
    </row>
    <row r="19" spans="1:21" ht="14.7" customHeight="1" x14ac:dyDescent="0.3">
      <c r="B19" s="9">
        <v>66</v>
      </c>
      <c r="C19" s="75" t="s">
        <v>40</v>
      </c>
      <c r="D19" s="35"/>
      <c r="E19" s="47"/>
      <c r="F19" s="4">
        <v>40</v>
      </c>
      <c r="G19" s="11">
        <f>1.15</f>
        <v>1.1499999999999999</v>
      </c>
      <c r="H19" s="10">
        <f t="shared" si="0"/>
        <v>0</v>
      </c>
      <c r="I19" s="10" t="e">
        <f t="shared" si="7"/>
        <v>#DIV/0!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0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1:21" x14ac:dyDescent="0.3">
      <c r="B20" s="9">
        <v>71</v>
      </c>
      <c r="C20" s="75"/>
      <c r="D20" s="35"/>
      <c r="E20" s="47"/>
      <c r="F20" s="4">
        <v>40</v>
      </c>
      <c r="G20" s="11">
        <f t="shared" ref="G20:G25" si="8">1.15</f>
        <v>1.1499999999999999</v>
      </c>
      <c r="H20" s="10">
        <f t="shared" si="0"/>
        <v>0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0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1:21" x14ac:dyDescent="0.3">
      <c r="B21" s="9">
        <v>76</v>
      </c>
      <c r="C21" s="75"/>
      <c r="D21" s="35"/>
      <c r="E21" s="47"/>
      <c r="F21" s="4">
        <v>40</v>
      </c>
      <c r="G21" s="11">
        <f t="shared" si="8"/>
        <v>1.1499999999999999</v>
      </c>
      <c r="H21" s="10">
        <f t="shared" si="0"/>
        <v>0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0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1:21" ht="14.7" customHeight="1" x14ac:dyDescent="0.3">
      <c r="B22" s="9">
        <v>81</v>
      </c>
      <c r="C22" s="75"/>
      <c r="D22" s="35"/>
      <c r="E22" s="47"/>
      <c r="F22" s="4">
        <v>40</v>
      </c>
      <c r="G22" s="11">
        <f t="shared" si="8"/>
        <v>1.1499999999999999</v>
      </c>
      <c r="H22" s="10">
        <f t="shared" si="0"/>
        <v>0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0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1:21" x14ac:dyDescent="0.3">
      <c r="B23" s="9">
        <v>86</v>
      </c>
      <c r="C23" s="75"/>
      <c r="D23" s="35"/>
      <c r="E23" s="47"/>
      <c r="F23" s="4">
        <v>40</v>
      </c>
      <c r="G23" s="11">
        <f t="shared" si="8"/>
        <v>1.1499999999999999</v>
      </c>
      <c r="H23" s="10">
        <f t="shared" si="0"/>
        <v>0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0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1:21" x14ac:dyDescent="0.3">
      <c r="B24" s="9">
        <v>91</v>
      </c>
      <c r="C24" s="75"/>
      <c r="D24" s="35"/>
      <c r="E24" s="47"/>
      <c r="F24" s="4">
        <v>40</v>
      </c>
      <c r="G24" s="11">
        <f t="shared" si="8"/>
        <v>1.1499999999999999</v>
      </c>
      <c r="H24" s="10">
        <f t="shared" si="0"/>
        <v>0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0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1:21" x14ac:dyDescent="0.3">
      <c r="B25" s="9">
        <v>96</v>
      </c>
      <c r="C25" s="75"/>
      <c r="D25" s="35"/>
      <c r="E25" s="47"/>
      <c r="F25" s="4">
        <v>40</v>
      </c>
      <c r="G25" s="11">
        <f t="shared" si="8"/>
        <v>1.1499999999999999</v>
      </c>
      <c r="H25" s="10">
        <f t="shared" si="0"/>
        <v>0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0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1:21" x14ac:dyDescent="0.3">
      <c r="A26">
        <f>COUNT(D26:D30)</f>
        <v>0</v>
      </c>
      <c r="B26" s="9">
        <v>101</v>
      </c>
      <c r="C26" s="60" t="s">
        <v>43</v>
      </c>
      <c r="D26" s="35"/>
      <c r="E26" s="47"/>
      <c r="F26" s="4">
        <v>10</v>
      </c>
      <c r="G26" s="11" t="e">
        <f>G25-((Parameters!$E$19-Parameters!$E$20)/'5_Day_Perfect'!$A$26)</f>
        <v>#DIV/0!</v>
      </c>
      <c r="H26" s="10" t="e">
        <f t="shared" si="0"/>
        <v>#DIV/0!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 t="e">
        <f t="shared" si="2"/>
        <v>#DIV/0!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1:21" ht="14.7" customHeight="1" x14ac:dyDescent="0.3">
      <c r="B27" s="9">
        <v>106</v>
      </c>
      <c r="C27" s="61"/>
      <c r="D27" s="35"/>
      <c r="E27" s="47"/>
      <c r="F27" s="4">
        <v>10</v>
      </c>
      <c r="G27" s="11" t="e">
        <f>G26-((Parameters!$E$19-Parameters!$E$20)/'5_Day_Perfect'!$A$26)</f>
        <v>#DIV/0!</v>
      </c>
      <c r="H27" s="10" t="e">
        <f t="shared" si="0"/>
        <v>#DIV/0!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 t="e">
        <f t="shared" si="2"/>
        <v>#DIV/0!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1:21" x14ac:dyDescent="0.3">
      <c r="B28" s="9">
        <v>111</v>
      </c>
      <c r="C28" s="61"/>
      <c r="D28" s="35"/>
      <c r="E28" s="47"/>
      <c r="F28" s="4">
        <v>10</v>
      </c>
      <c r="G28" s="11" t="e">
        <f>G27-((Parameters!$E$19-Parameters!$E$20)/'5_Day_Perfect'!$A$26)</f>
        <v>#DIV/0!</v>
      </c>
      <c r="H28" s="10" t="e">
        <f t="shared" si="0"/>
        <v>#DIV/0!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 t="e">
        <f t="shared" si="2"/>
        <v>#DIV/0!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1:21" x14ac:dyDescent="0.3">
      <c r="B29" s="9">
        <v>116</v>
      </c>
      <c r="C29" s="61"/>
      <c r="D29" s="35"/>
      <c r="E29" s="47"/>
      <c r="F29" s="4">
        <v>10</v>
      </c>
      <c r="G29" s="11" t="e">
        <f>G28-((Parameters!$E$19-Parameters!$E$20)/'5_Day_Perfect'!$A$26)</f>
        <v>#DIV/0!</v>
      </c>
      <c r="H29" s="10" t="e">
        <f t="shared" si="0"/>
        <v>#DIV/0!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 t="e">
        <f t="shared" si="2"/>
        <v>#DIV/0!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1:21" x14ac:dyDescent="0.3">
      <c r="B30" s="9">
        <v>121</v>
      </c>
      <c r="C30" s="62"/>
      <c r="D30" s="35"/>
      <c r="E30" s="47"/>
      <c r="F30" s="4">
        <v>10</v>
      </c>
      <c r="G30" s="11" t="e">
        <f>G29-((Parameters!$E$19-Parameters!$E$20)/'5_Day_Perfect'!$A$26)</f>
        <v>#DIV/0!</v>
      </c>
      <c r="H30" s="10" t="e">
        <f t="shared" si="0"/>
        <v>#DIV/0!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 t="e">
        <f t="shared" si="2"/>
        <v>#DIV/0!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2" spans="1:21" x14ac:dyDescent="0.3">
      <c r="C32" t="s">
        <v>47</v>
      </c>
      <c r="D32">
        <f>SUM(D6:D11)</f>
        <v>0</v>
      </c>
      <c r="L32">
        <f>SUM(L6:L11)</f>
        <v>8.4500000000000011</v>
      </c>
      <c r="O32">
        <f>SUM(O6:O11)</f>
        <v>50</v>
      </c>
      <c r="P32">
        <f>SUM(P6:P11)</f>
        <v>52.607141113281251</v>
      </c>
    </row>
    <row r="33" spans="3:16" x14ac:dyDescent="0.3">
      <c r="C33" t="s">
        <v>39</v>
      </c>
      <c r="D33">
        <f>SUM(D12:D18)</f>
        <v>0</v>
      </c>
      <c r="L33" t="e">
        <f>SUM(L12:L18)</f>
        <v>#DIV/0!</v>
      </c>
      <c r="O33" t="e">
        <f>SUM(O12:O18)</f>
        <v>#DIV/0!</v>
      </c>
      <c r="P33" t="e">
        <f>SUM(P12:P18)</f>
        <v>#DIV/0!</v>
      </c>
    </row>
    <row r="34" spans="3:16" x14ac:dyDescent="0.3">
      <c r="C34" t="s">
        <v>49</v>
      </c>
      <c r="D34">
        <f>SUM(D19:D25)</f>
        <v>0</v>
      </c>
      <c r="L34">
        <f>SUM(L19:L25)</f>
        <v>0</v>
      </c>
      <c r="O34" t="e">
        <f>SUM(O19:O25)</f>
        <v>#DIV/0!</v>
      </c>
      <c r="P34" t="e">
        <f>SUM(P19:P25)</f>
        <v>#DIV/0!</v>
      </c>
    </row>
    <row r="35" spans="3:16" x14ac:dyDescent="0.3">
      <c r="C35" t="s">
        <v>43</v>
      </c>
      <c r="D35">
        <f>SUM(D26:D30)</f>
        <v>0</v>
      </c>
      <c r="L35" t="e">
        <f>SUM(L26:L30)</f>
        <v>#DIV/0!</v>
      </c>
      <c r="O35" t="e">
        <f>SUM(O26:O30)</f>
        <v>#DIV/0!</v>
      </c>
      <c r="P35" t="e">
        <f>SUM(P26:P30)</f>
        <v>#DIV/0!</v>
      </c>
    </row>
    <row r="36" spans="3:16" x14ac:dyDescent="0.3">
      <c r="D36" s="13">
        <f>SUM(D6:D30)</f>
        <v>0</v>
      </c>
      <c r="E36" s="13"/>
      <c r="F36" s="13"/>
      <c r="G36" s="14"/>
      <c r="H36" s="14"/>
      <c r="I36" s="14"/>
      <c r="J36" s="14"/>
      <c r="K36" s="14"/>
      <c r="L36" s="13" t="e">
        <f>SUM(L6:L30)</f>
        <v>#DIV/0!</v>
      </c>
      <c r="M36" s="13"/>
      <c r="N36" s="13"/>
      <c r="O36" s="13" t="e">
        <f>SUM(O5:O30)</f>
        <v>#DIV/0!</v>
      </c>
      <c r="P36" s="13" t="e">
        <f>SUM(P5:P30)</f>
        <v>#DIV/0!</v>
      </c>
    </row>
    <row r="37" spans="3:16" x14ac:dyDescent="0.3">
      <c r="E37" s="27">
        <f>SUM(E6:E30)</f>
        <v>13</v>
      </c>
    </row>
  </sheetData>
  <mergeCells count="6">
    <mergeCell ref="C26:C30"/>
    <mergeCell ref="B2:P2"/>
    <mergeCell ref="F4:F5"/>
    <mergeCell ref="C6:C11"/>
    <mergeCell ref="C12:C18"/>
    <mergeCell ref="C19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0"/>
  <sheetViews>
    <sheetView workbookViewId="0">
      <selection activeCell="G18" sqref="G18"/>
    </sheetView>
  </sheetViews>
  <sheetFormatPr defaultRowHeight="14.4" x14ac:dyDescent="0.3"/>
  <cols>
    <col min="1" max="1" width="2.21875" customWidth="1"/>
    <col min="2" max="2" width="21.77734375" customWidth="1"/>
    <col min="3" max="3" width="14.77734375" customWidth="1"/>
    <col min="4" max="4" width="22.21875" customWidth="1"/>
    <col min="7" max="7" width="15.77734375" customWidth="1"/>
  </cols>
  <sheetData>
    <row r="1" spans="2:7" ht="15" thickBot="1" x14ac:dyDescent="0.35"/>
    <row r="2" spans="2:7" ht="16.2" thickBot="1" x14ac:dyDescent="0.35">
      <c r="B2" s="68" t="s">
        <v>9</v>
      </c>
      <c r="C2" s="69"/>
      <c r="D2" s="69"/>
      <c r="E2" s="69"/>
      <c r="F2" s="69"/>
      <c r="G2" s="70"/>
    </row>
    <row r="4" spans="2:7" x14ac:dyDescent="0.3">
      <c r="B4" s="1" t="s">
        <v>0</v>
      </c>
      <c r="C4" s="3" t="s">
        <v>33</v>
      </c>
      <c r="D4" s="21"/>
    </row>
    <row r="5" spans="2:7" x14ac:dyDescent="0.3">
      <c r="B5" s="1" t="s">
        <v>1</v>
      </c>
      <c r="C5" s="5">
        <v>43630</v>
      </c>
      <c r="D5" s="22"/>
    </row>
    <row r="6" spans="2:7" x14ac:dyDescent="0.3">
      <c r="B6" s="1" t="s">
        <v>2</v>
      </c>
      <c r="C6" s="5">
        <v>43750</v>
      </c>
      <c r="D6" s="22"/>
    </row>
    <row r="7" spans="2:7" x14ac:dyDescent="0.3">
      <c r="B7" s="1" t="s">
        <v>10</v>
      </c>
      <c r="C7" s="7">
        <f>C6-C5</f>
        <v>120</v>
      </c>
      <c r="D7" s="20"/>
    </row>
    <row r="8" spans="2:7" x14ac:dyDescent="0.3">
      <c r="B8" s="1" t="s">
        <v>11</v>
      </c>
      <c r="C8" s="6">
        <v>0.8</v>
      </c>
      <c r="D8" s="23"/>
    </row>
    <row r="9" spans="2:7" x14ac:dyDescent="0.3">
      <c r="B9" s="1" t="s">
        <v>12</v>
      </c>
      <c r="C9" s="3">
        <v>0.32</v>
      </c>
      <c r="D9" s="21"/>
    </row>
    <row r="10" spans="2:7" x14ac:dyDescent="0.3">
      <c r="B10" s="1" t="s">
        <v>13</v>
      </c>
      <c r="C10" s="3">
        <v>0.14000000000000001</v>
      </c>
      <c r="D10" s="21"/>
    </row>
    <row r="11" spans="2:7" x14ac:dyDescent="0.3">
      <c r="B11" s="1" t="s">
        <v>14</v>
      </c>
      <c r="C11" s="8">
        <f>1000*C8*(C9-C10)</f>
        <v>144</v>
      </c>
      <c r="D11" s="21"/>
    </row>
    <row r="12" spans="2:7" x14ac:dyDescent="0.3">
      <c r="B12" s="1" t="s">
        <v>15</v>
      </c>
      <c r="C12" s="8">
        <f>0.75*C11</f>
        <v>108</v>
      </c>
      <c r="D12" s="21"/>
    </row>
    <row r="13" spans="2:7" x14ac:dyDescent="0.3">
      <c r="B13" s="1" t="s">
        <v>3</v>
      </c>
      <c r="C13" s="3">
        <v>4</v>
      </c>
      <c r="D13" s="21"/>
    </row>
    <row r="16" spans="2:7" x14ac:dyDescent="0.3">
      <c r="B16" s="1" t="s">
        <v>5</v>
      </c>
      <c r="C16" s="1" t="s">
        <v>6</v>
      </c>
      <c r="D16" s="1" t="s">
        <v>35</v>
      </c>
      <c r="E16" s="1" t="s">
        <v>7</v>
      </c>
      <c r="F16" s="1" t="s">
        <v>8</v>
      </c>
      <c r="G16" s="1" t="s">
        <v>53</v>
      </c>
    </row>
    <row r="17" spans="2:7" x14ac:dyDescent="0.3">
      <c r="B17" s="3" t="s">
        <v>16</v>
      </c>
      <c r="C17" s="3">
        <v>25</v>
      </c>
      <c r="D17" s="3">
        <v>50</v>
      </c>
      <c r="E17" s="3">
        <v>0.65</v>
      </c>
      <c r="F17" s="3">
        <v>1.1000000000000001</v>
      </c>
      <c r="G17" s="3">
        <v>104.8</v>
      </c>
    </row>
    <row r="18" spans="2:7" x14ac:dyDescent="0.3">
      <c r="B18" s="3" t="s">
        <v>17</v>
      </c>
      <c r="C18" s="3">
        <v>35</v>
      </c>
      <c r="D18" s="3">
        <v>30</v>
      </c>
      <c r="E18" s="3">
        <v>1.1499999999999999</v>
      </c>
      <c r="F18" s="3">
        <v>0.95</v>
      </c>
      <c r="G18" s="3">
        <v>121.8</v>
      </c>
    </row>
    <row r="19" spans="2:7" x14ac:dyDescent="0.3">
      <c r="B19" s="3" t="s">
        <v>18</v>
      </c>
      <c r="C19" s="3">
        <v>35</v>
      </c>
      <c r="D19" s="3">
        <v>40</v>
      </c>
      <c r="E19" s="3">
        <v>1.05</v>
      </c>
      <c r="F19" s="3">
        <v>1.05</v>
      </c>
      <c r="G19" s="3">
        <v>113.9</v>
      </c>
    </row>
    <row r="20" spans="2:7" x14ac:dyDescent="0.3">
      <c r="B20" s="3" t="s">
        <v>19</v>
      </c>
      <c r="C20" s="7">
        <f>C7-(C17+C18+C19)</f>
        <v>25</v>
      </c>
      <c r="D20" s="3">
        <v>10</v>
      </c>
      <c r="E20" s="3">
        <v>0.55000000000000004</v>
      </c>
      <c r="F20" s="3">
        <v>0.85</v>
      </c>
      <c r="G20" s="3">
        <v>74.5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8"/>
  <sheetViews>
    <sheetView tabSelected="1" zoomScale="75" zoomScaleNormal="75" workbookViewId="0">
      <selection activeCell="K9" sqref="K9"/>
    </sheetView>
  </sheetViews>
  <sheetFormatPr defaultRowHeight="14.4" x14ac:dyDescent="0.3"/>
  <cols>
    <col min="2" max="2" width="13.6640625" customWidth="1"/>
    <col min="3" max="3" width="11.21875" customWidth="1"/>
    <col min="4" max="4" width="10.21875" customWidth="1"/>
    <col min="5" max="5" width="14.21875" customWidth="1"/>
    <col min="8" max="8" width="20.21875" customWidth="1"/>
    <col min="9" max="9" width="16.77734375" customWidth="1"/>
    <col min="10" max="10" width="15.109375" customWidth="1"/>
  </cols>
  <sheetData>
    <row r="2" spans="1:10" ht="29.4" thickBot="1" x14ac:dyDescent="0.35">
      <c r="H2" s="51" t="s">
        <v>4</v>
      </c>
      <c r="I2" s="51" t="s">
        <v>54</v>
      </c>
      <c r="J2" s="51" t="s">
        <v>57</v>
      </c>
    </row>
    <row r="3" spans="1:10" ht="15" thickBot="1" x14ac:dyDescent="0.35">
      <c r="B3" s="71" t="s">
        <v>61</v>
      </c>
      <c r="C3" s="72"/>
      <c r="D3" s="72"/>
      <c r="E3" s="72"/>
      <c r="F3" s="72"/>
      <c r="H3" s="50" t="s">
        <v>16</v>
      </c>
      <c r="I3" s="3">
        <v>1.1000000000000001</v>
      </c>
      <c r="J3" s="3">
        <v>135</v>
      </c>
    </row>
    <row r="4" spans="1:10" x14ac:dyDescent="0.3">
      <c r="B4" s="53"/>
      <c r="C4" s="53" t="s">
        <v>16</v>
      </c>
      <c r="D4" s="53" t="s">
        <v>17</v>
      </c>
      <c r="E4" s="53" t="s">
        <v>66</v>
      </c>
      <c r="F4" s="53" t="s">
        <v>19</v>
      </c>
      <c r="G4" s="33"/>
      <c r="H4" s="50" t="s">
        <v>17</v>
      </c>
      <c r="I4" s="3">
        <v>0.95</v>
      </c>
      <c r="J4" s="3">
        <v>125</v>
      </c>
    </row>
    <row r="5" spans="1:10" x14ac:dyDescent="0.3">
      <c r="B5" s="2" t="s">
        <v>51</v>
      </c>
      <c r="C5" s="10">
        <f>$I$3*(SUM(Conventional_Irrigation!$L$6:$L$30)/$J$9)</f>
        <v>0.1206357872490314</v>
      </c>
      <c r="D5" s="10">
        <f>$C$5+($I$4*(SUM(Conventional_Irrigation!$L$31:$L$65)/'water bal'!$J$9))</f>
        <v>0.31108275046545558</v>
      </c>
      <c r="E5" s="10">
        <f>D5+($I$5*SUM(Conventional_Irrigation!$L$66:$L$100)/'water bal'!$J$9)</f>
        <v>0.68834675187440242</v>
      </c>
      <c r="F5" s="10">
        <f>E5+($I$6*(SUM(Conventional_Irrigation!$L$101:$L$125)/'water bal'!$J$9))</f>
        <v>0.91416112313188735</v>
      </c>
      <c r="G5" s="33"/>
      <c r="H5" s="50" t="s">
        <v>18</v>
      </c>
      <c r="I5" s="3">
        <v>1.05</v>
      </c>
      <c r="J5" s="3">
        <v>140</v>
      </c>
    </row>
    <row r="6" spans="1:10" x14ac:dyDescent="0.3">
      <c r="B6" s="2" t="s">
        <v>58</v>
      </c>
      <c r="C6" s="10">
        <f>$I$3*(SUM('p5'!$L$6:$L$30)/$J$9)</f>
        <v>0.1206357872490314</v>
      </c>
      <c r="D6" s="10">
        <f>$C$5+($I$4*(SUM('p5'!$L$31:$L$65)/'water bal'!$J$9))</f>
        <v>0.31108275046545558</v>
      </c>
      <c r="E6" s="10">
        <f>D6+($I$5*SUM('p5'!$L$66:$L$100)/'water bal'!$J$9)</f>
        <v>0.68834675187440242</v>
      </c>
      <c r="F6" s="10">
        <f>E6+($I$6*(SUM('p5'!$L$101:$L$125)/'water bal'!$J$9))</f>
        <v>0.91416112313188735</v>
      </c>
      <c r="G6" s="33"/>
      <c r="H6" s="52" t="s">
        <v>19</v>
      </c>
      <c r="I6" s="3">
        <v>0.85</v>
      </c>
      <c r="J6" s="3">
        <v>85</v>
      </c>
    </row>
    <row r="7" spans="1:10" x14ac:dyDescent="0.3">
      <c r="A7" s="49"/>
      <c r="B7" s="2" t="s">
        <v>58</v>
      </c>
      <c r="C7" s="10">
        <f>C6*1.098</f>
        <v>0.13245809439943648</v>
      </c>
      <c r="D7" s="10">
        <f t="shared" ref="D7:E7" si="0">D6*1.098</f>
        <v>0.34156886001107023</v>
      </c>
      <c r="E7" s="10">
        <f t="shared" si="0"/>
        <v>0.75580473355809397</v>
      </c>
      <c r="F7" s="10">
        <f>F6*1.098</f>
        <v>1.0037489131988124</v>
      </c>
      <c r="G7" s="33"/>
    </row>
    <row r="8" spans="1:10" ht="15" thickBot="1" x14ac:dyDescent="0.35">
      <c r="A8" s="49"/>
      <c r="B8" s="33"/>
      <c r="C8" s="32"/>
      <c r="D8" s="32"/>
      <c r="E8" s="32"/>
      <c r="F8" s="32"/>
      <c r="G8" s="33"/>
    </row>
    <row r="9" spans="1:10" ht="15" thickBot="1" x14ac:dyDescent="0.35">
      <c r="A9" s="49"/>
      <c r="B9" s="71" t="s">
        <v>59</v>
      </c>
      <c r="C9" s="72"/>
      <c r="D9" s="72"/>
      <c r="E9" s="72"/>
      <c r="F9" s="72"/>
      <c r="G9" s="33"/>
      <c r="J9" s="54">
        <v>283.89999999999998</v>
      </c>
    </row>
    <row r="10" spans="1:10" x14ac:dyDescent="0.3">
      <c r="A10" s="49"/>
      <c r="B10" s="53"/>
      <c r="C10" s="53" t="s">
        <v>16</v>
      </c>
      <c r="D10" s="53" t="s">
        <v>17</v>
      </c>
      <c r="E10" s="53" t="s">
        <v>66</v>
      </c>
      <c r="F10" s="53" t="s">
        <v>19</v>
      </c>
      <c r="G10" s="33"/>
    </row>
    <row r="11" spans="1:10" x14ac:dyDescent="0.3">
      <c r="A11" s="49"/>
      <c r="B11" s="2" t="s">
        <v>51</v>
      </c>
      <c r="C11" s="10">
        <f>SUM(Conventional_Irrigation!M6:M30)</f>
        <v>230</v>
      </c>
      <c r="D11" s="10">
        <f>SUM(Conventional_Irrigation!M6:M65)</f>
        <v>465</v>
      </c>
      <c r="E11" s="10">
        <f>SUM(Conventional_Irrigation!M6:M100)</f>
        <v>790</v>
      </c>
      <c r="F11" s="10">
        <f>SUM(Conventional_Irrigation!M6:M125)</f>
        <v>880</v>
      </c>
      <c r="G11" s="33"/>
    </row>
    <row r="12" spans="1:10" x14ac:dyDescent="0.3">
      <c r="B12" s="2" t="s">
        <v>58</v>
      </c>
      <c r="C12" s="10">
        <f>SUM('p5'!M6:M30)</f>
        <v>178.78000000000003</v>
      </c>
      <c r="D12" s="10">
        <f>SUM('p5'!M6:M65)</f>
        <v>365.47</v>
      </c>
      <c r="E12" s="10">
        <f>SUM('p5'!M6:M100)</f>
        <v>640.76</v>
      </c>
      <c r="F12" s="10">
        <f>SUM('p5'!M6:M125)</f>
        <v>719.96</v>
      </c>
    </row>
    <row r="13" spans="1:10" ht="15" thickBot="1" x14ac:dyDescent="0.35">
      <c r="I13" t="s">
        <v>62</v>
      </c>
    </row>
    <row r="14" spans="1:10" ht="15" thickBot="1" x14ac:dyDescent="0.35">
      <c r="B14" s="71" t="s">
        <v>60</v>
      </c>
      <c r="C14" s="72"/>
      <c r="D14" s="72"/>
      <c r="E14" s="72"/>
      <c r="F14" s="72"/>
    </row>
    <row r="15" spans="1:10" x14ac:dyDescent="0.3">
      <c r="B15" s="53"/>
      <c r="C15" s="53" t="s">
        <v>16</v>
      </c>
      <c r="D15" s="53" t="s">
        <v>17</v>
      </c>
      <c r="E15" s="53" t="s">
        <v>66</v>
      </c>
      <c r="F15" s="53" t="s">
        <v>19</v>
      </c>
    </row>
    <row r="16" spans="1:10" x14ac:dyDescent="0.3">
      <c r="B16" s="2" t="s">
        <v>51</v>
      </c>
      <c r="C16" s="10">
        <f>SUM(Conventional_Irrigation!O6:O30)</f>
        <v>232.03197287694334</v>
      </c>
      <c r="D16" s="10">
        <f>SUM(Conventional_Irrigation!O6:O65)</f>
        <v>418.38817859446078</v>
      </c>
      <c r="E16" s="10">
        <f>SUM(Conventional_Irrigation!O6:O100)</f>
        <v>641.79836760788191</v>
      </c>
      <c r="F16" s="10">
        <f>SUM(Conventional_Irrigation!O6:O125)</f>
        <v>662.1873565271527</v>
      </c>
      <c r="H16" t="s">
        <v>63</v>
      </c>
    </row>
    <row r="17" spans="2:8" x14ac:dyDescent="0.3">
      <c r="B17" s="2" t="s">
        <v>58</v>
      </c>
      <c r="C17" s="10">
        <f>SUM('p5'!O6:O30)</f>
        <v>182.19037187796658</v>
      </c>
      <c r="D17" s="10">
        <f>SUM('p5'!O6:O65)</f>
        <v>320.66700583377525</v>
      </c>
      <c r="E17" s="10">
        <f>SUM('p5'!O6:O100)</f>
        <v>493.45130099496095</v>
      </c>
      <c r="F17" s="10">
        <f>SUM('p5'!O6:O125)</f>
        <v>502.54453851692637</v>
      </c>
      <c r="H17" t="s">
        <v>64</v>
      </c>
    </row>
    <row r="18" spans="2:8" x14ac:dyDescent="0.3">
      <c r="H18" t="s">
        <v>65</v>
      </c>
    </row>
  </sheetData>
  <mergeCells count="3">
    <mergeCell ref="B3:F3"/>
    <mergeCell ref="B9:F9"/>
    <mergeCell ref="B14:F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33"/>
  <sheetViews>
    <sheetView topLeftCell="D16" workbookViewId="0">
      <selection activeCell="K127" sqref="K127"/>
    </sheetView>
  </sheetViews>
  <sheetFormatPr defaultRowHeight="14.4" x14ac:dyDescent="0.3"/>
  <cols>
    <col min="1" max="1" width="3.109375" customWidth="1"/>
    <col min="2" max="2" width="10.109375" style="55" bestFit="1" customWidth="1"/>
    <col min="3" max="3" width="12.21875" customWidth="1"/>
    <col min="4" max="4" width="16.88671875" customWidth="1"/>
    <col min="5" max="5" width="14.21875" customWidth="1"/>
    <col min="6" max="6" width="13.5546875" customWidth="1"/>
    <col min="10" max="10" width="11.33203125" customWidth="1"/>
    <col min="11" max="11" width="14.5546875" customWidth="1"/>
    <col min="12" max="12" width="10.21875" customWidth="1"/>
    <col min="13" max="14" width="14.44140625" customWidth="1"/>
    <col min="15" max="15" width="17.77734375" style="27" customWidth="1"/>
    <col min="17" max="17" width="13.33203125" customWidth="1"/>
    <col min="18" max="18" width="12.5546875" customWidth="1"/>
  </cols>
  <sheetData>
    <row r="1" spans="2:20" ht="15" thickBot="1" x14ac:dyDescent="0.35"/>
    <row r="2" spans="2:20" ht="16.2" thickBot="1" x14ac:dyDescent="0.35">
      <c r="B2" s="63" t="s">
        <v>31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4" spans="2:20" ht="30.45" customHeight="1" x14ac:dyDescent="0.3">
      <c r="B4" s="56" t="s">
        <v>20</v>
      </c>
      <c r="C4" s="1" t="s">
        <v>4</v>
      </c>
      <c r="D4" s="25" t="s">
        <v>52</v>
      </c>
      <c r="E4" s="48" t="s">
        <v>56</v>
      </c>
      <c r="F4" s="66" t="s">
        <v>36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12" t="s">
        <v>29</v>
      </c>
      <c r="N4" s="25" t="s">
        <v>34</v>
      </c>
      <c r="O4" s="28" t="s">
        <v>30</v>
      </c>
      <c r="P4" s="1"/>
      <c r="Q4" s="48" t="s">
        <v>54</v>
      </c>
      <c r="R4" s="48" t="s">
        <v>55</v>
      </c>
      <c r="S4" s="1"/>
      <c r="T4" s="1"/>
    </row>
    <row r="5" spans="2:20" x14ac:dyDescent="0.3">
      <c r="B5" s="57">
        <v>43784</v>
      </c>
      <c r="C5" s="17"/>
      <c r="D5" s="15"/>
      <c r="E5" s="15"/>
      <c r="F5" s="67"/>
      <c r="G5" s="15"/>
      <c r="H5" s="15"/>
      <c r="I5" s="15"/>
      <c r="J5" s="15"/>
      <c r="K5" s="15"/>
      <c r="L5" s="15"/>
      <c r="M5" s="15"/>
      <c r="N5" s="18">
        <v>50</v>
      </c>
      <c r="O5" s="29">
        <f>0.25*N5</f>
        <v>12.5</v>
      </c>
      <c r="P5" s="1"/>
      <c r="Q5" s="1"/>
      <c r="R5" s="1"/>
      <c r="S5" s="1"/>
      <c r="T5" s="1"/>
    </row>
    <row r="6" spans="2:20" x14ac:dyDescent="0.3">
      <c r="B6" s="58">
        <v>43784</v>
      </c>
      <c r="C6" s="60" t="s">
        <v>16</v>
      </c>
      <c r="D6" s="9">
        <v>0</v>
      </c>
      <c r="E6" s="9">
        <v>1.4</v>
      </c>
      <c r="F6" s="4">
        <v>50</v>
      </c>
      <c r="G6" s="11">
        <v>0.65</v>
      </c>
      <c r="H6" s="10">
        <f>E6*G6</f>
        <v>0.90999999999999992</v>
      </c>
      <c r="I6" s="11">
        <v>0</v>
      </c>
      <c r="J6" s="10">
        <f>(Parameters!$C$11-Conventional_Irrigation!I6)/(Parameters!$C$11-Parameters!$C$12)</f>
        <v>4</v>
      </c>
      <c r="K6" s="10">
        <f>IF(J6&lt;0,0,IF(J6&gt;1,1,J6))</f>
        <v>1</v>
      </c>
      <c r="L6" s="10">
        <f>H6*K6</f>
        <v>0.90999999999999992</v>
      </c>
      <c r="M6" s="4">
        <v>25</v>
      </c>
      <c r="N6" s="10">
        <f>N5+M6+D6-L6-O5</f>
        <v>61.59</v>
      </c>
      <c r="O6" s="29">
        <f>0.25*N6</f>
        <v>15.397500000000001</v>
      </c>
      <c r="P6" s="2"/>
      <c r="Q6" s="2"/>
      <c r="R6" s="2"/>
      <c r="S6" s="2"/>
      <c r="T6" s="2"/>
    </row>
    <row r="7" spans="2:20" x14ac:dyDescent="0.3">
      <c r="B7" s="58">
        <v>43785</v>
      </c>
      <c r="C7" s="61"/>
      <c r="D7" s="9">
        <v>0</v>
      </c>
      <c r="E7" s="9">
        <v>2.6</v>
      </c>
      <c r="F7" s="4">
        <v>50</v>
      </c>
      <c r="G7" s="11">
        <v>0.65</v>
      </c>
      <c r="H7" s="10">
        <f t="shared" ref="H7:H70" si="0">E7*G7</f>
        <v>1.6900000000000002</v>
      </c>
      <c r="I7" s="10">
        <f>MAX(0,(I6+L6-D6-M6+O6))</f>
        <v>0</v>
      </c>
      <c r="J7" s="10">
        <f>(Parameters!$C$11-Conventional_Irrigation!I7)/(Parameters!$C$11-Parameters!$C$12)</f>
        <v>4</v>
      </c>
      <c r="K7" s="10">
        <f t="shared" ref="K7:K70" si="1">IF(J7&lt;0,0,IF(J7&gt;1,1,J7))</f>
        <v>1</v>
      </c>
      <c r="L7" s="10">
        <f t="shared" ref="L7:L70" si="2">H7*K7</f>
        <v>1.6900000000000002</v>
      </c>
      <c r="M7" s="2"/>
      <c r="N7" s="10">
        <f t="shared" ref="N7:N70" si="3">N6+M7+D7-L7-O6</f>
        <v>44.502500000000005</v>
      </c>
      <c r="O7" s="29">
        <f t="shared" ref="O7:O70" si="4">0.25*N7</f>
        <v>11.125625000000001</v>
      </c>
      <c r="P7" s="2"/>
      <c r="Q7" s="2"/>
      <c r="R7" s="2"/>
      <c r="S7" s="2"/>
      <c r="T7" s="2"/>
    </row>
    <row r="8" spans="2:20" x14ac:dyDescent="0.3">
      <c r="B8" s="58">
        <v>43786</v>
      </c>
      <c r="C8" s="61"/>
      <c r="D8" s="9">
        <v>0</v>
      </c>
      <c r="E8" s="9">
        <v>2.6</v>
      </c>
      <c r="F8" s="4">
        <v>50</v>
      </c>
      <c r="G8" s="11">
        <v>0.65</v>
      </c>
      <c r="H8" s="10">
        <f t="shared" si="0"/>
        <v>1.6900000000000002</v>
      </c>
      <c r="I8" s="10">
        <f t="shared" ref="I8:I71" si="5">MAX(0,(I7+L7-D7-M7+O7))</f>
        <v>12.815625000000001</v>
      </c>
      <c r="J8" s="10">
        <f>(Parameters!$C$11-Conventional_Irrigation!I8)/(Parameters!$C$11-Parameters!$C$12)</f>
        <v>3.6440104166666663</v>
      </c>
      <c r="K8" s="10">
        <f t="shared" si="1"/>
        <v>1</v>
      </c>
      <c r="L8" s="10">
        <f t="shared" si="2"/>
        <v>1.6900000000000002</v>
      </c>
      <c r="M8" s="2"/>
      <c r="N8" s="10">
        <f t="shared" si="3"/>
        <v>31.686875000000008</v>
      </c>
      <c r="O8" s="29">
        <f t="shared" si="4"/>
        <v>7.9217187500000019</v>
      </c>
      <c r="P8" s="2"/>
      <c r="Q8" s="2"/>
      <c r="R8" s="2"/>
      <c r="S8" s="2"/>
      <c r="T8" s="2"/>
    </row>
    <row r="9" spans="2:20" x14ac:dyDescent="0.3">
      <c r="B9" s="58">
        <v>43787</v>
      </c>
      <c r="C9" s="61"/>
      <c r="D9" s="9">
        <v>0</v>
      </c>
      <c r="E9" s="9">
        <v>2.6</v>
      </c>
      <c r="F9" s="4">
        <v>50</v>
      </c>
      <c r="G9" s="11">
        <v>0.65</v>
      </c>
      <c r="H9" s="10">
        <f t="shared" si="0"/>
        <v>1.6900000000000002</v>
      </c>
      <c r="I9" s="10">
        <f t="shared" si="5"/>
        <v>22.427343750000002</v>
      </c>
      <c r="J9" s="10">
        <f>(Parameters!$C$11-Conventional_Irrigation!I9)/(Parameters!$C$11-Parameters!$C$12)</f>
        <v>3.3770182291666666</v>
      </c>
      <c r="K9" s="10">
        <f t="shared" si="1"/>
        <v>1</v>
      </c>
      <c r="L9" s="10">
        <f t="shared" si="2"/>
        <v>1.6900000000000002</v>
      </c>
      <c r="M9" s="2"/>
      <c r="N9" s="10">
        <f t="shared" si="3"/>
        <v>22.075156250000006</v>
      </c>
      <c r="O9" s="29">
        <f t="shared" si="4"/>
        <v>5.5187890625000016</v>
      </c>
      <c r="P9" s="2"/>
      <c r="Q9" s="2"/>
      <c r="R9" s="2"/>
      <c r="S9" s="2"/>
      <c r="T9" s="2"/>
    </row>
    <row r="10" spans="2:20" x14ac:dyDescent="0.3">
      <c r="B10" s="58">
        <v>43788</v>
      </c>
      <c r="C10" s="61"/>
      <c r="D10" s="9">
        <v>0</v>
      </c>
      <c r="E10" s="9">
        <v>2.2999999999999998</v>
      </c>
      <c r="F10" s="4">
        <v>50</v>
      </c>
      <c r="G10" s="11">
        <v>0.65</v>
      </c>
      <c r="H10" s="10">
        <f t="shared" si="0"/>
        <v>1.4949999999999999</v>
      </c>
      <c r="I10" s="10">
        <f t="shared" si="5"/>
        <v>29.636132812500005</v>
      </c>
      <c r="J10" s="10">
        <f>(Parameters!$C$11-Conventional_Irrigation!I10)/(Parameters!$C$11-Parameters!$C$12)</f>
        <v>3.1767740885416664</v>
      </c>
      <c r="K10" s="10">
        <f t="shared" si="1"/>
        <v>1</v>
      </c>
      <c r="L10" s="10">
        <f t="shared" si="2"/>
        <v>1.4949999999999999</v>
      </c>
      <c r="M10" s="2"/>
      <c r="N10" s="10">
        <f t="shared" si="3"/>
        <v>15.061367187500004</v>
      </c>
      <c r="O10" s="29">
        <f t="shared" si="4"/>
        <v>3.7653417968750009</v>
      </c>
      <c r="P10" s="2"/>
      <c r="Q10" s="2"/>
      <c r="R10" s="2"/>
      <c r="S10" s="2"/>
      <c r="T10" s="2"/>
    </row>
    <row r="11" spans="2:20" x14ac:dyDescent="0.3">
      <c r="B11" s="58">
        <v>43789</v>
      </c>
      <c r="C11" s="61"/>
      <c r="D11" s="9">
        <v>0</v>
      </c>
      <c r="E11" s="9">
        <v>1.7</v>
      </c>
      <c r="F11" s="4">
        <v>50</v>
      </c>
      <c r="G11" s="11">
        <v>0.65</v>
      </c>
      <c r="H11" s="10">
        <f t="shared" si="0"/>
        <v>1.105</v>
      </c>
      <c r="I11" s="10">
        <f t="shared" si="5"/>
        <v>34.896474609375005</v>
      </c>
      <c r="J11" s="10">
        <f>(Parameters!$C$11-Conventional_Irrigation!I11)/(Parameters!$C$11-Parameters!$C$12)</f>
        <v>3.0306534830729164</v>
      </c>
      <c r="K11" s="10">
        <f t="shared" si="1"/>
        <v>1</v>
      </c>
      <c r="L11" s="10">
        <f t="shared" si="2"/>
        <v>1.105</v>
      </c>
      <c r="M11" s="4">
        <v>55</v>
      </c>
      <c r="N11" s="10">
        <f t="shared" si="3"/>
        <v>65.191025390624986</v>
      </c>
      <c r="O11" s="29">
        <f t="shared" si="4"/>
        <v>16.297756347656247</v>
      </c>
      <c r="P11" s="2"/>
      <c r="Q11" s="2"/>
      <c r="R11" s="2"/>
      <c r="S11" s="2"/>
      <c r="T11" s="2"/>
    </row>
    <row r="12" spans="2:20" x14ac:dyDescent="0.3">
      <c r="B12" s="58">
        <v>43790</v>
      </c>
      <c r="C12" s="61"/>
      <c r="D12" s="9">
        <v>0</v>
      </c>
      <c r="E12" s="9">
        <v>2.1</v>
      </c>
      <c r="F12" s="4">
        <v>50</v>
      </c>
      <c r="G12" s="11">
        <v>0.65</v>
      </c>
      <c r="H12" s="10">
        <f t="shared" si="0"/>
        <v>1.3650000000000002</v>
      </c>
      <c r="I12" s="10">
        <f t="shared" si="5"/>
        <v>0</v>
      </c>
      <c r="J12" s="10">
        <f>(Parameters!$C$11-Conventional_Irrigation!I12)/(Parameters!$C$11-Parameters!$C$12)</f>
        <v>4</v>
      </c>
      <c r="K12" s="10">
        <f t="shared" si="1"/>
        <v>1</v>
      </c>
      <c r="L12" s="10">
        <f t="shared" si="2"/>
        <v>1.3650000000000002</v>
      </c>
      <c r="M12" s="2"/>
      <c r="N12" s="10">
        <f t="shared" si="3"/>
        <v>47.528269042968738</v>
      </c>
      <c r="O12" s="29">
        <f t="shared" si="4"/>
        <v>11.882067260742184</v>
      </c>
      <c r="P12" s="2"/>
      <c r="Q12" s="2"/>
      <c r="R12" s="2"/>
      <c r="S12" s="2"/>
      <c r="T12" s="2"/>
    </row>
    <row r="13" spans="2:20" x14ac:dyDescent="0.3">
      <c r="B13" s="58">
        <v>43791</v>
      </c>
      <c r="C13" s="61"/>
      <c r="D13" s="9">
        <v>0</v>
      </c>
      <c r="E13" s="9">
        <v>2.2999999999999998</v>
      </c>
      <c r="F13" s="4">
        <v>50</v>
      </c>
      <c r="G13" s="11">
        <v>0.65</v>
      </c>
      <c r="H13" s="10">
        <f t="shared" si="0"/>
        <v>1.4949999999999999</v>
      </c>
      <c r="I13" s="10">
        <f t="shared" si="5"/>
        <v>13.247067260742185</v>
      </c>
      <c r="J13" s="10">
        <f>(Parameters!$C$11-Conventional_Irrigation!I13)/(Parameters!$C$11-Parameters!$C$12)</f>
        <v>3.6320259094238279</v>
      </c>
      <c r="K13" s="10">
        <f t="shared" si="1"/>
        <v>1</v>
      </c>
      <c r="L13" s="10">
        <f t="shared" si="2"/>
        <v>1.4949999999999999</v>
      </c>
      <c r="M13" s="2"/>
      <c r="N13" s="10">
        <f t="shared" si="3"/>
        <v>34.151201782226558</v>
      </c>
      <c r="O13" s="29">
        <f t="shared" si="4"/>
        <v>8.5378004455566394</v>
      </c>
      <c r="P13" s="2"/>
      <c r="Q13" s="2"/>
      <c r="R13" s="2"/>
      <c r="S13" s="2"/>
      <c r="T13" s="2"/>
    </row>
    <row r="14" spans="2:20" x14ac:dyDescent="0.3">
      <c r="B14" s="58">
        <v>43792</v>
      </c>
      <c r="C14" s="61"/>
      <c r="D14" s="9">
        <v>0</v>
      </c>
      <c r="E14" s="9">
        <v>2.2999999999999998</v>
      </c>
      <c r="F14" s="4">
        <v>50</v>
      </c>
      <c r="G14" s="11">
        <v>0.65</v>
      </c>
      <c r="H14" s="10">
        <f t="shared" si="0"/>
        <v>1.4949999999999999</v>
      </c>
      <c r="I14" s="10">
        <f t="shared" si="5"/>
        <v>23.279867706298823</v>
      </c>
      <c r="J14" s="10">
        <f>(Parameters!$C$11-Conventional_Irrigation!I14)/(Parameters!$C$11-Parameters!$C$12)</f>
        <v>3.3533370081583658</v>
      </c>
      <c r="K14" s="10">
        <f t="shared" si="1"/>
        <v>1</v>
      </c>
      <c r="L14" s="10">
        <f t="shared" si="2"/>
        <v>1.4949999999999999</v>
      </c>
      <c r="M14" s="2"/>
      <c r="N14" s="10">
        <f t="shared" si="3"/>
        <v>24.118401336669919</v>
      </c>
      <c r="O14" s="29">
        <f t="shared" si="4"/>
        <v>6.0296003341674798</v>
      </c>
      <c r="P14" s="2"/>
      <c r="Q14" s="2"/>
      <c r="R14" s="2"/>
      <c r="S14" s="2"/>
      <c r="T14" s="2"/>
    </row>
    <row r="15" spans="2:20" x14ac:dyDescent="0.3">
      <c r="B15" s="58">
        <v>43793</v>
      </c>
      <c r="C15" s="61"/>
      <c r="D15" s="9">
        <v>0</v>
      </c>
      <c r="E15" s="9">
        <v>2.2000000000000002</v>
      </c>
      <c r="F15" s="4">
        <v>50</v>
      </c>
      <c r="G15" s="11">
        <v>0.65</v>
      </c>
      <c r="H15" s="10">
        <f t="shared" si="0"/>
        <v>1.4300000000000002</v>
      </c>
      <c r="I15" s="10">
        <f t="shared" si="5"/>
        <v>30.804468040466304</v>
      </c>
      <c r="J15" s="10">
        <f>(Parameters!$C$11-Conventional_Irrigation!I15)/(Parameters!$C$11-Parameters!$C$12)</f>
        <v>3.1443203322092694</v>
      </c>
      <c r="K15" s="10">
        <f t="shared" si="1"/>
        <v>1</v>
      </c>
      <c r="L15" s="10">
        <f t="shared" si="2"/>
        <v>1.4300000000000002</v>
      </c>
      <c r="M15" s="2"/>
      <c r="N15" s="10">
        <f t="shared" si="3"/>
        <v>16.65880100250244</v>
      </c>
      <c r="O15" s="29">
        <f t="shared" si="4"/>
        <v>4.1647002506256099</v>
      </c>
      <c r="P15" s="2"/>
      <c r="Q15" s="2"/>
      <c r="R15" s="2"/>
      <c r="S15" s="2"/>
      <c r="T15" s="2"/>
    </row>
    <row r="16" spans="2:20" x14ac:dyDescent="0.3">
      <c r="B16" s="58">
        <v>43794</v>
      </c>
      <c r="C16" s="61"/>
      <c r="D16" s="9">
        <v>0</v>
      </c>
      <c r="E16" s="9">
        <v>2.2999999999999998</v>
      </c>
      <c r="F16" s="4">
        <v>50</v>
      </c>
      <c r="G16" s="11">
        <v>0.65</v>
      </c>
      <c r="H16" s="10">
        <f t="shared" si="0"/>
        <v>1.4949999999999999</v>
      </c>
      <c r="I16" s="10">
        <f t="shared" si="5"/>
        <v>36.399168291091911</v>
      </c>
      <c r="J16" s="10">
        <f>(Parameters!$C$11-Conventional_Irrigation!I16)/(Parameters!$C$11-Parameters!$C$12)</f>
        <v>2.9889119919141134</v>
      </c>
      <c r="K16" s="10">
        <f t="shared" si="1"/>
        <v>1</v>
      </c>
      <c r="L16" s="10">
        <f t="shared" si="2"/>
        <v>1.4949999999999999</v>
      </c>
      <c r="M16" s="4">
        <v>55</v>
      </c>
      <c r="N16" s="10">
        <f t="shared" si="3"/>
        <v>65.999100751876824</v>
      </c>
      <c r="O16" s="29">
        <f t="shared" si="4"/>
        <v>16.499775187969206</v>
      </c>
      <c r="P16" s="2"/>
      <c r="Q16" s="2"/>
      <c r="R16" s="2"/>
      <c r="S16" s="2"/>
      <c r="T16" s="2"/>
    </row>
    <row r="17" spans="2:20" x14ac:dyDescent="0.3">
      <c r="B17" s="58">
        <v>43795</v>
      </c>
      <c r="C17" s="61"/>
      <c r="D17" s="9">
        <v>0</v>
      </c>
      <c r="E17" s="9">
        <v>1.1000000000000001</v>
      </c>
      <c r="F17" s="4">
        <v>50</v>
      </c>
      <c r="G17" s="11">
        <v>0.65</v>
      </c>
      <c r="H17" s="10">
        <f t="shared" si="0"/>
        <v>0.71500000000000008</v>
      </c>
      <c r="I17" s="10">
        <f t="shared" si="5"/>
        <v>0</v>
      </c>
      <c r="J17" s="10">
        <f>(Parameters!$C$11-Conventional_Irrigation!I17)/(Parameters!$C$11-Parameters!$C$12)</f>
        <v>4</v>
      </c>
      <c r="K17" s="10">
        <f t="shared" si="1"/>
        <v>1</v>
      </c>
      <c r="L17" s="10">
        <f t="shared" si="2"/>
        <v>0.71500000000000008</v>
      </c>
      <c r="M17" s="2"/>
      <c r="N17" s="10">
        <f t="shared" si="3"/>
        <v>48.784325563907615</v>
      </c>
      <c r="O17" s="29">
        <f t="shared" si="4"/>
        <v>12.196081390976904</v>
      </c>
      <c r="P17" s="2"/>
      <c r="Q17" s="2"/>
      <c r="R17" s="2"/>
      <c r="S17" s="2"/>
      <c r="T17" s="2"/>
    </row>
    <row r="18" spans="2:20" x14ac:dyDescent="0.3">
      <c r="B18" s="58">
        <v>43796</v>
      </c>
      <c r="C18" s="61"/>
      <c r="D18" s="9">
        <v>0</v>
      </c>
      <c r="E18" s="9">
        <v>2.2999999999999998</v>
      </c>
      <c r="F18" s="4">
        <v>50</v>
      </c>
      <c r="G18" s="11">
        <v>0.65</v>
      </c>
      <c r="H18" s="10">
        <f t="shared" si="0"/>
        <v>1.4949999999999999</v>
      </c>
      <c r="I18" s="10">
        <f t="shared" si="5"/>
        <v>12.911081390976904</v>
      </c>
      <c r="J18" s="10">
        <f>(Parameters!$C$11-Conventional_Irrigation!I18)/(Parameters!$C$11-Parameters!$C$12)</f>
        <v>3.6413588502506418</v>
      </c>
      <c r="K18" s="10">
        <f t="shared" si="1"/>
        <v>1</v>
      </c>
      <c r="L18" s="10">
        <f t="shared" si="2"/>
        <v>1.4949999999999999</v>
      </c>
      <c r="M18" s="2"/>
      <c r="N18" s="10">
        <f t="shared" si="3"/>
        <v>35.09324417293071</v>
      </c>
      <c r="O18" s="29">
        <f t="shared" si="4"/>
        <v>8.7733110432326775</v>
      </c>
      <c r="P18" s="2"/>
      <c r="Q18" s="2"/>
      <c r="R18" s="2"/>
      <c r="S18" s="2"/>
      <c r="T18" s="2"/>
    </row>
    <row r="19" spans="2:20" x14ac:dyDescent="0.3">
      <c r="B19" s="58">
        <v>43797</v>
      </c>
      <c r="C19" s="61"/>
      <c r="D19" s="9">
        <v>0</v>
      </c>
      <c r="E19" s="9">
        <v>2.1</v>
      </c>
      <c r="F19" s="4">
        <v>50</v>
      </c>
      <c r="G19" s="11">
        <v>0.65</v>
      </c>
      <c r="H19" s="10">
        <f t="shared" si="0"/>
        <v>1.3650000000000002</v>
      </c>
      <c r="I19" s="10">
        <f t="shared" si="5"/>
        <v>23.179392434209582</v>
      </c>
      <c r="J19" s="10">
        <f>(Parameters!$C$11-Conventional_Irrigation!I19)/(Parameters!$C$11-Parameters!$C$12)</f>
        <v>3.3561279879386228</v>
      </c>
      <c r="K19" s="10">
        <f t="shared" si="1"/>
        <v>1</v>
      </c>
      <c r="L19" s="10">
        <f t="shared" si="2"/>
        <v>1.3650000000000002</v>
      </c>
      <c r="M19" s="2"/>
      <c r="N19" s="10">
        <f t="shared" si="3"/>
        <v>24.954933129698031</v>
      </c>
      <c r="O19" s="29">
        <f t="shared" si="4"/>
        <v>6.2387332824245076</v>
      </c>
      <c r="P19" s="2"/>
      <c r="Q19" s="2"/>
      <c r="R19" s="2"/>
      <c r="S19" s="2"/>
      <c r="T19" s="2"/>
    </row>
    <row r="20" spans="2:20" x14ac:dyDescent="0.3">
      <c r="B20" s="58">
        <v>43798</v>
      </c>
      <c r="C20" s="61"/>
      <c r="D20" s="9">
        <v>0</v>
      </c>
      <c r="E20" s="9">
        <v>2</v>
      </c>
      <c r="F20" s="4">
        <v>50</v>
      </c>
      <c r="G20" s="11">
        <v>0.65</v>
      </c>
      <c r="H20" s="10">
        <f t="shared" si="0"/>
        <v>1.3</v>
      </c>
      <c r="I20" s="10">
        <f t="shared" si="5"/>
        <v>30.783125716634093</v>
      </c>
      <c r="J20" s="10">
        <f>(Parameters!$C$11-Conventional_Irrigation!I20)/(Parameters!$C$11-Parameters!$C$12)</f>
        <v>3.1449131745379422</v>
      </c>
      <c r="K20" s="10">
        <f t="shared" si="1"/>
        <v>1</v>
      </c>
      <c r="L20" s="10">
        <f t="shared" si="2"/>
        <v>1.3</v>
      </c>
      <c r="M20" s="2"/>
      <c r="N20" s="10">
        <f t="shared" si="3"/>
        <v>17.416199847273521</v>
      </c>
      <c r="O20" s="29">
        <f t="shared" si="4"/>
        <v>4.3540499618183803</v>
      </c>
      <c r="P20" s="2"/>
      <c r="Q20" s="2"/>
      <c r="R20" s="2"/>
      <c r="S20" s="2"/>
      <c r="T20" s="2"/>
    </row>
    <row r="21" spans="2:20" x14ac:dyDescent="0.3">
      <c r="B21" s="58">
        <v>43799</v>
      </c>
      <c r="C21" s="61"/>
      <c r="D21" s="9">
        <v>0</v>
      </c>
      <c r="E21" s="9">
        <v>2</v>
      </c>
      <c r="F21" s="4">
        <v>50</v>
      </c>
      <c r="G21" s="11">
        <v>0.65</v>
      </c>
      <c r="H21" s="10">
        <f t="shared" si="0"/>
        <v>1.3</v>
      </c>
      <c r="I21" s="10">
        <f t="shared" si="5"/>
        <v>36.437175678452476</v>
      </c>
      <c r="J21" s="10">
        <f>(Parameters!$C$11-Conventional_Irrigation!I21)/(Parameters!$C$11-Parameters!$C$12)</f>
        <v>2.9878562311540979</v>
      </c>
      <c r="K21" s="10">
        <f t="shared" si="1"/>
        <v>1</v>
      </c>
      <c r="L21" s="10">
        <f t="shared" si="2"/>
        <v>1.3</v>
      </c>
      <c r="M21" s="4">
        <v>55</v>
      </c>
      <c r="N21" s="10">
        <f t="shared" si="3"/>
        <v>66.762149885455145</v>
      </c>
      <c r="O21" s="29">
        <f t="shared" si="4"/>
        <v>16.690537471363786</v>
      </c>
      <c r="P21" s="2"/>
      <c r="Q21" s="2"/>
      <c r="R21" s="2"/>
      <c r="S21" s="2"/>
      <c r="T21" s="2"/>
    </row>
    <row r="22" spans="2:20" x14ac:dyDescent="0.3">
      <c r="B22" s="58">
        <v>43800</v>
      </c>
      <c r="C22" s="61"/>
      <c r="D22" s="9">
        <v>0</v>
      </c>
      <c r="E22" s="9">
        <v>1.1000000000000001</v>
      </c>
      <c r="F22" s="4">
        <v>50</v>
      </c>
      <c r="G22" s="11">
        <v>0.65</v>
      </c>
      <c r="H22" s="10">
        <f t="shared" si="0"/>
        <v>0.71500000000000008</v>
      </c>
      <c r="I22" s="10">
        <f t="shared" si="5"/>
        <v>0</v>
      </c>
      <c r="J22" s="10">
        <f>(Parameters!$C$11-Conventional_Irrigation!I22)/(Parameters!$C$11-Parameters!$C$12)</f>
        <v>4</v>
      </c>
      <c r="K22" s="10">
        <f t="shared" si="1"/>
        <v>1</v>
      </c>
      <c r="L22" s="10">
        <f t="shared" si="2"/>
        <v>0.71500000000000008</v>
      </c>
      <c r="M22" s="2"/>
      <c r="N22" s="10">
        <f t="shared" si="3"/>
        <v>49.356612414091359</v>
      </c>
      <c r="O22" s="29">
        <f t="shared" si="4"/>
        <v>12.33915310352284</v>
      </c>
      <c r="P22" s="2"/>
      <c r="Q22" s="2"/>
      <c r="R22" s="2"/>
      <c r="S22" s="2"/>
      <c r="T22" s="2"/>
    </row>
    <row r="23" spans="2:20" x14ac:dyDescent="0.3">
      <c r="B23" s="58">
        <v>43801</v>
      </c>
      <c r="C23" s="61"/>
      <c r="D23" s="9">
        <v>5.2</v>
      </c>
      <c r="E23" s="9">
        <v>0.9</v>
      </c>
      <c r="F23" s="4">
        <v>50</v>
      </c>
      <c r="G23" s="11">
        <v>0.65</v>
      </c>
      <c r="H23" s="10">
        <f t="shared" si="0"/>
        <v>0.58500000000000008</v>
      </c>
      <c r="I23" s="10">
        <f t="shared" si="5"/>
        <v>13.05415310352284</v>
      </c>
      <c r="J23" s="10">
        <f>(Parameters!$C$11-Conventional_Irrigation!I23)/(Parameters!$C$11-Parameters!$C$12)</f>
        <v>3.637384636013254</v>
      </c>
      <c r="K23" s="10">
        <f t="shared" si="1"/>
        <v>1</v>
      </c>
      <c r="L23" s="10">
        <f t="shared" si="2"/>
        <v>0.58500000000000008</v>
      </c>
      <c r="M23" s="2"/>
      <c r="N23" s="10">
        <f t="shared" si="3"/>
        <v>41.632459310568521</v>
      </c>
      <c r="O23" s="29">
        <f t="shared" si="4"/>
        <v>10.40811482764213</v>
      </c>
      <c r="P23" s="2"/>
      <c r="Q23" s="2"/>
      <c r="R23" s="2"/>
      <c r="S23" s="2"/>
      <c r="T23" s="2"/>
    </row>
    <row r="24" spans="2:20" x14ac:dyDescent="0.3">
      <c r="B24" s="58">
        <v>43802</v>
      </c>
      <c r="C24" s="61"/>
      <c r="D24" s="9">
        <v>1.3</v>
      </c>
      <c r="E24" s="9">
        <v>1.1000000000000001</v>
      </c>
      <c r="F24" s="4">
        <v>50</v>
      </c>
      <c r="G24" s="11">
        <v>0.65</v>
      </c>
      <c r="H24" s="10">
        <f t="shared" si="0"/>
        <v>0.71500000000000008</v>
      </c>
      <c r="I24" s="10">
        <f t="shared" si="5"/>
        <v>18.847267931164971</v>
      </c>
      <c r="J24" s="10">
        <f>(Parameters!$C$11-Conventional_Irrigation!I24)/(Parameters!$C$11-Parameters!$C$12)</f>
        <v>3.476464779689862</v>
      </c>
      <c r="K24" s="10">
        <f t="shared" si="1"/>
        <v>1</v>
      </c>
      <c r="L24" s="10">
        <f t="shared" si="2"/>
        <v>0.71500000000000008</v>
      </c>
      <c r="M24" s="2"/>
      <c r="N24" s="10">
        <f t="shared" si="3"/>
        <v>31.809344482926385</v>
      </c>
      <c r="O24" s="29">
        <f t="shared" si="4"/>
        <v>7.9523361207315961</v>
      </c>
      <c r="P24" s="2"/>
      <c r="Q24" s="2"/>
      <c r="R24" s="2"/>
      <c r="S24" s="2"/>
      <c r="T24" s="2"/>
    </row>
    <row r="25" spans="2:20" x14ac:dyDescent="0.3">
      <c r="B25" s="58">
        <v>43803</v>
      </c>
      <c r="C25" s="61"/>
      <c r="D25" s="9">
        <v>0</v>
      </c>
      <c r="E25" s="9">
        <v>2</v>
      </c>
      <c r="F25" s="4">
        <v>50</v>
      </c>
      <c r="G25" s="11">
        <v>0.65</v>
      </c>
      <c r="H25" s="10">
        <f t="shared" si="0"/>
        <v>1.3</v>
      </c>
      <c r="I25" s="10">
        <f t="shared" si="5"/>
        <v>26.214604051896565</v>
      </c>
      <c r="J25" s="10">
        <f>(Parameters!$C$11-Conventional_Irrigation!I25)/(Parameters!$C$11-Parameters!$C$12)</f>
        <v>3.2718165541139843</v>
      </c>
      <c r="K25" s="10">
        <f t="shared" si="1"/>
        <v>1</v>
      </c>
      <c r="L25" s="10">
        <f t="shared" si="2"/>
        <v>1.3</v>
      </c>
      <c r="M25" s="2"/>
      <c r="N25" s="10">
        <f t="shared" si="3"/>
        <v>22.557008362194786</v>
      </c>
      <c r="O25" s="29">
        <f t="shared" si="4"/>
        <v>5.6392520905486965</v>
      </c>
      <c r="P25" s="2"/>
      <c r="Q25" s="2"/>
      <c r="R25" s="2"/>
      <c r="S25" s="2"/>
      <c r="T25" s="2"/>
    </row>
    <row r="26" spans="2:20" x14ac:dyDescent="0.3">
      <c r="B26" s="58">
        <v>43804</v>
      </c>
      <c r="C26" s="61"/>
      <c r="D26" s="9">
        <v>0</v>
      </c>
      <c r="E26" s="9">
        <v>1.7</v>
      </c>
      <c r="F26" s="4">
        <v>50</v>
      </c>
      <c r="G26" s="11">
        <v>0.65</v>
      </c>
      <c r="H26" s="10">
        <f t="shared" si="0"/>
        <v>1.105</v>
      </c>
      <c r="I26" s="10">
        <f t="shared" si="5"/>
        <v>33.153856142445264</v>
      </c>
      <c r="J26" s="10">
        <f>(Parameters!$C$11-Conventional_Irrigation!I26)/(Parameters!$C$11-Parameters!$C$12)</f>
        <v>3.0790595515987427</v>
      </c>
      <c r="K26" s="10">
        <f t="shared" si="1"/>
        <v>1</v>
      </c>
      <c r="L26" s="10">
        <f t="shared" si="2"/>
        <v>1.105</v>
      </c>
      <c r="M26" s="4">
        <v>40</v>
      </c>
      <c r="N26" s="10">
        <f t="shared" si="3"/>
        <v>55.812756271646094</v>
      </c>
      <c r="O26" s="29">
        <f t="shared" si="4"/>
        <v>13.953189067911524</v>
      </c>
      <c r="P26" s="2"/>
      <c r="Q26" s="2"/>
      <c r="R26" s="2"/>
      <c r="S26" s="2"/>
      <c r="T26" s="2"/>
    </row>
    <row r="27" spans="2:20" x14ac:dyDescent="0.3">
      <c r="B27" s="58">
        <v>43805</v>
      </c>
      <c r="C27" s="61"/>
      <c r="D27" s="9">
        <v>0</v>
      </c>
      <c r="E27" s="9">
        <v>1.8</v>
      </c>
      <c r="F27" s="4">
        <v>50</v>
      </c>
      <c r="G27" s="11">
        <v>0.65</v>
      </c>
      <c r="H27" s="10">
        <f t="shared" si="0"/>
        <v>1.1700000000000002</v>
      </c>
      <c r="I27" s="10">
        <f t="shared" si="5"/>
        <v>8.2120452103567843</v>
      </c>
      <c r="J27" s="10">
        <f>(Parameters!$C$11-Conventional_Irrigation!I27)/(Parameters!$C$11-Parameters!$C$12)</f>
        <v>3.7718876330456448</v>
      </c>
      <c r="K27" s="10">
        <f t="shared" si="1"/>
        <v>1</v>
      </c>
      <c r="L27" s="10">
        <f t="shared" si="2"/>
        <v>1.1700000000000002</v>
      </c>
      <c r="M27" s="2"/>
      <c r="N27" s="10">
        <f t="shared" si="3"/>
        <v>40.689567203734569</v>
      </c>
      <c r="O27" s="29">
        <f t="shared" si="4"/>
        <v>10.172391800933642</v>
      </c>
      <c r="P27" s="2"/>
      <c r="Q27" s="2"/>
      <c r="R27" s="2"/>
      <c r="S27" s="2"/>
      <c r="T27" s="2"/>
    </row>
    <row r="28" spans="2:20" x14ac:dyDescent="0.3">
      <c r="B28" s="58">
        <v>43806</v>
      </c>
      <c r="C28" s="61"/>
      <c r="D28" s="9">
        <v>0</v>
      </c>
      <c r="E28" s="9">
        <v>1.8</v>
      </c>
      <c r="F28" s="4">
        <v>50</v>
      </c>
      <c r="G28" s="11">
        <v>0.65</v>
      </c>
      <c r="H28" s="10">
        <f t="shared" si="0"/>
        <v>1.1700000000000002</v>
      </c>
      <c r="I28" s="10">
        <f t="shared" si="5"/>
        <v>19.554437011290425</v>
      </c>
      <c r="J28" s="10">
        <f>(Parameters!$C$11-Conventional_Irrigation!I28)/(Parameters!$C$11-Parameters!$C$12)</f>
        <v>3.4568211941308218</v>
      </c>
      <c r="K28" s="10">
        <f t="shared" si="1"/>
        <v>1</v>
      </c>
      <c r="L28" s="10">
        <f t="shared" si="2"/>
        <v>1.1700000000000002</v>
      </c>
      <c r="M28" s="2"/>
      <c r="N28" s="10">
        <f t="shared" si="3"/>
        <v>29.347175402800925</v>
      </c>
      <c r="O28" s="29">
        <f t="shared" si="4"/>
        <v>7.3367938507002313</v>
      </c>
      <c r="P28" s="2"/>
      <c r="Q28" s="2"/>
      <c r="R28" s="2"/>
      <c r="S28" s="2"/>
      <c r="T28" s="2"/>
    </row>
    <row r="29" spans="2:20" x14ac:dyDescent="0.3">
      <c r="B29" s="58">
        <v>43807</v>
      </c>
      <c r="C29" s="61"/>
      <c r="D29" s="9">
        <v>0</v>
      </c>
      <c r="E29" s="9">
        <v>1.7</v>
      </c>
      <c r="F29" s="4">
        <v>50</v>
      </c>
      <c r="G29" s="11">
        <v>0.65</v>
      </c>
      <c r="H29" s="10">
        <f t="shared" si="0"/>
        <v>1.105</v>
      </c>
      <c r="I29" s="10">
        <f t="shared" si="5"/>
        <v>28.061230861990659</v>
      </c>
      <c r="J29" s="10">
        <f>(Parameters!$C$11-Conventional_Irrigation!I29)/(Parameters!$C$11-Parameters!$C$12)</f>
        <v>3.220521364944704</v>
      </c>
      <c r="K29" s="10">
        <f t="shared" si="1"/>
        <v>1</v>
      </c>
      <c r="L29" s="10">
        <f t="shared" si="2"/>
        <v>1.105</v>
      </c>
      <c r="M29" s="2"/>
      <c r="N29" s="10">
        <f t="shared" si="3"/>
        <v>20.905381552100692</v>
      </c>
      <c r="O29" s="29">
        <f t="shared" si="4"/>
        <v>5.2263453880251731</v>
      </c>
      <c r="P29" s="2"/>
      <c r="Q29" s="2"/>
      <c r="R29" s="2"/>
      <c r="S29" s="2"/>
      <c r="T29" s="2"/>
    </row>
    <row r="30" spans="2:20" x14ac:dyDescent="0.3">
      <c r="B30" s="58">
        <v>43808</v>
      </c>
      <c r="C30" s="62"/>
      <c r="D30" s="9">
        <v>0</v>
      </c>
      <c r="E30" s="9">
        <v>1.9</v>
      </c>
      <c r="F30" s="4">
        <v>50</v>
      </c>
      <c r="G30" s="11">
        <v>0.65</v>
      </c>
      <c r="H30" s="10">
        <f t="shared" si="0"/>
        <v>1.2349999999999999</v>
      </c>
      <c r="I30" s="10">
        <f t="shared" si="5"/>
        <v>34.392576250015836</v>
      </c>
      <c r="J30" s="10">
        <f>(Parameters!$C$11-Conventional_Irrigation!I30)/(Parameters!$C$11-Parameters!$C$12)</f>
        <v>3.0446506597217824</v>
      </c>
      <c r="K30" s="10">
        <f t="shared" si="1"/>
        <v>1</v>
      </c>
      <c r="L30" s="10">
        <f t="shared" si="2"/>
        <v>1.2349999999999999</v>
      </c>
      <c r="M30" s="2"/>
      <c r="N30" s="10">
        <f t="shared" si="3"/>
        <v>14.44403616407552</v>
      </c>
      <c r="O30" s="29">
        <f t="shared" si="4"/>
        <v>3.61100904101888</v>
      </c>
      <c r="P30" s="2"/>
      <c r="Q30" s="2"/>
      <c r="R30" s="2"/>
      <c r="S30" s="2"/>
      <c r="T30" s="2"/>
    </row>
    <row r="31" spans="2:20" ht="14.7" customHeight="1" x14ac:dyDescent="0.3">
      <c r="B31" s="58">
        <v>43809</v>
      </c>
      <c r="C31" s="60" t="s">
        <v>39</v>
      </c>
      <c r="D31" s="9">
        <v>0</v>
      </c>
      <c r="E31" s="9">
        <v>2</v>
      </c>
      <c r="F31" s="4">
        <v>30</v>
      </c>
      <c r="G31" s="11">
        <f>G30+(Parameters!$E$18-Parameters!$E$17)/Parameters!$C$18</f>
        <v>0.66428571428571426</v>
      </c>
      <c r="H31" s="10">
        <f t="shared" si="0"/>
        <v>1.3285714285714285</v>
      </c>
      <c r="I31" s="10">
        <f t="shared" si="5"/>
        <v>39.238585291034717</v>
      </c>
      <c r="J31" s="10">
        <f>(Parameters!$C$11-Conventional_Irrigation!I31)/(Parameters!$C$11-Parameters!$C$12)</f>
        <v>2.9100392974712577</v>
      </c>
      <c r="K31" s="10">
        <f t="shared" si="1"/>
        <v>1</v>
      </c>
      <c r="L31" s="10">
        <f t="shared" si="2"/>
        <v>1.3285714285714285</v>
      </c>
      <c r="M31" s="4">
        <v>30</v>
      </c>
      <c r="N31" s="10">
        <f t="shared" si="3"/>
        <v>39.504455694485209</v>
      </c>
      <c r="O31" s="29">
        <f t="shared" si="4"/>
        <v>9.8761139236213022</v>
      </c>
      <c r="P31" s="2"/>
      <c r="Q31" s="2"/>
      <c r="R31" s="2"/>
      <c r="S31" s="2"/>
      <c r="T31" s="2"/>
    </row>
    <row r="32" spans="2:20" x14ac:dyDescent="0.3">
      <c r="B32" s="58">
        <v>43810</v>
      </c>
      <c r="C32" s="61"/>
      <c r="D32" s="9">
        <v>0</v>
      </c>
      <c r="E32" s="9">
        <v>1.6</v>
      </c>
      <c r="F32" s="4">
        <v>30</v>
      </c>
      <c r="G32" s="11">
        <f>G31+(Parameters!$E$18-Parameters!$E$17)/Parameters!$C$18</f>
        <v>0.67857142857142849</v>
      </c>
      <c r="H32" s="10">
        <f t="shared" si="0"/>
        <v>1.0857142857142856</v>
      </c>
      <c r="I32" s="10">
        <f t="shared" si="5"/>
        <v>20.44327064322745</v>
      </c>
      <c r="J32" s="10">
        <f>(Parameters!$C$11-Conventional_Irrigation!I32)/(Parameters!$C$11-Parameters!$C$12)</f>
        <v>3.4321313710214598</v>
      </c>
      <c r="K32" s="10">
        <f t="shared" si="1"/>
        <v>1</v>
      </c>
      <c r="L32" s="10">
        <f t="shared" si="2"/>
        <v>1.0857142857142856</v>
      </c>
      <c r="M32" s="2"/>
      <c r="N32" s="10">
        <f t="shared" si="3"/>
        <v>28.542627485149616</v>
      </c>
      <c r="O32" s="29">
        <f t="shared" si="4"/>
        <v>7.135656871287404</v>
      </c>
      <c r="P32" s="2"/>
      <c r="Q32" s="2"/>
      <c r="R32" s="2"/>
      <c r="S32" s="2"/>
      <c r="T32" s="2"/>
    </row>
    <row r="33" spans="2:20" x14ac:dyDescent="0.3">
      <c r="B33" s="58">
        <v>43811</v>
      </c>
      <c r="C33" s="61"/>
      <c r="D33" s="9">
        <v>0</v>
      </c>
      <c r="E33" s="9">
        <v>2.2000000000000002</v>
      </c>
      <c r="F33" s="4">
        <v>30</v>
      </c>
      <c r="G33" s="11">
        <f>G32+(Parameters!$E$18-Parameters!$E$17)/Parameters!$C$18</f>
        <v>0.69285714285714273</v>
      </c>
      <c r="H33" s="10">
        <f t="shared" si="0"/>
        <v>1.524285714285714</v>
      </c>
      <c r="I33" s="10">
        <f t="shared" si="5"/>
        <v>28.664641800229141</v>
      </c>
      <c r="J33" s="10">
        <f>(Parameters!$C$11-Conventional_Irrigation!I33)/(Parameters!$C$11-Parameters!$C$12)</f>
        <v>3.2037599499936351</v>
      </c>
      <c r="K33" s="10">
        <f t="shared" si="1"/>
        <v>1</v>
      </c>
      <c r="L33" s="10">
        <f t="shared" si="2"/>
        <v>1.524285714285714</v>
      </c>
      <c r="M33" s="2"/>
      <c r="N33" s="10">
        <f t="shared" si="3"/>
        <v>19.882684899576496</v>
      </c>
      <c r="O33" s="29">
        <f t="shared" si="4"/>
        <v>4.9706712248941241</v>
      </c>
      <c r="P33" s="2"/>
      <c r="Q33" s="2"/>
      <c r="R33" s="2"/>
      <c r="S33" s="2"/>
      <c r="T33" s="2"/>
    </row>
    <row r="34" spans="2:20" x14ac:dyDescent="0.3">
      <c r="B34" s="58">
        <v>43812</v>
      </c>
      <c r="C34" s="61"/>
      <c r="D34" s="9">
        <v>0</v>
      </c>
      <c r="E34" s="9">
        <v>2.2000000000000002</v>
      </c>
      <c r="F34" s="4">
        <v>30</v>
      </c>
      <c r="G34" s="11">
        <f>G33+(Parameters!$E$18-Parameters!$E$17)/Parameters!$C$18</f>
        <v>0.70714285714285696</v>
      </c>
      <c r="H34" s="10">
        <f t="shared" si="0"/>
        <v>1.5557142857142854</v>
      </c>
      <c r="I34" s="10">
        <f t="shared" si="5"/>
        <v>35.159598739408978</v>
      </c>
      <c r="J34" s="10">
        <f>(Parameters!$C$11-Conventional_Irrigation!I34)/(Parameters!$C$11-Parameters!$C$12)</f>
        <v>3.0233444794608619</v>
      </c>
      <c r="K34" s="10">
        <f t="shared" si="1"/>
        <v>1</v>
      </c>
      <c r="L34" s="10">
        <f t="shared" si="2"/>
        <v>1.5557142857142854</v>
      </c>
      <c r="M34" s="2"/>
      <c r="N34" s="10">
        <f t="shared" si="3"/>
        <v>13.356299388968088</v>
      </c>
      <c r="O34" s="29">
        <f t="shared" si="4"/>
        <v>3.339074847242022</v>
      </c>
      <c r="P34" s="2"/>
      <c r="Q34" s="2"/>
      <c r="R34" s="2"/>
      <c r="S34" s="2"/>
      <c r="T34" s="2"/>
    </row>
    <row r="35" spans="2:20" x14ac:dyDescent="0.3">
      <c r="B35" s="58">
        <v>43813</v>
      </c>
      <c r="C35" s="61"/>
      <c r="D35" s="9">
        <v>0</v>
      </c>
      <c r="E35" s="9">
        <v>2.2000000000000002</v>
      </c>
      <c r="F35" s="4">
        <v>30</v>
      </c>
      <c r="G35" s="11">
        <f>G34+(Parameters!$E$18-Parameters!$E$17)/Parameters!$C$18</f>
        <v>0.7214285714285712</v>
      </c>
      <c r="H35" s="10">
        <f t="shared" si="0"/>
        <v>1.5871428571428567</v>
      </c>
      <c r="I35" s="10">
        <f t="shared" si="5"/>
        <v>40.05438787236529</v>
      </c>
      <c r="J35" s="10">
        <f>(Parameters!$C$11-Conventional_Irrigation!I35)/(Parameters!$C$11-Parameters!$C$12)</f>
        <v>2.8873781146565198</v>
      </c>
      <c r="K35" s="10">
        <f t="shared" si="1"/>
        <v>1</v>
      </c>
      <c r="L35" s="10">
        <f t="shared" si="2"/>
        <v>1.5871428571428567</v>
      </c>
      <c r="M35" s="2"/>
      <c r="N35" s="10">
        <f t="shared" si="3"/>
        <v>8.4300816845832092</v>
      </c>
      <c r="O35" s="29">
        <f t="shared" si="4"/>
        <v>2.1075204211458023</v>
      </c>
      <c r="P35" s="2"/>
      <c r="Q35" s="2"/>
      <c r="R35" s="2"/>
      <c r="S35" s="2"/>
      <c r="T35" s="2"/>
    </row>
    <row r="36" spans="2:20" x14ac:dyDescent="0.3">
      <c r="B36" s="58">
        <v>43814</v>
      </c>
      <c r="C36" s="61"/>
      <c r="D36" s="9">
        <v>0</v>
      </c>
      <c r="E36" s="9">
        <v>3.1</v>
      </c>
      <c r="F36" s="4">
        <v>30</v>
      </c>
      <c r="G36" s="11">
        <f>G35+(Parameters!$E$18-Parameters!$E$17)/Parameters!$C$18</f>
        <v>0.73571428571428543</v>
      </c>
      <c r="H36" s="10">
        <f t="shared" si="0"/>
        <v>2.2807142857142848</v>
      </c>
      <c r="I36" s="10">
        <f t="shared" si="5"/>
        <v>43.749051150653948</v>
      </c>
      <c r="J36" s="10">
        <f>(Parameters!$C$11-Conventional_Irrigation!I36)/(Parameters!$C$11-Parameters!$C$12)</f>
        <v>2.7847485791485016</v>
      </c>
      <c r="K36" s="10">
        <f t="shared" si="1"/>
        <v>1</v>
      </c>
      <c r="L36" s="10">
        <f t="shared" si="2"/>
        <v>2.2807142857142848</v>
      </c>
      <c r="M36" s="4">
        <v>40</v>
      </c>
      <c r="N36" s="10">
        <f t="shared" si="3"/>
        <v>44.041846977723125</v>
      </c>
      <c r="O36" s="29">
        <f t="shared" si="4"/>
        <v>11.010461744430781</v>
      </c>
      <c r="P36" s="2"/>
      <c r="Q36" s="2"/>
      <c r="R36" s="2"/>
      <c r="S36" s="2"/>
      <c r="T36" s="2"/>
    </row>
    <row r="37" spans="2:20" x14ac:dyDescent="0.3">
      <c r="B37" s="58">
        <v>43815</v>
      </c>
      <c r="C37" s="61"/>
      <c r="D37" s="9">
        <v>0</v>
      </c>
      <c r="E37" s="9">
        <v>2.2999999999999998</v>
      </c>
      <c r="F37" s="4">
        <v>30</v>
      </c>
      <c r="G37" s="11">
        <f>G36+(Parameters!$E$18-Parameters!$E$17)/Parameters!$C$18</f>
        <v>0.74999999999999967</v>
      </c>
      <c r="H37" s="10">
        <f t="shared" si="0"/>
        <v>1.7249999999999992</v>
      </c>
      <c r="I37" s="10">
        <f t="shared" si="5"/>
        <v>17.040227180799011</v>
      </c>
      <c r="J37" s="10">
        <f>(Parameters!$C$11-Conventional_Irrigation!I37)/(Parameters!$C$11-Parameters!$C$12)</f>
        <v>3.5266603560889163</v>
      </c>
      <c r="K37" s="10">
        <f t="shared" si="1"/>
        <v>1</v>
      </c>
      <c r="L37" s="10">
        <f t="shared" si="2"/>
        <v>1.7249999999999992</v>
      </c>
      <c r="M37" s="2"/>
      <c r="N37" s="10">
        <f t="shared" si="3"/>
        <v>31.306385233292342</v>
      </c>
      <c r="O37" s="29">
        <f t="shared" si="4"/>
        <v>7.8265963083230856</v>
      </c>
      <c r="P37" s="2"/>
      <c r="Q37" s="2"/>
      <c r="R37" s="2"/>
      <c r="S37" s="2"/>
      <c r="T37" s="2"/>
    </row>
    <row r="38" spans="2:20" x14ac:dyDescent="0.3">
      <c r="B38" s="58">
        <v>43816</v>
      </c>
      <c r="C38" s="61"/>
      <c r="D38" s="9">
        <v>0</v>
      </c>
      <c r="E38" s="9">
        <v>1.9</v>
      </c>
      <c r="F38" s="4">
        <v>30</v>
      </c>
      <c r="G38" s="11">
        <f>G37+(Parameters!$E$18-Parameters!$E$17)/Parameters!$C$18</f>
        <v>0.7642857142857139</v>
      </c>
      <c r="H38" s="10">
        <f t="shared" si="0"/>
        <v>1.4521428571428563</v>
      </c>
      <c r="I38" s="10">
        <f t="shared" si="5"/>
        <v>26.591823489122095</v>
      </c>
      <c r="J38" s="10">
        <f>(Parameters!$C$11-Conventional_Irrigation!I38)/(Parameters!$C$11-Parameters!$C$12)</f>
        <v>3.261338236413275</v>
      </c>
      <c r="K38" s="10">
        <f t="shared" si="1"/>
        <v>1</v>
      </c>
      <c r="L38" s="10">
        <f t="shared" si="2"/>
        <v>1.4521428571428563</v>
      </c>
      <c r="M38" s="2"/>
      <c r="N38" s="10">
        <f t="shared" si="3"/>
        <v>22.027646067826399</v>
      </c>
      <c r="O38" s="29">
        <f t="shared" si="4"/>
        <v>5.5069115169565999</v>
      </c>
      <c r="P38" s="2"/>
      <c r="Q38" s="2"/>
      <c r="R38" s="2"/>
      <c r="S38" s="2"/>
      <c r="T38" s="2"/>
    </row>
    <row r="39" spans="2:20" x14ac:dyDescent="0.3">
      <c r="B39" s="58">
        <v>43817</v>
      </c>
      <c r="C39" s="61"/>
      <c r="D39" s="9">
        <v>0</v>
      </c>
      <c r="E39" s="9">
        <v>1.3</v>
      </c>
      <c r="F39" s="4">
        <v>30</v>
      </c>
      <c r="G39" s="11">
        <f>G38+(Parameters!$E$18-Parameters!$E$17)/Parameters!$C$18</f>
        <v>0.77857142857142814</v>
      </c>
      <c r="H39" s="10">
        <f t="shared" si="0"/>
        <v>1.0121428571428566</v>
      </c>
      <c r="I39" s="10">
        <f t="shared" si="5"/>
        <v>33.550877863221551</v>
      </c>
      <c r="J39" s="10">
        <f>(Parameters!$C$11-Conventional_Irrigation!I39)/(Parameters!$C$11-Parameters!$C$12)</f>
        <v>3.0680311704660679</v>
      </c>
      <c r="K39" s="10">
        <f t="shared" si="1"/>
        <v>1</v>
      </c>
      <c r="L39" s="10">
        <f t="shared" si="2"/>
        <v>1.0121428571428566</v>
      </c>
      <c r="M39" s="2"/>
      <c r="N39" s="10">
        <f t="shared" si="3"/>
        <v>15.508591693726945</v>
      </c>
      <c r="O39" s="29">
        <f t="shared" si="4"/>
        <v>3.8771479234317363</v>
      </c>
      <c r="P39" s="2"/>
      <c r="Q39" s="2"/>
      <c r="R39" s="2"/>
      <c r="S39" s="2"/>
      <c r="T39" s="2"/>
    </row>
    <row r="40" spans="2:20" x14ac:dyDescent="0.3">
      <c r="B40" s="58">
        <v>43818</v>
      </c>
      <c r="C40" s="61"/>
      <c r="D40" s="9">
        <v>0</v>
      </c>
      <c r="E40" s="9">
        <v>1.6</v>
      </c>
      <c r="F40" s="4">
        <v>30</v>
      </c>
      <c r="G40" s="11">
        <f>G39+(Parameters!$E$18-Parameters!$E$17)/Parameters!$C$18</f>
        <v>0.79285714285714237</v>
      </c>
      <c r="H40" s="10">
        <f t="shared" si="0"/>
        <v>1.2685714285714278</v>
      </c>
      <c r="I40" s="10">
        <f t="shared" si="5"/>
        <v>38.440168643796142</v>
      </c>
      <c r="J40" s="10">
        <f>(Parameters!$C$11-Conventional_Irrigation!I40)/(Parameters!$C$11-Parameters!$C$12)</f>
        <v>2.9322175376723294</v>
      </c>
      <c r="K40" s="10">
        <f t="shared" si="1"/>
        <v>1</v>
      </c>
      <c r="L40" s="10">
        <f t="shared" si="2"/>
        <v>1.2685714285714278</v>
      </c>
      <c r="M40" s="2"/>
      <c r="N40" s="10">
        <f t="shared" si="3"/>
        <v>10.362872341723783</v>
      </c>
      <c r="O40" s="29">
        <f t="shared" si="4"/>
        <v>2.5907180854309457</v>
      </c>
      <c r="P40" s="2"/>
      <c r="Q40" s="2"/>
      <c r="R40" s="2"/>
      <c r="S40" s="2"/>
      <c r="T40" s="2"/>
    </row>
    <row r="41" spans="2:20" x14ac:dyDescent="0.3">
      <c r="B41" s="58">
        <v>43819</v>
      </c>
      <c r="C41" s="61"/>
      <c r="D41" s="9">
        <v>0</v>
      </c>
      <c r="E41" s="9">
        <v>1.6</v>
      </c>
      <c r="F41" s="4">
        <v>30</v>
      </c>
      <c r="G41" s="11">
        <f>G40+(Parameters!$E$18-Parameters!$E$17)/Parameters!$C$18</f>
        <v>0.80714285714285661</v>
      </c>
      <c r="H41" s="10">
        <f t="shared" si="0"/>
        <v>1.2914285714285707</v>
      </c>
      <c r="I41" s="10">
        <f t="shared" si="5"/>
        <v>42.299458157798512</v>
      </c>
      <c r="J41" s="10">
        <f>(Parameters!$C$11-Conventional_Irrigation!I41)/(Parameters!$C$11-Parameters!$C$12)</f>
        <v>2.8250150511722634</v>
      </c>
      <c r="K41" s="10">
        <f t="shared" si="1"/>
        <v>1</v>
      </c>
      <c r="L41" s="10">
        <f t="shared" si="2"/>
        <v>1.2914285714285707</v>
      </c>
      <c r="M41" s="4">
        <v>35</v>
      </c>
      <c r="N41" s="10">
        <f t="shared" si="3"/>
        <v>41.480725684864275</v>
      </c>
      <c r="O41" s="29">
        <f t="shared" si="4"/>
        <v>10.370181421216069</v>
      </c>
      <c r="P41" s="33"/>
      <c r="Q41" s="33"/>
      <c r="R41" s="33"/>
      <c r="S41" s="33"/>
      <c r="T41" s="33"/>
    </row>
    <row r="42" spans="2:20" x14ac:dyDescent="0.3">
      <c r="B42" s="58">
        <v>43820</v>
      </c>
      <c r="C42" s="61"/>
      <c r="D42" s="9">
        <v>0</v>
      </c>
      <c r="E42" s="9">
        <v>2</v>
      </c>
      <c r="F42" s="4">
        <v>30</v>
      </c>
      <c r="G42" s="11">
        <f>G41+(Parameters!$E$18-Parameters!$E$17)/Parameters!$C$18</f>
        <v>0.82142857142857084</v>
      </c>
      <c r="H42" s="10">
        <f t="shared" si="0"/>
        <v>1.6428571428571417</v>
      </c>
      <c r="I42" s="10">
        <f t="shared" si="5"/>
        <v>18.961068150443147</v>
      </c>
      <c r="J42" s="10">
        <f>(Parameters!$C$11-Conventional_Irrigation!I42)/(Parameters!$C$11-Parameters!$C$12)</f>
        <v>3.4733036624876905</v>
      </c>
      <c r="K42" s="10">
        <f t="shared" si="1"/>
        <v>1</v>
      </c>
      <c r="L42" s="10">
        <f t="shared" si="2"/>
        <v>1.6428571428571417</v>
      </c>
      <c r="M42" s="2"/>
      <c r="N42" s="10">
        <f t="shared" si="3"/>
        <v>29.467687120791069</v>
      </c>
      <c r="O42" s="29">
        <f t="shared" si="4"/>
        <v>7.3669217801977673</v>
      </c>
      <c r="P42" s="33"/>
      <c r="Q42" s="33"/>
      <c r="R42" s="33"/>
      <c r="S42" s="33"/>
      <c r="T42" s="33"/>
    </row>
    <row r="43" spans="2:20" x14ac:dyDescent="0.3">
      <c r="B43" s="58">
        <v>43821</v>
      </c>
      <c r="C43" s="61"/>
      <c r="D43" s="9">
        <v>0</v>
      </c>
      <c r="E43" s="9">
        <v>1.5</v>
      </c>
      <c r="F43" s="4">
        <v>30</v>
      </c>
      <c r="G43" s="11">
        <f>G42+(Parameters!$E$18-Parameters!$E$17)/Parameters!$C$18</f>
        <v>0.83571428571428508</v>
      </c>
      <c r="H43" s="10">
        <f t="shared" si="0"/>
        <v>1.2535714285714277</v>
      </c>
      <c r="I43" s="10">
        <f t="shared" si="5"/>
        <v>27.970847073498057</v>
      </c>
      <c r="J43" s="10">
        <f>(Parameters!$C$11-Conventional_Irrigation!I43)/(Parameters!$C$11-Parameters!$C$12)</f>
        <v>3.2230320257361651</v>
      </c>
      <c r="K43" s="10">
        <f t="shared" si="1"/>
        <v>1</v>
      </c>
      <c r="L43" s="10">
        <f t="shared" si="2"/>
        <v>1.2535714285714277</v>
      </c>
      <c r="M43" s="2"/>
      <c r="N43" s="10">
        <f t="shared" si="3"/>
        <v>20.847193912021876</v>
      </c>
      <c r="O43" s="29">
        <f t="shared" si="4"/>
        <v>5.2117984780054689</v>
      </c>
      <c r="P43" s="33"/>
      <c r="Q43" s="33"/>
      <c r="R43" s="33"/>
      <c r="S43" s="33"/>
      <c r="T43" s="33"/>
    </row>
    <row r="44" spans="2:20" x14ac:dyDescent="0.3">
      <c r="B44" s="58">
        <v>43822</v>
      </c>
      <c r="C44" s="61"/>
      <c r="D44" s="9">
        <v>0</v>
      </c>
      <c r="E44" s="9">
        <v>2.1</v>
      </c>
      <c r="F44" s="4">
        <v>30</v>
      </c>
      <c r="G44" s="11">
        <f>G43+(Parameters!$E$18-Parameters!$E$17)/Parameters!$C$18</f>
        <v>0.84999999999999931</v>
      </c>
      <c r="H44" s="10">
        <f t="shared" si="0"/>
        <v>1.7849999999999986</v>
      </c>
      <c r="I44" s="10">
        <f t="shared" si="5"/>
        <v>34.436216980074953</v>
      </c>
      <c r="J44" s="10">
        <f>(Parameters!$C$11-Conventional_Irrigation!I44)/(Parameters!$C$11-Parameters!$C$12)</f>
        <v>3.0434384172201399</v>
      </c>
      <c r="K44" s="10">
        <f t="shared" si="1"/>
        <v>1</v>
      </c>
      <c r="L44" s="10">
        <f t="shared" si="2"/>
        <v>1.7849999999999986</v>
      </c>
      <c r="M44" s="2"/>
      <c r="N44" s="10">
        <f t="shared" si="3"/>
        <v>13.850395434016406</v>
      </c>
      <c r="O44" s="29">
        <f t="shared" si="4"/>
        <v>3.4625988585041014</v>
      </c>
      <c r="P44" s="33"/>
      <c r="Q44" s="33"/>
      <c r="R44" s="33"/>
      <c r="S44" s="33"/>
      <c r="T44" s="33"/>
    </row>
    <row r="45" spans="2:20" x14ac:dyDescent="0.3">
      <c r="B45" s="58">
        <v>43823</v>
      </c>
      <c r="C45" s="61"/>
      <c r="D45" s="9">
        <v>0</v>
      </c>
      <c r="E45" s="9">
        <v>2</v>
      </c>
      <c r="F45" s="4">
        <v>30</v>
      </c>
      <c r="G45" s="11">
        <f>G44+(Parameters!$E$18-Parameters!$E$17)/Parameters!$C$18</f>
        <v>0.86428571428571355</v>
      </c>
      <c r="H45" s="10">
        <f t="shared" si="0"/>
        <v>1.7285714285714271</v>
      </c>
      <c r="I45" s="10">
        <f t="shared" si="5"/>
        <v>39.683815838579051</v>
      </c>
      <c r="J45" s="10">
        <f>(Parameters!$C$11-Conventional_Irrigation!I45)/(Parameters!$C$11-Parameters!$C$12)</f>
        <v>2.8976717822616931</v>
      </c>
      <c r="K45" s="10">
        <f t="shared" si="1"/>
        <v>1</v>
      </c>
      <c r="L45" s="10">
        <f t="shared" si="2"/>
        <v>1.7285714285714271</v>
      </c>
      <c r="M45" s="2"/>
      <c r="N45" s="10">
        <f t="shared" si="3"/>
        <v>8.6592251469408765</v>
      </c>
      <c r="O45" s="29">
        <f t="shared" si="4"/>
        <v>2.1648062867352191</v>
      </c>
      <c r="P45" s="33"/>
      <c r="Q45" s="33"/>
      <c r="R45" s="33"/>
      <c r="S45" s="33"/>
      <c r="T45" s="33"/>
    </row>
    <row r="46" spans="2:20" x14ac:dyDescent="0.3">
      <c r="B46" s="58">
        <v>43824</v>
      </c>
      <c r="C46" s="61"/>
      <c r="D46" s="9">
        <v>0</v>
      </c>
      <c r="E46" s="9">
        <v>2</v>
      </c>
      <c r="F46" s="4">
        <v>30</v>
      </c>
      <c r="G46" s="11">
        <f>G45+(Parameters!$E$18-Parameters!$E$17)/Parameters!$C$18</f>
        <v>0.87857142857142778</v>
      </c>
      <c r="H46" s="10">
        <f t="shared" si="0"/>
        <v>1.7571428571428556</v>
      </c>
      <c r="I46" s="10">
        <f t="shared" si="5"/>
        <v>43.577193553885699</v>
      </c>
      <c r="J46" s="10">
        <f>(Parameters!$C$11-Conventional_Irrigation!I46)/(Parameters!$C$11-Parameters!$C$12)</f>
        <v>2.7895224012809527</v>
      </c>
      <c r="K46" s="10">
        <f t="shared" si="1"/>
        <v>1</v>
      </c>
      <c r="L46" s="10">
        <f t="shared" si="2"/>
        <v>1.7571428571428556</v>
      </c>
      <c r="M46" s="4">
        <v>35</v>
      </c>
      <c r="N46" s="10">
        <f t="shared" si="3"/>
        <v>39.737276003062803</v>
      </c>
      <c r="O46" s="29">
        <f t="shared" si="4"/>
        <v>9.9343190007657007</v>
      </c>
      <c r="P46" s="33"/>
      <c r="Q46" s="33"/>
      <c r="R46" s="33"/>
      <c r="S46" s="33"/>
      <c r="T46" s="33"/>
    </row>
    <row r="47" spans="2:20" x14ac:dyDescent="0.3">
      <c r="B47" s="58">
        <v>43825</v>
      </c>
      <c r="C47" s="61"/>
      <c r="D47" s="9">
        <v>0</v>
      </c>
      <c r="E47" s="9">
        <v>1.1000000000000001</v>
      </c>
      <c r="F47" s="4">
        <v>30</v>
      </c>
      <c r="G47" s="11">
        <f>G46+(Parameters!$E$18-Parameters!$E$17)/Parameters!$C$18</f>
        <v>0.89285714285714202</v>
      </c>
      <c r="H47" s="10">
        <f t="shared" si="0"/>
        <v>0.98214285714285632</v>
      </c>
      <c r="I47" s="10">
        <f t="shared" si="5"/>
        <v>20.268655411794253</v>
      </c>
      <c r="J47" s="10">
        <f>(Parameters!$C$11-Conventional_Irrigation!I47)/(Parameters!$C$11-Parameters!$C$12)</f>
        <v>3.4369817941168264</v>
      </c>
      <c r="K47" s="10">
        <f t="shared" si="1"/>
        <v>1</v>
      </c>
      <c r="L47" s="10">
        <f t="shared" si="2"/>
        <v>0.98214285714285632</v>
      </c>
      <c r="M47" s="2"/>
      <c r="N47" s="10">
        <f t="shared" si="3"/>
        <v>28.820814145154248</v>
      </c>
      <c r="O47" s="29">
        <f t="shared" si="4"/>
        <v>7.205203536288562</v>
      </c>
      <c r="P47" s="33"/>
      <c r="Q47" s="33"/>
      <c r="R47" s="33"/>
      <c r="S47" s="33"/>
      <c r="T47" s="33"/>
    </row>
    <row r="48" spans="2:20" x14ac:dyDescent="0.3">
      <c r="B48" s="58">
        <v>43826</v>
      </c>
      <c r="C48" s="61"/>
      <c r="D48" s="9">
        <v>0</v>
      </c>
      <c r="E48" s="9">
        <v>1</v>
      </c>
      <c r="F48" s="4">
        <v>30</v>
      </c>
      <c r="G48" s="11">
        <f>G47+(Parameters!$E$18-Parameters!$E$17)/Parameters!$C$18</f>
        <v>0.90714285714285625</v>
      </c>
      <c r="H48" s="10">
        <f t="shared" si="0"/>
        <v>0.90714285714285625</v>
      </c>
      <c r="I48" s="10">
        <f t="shared" si="5"/>
        <v>28.456001805225672</v>
      </c>
      <c r="J48" s="10">
        <f>(Parameters!$C$11-Conventional_Irrigation!I48)/(Parameters!$C$11-Parameters!$C$12)</f>
        <v>3.2095555054103979</v>
      </c>
      <c r="K48" s="10">
        <f t="shared" si="1"/>
        <v>1</v>
      </c>
      <c r="L48" s="10">
        <f t="shared" si="2"/>
        <v>0.90714285714285625</v>
      </c>
      <c r="M48" s="2"/>
      <c r="N48" s="10">
        <f t="shared" si="3"/>
        <v>20.708467751722832</v>
      </c>
      <c r="O48" s="29">
        <f t="shared" si="4"/>
        <v>5.177116937930708</v>
      </c>
      <c r="P48" s="33"/>
      <c r="Q48" s="33"/>
      <c r="R48" s="33"/>
      <c r="S48" s="33"/>
      <c r="T48" s="33"/>
    </row>
    <row r="49" spans="2:20" x14ac:dyDescent="0.3">
      <c r="B49" s="58">
        <v>43827</v>
      </c>
      <c r="C49" s="61"/>
      <c r="D49" s="9">
        <v>0</v>
      </c>
      <c r="E49" s="9">
        <v>1.4</v>
      </c>
      <c r="F49" s="4">
        <v>30</v>
      </c>
      <c r="G49" s="11">
        <f>G48+(Parameters!$E$18-Parameters!$E$17)/Parameters!$C$18</f>
        <v>0.92142857142857049</v>
      </c>
      <c r="H49" s="10">
        <f t="shared" si="0"/>
        <v>1.2899999999999987</v>
      </c>
      <c r="I49" s="10">
        <f t="shared" si="5"/>
        <v>34.540261600299232</v>
      </c>
      <c r="J49" s="10">
        <f>(Parameters!$C$11-Conventional_Irrigation!I49)/(Parameters!$C$11-Parameters!$C$12)</f>
        <v>3.040548288880577</v>
      </c>
      <c r="K49" s="10">
        <f t="shared" si="1"/>
        <v>1</v>
      </c>
      <c r="L49" s="10">
        <f t="shared" si="2"/>
        <v>1.2899999999999987</v>
      </c>
      <c r="M49" s="2"/>
      <c r="N49" s="10">
        <f t="shared" si="3"/>
        <v>14.241350813792124</v>
      </c>
      <c r="O49" s="29">
        <f t="shared" si="4"/>
        <v>3.560337703448031</v>
      </c>
      <c r="P49" s="33"/>
      <c r="Q49" s="33"/>
      <c r="R49" s="33"/>
      <c r="S49" s="33"/>
      <c r="T49" s="33"/>
    </row>
    <row r="50" spans="2:20" x14ac:dyDescent="0.3">
      <c r="B50" s="58">
        <v>43828</v>
      </c>
      <c r="C50" s="61"/>
      <c r="D50" s="9">
        <v>0</v>
      </c>
      <c r="E50" s="9">
        <v>1.5</v>
      </c>
      <c r="F50" s="4">
        <v>30</v>
      </c>
      <c r="G50" s="11">
        <f>G49+(Parameters!$E$18-Parameters!$E$17)/Parameters!$C$18</f>
        <v>0.93571428571428472</v>
      </c>
      <c r="H50" s="10">
        <f t="shared" si="0"/>
        <v>1.4035714285714271</v>
      </c>
      <c r="I50" s="10">
        <f t="shared" si="5"/>
        <v>39.390599303747265</v>
      </c>
      <c r="J50" s="10">
        <f>(Parameters!$C$11-Conventional_Irrigation!I50)/(Parameters!$C$11-Parameters!$C$12)</f>
        <v>2.9058166860070203</v>
      </c>
      <c r="K50" s="10">
        <f t="shared" si="1"/>
        <v>1</v>
      </c>
      <c r="L50" s="10">
        <f t="shared" si="2"/>
        <v>1.4035714285714271</v>
      </c>
      <c r="M50" s="2"/>
      <c r="N50" s="10">
        <f t="shared" si="3"/>
        <v>9.2774416817726664</v>
      </c>
      <c r="O50" s="29">
        <f t="shared" si="4"/>
        <v>2.3193604204431666</v>
      </c>
      <c r="P50" s="33"/>
      <c r="Q50" s="33"/>
      <c r="R50" s="33"/>
      <c r="S50" s="33"/>
      <c r="T50" s="33"/>
    </row>
    <row r="51" spans="2:20" x14ac:dyDescent="0.3">
      <c r="B51" s="58">
        <v>43829</v>
      </c>
      <c r="C51" s="61"/>
      <c r="D51" s="9">
        <v>0</v>
      </c>
      <c r="E51" s="9">
        <v>1.2</v>
      </c>
      <c r="F51" s="4">
        <v>30</v>
      </c>
      <c r="G51" s="11">
        <f>G50+(Parameters!$E$18-Parameters!$E$17)/Parameters!$C$18</f>
        <v>0.94999999999999896</v>
      </c>
      <c r="H51" s="10">
        <f t="shared" si="0"/>
        <v>1.1399999999999988</v>
      </c>
      <c r="I51" s="10">
        <f t="shared" si="5"/>
        <v>43.113531152761858</v>
      </c>
      <c r="J51" s="10">
        <f>(Parameters!$C$11-Conventional_Irrigation!I51)/(Parameters!$C$11-Parameters!$C$12)</f>
        <v>2.802401912423282</v>
      </c>
      <c r="K51" s="10">
        <f t="shared" si="1"/>
        <v>1</v>
      </c>
      <c r="L51" s="10">
        <f t="shared" si="2"/>
        <v>1.1399999999999988</v>
      </c>
      <c r="M51" s="4">
        <v>30</v>
      </c>
      <c r="N51" s="10">
        <f t="shared" si="3"/>
        <v>35.818081261329496</v>
      </c>
      <c r="O51" s="29">
        <f t="shared" si="4"/>
        <v>8.954520315332374</v>
      </c>
      <c r="P51" s="33"/>
      <c r="Q51" s="33"/>
      <c r="R51" s="33"/>
      <c r="S51" s="33"/>
      <c r="T51" s="33"/>
    </row>
    <row r="52" spans="2:20" x14ac:dyDescent="0.3">
      <c r="B52" s="58">
        <v>43830</v>
      </c>
      <c r="C52" s="61"/>
      <c r="D52" s="9">
        <v>0</v>
      </c>
      <c r="E52" s="9">
        <v>1.3</v>
      </c>
      <c r="F52" s="4">
        <v>30</v>
      </c>
      <c r="G52" s="11">
        <f>G51+(Parameters!$E$18-Parameters!$E$17)/Parameters!$C$18</f>
        <v>0.96428571428571319</v>
      </c>
      <c r="H52" s="10">
        <f t="shared" si="0"/>
        <v>1.2535714285714272</v>
      </c>
      <c r="I52" s="10">
        <f t="shared" si="5"/>
        <v>23.208051468094233</v>
      </c>
      <c r="J52" s="10">
        <f>(Parameters!$C$11-Conventional_Irrigation!I52)/(Parameters!$C$11-Parameters!$C$12)</f>
        <v>3.3553319036640494</v>
      </c>
      <c r="K52" s="10">
        <f t="shared" si="1"/>
        <v>1</v>
      </c>
      <c r="L52" s="10">
        <f t="shared" si="2"/>
        <v>1.2535714285714272</v>
      </c>
      <c r="M52" s="2"/>
      <c r="N52" s="10">
        <f t="shared" si="3"/>
        <v>25.609989517425696</v>
      </c>
      <c r="O52" s="29">
        <f t="shared" si="4"/>
        <v>6.4024973793564239</v>
      </c>
      <c r="P52" s="33"/>
      <c r="Q52" s="33"/>
      <c r="R52" s="33"/>
      <c r="S52" s="33"/>
      <c r="T52" s="33"/>
    </row>
    <row r="53" spans="2:20" x14ac:dyDescent="0.3">
      <c r="B53" s="58">
        <v>43831</v>
      </c>
      <c r="C53" s="61"/>
      <c r="D53" s="9">
        <v>0</v>
      </c>
      <c r="E53" s="9">
        <v>2</v>
      </c>
      <c r="F53" s="4">
        <v>30</v>
      </c>
      <c r="G53" s="11">
        <f>G52+(Parameters!$E$18-Parameters!$E$17)/Parameters!$C$18</f>
        <v>0.97857142857142743</v>
      </c>
      <c r="H53" s="10">
        <f t="shared" si="0"/>
        <v>1.9571428571428549</v>
      </c>
      <c r="I53" s="10">
        <f t="shared" si="5"/>
        <v>30.864120276022085</v>
      </c>
      <c r="J53" s="10">
        <f>(Parameters!$C$11-Conventional_Irrigation!I53)/(Parameters!$C$11-Parameters!$C$12)</f>
        <v>3.1426633256660534</v>
      </c>
      <c r="K53" s="10">
        <f t="shared" si="1"/>
        <v>1</v>
      </c>
      <c r="L53" s="10">
        <f t="shared" si="2"/>
        <v>1.9571428571428549</v>
      </c>
      <c r="M53" s="2"/>
      <c r="N53" s="10">
        <f t="shared" si="3"/>
        <v>17.250349280926415</v>
      </c>
      <c r="O53" s="29">
        <f t="shared" si="4"/>
        <v>4.3125873202316036</v>
      </c>
      <c r="P53" s="33"/>
      <c r="Q53" s="33"/>
      <c r="R53" s="33"/>
      <c r="S53" s="33"/>
      <c r="T53" s="33"/>
    </row>
    <row r="54" spans="2:20" x14ac:dyDescent="0.3">
      <c r="B54" s="58">
        <v>43832</v>
      </c>
      <c r="C54" s="61"/>
      <c r="D54" s="9">
        <v>0</v>
      </c>
      <c r="E54" s="9">
        <v>1.2</v>
      </c>
      <c r="F54" s="4">
        <v>30</v>
      </c>
      <c r="G54" s="11">
        <f>G53+(Parameters!$E$18-Parameters!$E$17)/Parameters!$C$18</f>
        <v>0.99285714285714166</v>
      </c>
      <c r="H54" s="10">
        <f t="shared" si="0"/>
        <v>1.1914285714285699</v>
      </c>
      <c r="I54" s="10">
        <f t="shared" si="5"/>
        <v>37.133850453396548</v>
      </c>
      <c r="J54" s="10">
        <f>(Parameters!$C$11-Conventional_Irrigation!I54)/(Parameters!$C$11-Parameters!$C$12)</f>
        <v>2.9685041540723183</v>
      </c>
      <c r="K54" s="10">
        <f t="shared" si="1"/>
        <v>1</v>
      </c>
      <c r="L54" s="10">
        <f t="shared" si="2"/>
        <v>1.1914285714285699</v>
      </c>
      <c r="M54" s="2"/>
      <c r="N54" s="10">
        <f t="shared" si="3"/>
        <v>11.74633338926624</v>
      </c>
      <c r="O54" s="29">
        <f t="shared" si="4"/>
        <v>2.9365833473165601</v>
      </c>
      <c r="P54" s="33"/>
      <c r="Q54" s="33"/>
      <c r="R54" s="33"/>
      <c r="S54" s="33"/>
      <c r="T54" s="33"/>
    </row>
    <row r="55" spans="2:20" x14ac:dyDescent="0.3">
      <c r="B55" s="58">
        <v>43833</v>
      </c>
      <c r="C55" s="61"/>
      <c r="D55" s="9">
        <v>1.3</v>
      </c>
      <c r="E55" s="9">
        <v>1.7</v>
      </c>
      <c r="F55" s="4">
        <v>30</v>
      </c>
      <c r="G55" s="11">
        <f>G54+(Parameters!$E$18-Parameters!$E$17)/Parameters!$C$18</f>
        <v>1.007142857142856</v>
      </c>
      <c r="H55" s="10">
        <f t="shared" si="0"/>
        <v>1.7121428571428552</v>
      </c>
      <c r="I55" s="10">
        <f t="shared" si="5"/>
        <v>41.261862372141678</v>
      </c>
      <c r="J55" s="10">
        <f>(Parameters!$C$11-Conventional_Irrigation!I55)/(Parameters!$C$11-Parameters!$C$12)</f>
        <v>2.8538371563293978</v>
      </c>
      <c r="K55" s="10">
        <f t="shared" si="1"/>
        <v>1</v>
      </c>
      <c r="L55" s="10">
        <f t="shared" si="2"/>
        <v>1.7121428571428552</v>
      </c>
      <c r="M55" s="2"/>
      <c r="N55" s="10">
        <f t="shared" si="3"/>
        <v>8.3976071848068266</v>
      </c>
      <c r="O55" s="29">
        <f t="shared" si="4"/>
        <v>2.0994017962017066</v>
      </c>
      <c r="P55" s="33"/>
      <c r="Q55" s="33"/>
      <c r="R55" s="33"/>
      <c r="S55" s="33"/>
      <c r="T55" s="33"/>
    </row>
    <row r="56" spans="2:20" x14ac:dyDescent="0.3">
      <c r="B56" s="58">
        <v>43834</v>
      </c>
      <c r="C56" s="61"/>
      <c r="D56" s="9">
        <v>0</v>
      </c>
      <c r="E56" s="9">
        <v>1.7</v>
      </c>
      <c r="F56" s="4">
        <v>30</v>
      </c>
      <c r="G56" s="11">
        <f>G55+(Parameters!$E$18-Parameters!$E$17)/Parameters!$C$18</f>
        <v>1.0214285714285702</v>
      </c>
      <c r="H56" s="10">
        <f t="shared" si="0"/>
        <v>1.7364285714285694</v>
      </c>
      <c r="I56" s="10">
        <f t="shared" si="5"/>
        <v>43.773407025486243</v>
      </c>
      <c r="J56" s="10">
        <f>(Parameters!$C$11-Conventional_Irrigation!I56)/(Parameters!$C$11-Parameters!$C$12)</f>
        <v>2.7840720270698265</v>
      </c>
      <c r="K56" s="10">
        <f t="shared" si="1"/>
        <v>1</v>
      </c>
      <c r="L56" s="10">
        <f t="shared" si="2"/>
        <v>1.7364285714285694</v>
      </c>
      <c r="M56" s="4">
        <v>30</v>
      </c>
      <c r="N56" s="10">
        <f t="shared" si="3"/>
        <v>34.561776817176558</v>
      </c>
      <c r="O56" s="29">
        <f t="shared" si="4"/>
        <v>8.6404442042941394</v>
      </c>
      <c r="P56" s="33"/>
      <c r="Q56" s="33"/>
      <c r="R56" s="33"/>
      <c r="S56" s="33"/>
      <c r="T56" s="33"/>
    </row>
    <row r="57" spans="2:20" x14ac:dyDescent="0.3">
      <c r="B57" s="58">
        <v>43835</v>
      </c>
      <c r="C57" s="61"/>
      <c r="D57" s="9">
        <v>0</v>
      </c>
      <c r="E57" s="9">
        <v>1.7</v>
      </c>
      <c r="F57" s="4">
        <v>30</v>
      </c>
      <c r="G57" s="11">
        <f>G56+(Parameters!$E$18-Parameters!$E$17)/Parameters!$C$18</f>
        <v>1.0357142857142845</v>
      </c>
      <c r="H57" s="10">
        <f t="shared" si="0"/>
        <v>1.7607142857142835</v>
      </c>
      <c r="I57" s="10">
        <f t="shared" si="5"/>
        <v>24.150279801208953</v>
      </c>
      <c r="J57" s="10">
        <f>(Parameters!$C$11-Conventional_Irrigation!I57)/(Parameters!$C$11-Parameters!$C$12)</f>
        <v>3.3291588944108623</v>
      </c>
      <c r="K57" s="10">
        <f t="shared" si="1"/>
        <v>1</v>
      </c>
      <c r="L57" s="10">
        <f t="shared" si="2"/>
        <v>1.7607142857142835</v>
      </c>
      <c r="M57" s="2"/>
      <c r="N57" s="10">
        <f t="shared" si="3"/>
        <v>24.16061832716813</v>
      </c>
      <c r="O57" s="29">
        <f t="shared" si="4"/>
        <v>6.0401545817920326</v>
      </c>
      <c r="P57" s="33"/>
      <c r="Q57" s="33"/>
      <c r="R57" s="33"/>
      <c r="S57" s="33"/>
      <c r="T57" s="33"/>
    </row>
    <row r="58" spans="2:20" x14ac:dyDescent="0.3">
      <c r="B58" s="58">
        <v>43836</v>
      </c>
      <c r="C58" s="61"/>
      <c r="D58" s="9">
        <v>0</v>
      </c>
      <c r="E58" s="9">
        <v>2.2999999999999998</v>
      </c>
      <c r="F58" s="4">
        <v>30</v>
      </c>
      <c r="G58" s="11">
        <f>G57+(Parameters!$E$18-Parameters!$E$17)/Parameters!$C$18</f>
        <v>1.0499999999999987</v>
      </c>
      <c r="H58" s="10">
        <f t="shared" si="0"/>
        <v>2.4149999999999969</v>
      </c>
      <c r="I58" s="10">
        <f t="shared" si="5"/>
        <v>31.95114866871527</v>
      </c>
      <c r="J58" s="10">
        <f>(Parameters!$C$11-Conventional_Irrigation!I58)/(Parameters!$C$11-Parameters!$C$12)</f>
        <v>3.1124680925356873</v>
      </c>
      <c r="K58" s="10">
        <f t="shared" si="1"/>
        <v>1</v>
      </c>
      <c r="L58" s="10">
        <f t="shared" si="2"/>
        <v>2.4149999999999969</v>
      </c>
      <c r="M58" s="2"/>
      <c r="N58" s="10">
        <f t="shared" si="3"/>
        <v>15.705463745376102</v>
      </c>
      <c r="O58" s="29">
        <f t="shared" si="4"/>
        <v>3.9263659363440255</v>
      </c>
      <c r="P58" s="33"/>
      <c r="Q58" s="33"/>
      <c r="R58" s="33"/>
      <c r="S58" s="33"/>
      <c r="T58" s="33"/>
    </row>
    <row r="59" spans="2:20" x14ac:dyDescent="0.3">
      <c r="B59" s="58">
        <v>43837</v>
      </c>
      <c r="C59" s="61"/>
      <c r="D59" s="9">
        <v>0</v>
      </c>
      <c r="E59" s="9">
        <v>1.3</v>
      </c>
      <c r="F59" s="4">
        <v>30</v>
      </c>
      <c r="G59" s="11">
        <f>G58+(Parameters!$E$18-Parameters!$E$17)/Parameters!$C$18</f>
        <v>1.0642857142857129</v>
      </c>
      <c r="H59" s="10">
        <f t="shared" si="0"/>
        <v>1.3835714285714269</v>
      </c>
      <c r="I59" s="10">
        <f t="shared" si="5"/>
        <v>38.292514605059296</v>
      </c>
      <c r="J59" s="10">
        <f>(Parameters!$C$11-Conventional_Irrigation!I59)/(Parameters!$C$11-Parameters!$C$12)</f>
        <v>2.9363190387483531</v>
      </c>
      <c r="K59" s="10">
        <f t="shared" si="1"/>
        <v>1</v>
      </c>
      <c r="L59" s="10">
        <f t="shared" si="2"/>
        <v>1.3835714285714269</v>
      </c>
      <c r="M59" s="2"/>
      <c r="N59" s="10">
        <f t="shared" si="3"/>
        <v>10.39552638046065</v>
      </c>
      <c r="O59" s="29">
        <f t="shared" si="4"/>
        <v>2.5988815951151625</v>
      </c>
      <c r="P59" s="33"/>
      <c r="Q59" s="33"/>
      <c r="R59" s="33"/>
      <c r="S59" s="33"/>
      <c r="T59" s="33"/>
    </row>
    <row r="60" spans="2:20" x14ac:dyDescent="0.3">
      <c r="B60" s="58">
        <v>43838</v>
      </c>
      <c r="C60" s="61"/>
      <c r="D60" s="9">
        <v>0</v>
      </c>
      <c r="E60" s="9">
        <v>2.5</v>
      </c>
      <c r="F60" s="4">
        <v>30</v>
      </c>
      <c r="G60" s="11">
        <f>G59+(Parameters!$E$18-Parameters!$E$17)/Parameters!$C$18</f>
        <v>1.0785714285714272</v>
      </c>
      <c r="H60" s="10">
        <f t="shared" si="0"/>
        <v>2.6964285714285681</v>
      </c>
      <c r="I60" s="10">
        <f t="shared" si="5"/>
        <v>42.274967628745884</v>
      </c>
      <c r="J60" s="10">
        <f>(Parameters!$C$11-Conventional_Irrigation!I60)/(Parameters!$C$11-Parameters!$C$12)</f>
        <v>2.8256953436459478</v>
      </c>
      <c r="K60" s="10">
        <f t="shared" si="1"/>
        <v>1</v>
      </c>
      <c r="L60" s="10">
        <f t="shared" si="2"/>
        <v>2.6964285714285681</v>
      </c>
      <c r="M60" s="2"/>
      <c r="N60" s="10">
        <f t="shared" si="3"/>
        <v>5.1002162139169194</v>
      </c>
      <c r="O60" s="29">
        <f t="shared" si="4"/>
        <v>1.2750540534792298</v>
      </c>
      <c r="P60" s="33"/>
      <c r="Q60" s="33"/>
      <c r="R60" s="33"/>
      <c r="S60" s="33"/>
      <c r="T60" s="33"/>
    </row>
    <row r="61" spans="2:20" x14ac:dyDescent="0.3">
      <c r="B61" s="58">
        <v>43839</v>
      </c>
      <c r="C61" s="61"/>
      <c r="D61" s="9">
        <v>0</v>
      </c>
      <c r="E61" s="9">
        <v>1.1000000000000001</v>
      </c>
      <c r="F61" s="4">
        <v>30</v>
      </c>
      <c r="G61" s="11">
        <f>G60+(Parameters!$E$18-Parameters!$E$17)/Parameters!$C$18</f>
        <v>1.0928571428571414</v>
      </c>
      <c r="H61" s="10">
        <f t="shared" si="0"/>
        <v>1.2021428571428556</v>
      </c>
      <c r="I61" s="10">
        <f t="shared" si="5"/>
        <v>46.246450253653684</v>
      </c>
      <c r="J61" s="10">
        <f>(Parameters!$C$11-Conventional_Irrigation!I61)/(Parameters!$C$11-Parameters!$C$12)</f>
        <v>2.7153763818429533</v>
      </c>
      <c r="K61" s="10">
        <f t="shared" si="1"/>
        <v>1</v>
      </c>
      <c r="L61" s="10">
        <f t="shared" si="2"/>
        <v>1.2021428571428556</v>
      </c>
      <c r="M61" s="4">
        <v>35</v>
      </c>
      <c r="N61" s="10">
        <f t="shared" si="3"/>
        <v>37.623019303294839</v>
      </c>
      <c r="O61" s="29">
        <f t="shared" si="4"/>
        <v>9.4057548258237098</v>
      </c>
      <c r="P61" s="33"/>
      <c r="Q61" s="33"/>
      <c r="R61" s="33"/>
      <c r="S61" s="33"/>
      <c r="T61" s="33"/>
    </row>
    <row r="62" spans="2:20" x14ac:dyDescent="0.3">
      <c r="B62" s="58">
        <v>43840</v>
      </c>
      <c r="C62" s="61"/>
      <c r="D62" s="9">
        <v>0</v>
      </c>
      <c r="E62" s="9">
        <v>1.9</v>
      </c>
      <c r="F62" s="4">
        <v>30</v>
      </c>
      <c r="G62" s="11">
        <f>G61+(Parameters!$E$18-Parameters!$E$17)/Parameters!$C$18</f>
        <v>1.1071428571428557</v>
      </c>
      <c r="H62" s="10">
        <f t="shared" si="0"/>
        <v>2.1035714285714255</v>
      </c>
      <c r="I62" s="10">
        <f t="shared" si="5"/>
        <v>21.854347936620247</v>
      </c>
      <c r="J62" s="10">
        <f>(Parameters!$C$11-Conventional_Irrigation!I62)/(Parameters!$C$11-Parameters!$C$12)</f>
        <v>3.3929347795383267</v>
      </c>
      <c r="K62" s="10">
        <f t="shared" si="1"/>
        <v>1</v>
      </c>
      <c r="L62" s="10">
        <f t="shared" si="2"/>
        <v>2.1035714285714255</v>
      </c>
      <c r="M62" s="2"/>
      <c r="N62" s="10">
        <f t="shared" si="3"/>
        <v>26.113693048899702</v>
      </c>
      <c r="O62" s="29">
        <f t="shared" si="4"/>
        <v>6.5284232622249254</v>
      </c>
      <c r="P62" s="33"/>
      <c r="Q62" s="33"/>
      <c r="R62" s="33"/>
      <c r="S62" s="33"/>
      <c r="T62" s="33"/>
    </row>
    <row r="63" spans="2:20" x14ac:dyDescent="0.3">
      <c r="B63" s="58">
        <v>43841</v>
      </c>
      <c r="C63" s="61"/>
      <c r="D63" s="9">
        <v>0</v>
      </c>
      <c r="E63" s="9">
        <v>2</v>
      </c>
      <c r="F63" s="4">
        <v>30</v>
      </c>
      <c r="G63" s="11">
        <f>G62+(Parameters!$E$18-Parameters!$E$17)/Parameters!$C$18</f>
        <v>1.1214285714285699</v>
      </c>
      <c r="H63" s="10">
        <f t="shared" si="0"/>
        <v>2.2428571428571398</v>
      </c>
      <c r="I63" s="10">
        <f t="shared" si="5"/>
        <v>30.486342627416597</v>
      </c>
      <c r="J63" s="10">
        <f>(Parameters!$C$11-Conventional_Irrigation!I63)/(Parameters!$C$11-Parameters!$C$12)</f>
        <v>3.1531571492384276</v>
      </c>
      <c r="K63" s="10">
        <f t="shared" si="1"/>
        <v>1</v>
      </c>
      <c r="L63" s="10">
        <f t="shared" si="2"/>
        <v>2.2428571428571398</v>
      </c>
      <c r="M63" s="2"/>
      <c r="N63" s="10">
        <f t="shared" si="3"/>
        <v>17.342412643817635</v>
      </c>
      <c r="O63" s="29">
        <f t="shared" si="4"/>
        <v>4.3356031609544088</v>
      </c>
      <c r="P63" s="33"/>
      <c r="Q63" s="33"/>
      <c r="R63" s="33"/>
      <c r="S63" s="33"/>
      <c r="T63" s="33"/>
    </row>
    <row r="64" spans="2:20" x14ac:dyDescent="0.3">
      <c r="B64" s="58">
        <v>43842</v>
      </c>
      <c r="C64" s="61"/>
      <c r="D64" s="9">
        <v>0</v>
      </c>
      <c r="E64" s="9">
        <v>2.2999999999999998</v>
      </c>
      <c r="F64" s="4">
        <v>30</v>
      </c>
      <c r="G64" s="11">
        <f>G63+(Parameters!$E$18-Parameters!$E$17)/Parameters!$C$18</f>
        <v>1.1357142857142841</v>
      </c>
      <c r="H64" s="10">
        <f t="shared" si="0"/>
        <v>2.6121428571428531</v>
      </c>
      <c r="I64" s="10">
        <f t="shared" si="5"/>
        <v>37.064802931228144</v>
      </c>
      <c r="J64" s="10">
        <f>(Parameters!$C$11-Conventional_Irrigation!I64)/(Parameters!$C$11-Parameters!$C$12)</f>
        <v>2.9704221407992182</v>
      </c>
      <c r="K64" s="10">
        <f t="shared" si="1"/>
        <v>1</v>
      </c>
      <c r="L64" s="10">
        <f t="shared" si="2"/>
        <v>2.6121428571428531</v>
      </c>
      <c r="M64" s="2"/>
      <c r="N64" s="10">
        <f t="shared" si="3"/>
        <v>10.394666625720372</v>
      </c>
      <c r="O64" s="29">
        <f t="shared" si="4"/>
        <v>2.5986666564300931</v>
      </c>
      <c r="P64" s="33"/>
      <c r="Q64" s="33"/>
      <c r="R64" s="33"/>
      <c r="S64" s="33"/>
      <c r="T64" s="33"/>
    </row>
    <row r="65" spans="2:20" x14ac:dyDescent="0.3">
      <c r="B65" s="58">
        <v>43843</v>
      </c>
      <c r="C65" s="62"/>
      <c r="D65" s="9">
        <v>0</v>
      </c>
      <c r="E65" s="9">
        <v>2.2999999999999998</v>
      </c>
      <c r="F65" s="4">
        <v>30</v>
      </c>
      <c r="G65" s="11">
        <f>G64+(Parameters!$E$18-Parameters!$E$17)/Parameters!$C$18</f>
        <v>1.1499999999999984</v>
      </c>
      <c r="H65" s="10">
        <f t="shared" si="0"/>
        <v>2.644999999999996</v>
      </c>
      <c r="I65" s="10">
        <f t="shared" si="5"/>
        <v>42.275612444801091</v>
      </c>
      <c r="J65" s="10">
        <f>(Parameters!$C$11-Conventional_Irrigation!I65)/(Parameters!$C$11-Parameters!$C$12)</f>
        <v>2.8256774320888587</v>
      </c>
      <c r="K65" s="10">
        <f t="shared" si="1"/>
        <v>1</v>
      </c>
      <c r="L65" s="10">
        <f t="shared" si="2"/>
        <v>2.644999999999996</v>
      </c>
      <c r="M65" s="2"/>
      <c r="N65" s="10">
        <f t="shared" si="3"/>
        <v>5.1509999692902833</v>
      </c>
      <c r="O65" s="29">
        <f t="shared" si="4"/>
        <v>1.2877499923225708</v>
      </c>
      <c r="P65" s="33"/>
      <c r="Q65" s="33"/>
      <c r="R65" s="33"/>
      <c r="S65" s="33"/>
      <c r="T65" s="33"/>
    </row>
    <row r="66" spans="2:20" ht="14.7" customHeight="1" x14ac:dyDescent="0.3">
      <c r="B66" s="58">
        <v>43844</v>
      </c>
      <c r="C66" s="60" t="s">
        <v>40</v>
      </c>
      <c r="D66" s="9">
        <v>0</v>
      </c>
      <c r="E66" s="9">
        <v>2.4</v>
      </c>
      <c r="F66" s="4">
        <v>40</v>
      </c>
      <c r="G66" s="11">
        <f>1.15</f>
        <v>1.1499999999999999</v>
      </c>
      <c r="H66" s="10">
        <f t="shared" si="0"/>
        <v>2.76</v>
      </c>
      <c r="I66" s="10">
        <f t="shared" si="5"/>
        <v>46.208362437123661</v>
      </c>
      <c r="J66" s="10">
        <f>(Parameters!$C$11-Conventional_Irrigation!I66)/(Parameters!$C$11-Parameters!$C$12)</f>
        <v>2.7164343767465646</v>
      </c>
      <c r="K66" s="10">
        <f t="shared" si="1"/>
        <v>1</v>
      </c>
      <c r="L66" s="10">
        <f t="shared" si="2"/>
        <v>2.76</v>
      </c>
      <c r="M66" s="4">
        <v>40</v>
      </c>
      <c r="N66" s="10">
        <f t="shared" si="3"/>
        <v>41.10324997696771</v>
      </c>
      <c r="O66" s="29">
        <f t="shared" si="4"/>
        <v>10.275812494241928</v>
      </c>
      <c r="P66" s="33"/>
      <c r="Q66" s="33"/>
      <c r="R66" s="33"/>
      <c r="S66" s="33"/>
      <c r="T66" s="33"/>
    </row>
    <row r="67" spans="2:20" x14ac:dyDescent="0.3">
      <c r="B67" s="58">
        <v>43845</v>
      </c>
      <c r="C67" s="61"/>
      <c r="D67" s="9">
        <v>0</v>
      </c>
      <c r="E67" s="9">
        <v>3.2</v>
      </c>
      <c r="F67" s="4">
        <v>40</v>
      </c>
      <c r="G67" s="11">
        <f t="shared" ref="G67:G100" si="6">1.15</f>
        <v>1.1499999999999999</v>
      </c>
      <c r="H67" s="10">
        <f t="shared" si="0"/>
        <v>3.6799999999999997</v>
      </c>
      <c r="I67" s="10">
        <f t="shared" si="5"/>
        <v>19.244174931365585</v>
      </c>
      <c r="J67" s="10">
        <f>(Parameters!$C$11-Conventional_Irrigation!I67)/(Parameters!$C$11-Parameters!$C$12)</f>
        <v>3.4654395852398445</v>
      </c>
      <c r="K67" s="10">
        <f t="shared" si="1"/>
        <v>1</v>
      </c>
      <c r="L67" s="10">
        <f t="shared" si="2"/>
        <v>3.6799999999999997</v>
      </c>
      <c r="M67" s="2"/>
      <c r="N67" s="10">
        <f t="shared" si="3"/>
        <v>27.147437482725785</v>
      </c>
      <c r="O67" s="29">
        <f t="shared" si="4"/>
        <v>6.7868593706814462</v>
      </c>
      <c r="P67" s="33"/>
      <c r="Q67" s="33"/>
      <c r="R67" s="33"/>
      <c r="S67" s="33"/>
      <c r="T67" s="33"/>
    </row>
    <row r="68" spans="2:20" x14ac:dyDescent="0.3">
      <c r="B68" s="58">
        <v>43846</v>
      </c>
      <c r="C68" s="61"/>
      <c r="D68" s="9">
        <v>0</v>
      </c>
      <c r="E68" s="9">
        <v>3.6</v>
      </c>
      <c r="F68" s="4">
        <v>40</v>
      </c>
      <c r="G68" s="11">
        <f t="shared" si="6"/>
        <v>1.1499999999999999</v>
      </c>
      <c r="H68" s="10">
        <f t="shared" si="0"/>
        <v>4.1399999999999997</v>
      </c>
      <c r="I68" s="10">
        <f t="shared" si="5"/>
        <v>29.711034302047032</v>
      </c>
      <c r="J68" s="10">
        <f>(Parameters!$C$11-Conventional_Irrigation!I68)/(Parameters!$C$11-Parameters!$C$12)</f>
        <v>3.1746934916098044</v>
      </c>
      <c r="K68" s="10">
        <f t="shared" si="1"/>
        <v>1</v>
      </c>
      <c r="L68" s="10">
        <f t="shared" si="2"/>
        <v>4.1399999999999997</v>
      </c>
      <c r="M68" s="2"/>
      <c r="N68" s="10">
        <f t="shared" si="3"/>
        <v>16.220578112044336</v>
      </c>
      <c r="O68" s="29">
        <f t="shared" si="4"/>
        <v>4.055144528011084</v>
      </c>
      <c r="P68" s="33"/>
      <c r="Q68" s="33"/>
      <c r="R68" s="33"/>
      <c r="S68" s="33"/>
      <c r="T68" s="33"/>
    </row>
    <row r="69" spans="2:20" x14ac:dyDescent="0.3">
      <c r="B69" s="58">
        <v>43847</v>
      </c>
      <c r="C69" s="61"/>
      <c r="D69" s="9">
        <v>0</v>
      </c>
      <c r="E69" s="9">
        <v>2</v>
      </c>
      <c r="F69" s="4">
        <v>40</v>
      </c>
      <c r="G69" s="11">
        <f t="shared" si="6"/>
        <v>1.1499999999999999</v>
      </c>
      <c r="H69" s="10">
        <f t="shared" si="0"/>
        <v>2.2999999999999998</v>
      </c>
      <c r="I69" s="10">
        <f t="shared" si="5"/>
        <v>37.906178830058117</v>
      </c>
      <c r="J69" s="10">
        <f>(Parameters!$C$11-Conventional_Irrigation!I69)/(Parameters!$C$11-Parameters!$C$12)</f>
        <v>2.9470505880539415</v>
      </c>
      <c r="K69" s="10">
        <f t="shared" si="1"/>
        <v>1</v>
      </c>
      <c r="L69" s="10">
        <f t="shared" si="2"/>
        <v>2.2999999999999998</v>
      </c>
      <c r="M69" s="2"/>
      <c r="N69" s="10">
        <f t="shared" si="3"/>
        <v>9.8654335840332514</v>
      </c>
      <c r="O69" s="29">
        <f t="shared" si="4"/>
        <v>2.4663583960083129</v>
      </c>
      <c r="P69" s="33"/>
      <c r="Q69" s="33"/>
      <c r="R69" s="33"/>
      <c r="S69" s="33"/>
      <c r="T69" s="33"/>
    </row>
    <row r="70" spans="2:20" x14ac:dyDescent="0.3">
      <c r="B70" s="58">
        <v>43848</v>
      </c>
      <c r="C70" s="61"/>
      <c r="D70" s="9">
        <v>0</v>
      </c>
      <c r="E70" s="9">
        <v>2.2000000000000002</v>
      </c>
      <c r="F70" s="4">
        <v>40</v>
      </c>
      <c r="G70" s="11">
        <f t="shared" si="6"/>
        <v>1.1499999999999999</v>
      </c>
      <c r="H70" s="10">
        <f t="shared" si="0"/>
        <v>2.5299999999999998</v>
      </c>
      <c r="I70" s="10">
        <f t="shared" si="5"/>
        <v>42.672537226066424</v>
      </c>
      <c r="J70" s="10">
        <f>(Parameters!$C$11-Conventional_Irrigation!I70)/(Parameters!$C$11-Parameters!$C$12)</f>
        <v>2.8146517437203773</v>
      </c>
      <c r="K70" s="10">
        <f t="shared" si="1"/>
        <v>1</v>
      </c>
      <c r="L70" s="10">
        <f t="shared" si="2"/>
        <v>2.5299999999999998</v>
      </c>
      <c r="M70" s="2"/>
      <c r="N70" s="10">
        <f t="shared" si="3"/>
        <v>4.8690751880249392</v>
      </c>
      <c r="O70" s="29">
        <f t="shared" si="4"/>
        <v>1.2172687970062348</v>
      </c>
      <c r="P70" s="33"/>
      <c r="Q70" s="33"/>
      <c r="R70" s="33"/>
      <c r="S70" s="33"/>
      <c r="T70" s="33"/>
    </row>
    <row r="71" spans="2:20" x14ac:dyDescent="0.3">
      <c r="B71" s="58">
        <v>43849</v>
      </c>
      <c r="C71" s="61"/>
      <c r="D71" s="9">
        <v>0</v>
      </c>
      <c r="E71" s="9">
        <v>2.5</v>
      </c>
      <c r="F71" s="4">
        <v>40</v>
      </c>
      <c r="G71" s="11">
        <f t="shared" si="6"/>
        <v>1.1499999999999999</v>
      </c>
      <c r="H71" s="10">
        <f t="shared" ref="H71:H125" si="7">E71*G71</f>
        <v>2.875</v>
      </c>
      <c r="I71" s="10">
        <f t="shared" si="5"/>
        <v>46.41980602307266</v>
      </c>
      <c r="J71" s="10">
        <f>(Parameters!$C$11-Conventional_Irrigation!I71)/(Parameters!$C$11-Parameters!$C$12)</f>
        <v>2.7105609438035376</v>
      </c>
      <c r="K71" s="10">
        <f t="shared" ref="K71:K125" si="8">IF(J71&lt;0,0,IF(J71&gt;1,1,J71))</f>
        <v>1</v>
      </c>
      <c r="L71" s="10">
        <f t="shared" ref="L71:L125" si="9">H71*K71</f>
        <v>2.875</v>
      </c>
      <c r="M71" s="4">
        <v>50</v>
      </c>
      <c r="N71" s="10">
        <f t="shared" ref="N71:N125" si="10">N70+M71+D71-L71-O70</f>
        <v>50.776806391018702</v>
      </c>
      <c r="O71" s="29">
        <f t="shared" ref="O71:O125" si="11">0.25*N71</f>
        <v>12.694201597754676</v>
      </c>
      <c r="P71" s="33"/>
      <c r="Q71" s="33"/>
      <c r="R71" s="33"/>
      <c r="S71" s="33"/>
      <c r="T71" s="33"/>
    </row>
    <row r="72" spans="2:20" x14ac:dyDescent="0.3">
      <c r="B72" s="58">
        <v>43850</v>
      </c>
      <c r="C72" s="61"/>
      <c r="D72" s="9">
        <v>0</v>
      </c>
      <c r="E72" s="9">
        <v>2.2000000000000002</v>
      </c>
      <c r="F72" s="4">
        <v>40</v>
      </c>
      <c r="G72" s="11">
        <f t="shared" si="6"/>
        <v>1.1499999999999999</v>
      </c>
      <c r="H72" s="10">
        <f t="shared" si="7"/>
        <v>2.5299999999999998</v>
      </c>
      <c r="I72" s="10">
        <f t="shared" ref="I72:I125" si="12">MAX(0,(I71+L71-D71-M71+O71))</f>
        <v>11.989007620827335</v>
      </c>
      <c r="J72" s="10">
        <f>(Parameters!$C$11-Conventional_Irrigation!I72)/(Parameters!$C$11-Parameters!$C$12)</f>
        <v>3.6669720105325743</v>
      </c>
      <c r="K72" s="10">
        <f t="shared" si="8"/>
        <v>1</v>
      </c>
      <c r="L72" s="10">
        <f t="shared" si="9"/>
        <v>2.5299999999999998</v>
      </c>
      <c r="M72" s="2"/>
      <c r="N72" s="10">
        <f t="shared" si="10"/>
        <v>35.552604793264024</v>
      </c>
      <c r="O72" s="29">
        <f t="shared" si="11"/>
        <v>8.888151198316006</v>
      </c>
      <c r="P72" s="33"/>
      <c r="Q72" s="33"/>
      <c r="R72" s="33"/>
      <c r="S72" s="33"/>
      <c r="T72" s="33"/>
    </row>
    <row r="73" spans="2:20" x14ac:dyDescent="0.3">
      <c r="B73" s="58">
        <v>43851</v>
      </c>
      <c r="C73" s="61"/>
      <c r="D73" s="9">
        <v>0</v>
      </c>
      <c r="E73" s="9">
        <v>2.9</v>
      </c>
      <c r="F73" s="4">
        <v>40</v>
      </c>
      <c r="G73" s="11">
        <f t="shared" si="6"/>
        <v>1.1499999999999999</v>
      </c>
      <c r="H73" s="10">
        <f t="shared" si="7"/>
        <v>3.3349999999999995</v>
      </c>
      <c r="I73" s="10">
        <f t="shared" si="12"/>
        <v>23.407158819143341</v>
      </c>
      <c r="J73" s="10">
        <f>(Parameters!$C$11-Conventional_Irrigation!I73)/(Parameters!$C$11-Parameters!$C$12)</f>
        <v>3.3498011439126847</v>
      </c>
      <c r="K73" s="10">
        <f t="shared" si="8"/>
        <v>1</v>
      </c>
      <c r="L73" s="10">
        <f t="shared" si="9"/>
        <v>3.3349999999999995</v>
      </c>
      <c r="M73" s="2"/>
      <c r="N73" s="10">
        <f t="shared" si="10"/>
        <v>23.329453594948017</v>
      </c>
      <c r="O73" s="29">
        <f t="shared" si="11"/>
        <v>5.8323633987370043</v>
      </c>
      <c r="P73" s="33"/>
      <c r="Q73" s="33"/>
      <c r="R73" s="33"/>
      <c r="S73" s="33"/>
      <c r="T73" s="33"/>
    </row>
    <row r="74" spans="2:20" x14ac:dyDescent="0.3">
      <c r="B74" s="58">
        <v>43852</v>
      </c>
      <c r="C74" s="61"/>
      <c r="D74" s="9">
        <v>0</v>
      </c>
      <c r="E74" s="9">
        <v>3</v>
      </c>
      <c r="F74" s="4">
        <v>40</v>
      </c>
      <c r="G74" s="11">
        <f t="shared" si="6"/>
        <v>1.1499999999999999</v>
      </c>
      <c r="H74" s="10">
        <f t="shared" si="7"/>
        <v>3.4499999999999997</v>
      </c>
      <c r="I74" s="10">
        <f t="shared" si="12"/>
        <v>32.574522217880343</v>
      </c>
      <c r="J74" s="10">
        <f>(Parameters!$C$11-Conventional_Irrigation!I74)/(Parameters!$C$11-Parameters!$C$12)</f>
        <v>3.0951521606144348</v>
      </c>
      <c r="K74" s="10">
        <f t="shared" si="8"/>
        <v>1</v>
      </c>
      <c r="L74" s="10">
        <f t="shared" si="9"/>
        <v>3.4499999999999997</v>
      </c>
      <c r="M74" s="2"/>
      <c r="N74" s="10">
        <f t="shared" si="10"/>
        <v>14.047090196211013</v>
      </c>
      <c r="O74" s="29">
        <f t="shared" si="11"/>
        <v>3.5117725490527532</v>
      </c>
      <c r="P74" s="33"/>
      <c r="Q74" s="33"/>
      <c r="R74" s="33"/>
      <c r="S74" s="33"/>
      <c r="T74" s="33"/>
    </row>
    <row r="75" spans="2:20" x14ac:dyDescent="0.3">
      <c r="B75" s="58">
        <v>43853</v>
      </c>
      <c r="C75" s="61"/>
      <c r="D75" s="9">
        <v>0</v>
      </c>
      <c r="E75" s="9">
        <v>2.5</v>
      </c>
      <c r="F75" s="4">
        <v>40</v>
      </c>
      <c r="G75" s="11">
        <f t="shared" si="6"/>
        <v>1.1499999999999999</v>
      </c>
      <c r="H75" s="10">
        <f t="shared" si="7"/>
        <v>2.875</v>
      </c>
      <c r="I75" s="10">
        <f t="shared" si="12"/>
        <v>39.536294766933096</v>
      </c>
      <c r="J75" s="10">
        <f>(Parameters!$C$11-Conventional_Irrigation!I75)/(Parameters!$C$11-Parameters!$C$12)</f>
        <v>2.9017695898074138</v>
      </c>
      <c r="K75" s="10">
        <f t="shared" si="8"/>
        <v>1</v>
      </c>
      <c r="L75" s="10">
        <f t="shared" si="9"/>
        <v>2.875</v>
      </c>
      <c r="M75" s="2"/>
      <c r="N75" s="10">
        <f t="shared" si="10"/>
        <v>7.6603176471582595</v>
      </c>
      <c r="O75" s="29">
        <f t="shared" si="11"/>
        <v>1.9150794117895649</v>
      </c>
      <c r="P75" s="33"/>
      <c r="Q75" s="33"/>
      <c r="R75" s="33"/>
      <c r="S75" s="33"/>
      <c r="T75" s="33"/>
    </row>
    <row r="76" spans="2:20" x14ac:dyDescent="0.3">
      <c r="B76" s="58">
        <v>43854</v>
      </c>
      <c r="C76" s="61"/>
      <c r="D76" s="9">
        <v>0</v>
      </c>
      <c r="E76" s="9">
        <v>2.4</v>
      </c>
      <c r="F76" s="4">
        <v>40</v>
      </c>
      <c r="G76" s="11">
        <f t="shared" si="6"/>
        <v>1.1499999999999999</v>
      </c>
      <c r="H76" s="10">
        <f t="shared" si="7"/>
        <v>2.76</v>
      </c>
      <c r="I76" s="10">
        <f t="shared" si="12"/>
        <v>44.326374178722659</v>
      </c>
      <c r="J76" s="10">
        <f>(Parameters!$C$11-Conventional_Irrigation!I76)/(Parameters!$C$11-Parameters!$C$12)</f>
        <v>2.768711828368815</v>
      </c>
      <c r="K76" s="10">
        <f t="shared" si="8"/>
        <v>1</v>
      </c>
      <c r="L76" s="10">
        <f t="shared" si="9"/>
        <v>2.76</v>
      </c>
      <c r="M76" s="4">
        <v>50</v>
      </c>
      <c r="N76" s="10">
        <f t="shared" si="10"/>
        <v>52.985238235368698</v>
      </c>
      <c r="O76" s="29">
        <f t="shared" si="11"/>
        <v>13.246309558842174</v>
      </c>
      <c r="P76" s="33"/>
      <c r="Q76" s="33"/>
      <c r="R76" s="33"/>
      <c r="S76" s="33"/>
      <c r="T76" s="33"/>
    </row>
    <row r="77" spans="2:20" x14ac:dyDescent="0.3">
      <c r="B77" s="58">
        <v>43855</v>
      </c>
      <c r="C77" s="61"/>
      <c r="D77" s="9">
        <v>0</v>
      </c>
      <c r="E77" s="9">
        <v>3</v>
      </c>
      <c r="F77" s="4">
        <v>40</v>
      </c>
      <c r="G77" s="11">
        <f t="shared" si="6"/>
        <v>1.1499999999999999</v>
      </c>
      <c r="H77" s="10">
        <f t="shared" si="7"/>
        <v>3.4499999999999997</v>
      </c>
      <c r="I77" s="10">
        <f t="shared" si="12"/>
        <v>10.332683737564832</v>
      </c>
      <c r="J77" s="10">
        <f>(Parameters!$C$11-Conventional_Irrigation!I77)/(Parameters!$C$11-Parameters!$C$12)</f>
        <v>3.7129810072898661</v>
      </c>
      <c r="K77" s="10">
        <f t="shared" si="8"/>
        <v>1</v>
      </c>
      <c r="L77" s="10">
        <f t="shared" si="9"/>
        <v>3.4499999999999997</v>
      </c>
      <c r="M77" s="2"/>
      <c r="N77" s="10">
        <f t="shared" si="10"/>
        <v>36.288928676526524</v>
      </c>
      <c r="O77" s="29">
        <f t="shared" si="11"/>
        <v>9.072232169131631</v>
      </c>
      <c r="P77" s="33"/>
      <c r="Q77" s="33"/>
      <c r="R77" s="33"/>
      <c r="S77" s="33"/>
      <c r="T77" s="33"/>
    </row>
    <row r="78" spans="2:20" x14ac:dyDescent="0.3">
      <c r="B78" s="58">
        <v>43856</v>
      </c>
      <c r="C78" s="61"/>
      <c r="D78" s="9">
        <v>0</v>
      </c>
      <c r="E78" s="9">
        <v>2.5</v>
      </c>
      <c r="F78" s="4">
        <v>40</v>
      </c>
      <c r="G78" s="11">
        <f t="shared" si="6"/>
        <v>1.1499999999999999</v>
      </c>
      <c r="H78" s="10">
        <f t="shared" si="7"/>
        <v>2.875</v>
      </c>
      <c r="I78" s="10">
        <f t="shared" si="12"/>
        <v>22.854915906696462</v>
      </c>
      <c r="J78" s="10">
        <f>(Parameters!$C$11-Conventional_Irrigation!I78)/(Parameters!$C$11-Parameters!$C$12)</f>
        <v>3.3651412248139874</v>
      </c>
      <c r="K78" s="10">
        <f t="shared" si="8"/>
        <v>1</v>
      </c>
      <c r="L78" s="10">
        <f t="shared" si="9"/>
        <v>2.875</v>
      </c>
      <c r="M78" s="2"/>
      <c r="N78" s="10">
        <f t="shared" si="10"/>
        <v>24.341696507394893</v>
      </c>
      <c r="O78" s="29">
        <f t="shared" si="11"/>
        <v>6.0854241268487232</v>
      </c>
      <c r="P78" s="33"/>
      <c r="Q78" s="33"/>
      <c r="R78" s="33"/>
      <c r="S78" s="33"/>
      <c r="T78" s="33"/>
    </row>
    <row r="79" spans="2:20" x14ac:dyDescent="0.3">
      <c r="B79" s="58">
        <v>43857</v>
      </c>
      <c r="C79" s="61"/>
      <c r="D79" s="9">
        <v>0</v>
      </c>
      <c r="E79" s="9">
        <v>2.7</v>
      </c>
      <c r="F79" s="4">
        <v>40</v>
      </c>
      <c r="G79" s="11">
        <f t="shared" si="6"/>
        <v>1.1499999999999999</v>
      </c>
      <c r="H79" s="10">
        <f t="shared" si="7"/>
        <v>3.105</v>
      </c>
      <c r="I79" s="10">
        <f t="shared" si="12"/>
        <v>31.815340033545183</v>
      </c>
      <c r="J79" s="10">
        <f>(Parameters!$C$11-Conventional_Irrigation!I79)/(Parameters!$C$11-Parameters!$C$12)</f>
        <v>3.1162405546237451</v>
      </c>
      <c r="K79" s="10">
        <f t="shared" si="8"/>
        <v>1</v>
      </c>
      <c r="L79" s="10">
        <f t="shared" si="9"/>
        <v>3.105</v>
      </c>
      <c r="M79" s="2"/>
      <c r="N79" s="10">
        <f t="shared" si="10"/>
        <v>15.151272380546169</v>
      </c>
      <c r="O79" s="29">
        <f t="shared" si="11"/>
        <v>3.7878180951365423</v>
      </c>
      <c r="P79" s="33"/>
      <c r="Q79" s="33"/>
      <c r="R79" s="33"/>
      <c r="S79" s="33"/>
      <c r="T79" s="33"/>
    </row>
    <row r="80" spans="2:20" x14ac:dyDescent="0.3">
      <c r="B80" s="58">
        <v>43858</v>
      </c>
      <c r="C80" s="61"/>
      <c r="D80" s="9">
        <v>0</v>
      </c>
      <c r="E80" s="9">
        <v>2.5</v>
      </c>
      <c r="F80" s="4">
        <v>40</v>
      </c>
      <c r="G80" s="11">
        <f t="shared" si="6"/>
        <v>1.1499999999999999</v>
      </c>
      <c r="H80" s="10">
        <f t="shared" si="7"/>
        <v>2.875</v>
      </c>
      <c r="I80" s="10">
        <f t="shared" si="12"/>
        <v>38.708158128681724</v>
      </c>
      <c r="J80" s="10">
        <f>(Parameters!$C$11-Conventional_Irrigation!I80)/(Parameters!$C$11-Parameters!$C$12)</f>
        <v>2.9247733853143965</v>
      </c>
      <c r="K80" s="10">
        <f t="shared" si="8"/>
        <v>1</v>
      </c>
      <c r="L80" s="10">
        <f t="shared" si="9"/>
        <v>2.875</v>
      </c>
      <c r="M80" s="2"/>
      <c r="N80" s="10">
        <f t="shared" si="10"/>
        <v>8.4884542854096274</v>
      </c>
      <c r="O80" s="29">
        <f t="shared" si="11"/>
        <v>2.1221135713524069</v>
      </c>
      <c r="P80" s="33"/>
      <c r="Q80" s="33"/>
      <c r="R80" s="33"/>
      <c r="S80" s="33"/>
      <c r="T80" s="33"/>
    </row>
    <row r="81" spans="2:20" x14ac:dyDescent="0.3">
      <c r="B81" s="58">
        <v>43859</v>
      </c>
      <c r="C81" s="61"/>
      <c r="D81" s="9">
        <v>0</v>
      </c>
      <c r="E81" s="9">
        <v>2.2999999999999998</v>
      </c>
      <c r="F81" s="4">
        <v>40</v>
      </c>
      <c r="G81" s="11">
        <f t="shared" si="6"/>
        <v>1.1499999999999999</v>
      </c>
      <c r="H81" s="10">
        <f t="shared" si="7"/>
        <v>2.6449999999999996</v>
      </c>
      <c r="I81" s="10">
        <f t="shared" si="12"/>
        <v>43.705271700034132</v>
      </c>
      <c r="J81" s="10">
        <f>(Parameters!$C$11-Conventional_Irrigation!I81)/(Parameters!$C$11-Parameters!$C$12)</f>
        <v>2.7859646749990521</v>
      </c>
      <c r="K81" s="10">
        <f t="shared" si="8"/>
        <v>1</v>
      </c>
      <c r="L81" s="10">
        <f t="shared" si="9"/>
        <v>2.6449999999999996</v>
      </c>
      <c r="M81" s="4">
        <v>50</v>
      </c>
      <c r="N81" s="10">
        <f t="shared" si="10"/>
        <v>53.721340714057227</v>
      </c>
      <c r="O81" s="29">
        <f t="shared" si="11"/>
        <v>13.430335178514307</v>
      </c>
      <c r="P81" s="33"/>
      <c r="Q81" s="33"/>
      <c r="R81" s="33"/>
      <c r="S81" s="33"/>
      <c r="T81" s="33"/>
    </row>
    <row r="82" spans="2:20" x14ac:dyDescent="0.3">
      <c r="B82" s="58">
        <v>43860</v>
      </c>
      <c r="C82" s="61"/>
      <c r="D82" s="9">
        <v>0</v>
      </c>
      <c r="E82" s="9">
        <v>2.2000000000000002</v>
      </c>
      <c r="F82" s="4">
        <v>40</v>
      </c>
      <c r="G82" s="11">
        <f t="shared" si="6"/>
        <v>1.1499999999999999</v>
      </c>
      <c r="H82" s="10">
        <f t="shared" si="7"/>
        <v>2.5299999999999998</v>
      </c>
      <c r="I82" s="10">
        <f t="shared" si="12"/>
        <v>9.7806068785484346</v>
      </c>
      <c r="J82" s="10">
        <f>(Parameters!$C$11-Conventional_Irrigation!I82)/(Parameters!$C$11-Parameters!$C$12)</f>
        <v>3.7283164755958769</v>
      </c>
      <c r="K82" s="10">
        <f t="shared" si="8"/>
        <v>1</v>
      </c>
      <c r="L82" s="10">
        <f t="shared" si="9"/>
        <v>2.5299999999999998</v>
      </c>
      <c r="M82" s="2"/>
      <c r="N82" s="10">
        <f t="shared" si="10"/>
        <v>37.761005535542921</v>
      </c>
      <c r="O82" s="29">
        <f t="shared" si="11"/>
        <v>9.4402513838857303</v>
      </c>
      <c r="P82" s="33"/>
      <c r="Q82" s="33"/>
      <c r="R82" s="33"/>
      <c r="S82" s="33"/>
      <c r="T82" s="33"/>
    </row>
    <row r="83" spans="2:20" x14ac:dyDescent="0.3">
      <c r="B83" s="58">
        <v>43861</v>
      </c>
      <c r="C83" s="61"/>
      <c r="D83" s="9">
        <v>0</v>
      </c>
      <c r="E83" s="9">
        <v>2.2000000000000002</v>
      </c>
      <c r="F83" s="4">
        <v>40</v>
      </c>
      <c r="G83" s="11">
        <f t="shared" si="6"/>
        <v>1.1499999999999999</v>
      </c>
      <c r="H83" s="10">
        <f t="shared" si="7"/>
        <v>2.5299999999999998</v>
      </c>
      <c r="I83" s="10">
        <f t="shared" si="12"/>
        <v>21.750858262434164</v>
      </c>
      <c r="J83" s="10">
        <f>(Parameters!$C$11-Conventional_Irrigation!I83)/(Parameters!$C$11-Parameters!$C$12)</f>
        <v>3.3958094927101623</v>
      </c>
      <c r="K83" s="10">
        <f t="shared" si="8"/>
        <v>1</v>
      </c>
      <c r="L83" s="10">
        <f t="shared" si="9"/>
        <v>2.5299999999999998</v>
      </c>
      <c r="M83" s="2"/>
      <c r="N83" s="10">
        <f t="shared" si="10"/>
        <v>25.79075415165719</v>
      </c>
      <c r="O83" s="29">
        <f t="shared" si="11"/>
        <v>6.4476885379142974</v>
      </c>
      <c r="P83" s="33"/>
      <c r="Q83" s="33"/>
      <c r="R83" s="33"/>
      <c r="S83" s="33"/>
      <c r="T83" s="33"/>
    </row>
    <row r="84" spans="2:20" x14ac:dyDescent="0.3">
      <c r="B84" s="58">
        <v>43862</v>
      </c>
      <c r="C84" s="61"/>
      <c r="D84" s="9">
        <v>0</v>
      </c>
      <c r="E84" s="9">
        <v>3</v>
      </c>
      <c r="F84" s="4">
        <v>40</v>
      </c>
      <c r="G84" s="11">
        <f t="shared" si="6"/>
        <v>1.1499999999999999</v>
      </c>
      <c r="H84" s="10">
        <f t="shared" si="7"/>
        <v>3.4499999999999997</v>
      </c>
      <c r="I84" s="10">
        <f t="shared" si="12"/>
        <v>30.728546800348461</v>
      </c>
      <c r="J84" s="10">
        <f>(Parameters!$C$11-Conventional_Irrigation!I84)/(Parameters!$C$11-Parameters!$C$12)</f>
        <v>3.1464292555458764</v>
      </c>
      <c r="K84" s="10">
        <f t="shared" si="8"/>
        <v>1</v>
      </c>
      <c r="L84" s="10">
        <f t="shared" si="9"/>
        <v>3.4499999999999997</v>
      </c>
      <c r="M84" s="2"/>
      <c r="N84" s="10">
        <f t="shared" si="10"/>
        <v>15.893065613742893</v>
      </c>
      <c r="O84" s="29">
        <f t="shared" si="11"/>
        <v>3.9732664034357232</v>
      </c>
      <c r="P84" s="33"/>
      <c r="Q84" s="33"/>
      <c r="R84" s="33"/>
      <c r="S84" s="33"/>
      <c r="T84" s="33"/>
    </row>
    <row r="85" spans="2:20" x14ac:dyDescent="0.3">
      <c r="B85" s="58">
        <v>43863</v>
      </c>
      <c r="C85" s="61"/>
      <c r="D85" s="9">
        <v>0</v>
      </c>
      <c r="E85" s="9">
        <v>1.7</v>
      </c>
      <c r="F85" s="4">
        <v>40</v>
      </c>
      <c r="G85" s="11">
        <f t="shared" si="6"/>
        <v>1.1499999999999999</v>
      </c>
      <c r="H85" s="10">
        <f t="shared" si="7"/>
        <v>1.9549999999999998</v>
      </c>
      <c r="I85" s="10">
        <f t="shared" si="12"/>
        <v>38.151813203784187</v>
      </c>
      <c r="J85" s="10">
        <f>(Parameters!$C$11-Conventional_Irrigation!I85)/(Parameters!$C$11-Parameters!$C$12)</f>
        <v>2.9402274110059947</v>
      </c>
      <c r="K85" s="10">
        <f t="shared" si="8"/>
        <v>1</v>
      </c>
      <c r="L85" s="10">
        <f t="shared" si="9"/>
        <v>1.9549999999999998</v>
      </c>
      <c r="M85" s="2"/>
      <c r="N85" s="10">
        <f t="shared" si="10"/>
        <v>9.9647992103071701</v>
      </c>
      <c r="O85" s="29">
        <f t="shared" si="11"/>
        <v>2.4911998025767925</v>
      </c>
      <c r="P85" s="33"/>
      <c r="Q85" s="33"/>
      <c r="R85" s="33"/>
      <c r="S85" s="33"/>
      <c r="T85" s="33"/>
    </row>
    <row r="86" spans="2:20" x14ac:dyDescent="0.3">
      <c r="B86" s="58">
        <v>43864</v>
      </c>
      <c r="C86" s="61"/>
      <c r="D86" s="9">
        <v>0</v>
      </c>
      <c r="E86" s="9">
        <v>2.2999999999999998</v>
      </c>
      <c r="F86" s="4">
        <v>40</v>
      </c>
      <c r="G86" s="11">
        <f t="shared" si="6"/>
        <v>1.1499999999999999</v>
      </c>
      <c r="H86" s="10">
        <f t="shared" si="7"/>
        <v>2.6449999999999996</v>
      </c>
      <c r="I86" s="10">
        <f t="shared" si="12"/>
        <v>42.598013006360979</v>
      </c>
      <c r="J86" s="10">
        <f>(Parameters!$C$11-Conventional_Irrigation!I86)/(Parameters!$C$11-Parameters!$C$12)</f>
        <v>2.8167218609344169</v>
      </c>
      <c r="K86" s="10">
        <f t="shared" si="8"/>
        <v>1</v>
      </c>
      <c r="L86" s="10">
        <f t="shared" si="9"/>
        <v>2.6449999999999996</v>
      </c>
      <c r="M86" s="4">
        <v>50</v>
      </c>
      <c r="N86" s="10">
        <f t="shared" si="10"/>
        <v>54.828599407730373</v>
      </c>
      <c r="O86" s="29">
        <f t="shared" si="11"/>
        <v>13.707149851932593</v>
      </c>
      <c r="P86" s="33"/>
      <c r="Q86" s="33"/>
      <c r="R86" s="33"/>
      <c r="S86" s="33"/>
      <c r="T86" s="33"/>
    </row>
    <row r="87" spans="2:20" x14ac:dyDescent="0.3">
      <c r="B87" s="58">
        <v>43865</v>
      </c>
      <c r="C87" s="61"/>
      <c r="D87" s="9">
        <v>0</v>
      </c>
      <c r="E87" s="9">
        <v>3.3</v>
      </c>
      <c r="F87" s="4">
        <v>40</v>
      </c>
      <c r="G87" s="11">
        <f t="shared" si="6"/>
        <v>1.1499999999999999</v>
      </c>
      <c r="H87" s="10">
        <f t="shared" si="7"/>
        <v>3.7949999999999995</v>
      </c>
      <c r="I87" s="10">
        <f t="shared" si="12"/>
        <v>8.9501628582935755</v>
      </c>
      <c r="J87" s="10">
        <f>(Parameters!$C$11-Conventional_Irrigation!I87)/(Parameters!$C$11-Parameters!$C$12)</f>
        <v>3.751384365047401</v>
      </c>
      <c r="K87" s="10">
        <f t="shared" si="8"/>
        <v>1</v>
      </c>
      <c r="L87" s="10">
        <f t="shared" si="9"/>
        <v>3.7949999999999995</v>
      </c>
      <c r="M87" s="2"/>
      <c r="N87" s="10">
        <f t="shared" si="10"/>
        <v>37.32644955579778</v>
      </c>
      <c r="O87" s="29">
        <f t="shared" si="11"/>
        <v>9.3316123889494449</v>
      </c>
      <c r="P87" s="33"/>
      <c r="Q87" s="33"/>
      <c r="R87" s="33"/>
      <c r="S87" s="33"/>
      <c r="T87" s="33"/>
    </row>
    <row r="88" spans="2:20" x14ac:dyDescent="0.3">
      <c r="B88" s="58">
        <v>43866</v>
      </c>
      <c r="C88" s="61"/>
      <c r="D88" s="9">
        <v>0</v>
      </c>
      <c r="E88" s="9">
        <v>2.2000000000000002</v>
      </c>
      <c r="F88" s="4">
        <v>40</v>
      </c>
      <c r="G88" s="11">
        <f t="shared" si="6"/>
        <v>1.1499999999999999</v>
      </c>
      <c r="H88" s="10">
        <f t="shared" si="7"/>
        <v>2.5299999999999998</v>
      </c>
      <c r="I88" s="10">
        <f t="shared" si="12"/>
        <v>22.07677524724302</v>
      </c>
      <c r="J88" s="10">
        <f>(Parameters!$C$11-Conventional_Irrigation!I88)/(Parameters!$C$11-Parameters!$C$12)</f>
        <v>3.3867562431321385</v>
      </c>
      <c r="K88" s="10">
        <f t="shared" si="8"/>
        <v>1</v>
      </c>
      <c r="L88" s="10">
        <f t="shared" si="9"/>
        <v>2.5299999999999998</v>
      </c>
      <c r="M88" s="2"/>
      <c r="N88" s="10">
        <f t="shared" si="10"/>
        <v>25.464837166848334</v>
      </c>
      <c r="O88" s="29">
        <f t="shared" si="11"/>
        <v>6.3662092917120834</v>
      </c>
      <c r="P88" s="33"/>
      <c r="Q88" s="33"/>
      <c r="R88" s="33"/>
      <c r="S88" s="33"/>
      <c r="T88" s="33"/>
    </row>
    <row r="89" spans="2:20" x14ac:dyDescent="0.3">
      <c r="B89" s="58">
        <v>43867</v>
      </c>
      <c r="C89" s="61"/>
      <c r="D89" s="9">
        <v>0</v>
      </c>
      <c r="E89" s="9">
        <v>3</v>
      </c>
      <c r="F89" s="4">
        <v>40</v>
      </c>
      <c r="G89" s="11">
        <f t="shared" si="6"/>
        <v>1.1499999999999999</v>
      </c>
      <c r="H89" s="10">
        <f t="shared" si="7"/>
        <v>3.4499999999999997</v>
      </c>
      <c r="I89" s="10">
        <f t="shared" si="12"/>
        <v>30.972984538955103</v>
      </c>
      <c r="J89" s="10">
        <f>(Parameters!$C$11-Conventional_Irrigation!I89)/(Parameters!$C$11-Parameters!$C$12)</f>
        <v>3.1396393183623581</v>
      </c>
      <c r="K89" s="10">
        <f t="shared" si="8"/>
        <v>1</v>
      </c>
      <c r="L89" s="10">
        <f t="shared" si="9"/>
        <v>3.4499999999999997</v>
      </c>
      <c r="M89" s="2"/>
      <c r="N89" s="10">
        <f t="shared" si="10"/>
        <v>15.648627875136251</v>
      </c>
      <c r="O89" s="29">
        <f t="shared" si="11"/>
        <v>3.9121569687840627</v>
      </c>
      <c r="P89" s="33"/>
      <c r="Q89" s="33"/>
      <c r="R89" s="33"/>
      <c r="S89" s="33"/>
      <c r="T89" s="33"/>
    </row>
    <row r="90" spans="2:20" x14ac:dyDescent="0.3">
      <c r="B90" s="58">
        <v>43868</v>
      </c>
      <c r="C90" s="61"/>
      <c r="D90" s="9">
        <v>0</v>
      </c>
      <c r="E90" s="9">
        <v>2.8</v>
      </c>
      <c r="F90" s="4">
        <v>40</v>
      </c>
      <c r="G90" s="11">
        <f t="shared" si="6"/>
        <v>1.1499999999999999</v>
      </c>
      <c r="H90" s="10">
        <f t="shared" si="7"/>
        <v>3.2199999999999998</v>
      </c>
      <c r="I90" s="10">
        <f t="shared" si="12"/>
        <v>38.335141507739166</v>
      </c>
      <c r="J90" s="10">
        <f>(Parameters!$C$11-Conventional_Irrigation!I90)/(Parameters!$C$11-Parameters!$C$12)</f>
        <v>2.9351349581183563</v>
      </c>
      <c r="K90" s="10">
        <f t="shared" si="8"/>
        <v>1</v>
      </c>
      <c r="L90" s="10">
        <f t="shared" si="9"/>
        <v>3.2199999999999998</v>
      </c>
      <c r="M90" s="2"/>
      <c r="N90" s="10">
        <f t="shared" si="10"/>
        <v>8.516470906352188</v>
      </c>
      <c r="O90" s="29">
        <f t="shared" si="11"/>
        <v>2.129117726588047</v>
      </c>
      <c r="P90" s="33"/>
      <c r="Q90" s="33"/>
      <c r="R90" s="33"/>
      <c r="S90" s="33"/>
      <c r="T90" s="33"/>
    </row>
    <row r="91" spans="2:20" x14ac:dyDescent="0.3">
      <c r="B91" s="58">
        <v>43869</v>
      </c>
      <c r="C91" s="61"/>
      <c r="D91" s="9">
        <v>0</v>
      </c>
      <c r="E91" s="9">
        <v>1.9</v>
      </c>
      <c r="F91" s="4">
        <v>40</v>
      </c>
      <c r="G91" s="11">
        <f t="shared" si="6"/>
        <v>1.1499999999999999</v>
      </c>
      <c r="H91" s="10">
        <f t="shared" si="7"/>
        <v>2.1849999999999996</v>
      </c>
      <c r="I91" s="10">
        <f t="shared" si="12"/>
        <v>43.684259234327214</v>
      </c>
      <c r="J91" s="10">
        <f>(Parameters!$C$11-Conventional_Irrigation!I91)/(Parameters!$C$11-Parameters!$C$12)</f>
        <v>2.7865483546020218</v>
      </c>
      <c r="K91" s="10">
        <f t="shared" si="8"/>
        <v>1</v>
      </c>
      <c r="L91" s="10">
        <f t="shared" si="9"/>
        <v>2.1849999999999996</v>
      </c>
      <c r="M91" s="4">
        <v>45</v>
      </c>
      <c r="N91" s="10">
        <f t="shared" si="10"/>
        <v>49.202353179764138</v>
      </c>
      <c r="O91" s="29">
        <f t="shared" si="11"/>
        <v>12.300588294941035</v>
      </c>
      <c r="P91" s="33"/>
      <c r="Q91" s="33"/>
      <c r="R91" s="33"/>
      <c r="S91" s="33"/>
      <c r="T91" s="33"/>
    </row>
    <row r="92" spans="2:20" x14ac:dyDescent="0.3">
      <c r="B92" s="58">
        <v>43870</v>
      </c>
      <c r="C92" s="61"/>
      <c r="D92" s="9">
        <v>0</v>
      </c>
      <c r="E92" s="9">
        <v>1.3</v>
      </c>
      <c r="F92" s="4">
        <v>40</v>
      </c>
      <c r="G92" s="11">
        <f t="shared" si="6"/>
        <v>1.1499999999999999</v>
      </c>
      <c r="H92" s="10">
        <f t="shared" si="7"/>
        <v>1.4949999999999999</v>
      </c>
      <c r="I92" s="10">
        <f t="shared" si="12"/>
        <v>13.169847529268251</v>
      </c>
      <c r="J92" s="10">
        <f>(Parameters!$C$11-Conventional_Irrigation!I92)/(Parameters!$C$11-Parameters!$C$12)</f>
        <v>3.6341709019647706</v>
      </c>
      <c r="K92" s="10">
        <f t="shared" si="8"/>
        <v>1</v>
      </c>
      <c r="L92" s="10">
        <f t="shared" si="9"/>
        <v>1.4949999999999999</v>
      </c>
      <c r="M92" s="2"/>
      <c r="N92" s="10">
        <f t="shared" si="10"/>
        <v>35.406764884823104</v>
      </c>
      <c r="O92" s="29">
        <f t="shared" si="11"/>
        <v>8.8516912212057761</v>
      </c>
      <c r="P92" s="33"/>
      <c r="Q92" s="33"/>
      <c r="R92" s="33"/>
      <c r="S92" s="33"/>
      <c r="T92" s="33"/>
    </row>
    <row r="93" spans="2:20" x14ac:dyDescent="0.3">
      <c r="B93" s="58">
        <v>43871</v>
      </c>
      <c r="C93" s="61"/>
      <c r="D93" s="9">
        <v>0</v>
      </c>
      <c r="E93" s="9">
        <v>2.1</v>
      </c>
      <c r="F93" s="4">
        <v>40</v>
      </c>
      <c r="G93" s="11">
        <f t="shared" si="6"/>
        <v>1.1499999999999999</v>
      </c>
      <c r="H93" s="10">
        <f t="shared" si="7"/>
        <v>2.415</v>
      </c>
      <c r="I93" s="10">
        <f t="shared" si="12"/>
        <v>23.516538750474027</v>
      </c>
      <c r="J93" s="10">
        <f>(Parameters!$C$11-Conventional_Irrigation!I93)/(Parameters!$C$11-Parameters!$C$12)</f>
        <v>3.3467628124868325</v>
      </c>
      <c r="K93" s="10">
        <f t="shared" si="8"/>
        <v>1</v>
      </c>
      <c r="L93" s="10">
        <f t="shared" si="9"/>
        <v>2.415</v>
      </c>
      <c r="M93" s="2"/>
      <c r="N93" s="10">
        <f t="shared" si="10"/>
        <v>24.140073663617329</v>
      </c>
      <c r="O93" s="29">
        <f t="shared" si="11"/>
        <v>6.0350184159043323</v>
      </c>
      <c r="P93" s="33"/>
      <c r="Q93" s="33"/>
      <c r="R93" s="33"/>
      <c r="S93" s="33"/>
      <c r="T93" s="33"/>
    </row>
    <row r="94" spans="2:20" x14ac:dyDescent="0.3">
      <c r="B94" s="58">
        <v>43872</v>
      </c>
      <c r="C94" s="61"/>
      <c r="D94" s="9">
        <v>0</v>
      </c>
      <c r="E94" s="9">
        <v>2.5</v>
      </c>
      <c r="F94" s="4">
        <v>40</v>
      </c>
      <c r="G94" s="11">
        <f t="shared" si="6"/>
        <v>1.1499999999999999</v>
      </c>
      <c r="H94" s="10">
        <f t="shared" si="7"/>
        <v>2.875</v>
      </c>
      <c r="I94" s="10">
        <f t="shared" si="12"/>
        <v>31.966557166378358</v>
      </c>
      <c r="J94" s="10">
        <f>(Parameters!$C$11-Conventional_Irrigation!I94)/(Parameters!$C$11-Parameters!$C$12)</f>
        <v>3.1120400787117126</v>
      </c>
      <c r="K94" s="10">
        <f t="shared" si="8"/>
        <v>1</v>
      </c>
      <c r="L94" s="10">
        <f t="shared" si="9"/>
        <v>2.875</v>
      </c>
      <c r="M94" s="2"/>
      <c r="N94" s="10">
        <f t="shared" si="10"/>
        <v>15.230055247712997</v>
      </c>
      <c r="O94" s="29">
        <f t="shared" si="11"/>
        <v>3.8075138119282492</v>
      </c>
      <c r="P94" s="33"/>
      <c r="Q94" s="33"/>
      <c r="R94" s="33"/>
      <c r="S94" s="33"/>
      <c r="T94" s="33"/>
    </row>
    <row r="95" spans="2:20" x14ac:dyDescent="0.3">
      <c r="B95" s="58">
        <v>43873</v>
      </c>
      <c r="C95" s="61"/>
      <c r="D95" s="9">
        <v>0</v>
      </c>
      <c r="E95" s="9">
        <v>1.7</v>
      </c>
      <c r="F95" s="4">
        <v>40</v>
      </c>
      <c r="G95" s="11">
        <f t="shared" si="6"/>
        <v>1.1499999999999999</v>
      </c>
      <c r="H95" s="10">
        <f t="shared" si="7"/>
        <v>1.9549999999999998</v>
      </c>
      <c r="I95" s="10">
        <f t="shared" si="12"/>
        <v>38.649070978306611</v>
      </c>
      <c r="J95" s="10">
        <f>(Parameters!$C$11-Conventional_Irrigation!I95)/(Parameters!$C$11-Parameters!$C$12)</f>
        <v>2.9264146950470384</v>
      </c>
      <c r="K95" s="10">
        <f t="shared" si="8"/>
        <v>1</v>
      </c>
      <c r="L95" s="10">
        <f t="shared" si="9"/>
        <v>1.9549999999999998</v>
      </c>
      <c r="M95" s="2"/>
      <c r="N95" s="10">
        <f t="shared" si="10"/>
        <v>9.4675414357847476</v>
      </c>
      <c r="O95" s="29">
        <f t="shared" si="11"/>
        <v>2.3668853589461869</v>
      </c>
      <c r="P95" s="33"/>
      <c r="Q95" s="33"/>
      <c r="R95" s="33"/>
      <c r="S95" s="33"/>
      <c r="T95" s="33"/>
    </row>
    <row r="96" spans="2:20" x14ac:dyDescent="0.3">
      <c r="B96" s="58">
        <v>43874</v>
      </c>
      <c r="C96" s="61"/>
      <c r="D96" s="9">
        <v>0</v>
      </c>
      <c r="E96" s="9">
        <v>2.9</v>
      </c>
      <c r="F96" s="4">
        <v>40</v>
      </c>
      <c r="G96" s="11">
        <f t="shared" si="6"/>
        <v>1.1499999999999999</v>
      </c>
      <c r="H96" s="10">
        <f t="shared" si="7"/>
        <v>3.3349999999999995</v>
      </c>
      <c r="I96" s="10">
        <f t="shared" si="12"/>
        <v>42.970956337252794</v>
      </c>
      <c r="J96" s="10">
        <f>(Parameters!$C$11-Conventional_Irrigation!I96)/(Parameters!$C$11-Parameters!$C$12)</f>
        <v>2.8063623239652</v>
      </c>
      <c r="K96" s="10">
        <f t="shared" si="8"/>
        <v>1</v>
      </c>
      <c r="L96" s="10">
        <f t="shared" si="9"/>
        <v>3.3349999999999995</v>
      </c>
      <c r="M96" s="4">
        <v>40</v>
      </c>
      <c r="N96" s="10">
        <f t="shared" si="10"/>
        <v>43.76565607683856</v>
      </c>
      <c r="O96" s="29">
        <f t="shared" si="11"/>
        <v>10.94141401920964</v>
      </c>
      <c r="P96" s="33"/>
      <c r="Q96" s="33"/>
      <c r="R96" s="33"/>
      <c r="S96" s="33"/>
      <c r="T96" s="33"/>
    </row>
    <row r="97" spans="2:20" x14ac:dyDescent="0.3">
      <c r="B97" s="58">
        <v>43875</v>
      </c>
      <c r="C97" s="61"/>
      <c r="D97" s="9">
        <v>0</v>
      </c>
      <c r="E97" s="9">
        <v>2.8</v>
      </c>
      <c r="F97" s="4">
        <v>40</v>
      </c>
      <c r="G97" s="11">
        <f t="shared" si="6"/>
        <v>1.1499999999999999</v>
      </c>
      <c r="H97" s="10">
        <f t="shared" si="7"/>
        <v>3.2199999999999998</v>
      </c>
      <c r="I97" s="10">
        <f t="shared" si="12"/>
        <v>17.247370356462433</v>
      </c>
      <c r="J97" s="10">
        <f>(Parameters!$C$11-Conventional_Irrigation!I97)/(Parameters!$C$11-Parameters!$C$12)</f>
        <v>3.5209063789871546</v>
      </c>
      <c r="K97" s="10">
        <f t="shared" si="8"/>
        <v>1</v>
      </c>
      <c r="L97" s="10">
        <f t="shared" si="9"/>
        <v>3.2199999999999998</v>
      </c>
      <c r="M97" s="2"/>
      <c r="N97" s="10">
        <f t="shared" si="10"/>
        <v>29.604242057628923</v>
      </c>
      <c r="O97" s="29">
        <f t="shared" si="11"/>
        <v>7.4010605144072308</v>
      </c>
      <c r="P97" s="33"/>
      <c r="Q97" s="33"/>
      <c r="R97" s="33"/>
      <c r="S97" s="33"/>
      <c r="T97" s="33"/>
    </row>
    <row r="98" spans="2:20" x14ac:dyDescent="0.3">
      <c r="B98" s="58">
        <v>43876</v>
      </c>
      <c r="C98" s="61"/>
      <c r="D98" s="9">
        <v>0</v>
      </c>
      <c r="E98" s="9">
        <v>3</v>
      </c>
      <c r="F98" s="4">
        <v>40</v>
      </c>
      <c r="G98" s="11">
        <f t="shared" si="6"/>
        <v>1.1499999999999999</v>
      </c>
      <c r="H98" s="10">
        <f t="shared" si="7"/>
        <v>3.4499999999999997</v>
      </c>
      <c r="I98" s="10">
        <f t="shared" si="12"/>
        <v>27.868430870869663</v>
      </c>
      <c r="J98" s="10">
        <f>(Parameters!$C$11-Conventional_Irrigation!I98)/(Parameters!$C$11-Parameters!$C$12)</f>
        <v>3.2258769202536204</v>
      </c>
      <c r="K98" s="10">
        <f t="shared" si="8"/>
        <v>1</v>
      </c>
      <c r="L98" s="10">
        <f t="shared" si="9"/>
        <v>3.4499999999999997</v>
      </c>
      <c r="M98" s="2"/>
      <c r="N98" s="10">
        <f t="shared" si="10"/>
        <v>18.753181543221693</v>
      </c>
      <c r="O98" s="29">
        <f t="shared" si="11"/>
        <v>4.6882953858054233</v>
      </c>
      <c r="P98" s="33"/>
      <c r="Q98" s="33"/>
      <c r="R98" s="33"/>
      <c r="S98" s="33"/>
      <c r="T98" s="33"/>
    </row>
    <row r="99" spans="2:20" x14ac:dyDescent="0.3">
      <c r="B99" s="58">
        <v>43877</v>
      </c>
      <c r="C99" s="61"/>
      <c r="D99" s="9">
        <v>0</v>
      </c>
      <c r="E99" s="9">
        <v>2.9</v>
      </c>
      <c r="F99" s="4">
        <v>40</v>
      </c>
      <c r="G99" s="11">
        <f t="shared" si="6"/>
        <v>1.1499999999999999</v>
      </c>
      <c r="H99" s="10">
        <f t="shared" si="7"/>
        <v>3.3349999999999995</v>
      </c>
      <c r="I99" s="10">
        <f t="shared" si="12"/>
        <v>36.006726256675087</v>
      </c>
      <c r="J99" s="10">
        <f>(Parameters!$C$11-Conventional_Irrigation!I99)/(Parameters!$C$11-Parameters!$C$12)</f>
        <v>2.9998131595368034</v>
      </c>
      <c r="K99" s="10">
        <f t="shared" si="8"/>
        <v>1</v>
      </c>
      <c r="L99" s="10">
        <f t="shared" si="9"/>
        <v>3.3349999999999995</v>
      </c>
      <c r="M99" s="2"/>
      <c r="N99" s="10">
        <f t="shared" si="10"/>
        <v>10.729886157416271</v>
      </c>
      <c r="O99" s="29">
        <f t="shared" si="11"/>
        <v>2.6824715393540677</v>
      </c>
      <c r="P99" s="33"/>
      <c r="Q99" s="33"/>
      <c r="R99" s="33"/>
      <c r="S99" s="33"/>
      <c r="T99" s="33"/>
    </row>
    <row r="100" spans="2:20" x14ac:dyDescent="0.3">
      <c r="B100" s="58">
        <v>43878</v>
      </c>
      <c r="C100" s="62"/>
      <c r="D100" s="9">
        <v>0</v>
      </c>
      <c r="E100" s="9">
        <v>3</v>
      </c>
      <c r="F100" s="4">
        <v>40</v>
      </c>
      <c r="G100" s="11">
        <f t="shared" si="6"/>
        <v>1.1499999999999999</v>
      </c>
      <c r="H100" s="10">
        <f t="shared" si="7"/>
        <v>3.4499999999999997</v>
      </c>
      <c r="I100" s="10">
        <f t="shared" si="12"/>
        <v>42.024197796029156</v>
      </c>
      <c r="J100" s="10">
        <f>(Parameters!$C$11-Conventional_Irrigation!I100)/(Parameters!$C$11-Parameters!$C$12)</f>
        <v>2.8326611723325232</v>
      </c>
      <c r="K100" s="10">
        <f t="shared" si="8"/>
        <v>1</v>
      </c>
      <c r="L100" s="10">
        <f t="shared" si="9"/>
        <v>3.4499999999999997</v>
      </c>
      <c r="M100" s="2"/>
      <c r="N100" s="10">
        <f t="shared" si="10"/>
        <v>4.5974146180622038</v>
      </c>
      <c r="O100" s="29">
        <f t="shared" si="11"/>
        <v>1.1493536545155509</v>
      </c>
      <c r="P100" s="33"/>
      <c r="Q100" s="33"/>
      <c r="R100" s="33"/>
      <c r="S100" s="33"/>
      <c r="T100" s="33"/>
    </row>
    <row r="101" spans="2:20" ht="14.7" customHeight="1" x14ac:dyDescent="0.3">
      <c r="B101" s="58">
        <v>43879</v>
      </c>
      <c r="C101" s="60" t="s">
        <v>41</v>
      </c>
      <c r="D101" s="9">
        <v>0</v>
      </c>
      <c r="E101" s="9">
        <v>4.8</v>
      </c>
      <c r="F101" s="4">
        <v>10</v>
      </c>
      <c r="G101" s="11">
        <f>G100-((Parameters!$E$19-Parameters!$E$20)/Parameters!$C$20)</f>
        <v>1.1299999999999999</v>
      </c>
      <c r="H101" s="10">
        <f t="shared" si="7"/>
        <v>5.4239999999999995</v>
      </c>
      <c r="I101" s="10">
        <f t="shared" si="12"/>
        <v>46.62355145054471</v>
      </c>
      <c r="J101" s="10">
        <f>(Parameters!$C$11-Conventional_Irrigation!I101)/(Parameters!$C$11-Parameters!$C$12)</f>
        <v>2.7049013485959801</v>
      </c>
      <c r="K101" s="10">
        <f t="shared" si="8"/>
        <v>1</v>
      </c>
      <c r="L101" s="10">
        <f t="shared" si="9"/>
        <v>5.4239999999999995</v>
      </c>
      <c r="M101" s="4">
        <v>15</v>
      </c>
      <c r="N101" s="10">
        <f>N100+M101+D101-L101-O100</f>
        <v>13.024060963546653</v>
      </c>
      <c r="O101" s="29">
        <f t="shared" si="11"/>
        <v>3.2560152408866632</v>
      </c>
      <c r="P101" s="33"/>
      <c r="Q101" s="33"/>
      <c r="R101" s="33"/>
      <c r="S101" s="33"/>
      <c r="T101" s="33"/>
    </row>
    <row r="102" spans="2:20" x14ac:dyDescent="0.3">
      <c r="B102" s="58">
        <v>43880</v>
      </c>
      <c r="C102" s="61"/>
      <c r="D102" s="9">
        <v>0</v>
      </c>
      <c r="E102" s="9">
        <v>3.2</v>
      </c>
      <c r="F102" s="4">
        <v>10</v>
      </c>
      <c r="G102" s="11">
        <f>G101-((Parameters!$E$19-Parameters!$E$20)/Parameters!$C$20)</f>
        <v>1.1099999999999999</v>
      </c>
      <c r="H102" s="10">
        <f t="shared" si="7"/>
        <v>3.5519999999999996</v>
      </c>
      <c r="I102" s="10">
        <f t="shared" si="12"/>
        <v>40.303566691431371</v>
      </c>
      <c r="J102" s="10">
        <f>(Parameters!$C$11-Conventional_Irrigation!I102)/(Parameters!$C$11-Parameters!$C$12)</f>
        <v>2.8804564807935731</v>
      </c>
      <c r="K102" s="10">
        <f t="shared" si="8"/>
        <v>1</v>
      </c>
      <c r="L102" s="10">
        <f t="shared" si="9"/>
        <v>3.5519999999999996</v>
      </c>
      <c r="M102" s="2"/>
      <c r="N102" s="10">
        <f t="shared" si="10"/>
        <v>6.2160457226599899</v>
      </c>
      <c r="O102" s="29">
        <f t="shared" si="11"/>
        <v>1.5540114306649975</v>
      </c>
      <c r="P102" s="33"/>
      <c r="Q102" s="33"/>
      <c r="R102" s="33"/>
      <c r="S102" s="33"/>
      <c r="T102" s="33"/>
    </row>
    <row r="103" spans="2:20" x14ac:dyDescent="0.3">
      <c r="B103" s="58">
        <v>43881</v>
      </c>
      <c r="C103" s="61"/>
      <c r="D103" s="9">
        <v>0</v>
      </c>
      <c r="E103" s="9">
        <v>3.6</v>
      </c>
      <c r="F103" s="4">
        <v>10</v>
      </c>
      <c r="G103" s="11">
        <f>G102-((Parameters!$E$19-Parameters!$E$20)/Parameters!$C$20)</f>
        <v>1.0899999999999999</v>
      </c>
      <c r="H103" s="10">
        <f t="shared" si="7"/>
        <v>3.9239999999999995</v>
      </c>
      <c r="I103" s="10">
        <f t="shared" si="12"/>
        <v>45.40957812209637</v>
      </c>
      <c r="J103" s="10">
        <f>(Parameters!$C$11-Conventional_Irrigation!I103)/(Parameters!$C$11-Parameters!$C$12)</f>
        <v>2.7386228299417672</v>
      </c>
      <c r="K103" s="10">
        <f t="shared" si="8"/>
        <v>1</v>
      </c>
      <c r="L103" s="10">
        <f t="shared" si="9"/>
        <v>3.9239999999999995</v>
      </c>
      <c r="M103" s="2"/>
      <c r="N103" s="10">
        <f t="shared" si="10"/>
        <v>0.73803429199499293</v>
      </c>
      <c r="O103" s="29">
        <f t="shared" si="11"/>
        <v>0.18450857299874823</v>
      </c>
      <c r="P103" s="33"/>
      <c r="Q103" s="33"/>
      <c r="R103" s="33"/>
      <c r="S103" s="33"/>
      <c r="T103" s="33"/>
    </row>
    <row r="104" spans="2:20" x14ac:dyDescent="0.3">
      <c r="B104" s="58">
        <v>43882</v>
      </c>
      <c r="C104" s="61"/>
      <c r="D104" s="9">
        <v>0</v>
      </c>
      <c r="E104" s="9">
        <v>3.8</v>
      </c>
      <c r="F104" s="4">
        <v>10</v>
      </c>
      <c r="G104" s="11">
        <f>G103-((Parameters!$E$19-Parameters!$E$20)/Parameters!$C$20)</f>
        <v>1.0699999999999998</v>
      </c>
      <c r="H104" s="10">
        <f t="shared" si="7"/>
        <v>4.0659999999999989</v>
      </c>
      <c r="I104" s="10">
        <f t="shared" si="12"/>
        <v>49.518086695095121</v>
      </c>
      <c r="J104" s="10">
        <f>(Parameters!$C$11-Conventional_Irrigation!I104)/(Parameters!$C$11-Parameters!$C$12)</f>
        <v>2.6244975918029132</v>
      </c>
      <c r="K104" s="10">
        <f t="shared" si="8"/>
        <v>1</v>
      </c>
      <c r="L104" s="10">
        <f t="shared" si="9"/>
        <v>4.0659999999999989</v>
      </c>
      <c r="M104" s="2"/>
      <c r="N104" s="10">
        <f t="shared" si="10"/>
        <v>-3.5124742810037541</v>
      </c>
      <c r="O104" s="29">
        <f t="shared" si="11"/>
        <v>-0.87811857025093853</v>
      </c>
      <c r="P104" s="33"/>
      <c r="Q104" s="33"/>
      <c r="R104" s="33"/>
      <c r="S104" s="33"/>
      <c r="T104" s="33"/>
    </row>
    <row r="105" spans="2:20" x14ac:dyDescent="0.3">
      <c r="B105" s="58">
        <v>43883</v>
      </c>
      <c r="C105" s="61"/>
      <c r="D105" s="9">
        <v>0</v>
      </c>
      <c r="E105" s="9">
        <v>3.6</v>
      </c>
      <c r="F105" s="4">
        <v>10</v>
      </c>
      <c r="G105" s="11">
        <f>G104-((Parameters!$E$19-Parameters!$E$20)/Parameters!$C$20)</f>
        <v>1.0499999999999998</v>
      </c>
      <c r="H105" s="10">
        <f t="shared" si="7"/>
        <v>3.7799999999999994</v>
      </c>
      <c r="I105" s="10">
        <f t="shared" si="12"/>
        <v>52.705968124844183</v>
      </c>
      <c r="J105" s="10">
        <f>(Parameters!$C$11-Conventional_Irrigation!I105)/(Parameters!$C$11-Parameters!$C$12)</f>
        <v>2.5359453298654393</v>
      </c>
      <c r="K105" s="10">
        <f t="shared" si="8"/>
        <v>1</v>
      </c>
      <c r="L105" s="10">
        <f t="shared" si="9"/>
        <v>3.7799999999999994</v>
      </c>
      <c r="M105" s="2"/>
      <c r="N105" s="10">
        <f t="shared" si="10"/>
        <v>-6.4143557107528153</v>
      </c>
      <c r="O105" s="29">
        <f t="shared" si="11"/>
        <v>-1.6035889276882038</v>
      </c>
      <c r="P105" s="33"/>
      <c r="Q105" s="33"/>
      <c r="R105" s="33"/>
      <c r="S105" s="33"/>
      <c r="T105" s="33"/>
    </row>
    <row r="106" spans="2:20" x14ac:dyDescent="0.3">
      <c r="B106" s="58">
        <v>43884</v>
      </c>
      <c r="C106" s="61"/>
      <c r="D106" s="9">
        <v>0</v>
      </c>
      <c r="E106" s="9">
        <v>3.8</v>
      </c>
      <c r="F106" s="4">
        <v>10</v>
      </c>
      <c r="G106" s="11">
        <f>G105-((Parameters!$E$19-Parameters!$E$20)/Parameters!$C$20)</f>
        <v>1.0299999999999998</v>
      </c>
      <c r="H106" s="10">
        <f t="shared" si="7"/>
        <v>3.9139999999999993</v>
      </c>
      <c r="I106" s="10">
        <f t="shared" si="12"/>
        <v>54.882379197155984</v>
      </c>
      <c r="J106" s="10">
        <f>(Parameters!$C$11-Conventional_Irrigation!I106)/(Parameters!$C$11-Parameters!$C$12)</f>
        <v>2.4754894667456671</v>
      </c>
      <c r="K106" s="10">
        <f t="shared" si="8"/>
        <v>1</v>
      </c>
      <c r="L106" s="10">
        <f t="shared" si="9"/>
        <v>3.9139999999999993</v>
      </c>
      <c r="M106" s="4">
        <v>20</v>
      </c>
      <c r="N106" s="10">
        <f t="shared" si="10"/>
        <v>11.275233216935389</v>
      </c>
      <c r="O106" s="29">
        <f t="shared" si="11"/>
        <v>2.8188083042338472</v>
      </c>
      <c r="P106" s="33"/>
      <c r="Q106" s="33"/>
      <c r="R106" s="33"/>
      <c r="S106" s="33"/>
      <c r="T106" s="33"/>
    </row>
    <row r="107" spans="2:20" x14ac:dyDescent="0.3">
      <c r="B107" s="58">
        <v>43885</v>
      </c>
      <c r="C107" s="61"/>
      <c r="D107" s="9">
        <v>0</v>
      </c>
      <c r="E107" s="9">
        <v>3.6</v>
      </c>
      <c r="F107" s="4">
        <v>10</v>
      </c>
      <c r="G107" s="11">
        <f>G106-((Parameters!$E$19-Parameters!$E$20)/Parameters!$C$20)</f>
        <v>1.0099999999999998</v>
      </c>
      <c r="H107" s="10">
        <f t="shared" si="7"/>
        <v>3.6359999999999992</v>
      </c>
      <c r="I107" s="10">
        <f t="shared" si="12"/>
        <v>41.615187501389833</v>
      </c>
      <c r="J107" s="10">
        <f>(Parameters!$C$11-Conventional_Irrigation!I107)/(Parameters!$C$11-Parameters!$C$12)</f>
        <v>2.8440225694058379</v>
      </c>
      <c r="K107" s="10">
        <f t="shared" si="8"/>
        <v>1</v>
      </c>
      <c r="L107" s="10">
        <f t="shared" si="9"/>
        <v>3.6359999999999992</v>
      </c>
      <c r="M107" s="2"/>
      <c r="N107" s="10">
        <f t="shared" si="10"/>
        <v>4.8204249127015419</v>
      </c>
      <c r="O107" s="29">
        <f t="shared" si="11"/>
        <v>1.2051062281753855</v>
      </c>
      <c r="P107" s="33"/>
      <c r="Q107" s="33"/>
      <c r="R107" s="33"/>
      <c r="S107" s="33"/>
      <c r="T107" s="33"/>
    </row>
    <row r="108" spans="2:20" x14ac:dyDescent="0.3">
      <c r="B108" s="58">
        <v>43886</v>
      </c>
      <c r="C108" s="61"/>
      <c r="D108" s="9">
        <v>0</v>
      </c>
      <c r="E108" s="9">
        <v>3.5</v>
      </c>
      <c r="F108" s="4">
        <v>10</v>
      </c>
      <c r="G108" s="11">
        <f>G107-((Parameters!$E$19-Parameters!$E$20)/Parameters!$C$20)</f>
        <v>0.98999999999999977</v>
      </c>
      <c r="H108" s="10">
        <f t="shared" si="7"/>
        <v>3.464999999999999</v>
      </c>
      <c r="I108" s="10">
        <f t="shared" si="12"/>
        <v>46.456293729565225</v>
      </c>
      <c r="J108" s="10">
        <f>(Parameters!$C$11-Conventional_Irrigation!I108)/(Parameters!$C$11-Parameters!$C$12)</f>
        <v>2.709547396400966</v>
      </c>
      <c r="K108" s="10">
        <f t="shared" si="8"/>
        <v>1</v>
      </c>
      <c r="L108" s="10">
        <f t="shared" si="9"/>
        <v>3.464999999999999</v>
      </c>
      <c r="M108" s="2"/>
      <c r="N108" s="10">
        <f t="shared" si="10"/>
        <v>0.15031868452615749</v>
      </c>
      <c r="O108" s="29">
        <f t="shared" si="11"/>
        <v>3.7579671131539372E-2</v>
      </c>
      <c r="P108" s="33"/>
      <c r="Q108" s="33"/>
      <c r="R108" s="33"/>
      <c r="S108" s="33"/>
      <c r="T108" s="33"/>
    </row>
    <row r="109" spans="2:20" x14ac:dyDescent="0.3">
      <c r="B109" s="58">
        <v>43887</v>
      </c>
      <c r="C109" s="61"/>
      <c r="D109" s="9">
        <v>0</v>
      </c>
      <c r="E109" s="9">
        <v>2.9</v>
      </c>
      <c r="F109" s="4">
        <v>10</v>
      </c>
      <c r="G109" s="11">
        <f>G108-((Parameters!$E$19-Parameters!$E$20)/Parameters!$C$20)</f>
        <v>0.96999999999999975</v>
      </c>
      <c r="H109" s="10">
        <f t="shared" si="7"/>
        <v>2.8129999999999993</v>
      </c>
      <c r="I109" s="10">
        <f t="shared" si="12"/>
        <v>49.95887340069676</v>
      </c>
      <c r="J109" s="10">
        <f>(Parameters!$C$11-Conventional_Irrigation!I109)/(Parameters!$C$11-Parameters!$C$12)</f>
        <v>2.6122535166473124</v>
      </c>
      <c r="K109" s="10">
        <f t="shared" si="8"/>
        <v>1</v>
      </c>
      <c r="L109" s="10">
        <f t="shared" si="9"/>
        <v>2.8129999999999993</v>
      </c>
      <c r="M109" s="2"/>
      <c r="N109" s="10">
        <f t="shared" si="10"/>
        <v>-2.7002609866053811</v>
      </c>
      <c r="O109" s="29">
        <f t="shared" si="11"/>
        <v>-0.67506524665134526</v>
      </c>
      <c r="P109" s="33"/>
      <c r="Q109" s="33"/>
      <c r="R109" s="33"/>
      <c r="S109" s="33"/>
      <c r="T109" s="33"/>
    </row>
    <row r="110" spans="2:20" x14ac:dyDescent="0.3">
      <c r="B110" s="58">
        <v>43888</v>
      </c>
      <c r="C110" s="61"/>
      <c r="D110" s="9">
        <v>0</v>
      </c>
      <c r="E110" s="9">
        <v>3</v>
      </c>
      <c r="F110" s="4">
        <v>10</v>
      </c>
      <c r="G110" s="11">
        <f>G109-((Parameters!$E$19-Parameters!$E$20)/Parameters!$C$20)</f>
        <v>0.94999999999999973</v>
      </c>
      <c r="H110" s="10">
        <f t="shared" si="7"/>
        <v>2.8499999999999992</v>
      </c>
      <c r="I110" s="10">
        <f t="shared" si="12"/>
        <v>52.096808154045419</v>
      </c>
      <c r="J110" s="10">
        <f>(Parameters!$C$11-Conventional_Irrigation!I110)/(Parameters!$C$11-Parameters!$C$12)</f>
        <v>2.5528664401654049</v>
      </c>
      <c r="K110" s="10">
        <f t="shared" si="8"/>
        <v>1</v>
      </c>
      <c r="L110" s="10">
        <f t="shared" si="9"/>
        <v>2.8499999999999992</v>
      </c>
      <c r="M110" s="2"/>
      <c r="N110" s="10">
        <f t="shared" si="10"/>
        <v>-4.8751957399540347</v>
      </c>
      <c r="O110" s="29">
        <f t="shared" si="11"/>
        <v>-1.2187989349885087</v>
      </c>
      <c r="P110" s="33"/>
      <c r="Q110" s="33"/>
      <c r="R110" s="33"/>
      <c r="S110" s="33"/>
      <c r="T110" s="33"/>
    </row>
    <row r="111" spans="2:20" x14ac:dyDescent="0.3">
      <c r="B111" s="58">
        <v>43889</v>
      </c>
      <c r="C111" s="61"/>
      <c r="D111" s="9">
        <v>0</v>
      </c>
      <c r="E111" s="9">
        <v>3</v>
      </c>
      <c r="F111" s="4">
        <v>10</v>
      </c>
      <c r="G111" s="11">
        <f>G110-((Parameters!$E$19-Parameters!$E$20)/Parameters!$C$20)</f>
        <v>0.92999999999999972</v>
      </c>
      <c r="H111" s="10">
        <f t="shared" si="7"/>
        <v>2.7899999999999991</v>
      </c>
      <c r="I111" s="10">
        <f t="shared" si="12"/>
        <v>53.728009219056915</v>
      </c>
      <c r="J111" s="10">
        <f>(Parameters!$C$11-Conventional_Irrigation!I111)/(Parameters!$C$11-Parameters!$C$12)</f>
        <v>2.5075552994706412</v>
      </c>
      <c r="K111" s="10">
        <f t="shared" si="8"/>
        <v>1</v>
      </c>
      <c r="L111" s="10">
        <f t="shared" si="9"/>
        <v>2.7899999999999991</v>
      </c>
      <c r="M111" s="4">
        <v>20</v>
      </c>
      <c r="N111" s="10">
        <f t="shared" si="10"/>
        <v>13.553603195034476</v>
      </c>
      <c r="O111" s="29">
        <f t="shared" si="11"/>
        <v>3.3884007987586191</v>
      </c>
      <c r="P111" s="33"/>
      <c r="Q111" s="33"/>
      <c r="R111" s="33"/>
      <c r="S111" s="33"/>
      <c r="T111" s="33"/>
    </row>
    <row r="112" spans="2:20" x14ac:dyDescent="0.3">
      <c r="B112" s="58">
        <v>43890</v>
      </c>
      <c r="C112" s="61"/>
      <c r="D112" s="9">
        <v>0</v>
      </c>
      <c r="E112" s="9">
        <v>3.4</v>
      </c>
      <c r="F112" s="4">
        <v>10</v>
      </c>
      <c r="G112" s="11">
        <f>G111-((Parameters!$E$19-Parameters!$E$20)/Parameters!$C$20)</f>
        <v>0.9099999999999997</v>
      </c>
      <c r="H112" s="10">
        <f t="shared" si="7"/>
        <v>3.093999999999999</v>
      </c>
      <c r="I112" s="10">
        <f t="shared" si="12"/>
        <v>39.906410017815531</v>
      </c>
      <c r="J112" s="10">
        <f>(Parameters!$C$11-Conventional_Irrigation!I112)/(Parameters!$C$11-Parameters!$C$12)</f>
        <v>2.8914886106162352</v>
      </c>
      <c r="K112" s="10">
        <f t="shared" si="8"/>
        <v>1</v>
      </c>
      <c r="L112" s="10">
        <f t="shared" si="9"/>
        <v>3.093999999999999</v>
      </c>
      <c r="M112" s="2"/>
      <c r="N112" s="10">
        <f t="shared" si="10"/>
        <v>7.0712023962758579</v>
      </c>
      <c r="O112" s="29">
        <f t="shared" si="11"/>
        <v>1.7678005990689645</v>
      </c>
      <c r="P112" s="33"/>
      <c r="Q112" s="33"/>
      <c r="R112" s="33"/>
      <c r="S112" s="33"/>
      <c r="T112" s="33"/>
    </row>
    <row r="113" spans="2:20" x14ac:dyDescent="0.3">
      <c r="B113" s="58">
        <v>43891</v>
      </c>
      <c r="C113" s="61"/>
      <c r="D113" s="9">
        <v>0</v>
      </c>
      <c r="E113" s="9">
        <v>3.4</v>
      </c>
      <c r="F113" s="4">
        <v>10</v>
      </c>
      <c r="G113" s="11">
        <f>G112-((Parameters!$E$19-Parameters!$E$20)/Parameters!$C$20)</f>
        <v>0.88999999999999968</v>
      </c>
      <c r="H113" s="10">
        <f t="shared" si="7"/>
        <v>3.0259999999999989</v>
      </c>
      <c r="I113" s="10">
        <f t="shared" si="12"/>
        <v>44.768210616884495</v>
      </c>
      <c r="J113" s="10">
        <f>(Parameters!$C$11-Conventional_Irrigation!I113)/(Parameters!$C$11-Parameters!$C$12)</f>
        <v>2.7564385939754308</v>
      </c>
      <c r="K113" s="10">
        <f t="shared" si="8"/>
        <v>1</v>
      </c>
      <c r="L113" s="10">
        <f t="shared" si="9"/>
        <v>3.0259999999999989</v>
      </c>
      <c r="M113" s="2"/>
      <c r="N113" s="10">
        <f t="shared" si="10"/>
        <v>2.2774017972068945</v>
      </c>
      <c r="O113" s="29">
        <f t="shared" si="11"/>
        <v>0.56935044930172363</v>
      </c>
      <c r="P113" s="33"/>
      <c r="Q113" s="33"/>
      <c r="R113" s="33"/>
      <c r="S113" s="33"/>
      <c r="T113" s="33"/>
    </row>
    <row r="114" spans="2:20" x14ac:dyDescent="0.3">
      <c r="B114" s="58">
        <v>43892</v>
      </c>
      <c r="C114" s="61"/>
      <c r="D114" s="9">
        <v>0</v>
      </c>
      <c r="E114" s="9">
        <v>3</v>
      </c>
      <c r="F114" s="4">
        <v>10</v>
      </c>
      <c r="G114" s="11">
        <f>G113-((Parameters!$E$19-Parameters!$E$20)/Parameters!$C$20)</f>
        <v>0.86999999999999966</v>
      </c>
      <c r="H114" s="10">
        <f t="shared" si="7"/>
        <v>2.609999999999999</v>
      </c>
      <c r="I114" s="10">
        <f t="shared" si="12"/>
        <v>48.363561066186215</v>
      </c>
      <c r="J114" s="10">
        <f>(Parameters!$C$11-Conventional_Irrigation!I114)/(Parameters!$C$11-Parameters!$C$12)</f>
        <v>2.6565677481614944</v>
      </c>
      <c r="K114" s="10">
        <f t="shared" si="8"/>
        <v>1</v>
      </c>
      <c r="L114" s="10">
        <f t="shared" si="9"/>
        <v>2.609999999999999</v>
      </c>
      <c r="M114" s="2"/>
      <c r="N114" s="10">
        <f t="shared" si="10"/>
        <v>-0.90194865209482811</v>
      </c>
      <c r="O114" s="29">
        <f t="shared" si="11"/>
        <v>-0.22548716302370703</v>
      </c>
      <c r="P114" s="33"/>
      <c r="Q114" s="33"/>
      <c r="R114" s="33"/>
      <c r="S114" s="33"/>
      <c r="T114" s="33"/>
    </row>
    <row r="115" spans="2:20" x14ac:dyDescent="0.3">
      <c r="B115" s="58">
        <v>43893</v>
      </c>
      <c r="C115" s="61"/>
      <c r="D115" s="9">
        <v>0</v>
      </c>
      <c r="E115" s="9">
        <v>2.2999999999999998</v>
      </c>
      <c r="F115" s="4">
        <v>10</v>
      </c>
      <c r="G115" s="11">
        <f>G114-((Parameters!$E$19-Parameters!$E$20)/Parameters!$C$20)</f>
        <v>0.84999999999999964</v>
      </c>
      <c r="H115" s="10">
        <f t="shared" si="7"/>
        <v>1.954999999999999</v>
      </c>
      <c r="I115" s="10">
        <f t="shared" si="12"/>
        <v>50.748073903162506</v>
      </c>
      <c r="J115" s="10">
        <f>(Parameters!$C$11-Conventional_Irrigation!I115)/(Parameters!$C$11-Parameters!$C$12)</f>
        <v>2.5903312804677081</v>
      </c>
      <c r="K115" s="10">
        <f t="shared" si="8"/>
        <v>1</v>
      </c>
      <c r="L115" s="10">
        <f t="shared" si="9"/>
        <v>1.954999999999999</v>
      </c>
      <c r="M115" s="2"/>
      <c r="N115" s="10">
        <f t="shared" si="10"/>
        <v>-2.6314614890711199</v>
      </c>
      <c r="O115" s="29">
        <f t="shared" si="11"/>
        <v>-0.65786537226777997</v>
      </c>
      <c r="P115" s="33"/>
      <c r="Q115" s="33"/>
      <c r="R115" s="33"/>
      <c r="S115" s="33"/>
      <c r="T115" s="33"/>
    </row>
    <row r="116" spans="2:20" x14ac:dyDescent="0.3">
      <c r="B116" s="58">
        <v>43894</v>
      </c>
      <c r="C116" s="61"/>
      <c r="D116" s="9">
        <v>0</v>
      </c>
      <c r="E116" s="9">
        <v>3.3</v>
      </c>
      <c r="F116" s="4">
        <v>10</v>
      </c>
      <c r="G116" s="11">
        <f>G115-((Parameters!$E$19-Parameters!$E$20)/Parameters!$C$20)</f>
        <v>0.82999999999999963</v>
      </c>
      <c r="H116" s="10">
        <f t="shared" si="7"/>
        <v>2.7389999999999985</v>
      </c>
      <c r="I116" s="10">
        <f t="shared" si="12"/>
        <v>52.045208530894726</v>
      </c>
      <c r="J116" s="10">
        <f>(Parameters!$C$11-Conventional_Irrigation!I116)/(Parameters!$C$11-Parameters!$C$12)</f>
        <v>2.5542997630307021</v>
      </c>
      <c r="K116" s="10">
        <f t="shared" si="8"/>
        <v>1</v>
      </c>
      <c r="L116" s="10">
        <f t="shared" si="9"/>
        <v>2.7389999999999985</v>
      </c>
      <c r="M116" s="4">
        <v>20</v>
      </c>
      <c r="N116" s="10">
        <f t="shared" si="10"/>
        <v>15.28740388319666</v>
      </c>
      <c r="O116" s="29">
        <f t="shared" si="11"/>
        <v>3.821850970799165</v>
      </c>
      <c r="P116" s="33"/>
      <c r="Q116" s="33"/>
      <c r="R116" s="33"/>
      <c r="S116" s="33"/>
      <c r="T116" s="33"/>
    </row>
    <row r="117" spans="2:20" x14ac:dyDescent="0.3">
      <c r="B117" s="58">
        <v>43895</v>
      </c>
      <c r="C117" s="61"/>
      <c r="D117" s="9">
        <v>0</v>
      </c>
      <c r="E117" s="9">
        <v>2.8</v>
      </c>
      <c r="F117" s="4">
        <v>10</v>
      </c>
      <c r="G117" s="11">
        <f>G116-((Parameters!$E$19-Parameters!$E$20)/Parameters!$C$20)</f>
        <v>0.80999999999999961</v>
      </c>
      <c r="H117" s="10">
        <f>E117*G117</f>
        <v>2.2679999999999989</v>
      </c>
      <c r="I117" s="10">
        <f t="shared" si="12"/>
        <v>38.606059501693892</v>
      </c>
      <c r="J117" s="10">
        <f>(Parameters!$C$11-Conventional_Irrigation!I117)/(Parameters!$C$11-Parameters!$C$12)</f>
        <v>2.9276094582862808</v>
      </c>
      <c r="K117" s="10">
        <f t="shared" si="8"/>
        <v>1</v>
      </c>
      <c r="L117" s="10">
        <f t="shared" si="9"/>
        <v>2.2679999999999989</v>
      </c>
      <c r="M117" s="2"/>
      <c r="N117" s="10">
        <f t="shared" si="10"/>
        <v>9.1975529123974962</v>
      </c>
      <c r="O117" s="29">
        <f t="shared" si="11"/>
        <v>2.299388228099374</v>
      </c>
      <c r="P117" s="33"/>
      <c r="Q117" s="33"/>
      <c r="R117" s="33"/>
      <c r="S117" s="33"/>
      <c r="T117" s="33"/>
    </row>
    <row r="118" spans="2:20" x14ac:dyDescent="0.3">
      <c r="B118" s="58">
        <v>43896</v>
      </c>
      <c r="C118" s="61"/>
      <c r="D118" s="9">
        <v>0</v>
      </c>
      <c r="E118" s="9">
        <v>3.5</v>
      </c>
      <c r="F118" s="4">
        <v>10</v>
      </c>
      <c r="G118" s="11">
        <f>G117-((Parameters!$E$19-Parameters!$E$20)/Parameters!$C$20)</f>
        <v>0.78999999999999959</v>
      </c>
      <c r="H118" s="10">
        <f t="shared" si="7"/>
        <v>2.7649999999999988</v>
      </c>
      <c r="I118" s="10">
        <f t="shared" si="12"/>
        <v>43.173447729793267</v>
      </c>
      <c r="J118" s="10">
        <f>(Parameters!$C$11-Conventional_Irrigation!I118)/(Parameters!$C$11-Parameters!$C$12)</f>
        <v>2.8007375630612983</v>
      </c>
      <c r="K118" s="10">
        <f t="shared" si="8"/>
        <v>1</v>
      </c>
      <c r="L118" s="10">
        <f t="shared" si="9"/>
        <v>2.7649999999999988</v>
      </c>
      <c r="M118" s="2"/>
      <c r="N118" s="10">
        <f t="shared" si="10"/>
        <v>4.1331646842981229</v>
      </c>
      <c r="O118" s="29">
        <f t="shared" si="11"/>
        <v>1.0332911710745307</v>
      </c>
      <c r="P118" s="33"/>
      <c r="Q118" s="33"/>
      <c r="R118" s="33"/>
      <c r="S118" s="33"/>
      <c r="T118" s="33"/>
    </row>
    <row r="119" spans="2:20" x14ac:dyDescent="0.3">
      <c r="B119" s="58">
        <v>43897</v>
      </c>
      <c r="C119" s="61"/>
      <c r="D119" s="9">
        <v>0</v>
      </c>
      <c r="E119" s="9">
        <v>3.3</v>
      </c>
      <c r="F119" s="4">
        <v>10</v>
      </c>
      <c r="G119" s="11">
        <f>G118-((Parameters!$E$19-Parameters!$E$20)/Parameters!$C$20)</f>
        <v>0.76999999999999957</v>
      </c>
      <c r="H119" s="10">
        <f t="shared" si="7"/>
        <v>2.5409999999999986</v>
      </c>
      <c r="I119" s="10">
        <f t="shared" si="12"/>
        <v>46.971738900867798</v>
      </c>
      <c r="J119" s="10">
        <f>(Parameters!$C$11-Conventional_Irrigation!I119)/(Parameters!$C$11-Parameters!$C$12)</f>
        <v>2.6952294749758945</v>
      </c>
      <c r="K119" s="10">
        <f t="shared" si="8"/>
        <v>1</v>
      </c>
      <c r="L119" s="10">
        <f t="shared" si="9"/>
        <v>2.5409999999999986</v>
      </c>
      <c r="M119" s="2"/>
      <c r="N119" s="10">
        <f t="shared" si="10"/>
        <v>0.55887351322359358</v>
      </c>
      <c r="O119" s="29">
        <f t="shared" si="11"/>
        <v>0.13971837830589839</v>
      </c>
      <c r="P119" s="33"/>
      <c r="Q119" s="33"/>
      <c r="R119" s="33"/>
      <c r="S119" s="33"/>
      <c r="T119" s="33"/>
    </row>
    <row r="120" spans="2:20" x14ac:dyDescent="0.3">
      <c r="B120" s="58">
        <v>43898</v>
      </c>
      <c r="C120" s="61"/>
      <c r="D120" s="9">
        <v>0</v>
      </c>
      <c r="E120" s="9">
        <v>3.1</v>
      </c>
      <c r="F120" s="4">
        <v>10</v>
      </c>
      <c r="G120" s="11">
        <f>G119-((Parameters!$E$19-Parameters!$E$20)/Parameters!$C$20)</f>
        <v>0.74999999999999956</v>
      </c>
      <c r="H120" s="10">
        <f t="shared" si="7"/>
        <v>2.3249999999999988</v>
      </c>
      <c r="I120" s="10">
        <f t="shared" si="12"/>
        <v>49.652457279173696</v>
      </c>
      <c r="J120" s="10">
        <f>(Parameters!$C$11-Conventional_Irrigation!I120)/(Parameters!$C$11-Parameters!$C$12)</f>
        <v>2.6207650755785088</v>
      </c>
      <c r="K120" s="10">
        <f t="shared" si="8"/>
        <v>1</v>
      </c>
      <c r="L120" s="10">
        <f t="shared" si="9"/>
        <v>2.3249999999999988</v>
      </c>
      <c r="M120" s="2"/>
      <c r="N120" s="10">
        <f t="shared" si="10"/>
        <v>-1.9058448650823037</v>
      </c>
      <c r="O120" s="29">
        <f t="shared" si="11"/>
        <v>-0.47646121627057592</v>
      </c>
      <c r="P120" s="33"/>
      <c r="Q120" s="33"/>
      <c r="R120" s="33"/>
      <c r="S120" s="33"/>
      <c r="T120" s="33"/>
    </row>
    <row r="121" spans="2:20" x14ac:dyDescent="0.3">
      <c r="B121" s="58">
        <v>43899</v>
      </c>
      <c r="C121" s="61"/>
      <c r="D121" s="9">
        <v>0</v>
      </c>
      <c r="E121" s="9">
        <v>2.6</v>
      </c>
      <c r="F121" s="4">
        <v>10</v>
      </c>
      <c r="G121" s="11">
        <f>G120-((Parameters!$E$19-Parameters!$E$20)/Parameters!$C$20)</f>
        <v>0.72999999999999954</v>
      </c>
      <c r="H121" s="10">
        <f t="shared" si="7"/>
        <v>1.8979999999999988</v>
      </c>
      <c r="I121" s="10">
        <f t="shared" si="12"/>
        <v>51.500996062903113</v>
      </c>
      <c r="J121" s="10">
        <f>(Parameters!$C$11-Conventional_Irrigation!I121)/(Parameters!$C$11-Parameters!$C$12)</f>
        <v>2.5694167760304691</v>
      </c>
      <c r="K121" s="10">
        <f t="shared" si="8"/>
        <v>1</v>
      </c>
      <c r="L121" s="10">
        <f t="shared" si="9"/>
        <v>1.8979999999999988</v>
      </c>
      <c r="M121" s="4">
        <v>15</v>
      </c>
      <c r="N121" s="10">
        <f t="shared" si="10"/>
        <v>11.672616351188271</v>
      </c>
      <c r="O121" s="29">
        <f t="shared" si="11"/>
        <v>2.9181540877970678</v>
      </c>
      <c r="P121" s="33"/>
      <c r="Q121" s="33"/>
      <c r="R121" s="33"/>
      <c r="S121" s="33"/>
      <c r="T121" s="33"/>
    </row>
    <row r="122" spans="2:20" x14ac:dyDescent="0.3">
      <c r="B122" s="58">
        <v>43900</v>
      </c>
      <c r="C122" s="61"/>
      <c r="D122" s="9">
        <v>0</v>
      </c>
      <c r="E122" s="9">
        <v>3.9</v>
      </c>
      <c r="F122" s="4">
        <v>10</v>
      </c>
      <c r="G122" s="11">
        <f>G121-((Parameters!$E$19-Parameters!$E$20)/Parameters!$C$20)</f>
        <v>0.70999999999999952</v>
      </c>
      <c r="H122" s="10">
        <f t="shared" si="7"/>
        <v>2.7689999999999979</v>
      </c>
      <c r="I122" s="10">
        <f t="shared" si="12"/>
        <v>41.317150150700179</v>
      </c>
      <c r="J122" s="10">
        <f>(Parameters!$C$11-Conventional_Irrigation!I122)/(Parameters!$C$11-Parameters!$C$12)</f>
        <v>2.8523013847027729</v>
      </c>
      <c r="K122" s="10">
        <f t="shared" si="8"/>
        <v>1</v>
      </c>
      <c r="L122" s="10">
        <f t="shared" si="9"/>
        <v>2.7689999999999979</v>
      </c>
      <c r="M122" s="2"/>
      <c r="N122" s="10">
        <f t="shared" si="10"/>
        <v>5.9854622633912049</v>
      </c>
      <c r="O122" s="29">
        <f t="shared" si="11"/>
        <v>1.4963655658478012</v>
      </c>
      <c r="P122" s="33"/>
      <c r="Q122" s="33"/>
      <c r="R122" s="33"/>
      <c r="S122" s="33"/>
      <c r="T122" s="33"/>
    </row>
    <row r="123" spans="2:20" x14ac:dyDescent="0.3">
      <c r="B123" s="58">
        <v>43901</v>
      </c>
      <c r="C123" s="61"/>
      <c r="D123" s="9">
        <v>0</v>
      </c>
      <c r="E123" s="9">
        <v>3.5</v>
      </c>
      <c r="F123" s="4">
        <v>10</v>
      </c>
      <c r="G123" s="11">
        <f>G122-((Parameters!$E$19-Parameters!$E$20)/Parameters!$C$20)</f>
        <v>0.6899999999999995</v>
      </c>
      <c r="H123" s="10">
        <f t="shared" si="7"/>
        <v>2.4149999999999983</v>
      </c>
      <c r="I123" s="10">
        <f t="shared" si="12"/>
        <v>45.582515716547981</v>
      </c>
      <c r="J123" s="10">
        <f>(Parameters!$C$11-Conventional_Irrigation!I123)/(Parameters!$C$11-Parameters!$C$12)</f>
        <v>2.7338190078736671</v>
      </c>
      <c r="K123" s="10">
        <f t="shared" si="8"/>
        <v>1</v>
      </c>
      <c r="L123" s="10">
        <f t="shared" si="9"/>
        <v>2.4149999999999983</v>
      </c>
      <c r="M123" s="2"/>
      <c r="N123" s="10">
        <f t="shared" si="10"/>
        <v>2.0740966975434052</v>
      </c>
      <c r="O123" s="29">
        <f t="shared" si="11"/>
        <v>0.5185241743858513</v>
      </c>
      <c r="P123" s="33"/>
      <c r="Q123" s="33"/>
      <c r="R123" s="33"/>
      <c r="S123" s="33"/>
      <c r="T123" s="33"/>
    </row>
    <row r="124" spans="2:20" x14ac:dyDescent="0.3">
      <c r="B124" s="58">
        <v>43902</v>
      </c>
      <c r="C124" s="61"/>
      <c r="D124" s="9">
        <v>0</v>
      </c>
      <c r="E124" s="9">
        <v>2.9</v>
      </c>
      <c r="F124" s="4">
        <v>10</v>
      </c>
      <c r="G124" s="11">
        <f>G123-((Parameters!$E$19-Parameters!$E$20)/Parameters!$C$20)</f>
        <v>0.66999999999999948</v>
      </c>
      <c r="H124" s="10">
        <f t="shared" si="7"/>
        <v>1.9429999999999985</v>
      </c>
      <c r="I124" s="10">
        <f t="shared" si="12"/>
        <v>48.516039890933833</v>
      </c>
      <c r="J124" s="10">
        <f>(Parameters!$C$11-Conventional_Irrigation!I124)/(Parameters!$C$11-Parameters!$C$12)</f>
        <v>2.652332225251838</v>
      </c>
      <c r="K124" s="10">
        <f t="shared" si="8"/>
        <v>1</v>
      </c>
      <c r="L124" s="10">
        <f t="shared" si="9"/>
        <v>1.9429999999999985</v>
      </c>
      <c r="M124" s="2"/>
      <c r="N124" s="10">
        <f t="shared" si="10"/>
        <v>-0.38742747684244461</v>
      </c>
      <c r="O124" s="29">
        <f t="shared" si="11"/>
        <v>-9.6856869210611152E-2</v>
      </c>
      <c r="P124" s="33"/>
      <c r="Q124" s="33"/>
      <c r="R124" s="33"/>
      <c r="S124" s="33"/>
      <c r="T124" s="33"/>
    </row>
    <row r="125" spans="2:20" x14ac:dyDescent="0.3">
      <c r="B125" s="58">
        <v>43903</v>
      </c>
      <c r="C125" s="62"/>
      <c r="D125" s="9">
        <v>0</v>
      </c>
      <c r="E125" s="9">
        <v>4.4000000000000004</v>
      </c>
      <c r="F125" s="4">
        <v>10</v>
      </c>
      <c r="G125" s="11">
        <f>G124-((Parameters!$E$19-Parameters!$E$20)/Parameters!$C$20)</f>
        <v>0.64999999999999947</v>
      </c>
      <c r="H125" s="10">
        <f t="shared" si="7"/>
        <v>2.8599999999999981</v>
      </c>
      <c r="I125" s="10">
        <f t="shared" si="12"/>
        <v>50.362183021723219</v>
      </c>
      <c r="J125" s="10">
        <f>(Parameters!$C$11-Conventional_Irrigation!I125)/(Parameters!$C$11-Parameters!$C$12)</f>
        <v>2.6010504716187999</v>
      </c>
      <c r="K125" s="10">
        <f t="shared" si="8"/>
        <v>1</v>
      </c>
      <c r="L125" s="10">
        <f t="shared" si="9"/>
        <v>2.8599999999999981</v>
      </c>
      <c r="M125" s="2"/>
      <c r="N125" s="10">
        <f t="shared" si="10"/>
        <v>-3.1505706076318316</v>
      </c>
      <c r="O125" s="29">
        <f t="shared" si="11"/>
        <v>-0.7876426519079579</v>
      </c>
      <c r="P125" s="33"/>
      <c r="Q125" s="33"/>
      <c r="R125" s="33"/>
      <c r="S125" s="33"/>
      <c r="T125" s="33"/>
    </row>
    <row r="126" spans="2:20" x14ac:dyDescent="0.3">
      <c r="B126" s="59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3"/>
      <c r="N126" s="32"/>
      <c r="O126" s="34"/>
      <c r="P126" s="33"/>
      <c r="Q126" s="33"/>
      <c r="R126" s="33"/>
      <c r="S126" s="33"/>
      <c r="T126" s="33"/>
    </row>
    <row r="127" spans="2:20" x14ac:dyDescent="0.3">
      <c r="B127" s="59"/>
      <c r="C127" s="32" t="s">
        <v>47</v>
      </c>
      <c r="D127" s="40">
        <f>SUM(D6:D30)</f>
        <v>6.5</v>
      </c>
      <c r="E127" s="30"/>
      <c r="F127" s="31"/>
      <c r="G127" s="31"/>
      <c r="H127" s="32"/>
      <c r="J127" s="32"/>
      <c r="K127" s="32"/>
      <c r="L127" s="38">
        <f>SUM(L6:L30)</f>
        <v>31.135000000000009</v>
      </c>
      <c r="M127" s="38">
        <f>SUM(M6:M30)</f>
        <v>230</v>
      </c>
      <c r="N127" s="38"/>
      <c r="O127" s="38">
        <f t="shared" ref="O127" si="13">SUM(O6:O30)</f>
        <v>232.03197287694334</v>
      </c>
      <c r="P127" s="33"/>
      <c r="Q127" s="33"/>
      <c r="R127" s="33"/>
      <c r="S127" s="33"/>
      <c r="T127" s="33"/>
    </row>
    <row r="128" spans="2:20" x14ac:dyDescent="0.3">
      <c r="B128" s="59"/>
      <c r="C128" s="32" t="s">
        <v>48</v>
      </c>
      <c r="D128" s="41">
        <f>SUM(D31:D65)</f>
        <v>1.3</v>
      </c>
      <c r="E128" s="30"/>
      <c r="F128" s="31"/>
      <c r="G128" s="31"/>
      <c r="H128" s="32"/>
      <c r="J128" s="32"/>
      <c r="K128" s="32"/>
      <c r="L128" s="38">
        <f>SUM(L31:L65)</f>
        <v>56.913571428571387</v>
      </c>
      <c r="M128" s="38">
        <f>SUM(M31:M65)</f>
        <v>235</v>
      </c>
      <c r="N128" s="38"/>
      <c r="O128" s="38">
        <f t="shared" ref="O128" si="14">SUM(O31:O65)</f>
        <v>186.35620571751755</v>
      </c>
      <c r="P128" s="33"/>
      <c r="Q128" s="33"/>
      <c r="R128" s="33"/>
      <c r="S128" s="33"/>
      <c r="T128" s="33"/>
    </row>
    <row r="129" spans="2:20" x14ac:dyDescent="0.3">
      <c r="B129" s="59"/>
      <c r="C129" s="32" t="s">
        <v>49</v>
      </c>
      <c r="D129" s="41">
        <f>SUM(D66:D100)</f>
        <v>0</v>
      </c>
      <c r="E129" s="30"/>
      <c r="F129" s="31"/>
      <c r="G129" s="31"/>
      <c r="H129" s="32"/>
      <c r="J129" s="32"/>
      <c r="K129" s="32"/>
      <c r="L129" s="38">
        <f>SUM(L66:L100)</f>
        <v>102.00500000000001</v>
      </c>
      <c r="M129" s="38">
        <f>SUM(M66:M100)</f>
        <v>325</v>
      </c>
      <c r="N129" s="38"/>
      <c r="O129" s="38">
        <f t="shared" ref="O129" si="15">SUM(O66:O100)</f>
        <v>223.41018901342107</v>
      </c>
      <c r="P129" s="33"/>
      <c r="Q129" s="33"/>
      <c r="R129" s="33"/>
      <c r="S129" s="33"/>
      <c r="T129" s="33"/>
    </row>
    <row r="130" spans="2:20" x14ac:dyDescent="0.3">
      <c r="C130" s="37" t="s">
        <v>50</v>
      </c>
      <c r="D130" s="39">
        <f>SUM(D101:D125)</f>
        <v>0</v>
      </c>
      <c r="L130" s="39">
        <f>SUM(L101:L125)</f>
        <v>75.421999999999954</v>
      </c>
      <c r="M130" s="39">
        <f>SUM(M101:M125)</f>
        <v>90</v>
      </c>
      <c r="N130" s="39"/>
      <c r="O130" s="39">
        <f t="shared" ref="O130" si="16">SUM(O101:O125)</f>
        <v>20.388988919270545</v>
      </c>
    </row>
    <row r="131" spans="2:20" x14ac:dyDescent="0.3">
      <c r="D131" s="13">
        <f>SUM(D6:D125)</f>
        <v>7.8</v>
      </c>
      <c r="E131" s="14"/>
      <c r="F131" s="14"/>
      <c r="G131" s="14"/>
      <c r="H131" s="14"/>
      <c r="I131" s="14"/>
      <c r="J131" s="14"/>
      <c r="K131" s="14"/>
      <c r="L131" s="13">
        <f>SUM(L6:L125)</f>
        <v>265.47557142857136</v>
      </c>
      <c r="M131" s="13">
        <f>SUM(M6:M125)</f>
        <v>880</v>
      </c>
      <c r="N131" s="13"/>
      <c r="O131" s="13">
        <f>SUM(O6:O125)</f>
        <v>662.1873565271527</v>
      </c>
    </row>
    <row r="133" spans="2:20" x14ac:dyDescent="0.3">
      <c r="D133">
        <f>D131/38</f>
        <v>0.20526315789473684</v>
      </c>
    </row>
  </sheetData>
  <mergeCells count="6">
    <mergeCell ref="C6:C30"/>
    <mergeCell ref="B2:O2"/>
    <mergeCell ref="F4:F5"/>
    <mergeCell ref="C101:C125"/>
    <mergeCell ref="C31:C65"/>
    <mergeCell ref="C66:C10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133"/>
  <sheetViews>
    <sheetView workbookViewId="0">
      <selection activeCell="G37" sqref="G37"/>
    </sheetView>
  </sheetViews>
  <sheetFormatPr defaultRowHeight="14.4" x14ac:dyDescent="0.3"/>
  <cols>
    <col min="1" max="1" width="3.109375" customWidth="1"/>
    <col min="3" max="3" width="12.109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3" t="s">
        <v>32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0" t="s">
        <v>16</v>
      </c>
      <c r="D6" s="9">
        <v>0</v>
      </c>
      <c r="E6" s="47">
        <v>7.870493816788434</v>
      </c>
      <c r="F6" s="4">
        <v>50</v>
      </c>
      <c r="G6" s="11">
        <v>0.65</v>
      </c>
      <c r="H6" s="10">
        <f>E6*G6</f>
        <v>5.1158209809124822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5.1158209809124822</v>
      </c>
      <c r="M6" s="10">
        <f>MAX((M5+O5+D6-L6-P5),0)</f>
        <v>34.884179019087519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8.7210447547718797</v>
      </c>
      <c r="Q6" s="2"/>
      <c r="R6" s="2"/>
      <c r="S6" s="2"/>
      <c r="T6" s="2"/>
      <c r="U6" s="2"/>
    </row>
    <row r="7" spans="2:21" x14ac:dyDescent="0.3">
      <c r="B7" s="9">
        <v>2</v>
      </c>
      <c r="C7" s="61"/>
      <c r="D7" s="9">
        <v>0</v>
      </c>
      <c r="E7" s="47">
        <v>7.0624392968077956</v>
      </c>
      <c r="F7" s="4">
        <v>50</v>
      </c>
      <c r="G7" s="11">
        <v>0.65</v>
      </c>
      <c r="H7" s="10">
        <f t="shared" ref="H7:H70" si="0">E7*G7</f>
        <v>4.5905855429250675</v>
      </c>
      <c r="I7" s="10">
        <f>MAX(0,(I6+L6-D6-M6+O6))</f>
        <v>82.731641961824977</v>
      </c>
      <c r="J7" s="10">
        <f>(Parameters!$C$11-'1_Day_Lead'!I7)/(Parameters!$C$11-Parameters!$C$12)</f>
        <v>1.7018988343937507</v>
      </c>
      <c r="K7" s="10">
        <f t="shared" ref="K7:K70" si="1">IF(J7&lt;0,0,IF(J7&gt;1,1,J7))</f>
        <v>1</v>
      </c>
      <c r="L7" s="10">
        <f t="shared" ref="L7:L70" si="2">H7*K7</f>
        <v>4.5905855429250675</v>
      </c>
      <c r="M7" s="10">
        <f t="shared" ref="M7:M70" si="3">MAX((M6+O6+D7-L7-P6),0)</f>
        <v>34.072548721390568</v>
      </c>
      <c r="N7" s="10" t="str">
        <f t="shared" ref="N7:N70" si="4">IF(M7&lt;0.25*F7,"HI",IF(M7&lt;0.5*F7,"MI",IF(M7&lt;0.75*F7,"LI","NI")))</f>
        <v>LI</v>
      </c>
      <c r="O7" s="10">
        <f t="shared" ref="O7:O70" si="5">IF(N7="NI",0,IF(N7="LI",0.25*F7,IF(N7="MI",0.5*F7,0.75*F7)))</f>
        <v>12.5</v>
      </c>
      <c r="P7" s="10">
        <f t="shared" ref="P7:P70" si="6">0.25*M7</f>
        <v>8.518137180347642</v>
      </c>
      <c r="Q7" s="2"/>
      <c r="R7" s="2"/>
      <c r="S7" s="2"/>
      <c r="T7" s="2"/>
      <c r="U7" s="2"/>
    </row>
    <row r="8" spans="2:21" x14ac:dyDescent="0.3">
      <c r="B8" s="9">
        <v>3</v>
      </c>
      <c r="C8" s="61"/>
      <c r="D8" s="9">
        <v>0</v>
      </c>
      <c r="E8" s="47">
        <v>5.1451480434217522</v>
      </c>
      <c r="F8" s="4">
        <v>50</v>
      </c>
      <c r="G8" s="11">
        <v>0.65</v>
      </c>
      <c r="H8" s="10">
        <f t="shared" si="0"/>
        <v>3.344346228224139</v>
      </c>
      <c r="I8" s="10">
        <f t="shared" ref="I8:I16" si="7">MAX(0,(I7+L7-D7-M7+O7))</f>
        <v>65.749678783359485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3.344346228224139</v>
      </c>
      <c r="M8" s="10">
        <f t="shared" si="3"/>
        <v>34.710065312818784</v>
      </c>
      <c r="N8" s="10" t="str">
        <f t="shared" si="4"/>
        <v>LI</v>
      </c>
      <c r="O8" s="10">
        <f t="shared" si="5"/>
        <v>12.5</v>
      </c>
      <c r="P8" s="10">
        <f t="shared" si="6"/>
        <v>8.6775163282046961</v>
      </c>
      <c r="Q8" s="2"/>
      <c r="R8" s="2"/>
      <c r="S8" s="2"/>
      <c r="T8" s="2"/>
      <c r="U8" s="2"/>
    </row>
    <row r="9" spans="2:21" x14ac:dyDescent="0.3">
      <c r="B9" s="9">
        <v>4</v>
      </c>
      <c r="C9" s="61"/>
      <c r="D9" s="9">
        <v>0</v>
      </c>
      <c r="E9" s="47">
        <v>7.5875282937369137</v>
      </c>
      <c r="F9" s="4">
        <v>50</v>
      </c>
      <c r="G9" s="11">
        <v>0.65</v>
      </c>
      <c r="H9" s="10">
        <f t="shared" si="0"/>
        <v>4.9318933909289937</v>
      </c>
      <c r="I9" s="10">
        <f t="shared" si="7"/>
        <v>46.883959698764841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4.9318933909289937</v>
      </c>
      <c r="M9" s="10">
        <f t="shared" si="3"/>
        <v>33.600655593685097</v>
      </c>
      <c r="N9" s="10" t="str">
        <f t="shared" si="4"/>
        <v>LI</v>
      </c>
      <c r="O9" s="10">
        <f t="shared" si="5"/>
        <v>12.5</v>
      </c>
      <c r="P9" s="10">
        <f t="shared" si="6"/>
        <v>8.4001638984212743</v>
      </c>
      <c r="Q9" s="2"/>
      <c r="R9" s="2"/>
      <c r="S9" s="2"/>
      <c r="T9" s="2"/>
      <c r="U9" s="2"/>
    </row>
    <row r="10" spans="2:21" x14ac:dyDescent="0.3">
      <c r="B10" s="9">
        <v>5</v>
      </c>
      <c r="C10" s="61"/>
      <c r="D10" s="9">
        <v>0</v>
      </c>
      <c r="E10" s="47">
        <v>6.1730883614475633</v>
      </c>
      <c r="F10" s="4">
        <v>50</v>
      </c>
      <c r="G10" s="11">
        <v>0.65</v>
      </c>
      <c r="H10" s="10">
        <f t="shared" si="0"/>
        <v>4.0125074349409164</v>
      </c>
      <c r="I10" s="10">
        <f t="shared" si="7"/>
        <v>30.715197496008734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4.0125074349409164</v>
      </c>
      <c r="M10" s="10">
        <f t="shared" si="3"/>
        <v>33.687984260322906</v>
      </c>
      <c r="N10" s="10" t="str">
        <f t="shared" si="4"/>
        <v>LI</v>
      </c>
      <c r="O10" s="10">
        <f t="shared" si="5"/>
        <v>12.5</v>
      </c>
      <c r="P10" s="10">
        <f t="shared" si="6"/>
        <v>8.4219960650807266</v>
      </c>
      <c r="Q10" s="2"/>
      <c r="R10" s="2"/>
      <c r="S10" s="2"/>
      <c r="T10" s="2"/>
      <c r="U10" s="2"/>
    </row>
    <row r="11" spans="2:21" x14ac:dyDescent="0.3">
      <c r="B11" s="9">
        <v>6</v>
      </c>
      <c r="C11" s="61"/>
      <c r="D11" s="9">
        <v>0</v>
      </c>
      <c r="E11" s="47">
        <v>6.1386138852394323</v>
      </c>
      <c r="F11" s="4">
        <v>50</v>
      </c>
      <c r="G11" s="11">
        <v>0.65</v>
      </c>
      <c r="H11" s="10">
        <f t="shared" si="0"/>
        <v>3.9900990254056312</v>
      </c>
      <c r="I11" s="10">
        <f t="shared" si="7"/>
        <v>13.539720670626743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3.9900990254056312</v>
      </c>
      <c r="M11" s="10">
        <f t="shared" si="3"/>
        <v>33.775889169836546</v>
      </c>
      <c r="N11" s="10" t="str">
        <f t="shared" si="4"/>
        <v>LI</v>
      </c>
      <c r="O11" s="10">
        <f t="shared" si="5"/>
        <v>12.5</v>
      </c>
      <c r="P11" s="10">
        <f t="shared" si="6"/>
        <v>8.4439722924591365</v>
      </c>
      <c r="Q11" s="2"/>
      <c r="R11" s="2"/>
      <c r="S11" s="2"/>
      <c r="T11" s="2"/>
      <c r="U11" s="2"/>
    </row>
    <row r="12" spans="2:21" x14ac:dyDescent="0.3">
      <c r="B12" s="9">
        <v>7</v>
      </c>
      <c r="C12" s="61"/>
      <c r="D12" s="9">
        <v>0</v>
      </c>
      <c r="E12" s="47">
        <v>0.56769397488983131</v>
      </c>
      <c r="F12" s="4">
        <v>50</v>
      </c>
      <c r="G12" s="11">
        <v>0.65</v>
      </c>
      <c r="H12" s="10">
        <f t="shared" si="0"/>
        <v>0.36900108367839035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0.36900108367839035</v>
      </c>
      <c r="M12" s="10">
        <f t="shared" si="3"/>
        <v>37.462915793699018</v>
      </c>
      <c r="N12" s="10" t="str">
        <f t="shared" si="4"/>
        <v>LI</v>
      </c>
      <c r="O12" s="10">
        <f t="shared" si="5"/>
        <v>12.5</v>
      </c>
      <c r="P12" s="10">
        <f t="shared" si="6"/>
        <v>9.3657289484247546</v>
      </c>
      <c r="Q12" s="2"/>
      <c r="R12" s="2"/>
      <c r="S12" s="2"/>
      <c r="T12" s="2"/>
      <c r="U12" s="2"/>
    </row>
    <row r="13" spans="2:21" x14ac:dyDescent="0.3">
      <c r="B13" s="9">
        <v>8</v>
      </c>
      <c r="C13" s="61"/>
      <c r="D13" s="9">
        <v>0</v>
      </c>
      <c r="E13" s="47">
        <v>0.17603947278228668</v>
      </c>
      <c r="F13" s="4">
        <v>50</v>
      </c>
      <c r="G13" s="11">
        <v>0.65</v>
      </c>
      <c r="H13" s="10">
        <f t="shared" si="0"/>
        <v>0.11442565730848635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0.11442565730848635</v>
      </c>
      <c r="M13" s="10">
        <f t="shared" si="3"/>
        <v>40.482761187965778</v>
      </c>
      <c r="N13" s="10" t="str">
        <f t="shared" si="4"/>
        <v>NI</v>
      </c>
      <c r="O13" s="10">
        <f t="shared" si="5"/>
        <v>0</v>
      </c>
      <c r="P13" s="10">
        <f t="shared" si="6"/>
        <v>10.120690296991445</v>
      </c>
      <c r="Q13" s="2"/>
      <c r="R13" s="2"/>
      <c r="S13" s="2"/>
      <c r="T13" s="2"/>
      <c r="U13" s="2"/>
    </row>
    <row r="14" spans="2:21" x14ac:dyDescent="0.3">
      <c r="B14" s="9">
        <v>9</v>
      </c>
      <c r="C14" s="61"/>
      <c r="D14" s="9">
        <v>0</v>
      </c>
      <c r="E14" s="47">
        <v>8.7505285465390177</v>
      </c>
      <c r="F14" s="4">
        <v>50</v>
      </c>
      <c r="G14" s="11">
        <v>0.65</v>
      </c>
      <c r="H14" s="10">
        <f t="shared" si="0"/>
        <v>5.6878435552503621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5.6878435552503621</v>
      </c>
      <c r="M14" s="10">
        <f t="shared" si="3"/>
        <v>24.674227335723973</v>
      </c>
      <c r="N14" s="10" t="str">
        <f t="shared" si="4"/>
        <v>MI</v>
      </c>
      <c r="O14" s="10">
        <f t="shared" si="5"/>
        <v>25</v>
      </c>
      <c r="P14" s="10">
        <f t="shared" si="6"/>
        <v>6.1685568339309933</v>
      </c>
      <c r="Q14" s="2"/>
      <c r="R14" s="2"/>
      <c r="S14" s="2"/>
      <c r="T14" s="2"/>
      <c r="U14" s="2"/>
    </row>
    <row r="15" spans="2:21" x14ac:dyDescent="0.3">
      <c r="B15" s="9">
        <v>10</v>
      </c>
      <c r="C15" s="61"/>
      <c r="D15" s="9">
        <v>0</v>
      </c>
      <c r="E15" s="47">
        <v>7.6096992596621691</v>
      </c>
      <c r="F15" s="4">
        <v>50</v>
      </c>
      <c r="G15" s="11">
        <v>0.65</v>
      </c>
      <c r="H15" s="10">
        <f t="shared" si="0"/>
        <v>4.9463045187804102</v>
      </c>
      <c r="I15" s="10">
        <f t="shared" si="7"/>
        <v>6.0136162195263907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4.9463045187804102</v>
      </c>
      <c r="M15" s="10">
        <f t="shared" si="3"/>
        <v>38.559365983012569</v>
      </c>
      <c r="N15" s="10" t="str">
        <f t="shared" si="4"/>
        <v>NI</v>
      </c>
      <c r="O15" s="10">
        <f t="shared" si="5"/>
        <v>0</v>
      </c>
      <c r="P15" s="10">
        <f t="shared" si="6"/>
        <v>9.6398414957531422</v>
      </c>
      <c r="Q15" s="2"/>
      <c r="R15" s="2"/>
      <c r="S15" s="2"/>
      <c r="T15" s="2"/>
      <c r="U15" s="2"/>
    </row>
    <row r="16" spans="2:21" x14ac:dyDescent="0.3">
      <c r="B16" s="9">
        <v>11</v>
      </c>
      <c r="C16" s="61"/>
      <c r="D16" s="9">
        <v>0</v>
      </c>
      <c r="E16" s="47">
        <v>3.2353689840871911</v>
      </c>
      <c r="F16" s="4">
        <v>50</v>
      </c>
      <c r="G16" s="11">
        <v>0.65</v>
      </c>
      <c r="H16" s="10">
        <f t="shared" si="0"/>
        <v>2.1029898396566744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2.1029898396566744</v>
      </c>
      <c r="M16" s="10">
        <f t="shared" si="3"/>
        <v>26.816534647602754</v>
      </c>
      <c r="N16" s="10" t="str">
        <f t="shared" si="4"/>
        <v>LI</v>
      </c>
      <c r="O16" s="10">
        <f t="shared" si="5"/>
        <v>12.5</v>
      </c>
      <c r="P16" s="10">
        <f t="shared" si="6"/>
        <v>6.7041336619006886</v>
      </c>
      <c r="Q16" s="2"/>
      <c r="R16" s="2"/>
      <c r="S16" s="2"/>
      <c r="T16" s="2"/>
      <c r="U16" s="2"/>
    </row>
    <row r="17" spans="2:21" x14ac:dyDescent="0.3">
      <c r="B17" s="9">
        <v>12</v>
      </c>
      <c r="C17" s="61"/>
      <c r="D17" s="9">
        <v>0</v>
      </c>
      <c r="E17" s="47">
        <v>1.1738410812110385</v>
      </c>
      <c r="F17" s="4">
        <v>50</v>
      </c>
      <c r="G17" s="11">
        <v>0.65</v>
      </c>
      <c r="H17" s="10">
        <f t="shared" si="0"/>
        <v>0.76299670278717502</v>
      </c>
      <c r="I17" s="10">
        <f t="shared" ref="I17:I71" si="8">MAX(0,(I16+L16-D16-M16+O16))</f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0.76299670278717502</v>
      </c>
      <c r="M17" s="10">
        <f t="shared" si="3"/>
        <v>31.849404282914886</v>
      </c>
      <c r="N17" s="10" t="str">
        <f t="shared" si="4"/>
        <v>LI</v>
      </c>
      <c r="O17" s="10">
        <f t="shared" si="5"/>
        <v>12.5</v>
      </c>
      <c r="P17" s="10">
        <f t="shared" si="6"/>
        <v>7.9623510707287215</v>
      </c>
      <c r="Q17" s="2"/>
      <c r="R17" s="2"/>
      <c r="S17" s="2"/>
      <c r="T17" s="2"/>
      <c r="U17" s="2"/>
    </row>
    <row r="18" spans="2:21" x14ac:dyDescent="0.3">
      <c r="B18" s="9">
        <v>13</v>
      </c>
      <c r="C18" s="61"/>
      <c r="D18" s="9">
        <v>0</v>
      </c>
      <c r="E18" s="47">
        <v>5.1103049367293831</v>
      </c>
      <c r="F18" s="4">
        <v>50</v>
      </c>
      <c r="G18" s="11">
        <v>0.65</v>
      </c>
      <c r="H18" s="10">
        <f t="shared" si="0"/>
        <v>3.3216982088740989</v>
      </c>
      <c r="I18" s="10">
        <f t="shared" si="8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3.3216982088740989</v>
      </c>
      <c r="M18" s="10">
        <f t="shared" si="3"/>
        <v>33.065355003312071</v>
      </c>
      <c r="N18" s="10" t="str">
        <f t="shared" si="4"/>
        <v>LI</v>
      </c>
      <c r="O18" s="10">
        <f t="shared" si="5"/>
        <v>12.5</v>
      </c>
      <c r="P18" s="10">
        <f t="shared" si="6"/>
        <v>8.2663387508280177</v>
      </c>
      <c r="Q18" s="2"/>
      <c r="R18" s="2"/>
      <c r="S18" s="2"/>
      <c r="T18" s="2"/>
      <c r="U18" s="2"/>
    </row>
    <row r="19" spans="2:21" x14ac:dyDescent="0.3">
      <c r="B19" s="9">
        <v>14</v>
      </c>
      <c r="C19" s="61"/>
      <c r="D19" s="9">
        <v>0</v>
      </c>
      <c r="E19" s="47">
        <v>7.519963641275079</v>
      </c>
      <c r="F19" s="4">
        <v>50</v>
      </c>
      <c r="G19" s="11">
        <v>0.65</v>
      </c>
      <c r="H19" s="10">
        <f t="shared" si="0"/>
        <v>4.8879763668288012</v>
      </c>
      <c r="I19" s="10">
        <f t="shared" si="8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4.8879763668288012</v>
      </c>
      <c r="M19" s="10">
        <f t="shared" si="3"/>
        <v>32.411039885655249</v>
      </c>
      <c r="N19" s="10" t="str">
        <f t="shared" si="4"/>
        <v>LI</v>
      </c>
      <c r="O19" s="10">
        <f t="shared" si="5"/>
        <v>12.5</v>
      </c>
      <c r="P19" s="10">
        <f t="shared" si="6"/>
        <v>8.1027599714138123</v>
      </c>
      <c r="Q19" s="2"/>
      <c r="R19" s="2"/>
      <c r="S19" s="2"/>
      <c r="T19" s="2"/>
      <c r="U19" s="2"/>
    </row>
    <row r="20" spans="2:21" x14ac:dyDescent="0.3">
      <c r="B20" s="9">
        <v>15</v>
      </c>
      <c r="C20" s="61"/>
      <c r="D20" s="9">
        <v>0</v>
      </c>
      <c r="E20" s="47">
        <v>3.3650359996633981</v>
      </c>
      <c r="F20" s="4">
        <v>50</v>
      </c>
      <c r="G20" s="11">
        <v>0.65</v>
      </c>
      <c r="H20" s="10">
        <f t="shared" si="0"/>
        <v>2.1872733997812088</v>
      </c>
      <c r="I20" s="10">
        <f t="shared" si="8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2.1872733997812088</v>
      </c>
      <c r="M20" s="10">
        <f t="shared" si="3"/>
        <v>34.621006514460227</v>
      </c>
      <c r="N20" s="10" t="str">
        <f t="shared" si="4"/>
        <v>LI</v>
      </c>
      <c r="O20" s="10">
        <f t="shared" si="5"/>
        <v>12.5</v>
      </c>
      <c r="P20" s="10">
        <f t="shared" si="6"/>
        <v>8.6552516286150567</v>
      </c>
      <c r="Q20" s="2"/>
      <c r="R20" s="2"/>
      <c r="S20" s="2"/>
      <c r="T20" s="2"/>
      <c r="U20" s="2"/>
    </row>
    <row r="21" spans="2:21" x14ac:dyDescent="0.3">
      <c r="B21" s="9">
        <v>16</v>
      </c>
      <c r="C21" s="61"/>
      <c r="D21" s="9">
        <v>0</v>
      </c>
      <c r="E21" s="47">
        <v>4.3893032894780291</v>
      </c>
      <c r="F21" s="4">
        <v>50</v>
      </c>
      <c r="G21" s="11">
        <v>0.65</v>
      </c>
      <c r="H21" s="10">
        <f t="shared" si="0"/>
        <v>2.853047138160719</v>
      </c>
      <c r="I21" s="10">
        <f t="shared" si="8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2.853047138160719</v>
      </c>
      <c r="M21" s="10">
        <f t="shared" si="3"/>
        <v>35.612707747684453</v>
      </c>
      <c r="N21" s="10" t="str">
        <f t="shared" si="4"/>
        <v>LI</v>
      </c>
      <c r="O21" s="10">
        <f t="shared" si="5"/>
        <v>12.5</v>
      </c>
      <c r="P21" s="10">
        <f t="shared" si="6"/>
        <v>8.9031769369211133</v>
      </c>
      <c r="Q21" s="2"/>
      <c r="R21" s="2"/>
      <c r="S21" s="2"/>
      <c r="T21" s="2"/>
      <c r="U21" s="2"/>
    </row>
    <row r="22" spans="2:21" x14ac:dyDescent="0.3">
      <c r="B22" s="9">
        <v>17</v>
      </c>
      <c r="C22" s="61"/>
      <c r="D22" s="9">
        <v>0</v>
      </c>
      <c r="E22" s="47">
        <v>11.056105000930108</v>
      </c>
      <c r="F22" s="4">
        <v>50</v>
      </c>
      <c r="G22" s="11">
        <v>0.65</v>
      </c>
      <c r="H22" s="10">
        <f t="shared" si="0"/>
        <v>7.1864682506045705</v>
      </c>
      <c r="I22" s="10">
        <f t="shared" si="8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7.1864682506045705</v>
      </c>
      <c r="M22" s="10">
        <f t="shared" si="3"/>
        <v>32.02306256015877</v>
      </c>
      <c r="N22" s="10" t="str">
        <f t="shared" si="4"/>
        <v>LI</v>
      </c>
      <c r="O22" s="10">
        <f t="shared" si="5"/>
        <v>12.5</v>
      </c>
      <c r="P22" s="10">
        <f t="shared" si="6"/>
        <v>8.0057656400396926</v>
      </c>
      <c r="Q22" s="2"/>
      <c r="R22" s="2"/>
      <c r="S22" s="2"/>
      <c r="T22" s="2"/>
      <c r="U22" s="2"/>
    </row>
    <row r="23" spans="2:21" x14ac:dyDescent="0.3">
      <c r="B23" s="9">
        <v>18</v>
      </c>
      <c r="C23" s="61"/>
      <c r="D23" s="9">
        <v>0</v>
      </c>
      <c r="E23" s="47">
        <v>4.7294558902758723</v>
      </c>
      <c r="F23" s="4">
        <v>50</v>
      </c>
      <c r="G23" s="11">
        <v>0.65</v>
      </c>
      <c r="H23" s="10">
        <f t="shared" si="0"/>
        <v>3.0741463286793169</v>
      </c>
      <c r="I23" s="10">
        <f t="shared" si="8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3.0741463286793169</v>
      </c>
      <c r="M23" s="10">
        <f t="shared" si="3"/>
        <v>33.44315059143976</v>
      </c>
      <c r="N23" s="10" t="str">
        <f t="shared" si="4"/>
        <v>LI</v>
      </c>
      <c r="O23" s="10">
        <f t="shared" si="5"/>
        <v>12.5</v>
      </c>
      <c r="P23" s="10">
        <f t="shared" si="6"/>
        <v>8.3607876478599401</v>
      </c>
      <c r="Q23" s="2"/>
      <c r="R23" s="2"/>
      <c r="S23" s="2"/>
      <c r="T23" s="2"/>
      <c r="U23" s="2"/>
    </row>
    <row r="24" spans="2:21" x14ac:dyDescent="0.3">
      <c r="B24" s="9">
        <v>19</v>
      </c>
      <c r="C24" s="61"/>
      <c r="D24" s="9">
        <v>0</v>
      </c>
      <c r="E24" s="47">
        <v>2.3544236970680297</v>
      </c>
      <c r="F24" s="4">
        <v>50</v>
      </c>
      <c r="G24" s="11">
        <v>0.65</v>
      </c>
      <c r="H24" s="10">
        <f t="shared" si="0"/>
        <v>1.5303754030942194</v>
      </c>
      <c r="I24" s="10">
        <f t="shared" si="8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1.5303754030942194</v>
      </c>
      <c r="M24" s="10">
        <f t="shared" si="3"/>
        <v>36.051987540485598</v>
      </c>
      <c r="N24" s="10" t="str">
        <f t="shared" si="4"/>
        <v>LI</v>
      </c>
      <c r="O24" s="10">
        <f t="shared" si="5"/>
        <v>12.5</v>
      </c>
      <c r="P24" s="10">
        <f t="shared" si="6"/>
        <v>9.0129968851213995</v>
      </c>
      <c r="Q24" s="2"/>
      <c r="R24" s="2"/>
      <c r="S24" s="2"/>
      <c r="T24" s="2"/>
      <c r="U24" s="2"/>
    </row>
    <row r="25" spans="2:21" x14ac:dyDescent="0.3">
      <c r="B25" s="9">
        <v>20</v>
      </c>
      <c r="C25" s="61"/>
      <c r="D25" s="9">
        <v>0</v>
      </c>
      <c r="E25" s="47">
        <v>3.398791880623691</v>
      </c>
      <c r="F25" s="4">
        <v>50</v>
      </c>
      <c r="G25" s="11">
        <v>0.65</v>
      </c>
      <c r="H25" s="10">
        <f t="shared" si="0"/>
        <v>2.2092147224053993</v>
      </c>
      <c r="I25" s="10">
        <f t="shared" si="8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2.2092147224053993</v>
      </c>
      <c r="M25" s="10">
        <f t="shared" si="3"/>
        <v>37.329775932958796</v>
      </c>
      <c r="N25" s="10" t="str">
        <f t="shared" si="4"/>
        <v>LI</v>
      </c>
      <c r="O25" s="10">
        <f t="shared" si="5"/>
        <v>12.5</v>
      </c>
      <c r="P25" s="10">
        <f t="shared" si="6"/>
        <v>9.332443983239699</v>
      </c>
      <c r="Q25" s="2"/>
      <c r="R25" s="2"/>
      <c r="S25" s="2"/>
      <c r="T25" s="2"/>
      <c r="U25" s="2"/>
    </row>
    <row r="26" spans="2:21" x14ac:dyDescent="0.3">
      <c r="B26" s="9">
        <v>21</v>
      </c>
      <c r="C26" s="61"/>
      <c r="D26" s="9">
        <v>1.5</v>
      </c>
      <c r="E26" s="47">
        <v>4.7352800404691138</v>
      </c>
      <c r="F26" s="4">
        <v>50</v>
      </c>
      <c r="G26" s="11">
        <v>0.65</v>
      </c>
      <c r="H26" s="10">
        <f t="shared" si="0"/>
        <v>3.0779320263049241</v>
      </c>
      <c r="I26" s="10">
        <f t="shared" si="8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3.0779320263049241</v>
      </c>
      <c r="M26" s="10">
        <f t="shared" si="3"/>
        <v>38.919399923414176</v>
      </c>
      <c r="N26" s="10" t="str">
        <f t="shared" si="4"/>
        <v>NI</v>
      </c>
      <c r="O26" s="10">
        <f t="shared" si="5"/>
        <v>0</v>
      </c>
      <c r="P26" s="10">
        <f t="shared" si="6"/>
        <v>9.7298499808535439</v>
      </c>
      <c r="Q26" s="2"/>
      <c r="R26" s="2"/>
      <c r="S26" s="2"/>
      <c r="T26" s="2"/>
      <c r="U26" s="2"/>
    </row>
    <row r="27" spans="2:21" x14ac:dyDescent="0.3">
      <c r="B27" s="9">
        <v>22</v>
      </c>
      <c r="C27" s="61"/>
      <c r="D27" s="9">
        <v>13</v>
      </c>
      <c r="E27" s="47">
        <v>2.7759231185835671</v>
      </c>
      <c r="F27" s="4">
        <v>50</v>
      </c>
      <c r="G27" s="11">
        <v>0.65</v>
      </c>
      <c r="H27" s="10">
        <f t="shared" si="0"/>
        <v>1.8043500270793187</v>
      </c>
      <c r="I27" s="10">
        <f t="shared" si="8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1.8043500270793187</v>
      </c>
      <c r="M27" s="10">
        <f t="shared" si="3"/>
        <v>40.385199915481316</v>
      </c>
      <c r="N27" s="10" t="str">
        <f t="shared" si="4"/>
        <v>NI</v>
      </c>
      <c r="O27" s="10">
        <f t="shared" si="5"/>
        <v>0</v>
      </c>
      <c r="P27" s="10">
        <f t="shared" si="6"/>
        <v>10.096299978870329</v>
      </c>
      <c r="Q27" s="2"/>
      <c r="R27" s="2"/>
      <c r="S27" s="2"/>
      <c r="T27" s="2"/>
      <c r="U27" s="2"/>
    </row>
    <row r="28" spans="2:21" x14ac:dyDescent="0.3">
      <c r="B28" s="9">
        <v>23</v>
      </c>
      <c r="C28" s="61"/>
      <c r="D28" s="9">
        <v>0</v>
      </c>
      <c r="E28" s="47">
        <v>3.5635218946882001</v>
      </c>
      <c r="F28" s="4">
        <v>50</v>
      </c>
      <c r="G28" s="11">
        <v>0.65</v>
      </c>
      <c r="H28" s="10">
        <f t="shared" si="0"/>
        <v>2.31628923154733</v>
      </c>
      <c r="I28" s="10">
        <f t="shared" si="8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2.31628923154733</v>
      </c>
      <c r="M28" s="10">
        <f t="shared" si="3"/>
        <v>27.972610705063659</v>
      </c>
      <c r="N28" s="10" t="str">
        <f t="shared" si="4"/>
        <v>LI</v>
      </c>
      <c r="O28" s="10">
        <f t="shared" si="5"/>
        <v>12.5</v>
      </c>
      <c r="P28" s="10">
        <f t="shared" si="6"/>
        <v>6.9931526762659146</v>
      </c>
      <c r="Q28" s="2"/>
      <c r="R28" s="2"/>
      <c r="S28" s="2"/>
      <c r="T28" s="2"/>
      <c r="U28" s="2"/>
    </row>
    <row r="29" spans="2:21" x14ac:dyDescent="0.3">
      <c r="B29" s="9">
        <v>24</v>
      </c>
      <c r="C29" s="61"/>
      <c r="D29" s="9">
        <v>0</v>
      </c>
      <c r="E29" s="47">
        <v>2.718739043720956</v>
      </c>
      <c r="F29" s="4">
        <v>50</v>
      </c>
      <c r="G29" s="11">
        <v>0.65</v>
      </c>
      <c r="H29" s="10">
        <f t="shared" si="0"/>
        <v>1.7671803784186215</v>
      </c>
      <c r="I29" s="10">
        <f t="shared" si="8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1.7671803784186215</v>
      </c>
      <c r="M29" s="10">
        <f t="shared" si="3"/>
        <v>31.712277650379121</v>
      </c>
      <c r="N29" s="10" t="str">
        <f t="shared" si="4"/>
        <v>LI</v>
      </c>
      <c r="O29" s="10">
        <f t="shared" si="5"/>
        <v>12.5</v>
      </c>
      <c r="P29" s="10">
        <f t="shared" si="6"/>
        <v>7.9280694125947804</v>
      </c>
      <c r="Q29" s="2"/>
      <c r="R29" s="2"/>
      <c r="S29" s="2"/>
      <c r="T29" s="2"/>
      <c r="U29" s="2"/>
    </row>
    <row r="30" spans="2:21" x14ac:dyDescent="0.3">
      <c r="B30" s="9">
        <v>25</v>
      </c>
      <c r="C30" s="62"/>
      <c r="D30" s="9">
        <v>0</v>
      </c>
      <c r="E30" s="47">
        <v>3.4757862660938303</v>
      </c>
      <c r="F30" s="4">
        <v>50</v>
      </c>
      <c r="G30" s="11">
        <v>0.65</v>
      </c>
      <c r="H30" s="10">
        <f t="shared" si="0"/>
        <v>2.2592610729609897</v>
      </c>
      <c r="I30" s="10">
        <f t="shared" si="8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2.2592610729609897</v>
      </c>
      <c r="M30" s="10">
        <f t="shared" si="3"/>
        <v>34.024947164823352</v>
      </c>
      <c r="N30" s="10" t="str">
        <f t="shared" si="4"/>
        <v>LI</v>
      </c>
      <c r="O30" s="10">
        <f t="shared" si="5"/>
        <v>12.5</v>
      </c>
      <c r="P30" s="10">
        <f t="shared" si="6"/>
        <v>8.5062367912058381</v>
      </c>
      <c r="Q30" s="2"/>
      <c r="R30" s="2"/>
      <c r="S30" s="2"/>
      <c r="T30" s="2"/>
      <c r="U30" s="2"/>
    </row>
    <row r="31" spans="2:21" ht="14.7" customHeight="1" x14ac:dyDescent="0.3">
      <c r="B31" s="9">
        <v>26</v>
      </c>
      <c r="C31" s="60" t="s">
        <v>39</v>
      </c>
      <c r="D31" s="9">
        <v>0</v>
      </c>
      <c r="E31" s="47">
        <v>4.5287989329121192</v>
      </c>
      <c r="F31" s="4">
        <v>30</v>
      </c>
      <c r="G31" s="11">
        <f>G30+(Parameters!$E$18-Parameters!$E$17)/Parameters!$C$18</f>
        <v>0.66428571428571426</v>
      </c>
      <c r="H31" s="10">
        <f t="shared" si="0"/>
        <v>3.0084164340059076</v>
      </c>
      <c r="I31" s="10">
        <f t="shared" si="8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3.0084164340059076</v>
      </c>
      <c r="M31" s="10">
        <f t="shared" si="3"/>
        <v>35.010293939611607</v>
      </c>
      <c r="N31" s="10" t="str">
        <f t="shared" si="4"/>
        <v>NI</v>
      </c>
      <c r="O31" s="10">
        <f t="shared" si="5"/>
        <v>0</v>
      </c>
      <c r="P31" s="10">
        <f t="shared" si="6"/>
        <v>8.7525734849029018</v>
      </c>
      <c r="Q31" s="2"/>
      <c r="R31" s="2"/>
      <c r="S31" s="2"/>
      <c r="T31" s="2"/>
      <c r="U31" s="2"/>
    </row>
    <row r="32" spans="2:21" x14ac:dyDescent="0.3">
      <c r="B32" s="9">
        <v>27</v>
      </c>
      <c r="C32" s="61"/>
      <c r="D32" s="9">
        <v>0</v>
      </c>
      <c r="E32" s="47">
        <v>2.307005107327734</v>
      </c>
      <c r="F32" s="4">
        <v>30</v>
      </c>
      <c r="G32" s="11">
        <f>G31+(Parameters!$E$18-Parameters!$E$17)/Parameters!$C$18</f>
        <v>0.67857142857142849</v>
      </c>
      <c r="H32" s="10">
        <f t="shared" si="0"/>
        <v>1.5654677514009623</v>
      </c>
      <c r="I32" s="10">
        <f t="shared" si="8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1.5654677514009623</v>
      </c>
      <c r="M32" s="10">
        <f t="shared" si="3"/>
        <v>24.692252703307744</v>
      </c>
      <c r="N32" s="10" t="str">
        <f t="shared" si="4"/>
        <v>NI</v>
      </c>
      <c r="O32" s="10">
        <f t="shared" si="5"/>
        <v>0</v>
      </c>
      <c r="P32" s="10">
        <f t="shared" si="6"/>
        <v>6.1730631758269361</v>
      </c>
      <c r="Q32" s="2"/>
      <c r="R32" s="2"/>
      <c r="S32" s="2"/>
      <c r="T32" s="2"/>
      <c r="U32" s="2"/>
    </row>
    <row r="33" spans="2:21" x14ac:dyDescent="0.3">
      <c r="B33" s="9">
        <v>28</v>
      </c>
      <c r="C33" s="61"/>
      <c r="D33" s="9">
        <v>0</v>
      </c>
      <c r="E33" s="47">
        <v>4.0777656484164355</v>
      </c>
      <c r="F33" s="4">
        <v>30</v>
      </c>
      <c r="G33" s="11">
        <f>G32+(Parameters!$E$18-Parameters!$E$17)/Parameters!$C$18</f>
        <v>0.69285714285714273</v>
      </c>
      <c r="H33" s="10">
        <f t="shared" si="0"/>
        <v>2.8253090564028156</v>
      </c>
      <c r="I33" s="10">
        <f t="shared" si="8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2.8253090564028156</v>
      </c>
      <c r="M33" s="10">
        <f t="shared" si="3"/>
        <v>15.693880471077993</v>
      </c>
      <c r="N33" s="10" t="str">
        <f t="shared" si="4"/>
        <v>LI</v>
      </c>
      <c r="O33" s="10">
        <f t="shared" si="5"/>
        <v>7.5</v>
      </c>
      <c r="P33" s="10">
        <f t="shared" si="6"/>
        <v>3.9234701177694982</v>
      </c>
      <c r="Q33" s="2"/>
      <c r="R33" s="2"/>
      <c r="S33" s="2"/>
      <c r="T33" s="2"/>
      <c r="U33" s="2"/>
    </row>
    <row r="34" spans="2:21" x14ac:dyDescent="0.3">
      <c r="B34" s="9">
        <v>29</v>
      </c>
      <c r="C34" s="61"/>
      <c r="D34" s="9">
        <v>0</v>
      </c>
      <c r="E34" s="47">
        <v>2.531661341042843</v>
      </c>
      <c r="F34" s="4">
        <v>30</v>
      </c>
      <c r="G34" s="11">
        <f>G33+(Parameters!$E$18-Parameters!$E$17)/Parameters!$C$18</f>
        <v>0.70714285714285696</v>
      </c>
      <c r="H34" s="10">
        <f t="shared" si="0"/>
        <v>1.7902462340231529</v>
      </c>
      <c r="I34" s="10">
        <f t="shared" si="8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1.7902462340231529</v>
      </c>
      <c r="M34" s="10">
        <f t="shared" si="3"/>
        <v>17.480164119285341</v>
      </c>
      <c r="N34" s="10" t="str">
        <f t="shared" si="4"/>
        <v>LI</v>
      </c>
      <c r="O34" s="10">
        <f t="shared" si="5"/>
        <v>7.5</v>
      </c>
      <c r="P34" s="10">
        <f t="shared" si="6"/>
        <v>4.3700410298213352</v>
      </c>
      <c r="Q34" s="2"/>
      <c r="R34" s="2"/>
      <c r="S34" s="2"/>
      <c r="T34" s="2"/>
      <c r="U34" s="2"/>
    </row>
    <row r="35" spans="2:21" x14ac:dyDescent="0.3">
      <c r="B35" s="9">
        <v>30</v>
      </c>
      <c r="C35" s="61"/>
      <c r="D35" s="9">
        <v>0</v>
      </c>
      <c r="E35" s="47">
        <v>2.2115815488767399</v>
      </c>
      <c r="F35" s="4">
        <v>30</v>
      </c>
      <c r="G35" s="11">
        <f>G34+(Parameters!$E$18-Parameters!$E$17)/Parameters!$C$18</f>
        <v>0.7214285714285712</v>
      </c>
      <c r="H35" s="10">
        <f t="shared" si="0"/>
        <v>1.5954981174039333</v>
      </c>
      <c r="I35" s="10">
        <f t="shared" si="8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1.5954981174039333</v>
      </c>
      <c r="M35" s="10">
        <f t="shared" si="3"/>
        <v>19.014624972060069</v>
      </c>
      <c r="N35" s="10" t="str">
        <f t="shared" si="4"/>
        <v>LI</v>
      </c>
      <c r="O35" s="10">
        <f t="shared" si="5"/>
        <v>7.5</v>
      </c>
      <c r="P35" s="10">
        <f t="shared" si="6"/>
        <v>4.7536562430150173</v>
      </c>
      <c r="Q35" s="2"/>
      <c r="R35" s="2"/>
      <c r="S35" s="2"/>
      <c r="T35" s="2"/>
      <c r="U35" s="2"/>
    </row>
    <row r="36" spans="2:21" x14ac:dyDescent="0.3">
      <c r="B36" s="9">
        <v>31</v>
      </c>
      <c r="C36" s="61"/>
      <c r="D36" s="9">
        <v>0</v>
      </c>
      <c r="E36" s="47">
        <v>2.7825303530501762</v>
      </c>
      <c r="F36" s="4">
        <v>30</v>
      </c>
      <c r="G36" s="11">
        <f>G35+(Parameters!$E$18-Parameters!$E$17)/Parameters!$C$18</f>
        <v>0.73571428571428543</v>
      </c>
      <c r="H36" s="10">
        <f t="shared" si="0"/>
        <v>2.0471473311726287</v>
      </c>
      <c r="I36" s="10">
        <f t="shared" si="8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2.0471473311726287</v>
      </c>
      <c r="M36" s="10">
        <f t="shared" si="3"/>
        <v>19.713821397872422</v>
      </c>
      <c r="N36" s="10" t="str">
        <f t="shared" si="4"/>
        <v>LI</v>
      </c>
      <c r="O36" s="10">
        <f t="shared" si="5"/>
        <v>7.5</v>
      </c>
      <c r="P36" s="10">
        <f t="shared" si="6"/>
        <v>4.9284553494681056</v>
      </c>
      <c r="Q36" s="2"/>
      <c r="R36" s="2"/>
      <c r="S36" s="2"/>
      <c r="T36" s="2"/>
      <c r="U36" s="2"/>
    </row>
    <row r="37" spans="2:21" x14ac:dyDescent="0.3">
      <c r="B37" s="9">
        <v>32</v>
      </c>
      <c r="C37" s="61"/>
      <c r="D37" s="9">
        <v>0</v>
      </c>
      <c r="E37" s="47">
        <v>5.0138555987894424</v>
      </c>
      <c r="F37" s="4">
        <v>30</v>
      </c>
      <c r="G37" s="11">
        <f>G36+(Parameters!$E$18-Parameters!$E$17)/Parameters!$C$18</f>
        <v>0.74999999999999967</v>
      </c>
      <c r="H37" s="10">
        <f t="shared" si="0"/>
        <v>3.76039169909208</v>
      </c>
      <c r="I37" s="10">
        <f t="shared" si="8"/>
        <v>0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3.76039169909208</v>
      </c>
      <c r="M37" s="10">
        <f t="shared" si="3"/>
        <v>18.524974349312238</v>
      </c>
      <c r="N37" s="10" t="str">
        <f t="shared" si="4"/>
        <v>LI</v>
      </c>
      <c r="O37" s="10">
        <f t="shared" si="5"/>
        <v>7.5</v>
      </c>
      <c r="P37" s="10">
        <f t="shared" si="6"/>
        <v>4.6312435873280595</v>
      </c>
      <c r="Q37" s="2"/>
      <c r="R37" s="2"/>
      <c r="S37" s="2"/>
      <c r="T37" s="2"/>
      <c r="U37" s="2"/>
    </row>
    <row r="38" spans="2:21" x14ac:dyDescent="0.3">
      <c r="B38" s="9">
        <v>33</v>
      </c>
      <c r="C38" s="61"/>
      <c r="D38" s="9">
        <v>0</v>
      </c>
      <c r="E38" s="47">
        <v>3.1572058375937488</v>
      </c>
      <c r="F38" s="4">
        <v>30</v>
      </c>
      <c r="G38" s="11">
        <f>G37+(Parameters!$E$18-Parameters!$E$17)/Parameters!$C$18</f>
        <v>0.7642857142857139</v>
      </c>
      <c r="H38" s="10">
        <f t="shared" si="0"/>
        <v>2.413007318732364</v>
      </c>
      <c r="I38" s="10">
        <f t="shared" si="8"/>
        <v>0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2.413007318732364</v>
      </c>
      <c r="M38" s="10">
        <f t="shared" si="3"/>
        <v>18.980723443251811</v>
      </c>
      <c r="N38" s="10" t="str">
        <f t="shared" si="4"/>
        <v>LI</v>
      </c>
      <c r="O38" s="10">
        <f t="shared" si="5"/>
        <v>7.5</v>
      </c>
      <c r="P38" s="10">
        <f t="shared" si="6"/>
        <v>4.7451808608129529</v>
      </c>
      <c r="Q38" s="2"/>
      <c r="R38" s="2"/>
      <c r="S38" s="2"/>
      <c r="T38" s="2"/>
      <c r="U38" s="2"/>
    </row>
    <row r="39" spans="2:21" x14ac:dyDescent="0.3">
      <c r="B39" s="9">
        <v>34</v>
      </c>
      <c r="C39" s="61"/>
      <c r="D39" s="9">
        <v>0</v>
      </c>
      <c r="E39" s="47">
        <v>1.7888353966355477</v>
      </c>
      <c r="F39" s="4">
        <v>30</v>
      </c>
      <c r="G39" s="11">
        <f>G38+(Parameters!$E$18-Parameters!$E$17)/Parameters!$C$18</f>
        <v>0.77857142857142814</v>
      </c>
      <c r="H39" s="10">
        <f t="shared" si="0"/>
        <v>1.3927361302376757</v>
      </c>
      <c r="I39" s="10">
        <f t="shared" si="8"/>
        <v>0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1.3927361302376757</v>
      </c>
      <c r="M39" s="10">
        <f t="shared" si="3"/>
        <v>20.342806452201181</v>
      </c>
      <c r="N39" s="10" t="str">
        <f t="shared" si="4"/>
        <v>LI</v>
      </c>
      <c r="O39" s="10">
        <f t="shared" si="5"/>
        <v>7.5</v>
      </c>
      <c r="P39" s="10">
        <f t="shared" si="6"/>
        <v>5.0857016130502952</v>
      </c>
      <c r="Q39" s="2"/>
      <c r="R39" s="2"/>
      <c r="S39" s="2"/>
      <c r="T39" s="2"/>
      <c r="U39" s="2"/>
    </row>
    <row r="40" spans="2:21" x14ac:dyDescent="0.3">
      <c r="B40" s="9">
        <v>35</v>
      </c>
      <c r="C40" s="61"/>
      <c r="D40" s="9">
        <v>0</v>
      </c>
      <c r="E40" s="47">
        <v>1.6162804719960147</v>
      </c>
      <c r="F40" s="4">
        <v>30</v>
      </c>
      <c r="G40" s="11">
        <f>G39+(Parameters!$E$18-Parameters!$E$17)/Parameters!$C$18</f>
        <v>0.79285714285714237</v>
      </c>
      <c r="H40" s="10">
        <f t="shared" si="0"/>
        <v>1.2814795170825537</v>
      </c>
      <c r="I40" s="10">
        <f t="shared" si="8"/>
        <v>0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1.2814795170825537</v>
      </c>
      <c r="M40" s="10">
        <f t="shared" si="3"/>
        <v>21.475625322068332</v>
      </c>
      <c r="N40" s="10" t="str">
        <f t="shared" si="4"/>
        <v>LI</v>
      </c>
      <c r="O40" s="10">
        <f t="shared" si="5"/>
        <v>7.5</v>
      </c>
      <c r="P40" s="10">
        <f t="shared" si="6"/>
        <v>5.368906330517083</v>
      </c>
      <c r="Q40" s="2"/>
      <c r="R40" s="2"/>
      <c r="S40" s="2"/>
      <c r="T40" s="2"/>
      <c r="U40" s="2"/>
    </row>
    <row r="41" spans="2:21" x14ac:dyDescent="0.3">
      <c r="B41" s="9">
        <v>36</v>
      </c>
      <c r="C41" s="61"/>
      <c r="D41" s="9">
        <v>0</v>
      </c>
      <c r="E41" s="47">
        <v>1.1689622512584477</v>
      </c>
      <c r="F41" s="4">
        <v>30</v>
      </c>
      <c r="G41" s="11">
        <f>G40+(Parameters!$E$18-Parameters!$E$17)/Parameters!$C$18</f>
        <v>0.80714285714285661</v>
      </c>
      <c r="H41" s="10">
        <f t="shared" si="0"/>
        <v>0.94351953137288924</v>
      </c>
      <c r="I41" s="10">
        <f t="shared" si="8"/>
        <v>0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0.94351953137288924</v>
      </c>
      <c r="M41" s="10">
        <f t="shared" si="3"/>
        <v>22.663199460178362</v>
      </c>
      <c r="N41" s="10" t="str">
        <f t="shared" si="4"/>
        <v>NI</v>
      </c>
      <c r="O41" s="10">
        <f t="shared" si="5"/>
        <v>0</v>
      </c>
      <c r="P41" s="10">
        <f t="shared" si="6"/>
        <v>5.6657998650445904</v>
      </c>
      <c r="Q41" s="33"/>
      <c r="R41" s="33"/>
      <c r="S41" s="33"/>
      <c r="T41" s="33"/>
      <c r="U41" s="33"/>
    </row>
    <row r="42" spans="2:21" x14ac:dyDescent="0.3">
      <c r="B42" s="9">
        <v>37</v>
      </c>
      <c r="C42" s="61"/>
      <c r="D42" s="9">
        <v>0.3</v>
      </c>
      <c r="E42" s="47">
        <v>4.0729050752849592</v>
      </c>
      <c r="F42" s="4">
        <v>30</v>
      </c>
      <c r="G42" s="11">
        <f>G41+(Parameters!$E$18-Parameters!$E$17)/Parameters!$C$18</f>
        <v>0.82142857142857084</v>
      </c>
      <c r="H42" s="10">
        <f t="shared" si="0"/>
        <v>3.3456005975554999</v>
      </c>
      <c r="I42" s="10">
        <f t="shared" si="8"/>
        <v>0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3.3456005975554999</v>
      </c>
      <c r="M42" s="10">
        <f t="shared" si="3"/>
        <v>13.951798997578273</v>
      </c>
      <c r="N42" s="10" t="str">
        <f t="shared" si="4"/>
        <v>MI</v>
      </c>
      <c r="O42" s="10">
        <f t="shared" si="5"/>
        <v>15</v>
      </c>
      <c r="P42" s="10">
        <f t="shared" si="6"/>
        <v>3.4879497493945681</v>
      </c>
      <c r="Q42" s="33"/>
      <c r="R42" s="33"/>
      <c r="S42" s="33"/>
      <c r="T42" s="33"/>
      <c r="U42" s="33"/>
    </row>
    <row r="43" spans="2:21" x14ac:dyDescent="0.3">
      <c r="B43" s="9">
        <v>38</v>
      </c>
      <c r="C43" s="61"/>
      <c r="D43" s="9">
        <v>0</v>
      </c>
      <c r="E43" s="47">
        <v>2.0684740437280613</v>
      </c>
      <c r="F43" s="4">
        <v>30</v>
      </c>
      <c r="G43" s="11">
        <f>G42+(Parameters!$E$18-Parameters!$E$17)/Parameters!$C$18</f>
        <v>0.83571428571428508</v>
      </c>
      <c r="H43" s="10">
        <f t="shared" si="0"/>
        <v>1.7286533079727355</v>
      </c>
      <c r="I43" s="10">
        <f t="shared" si="8"/>
        <v>4.0938015999772279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1.7286533079727355</v>
      </c>
      <c r="M43" s="10">
        <f t="shared" si="3"/>
        <v>23.735195940210971</v>
      </c>
      <c r="N43" s="10" t="str">
        <f t="shared" si="4"/>
        <v>NI</v>
      </c>
      <c r="O43" s="10">
        <f t="shared" si="5"/>
        <v>0</v>
      </c>
      <c r="P43" s="10">
        <f t="shared" si="6"/>
        <v>5.9337989850527428</v>
      </c>
      <c r="Q43" s="33"/>
      <c r="R43" s="33"/>
      <c r="S43" s="33"/>
      <c r="T43" s="33"/>
      <c r="U43" s="33"/>
    </row>
    <row r="44" spans="2:21" x14ac:dyDescent="0.3">
      <c r="B44" s="9">
        <v>39</v>
      </c>
      <c r="C44" s="61"/>
      <c r="D44" s="9">
        <v>0.3</v>
      </c>
      <c r="E44" s="47">
        <v>1.4370998872546104</v>
      </c>
      <c r="F44" s="4">
        <v>30</v>
      </c>
      <c r="G44" s="11">
        <f>G43+(Parameters!$E$18-Parameters!$E$17)/Parameters!$C$18</f>
        <v>0.84999999999999931</v>
      </c>
      <c r="H44" s="10">
        <f t="shared" si="0"/>
        <v>1.2215349041664179</v>
      </c>
      <c r="I44" s="10">
        <f t="shared" si="8"/>
        <v>0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1.2215349041664179</v>
      </c>
      <c r="M44" s="10">
        <f t="shared" si="3"/>
        <v>16.879862050991811</v>
      </c>
      <c r="N44" s="10" t="str">
        <f t="shared" si="4"/>
        <v>LI</v>
      </c>
      <c r="O44" s="10">
        <f t="shared" si="5"/>
        <v>7.5</v>
      </c>
      <c r="P44" s="10">
        <f t="shared" si="6"/>
        <v>4.2199655127479527</v>
      </c>
      <c r="Q44" s="33"/>
      <c r="R44" s="33"/>
      <c r="S44" s="33"/>
      <c r="T44" s="33"/>
      <c r="U44" s="33"/>
    </row>
    <row r="45" spans="2:21" x14ac:dyDescent="0.3">
      <c r="B45" s="9">
        <v>40</v>
      </c>
      <c r="C45" s="61"/>
      <c r="D45" s="9">
        <v>0</v>
      </c>
      <c r="E45" s="47">
        <v>0.96027518320829852</v>
      </c>
      <c r="F45" s="4">
        <v>30</v>
      </c>
      <c r="G45" s="11">
        <f>G44+(Parameters!$E$18-Parameters!$E$17)/Parameters!$C$18</f>
        <v>0.86428571428571355</v>
      </c>
      <c r="H45" s="10">
        <f t="shared" si="0"/>
        <v>0.82995212263002871</v>
      </c>
      <c r="I45" s="10">
        <f t="shared" si="8"/>
        <v>0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0.82995212263002871</v>
      </c>
      <c r="M45" s="10">
        <f t="shared" si="3"/>
        <v>19.329944415613831</v>
      </c>
      <c r="N45" s="10" t="str">
        <f t="shared" si="4"/>
        <v>LI</v>
      </c>
      <c r="O45" s="10">
        <f t="shared" si="5"/>
        <v>7.5</v>
      </c>
      <c r="P45" s="10">
        <f t="shared" si="6"/>
        <v>4.8324861039034577</v>
      </c>
      <c r="Q45" s="33"/>
      <c r="R45" s="33"/>
      <c r="S45" s="33"/>
      <c r="T45" s="33"/>
      <c r="U45" s="33"/>
    </row>
    <row r="46" spans="2:21" x14ac:dyDescent="0.3">
      <c r="B46" s="9">
        <v>41</v>
      </c>
      <c r="C46" s="61"/>
      <c r="D46" s="9">
        <v>0</v>
      </c>
      <c r="E46" s="47">
        <v>2.8202546135384758</v>
      </c>
      <c r="F46" s="4">
        <v>30</v>
      </c>
      <c r="G46" s="11">
        <f>G45+(Parameters!$E$18-Parameters!$E$17)/Parameters!$C$18</f>
        <v>0.87857142857142778</v>
      </c>
      <c r="H46" s="10">
        <f t="shared" si="0"/>
        <v>2.4777951247516588</v>
      </c>
      <c r="I46" s="10">
        <f t="shared" si="8"/>
        <v>0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2.4777951247516588</v>
      </c>
      <c r="M46" s="10">
        <f t="shared" si="3"/>
        <v>19.519663186958716</v>
      </c>
      <c r="N46" s="10" t="str">
        <f t="shared" si="4"/>
        <v>LI</v>
      </c>
      <c r="O46" s="10">
        <f t="shared" si="5"/>
        <v>7.5</v>
      </c>
      <c r="P46" s="10">
        <f t="shared" si="6"/>
        <v>4.8799157967396791</v>
      </c>
      <c r="Q46" s="33"/>
      <c r="R46" s="33"/>
      <c r="S46" s="33"/>
      <c r="T46" s="33"/>
      <c r="U46" s="33"/>
    </row>
    <row r="47" spans="2:21" x14ac:dyDescent="0.3">
      <c r="B47" s="9">
        <v>42</v>
      </c>
      <c r="C47" s="61"/>
      <c r="D47" s="9">
        <v>1.8</v>
      </c>
      <c r="E47" s="47">
        <v>2.5104374431037448</v>
      </c>
      <c r="F47" s="4">
        <v>30</v>
      </c>
      <c r="G47" s="11">
        <f>G46+(Parameters!$E$18-Parameters!$E$17)/Parameters!$C$18</f>
        <v>0.89285714285714202</v>
      </c>
      <c r="H47" s="10">
        <f t="shared" si="0"/>
        <v>2.2414620027711987</v>
      </c>
      <c r="I47" s="10">
        <f t="shared" si="8"/>
        <v>0</v>
      </c>
      <c r="J47" s="10">
        <f>(Parameters!$C$11-'1_Day_Lead'!I47)/(Parameters!$C$11-Parameters!$C$12)</f>
        <v>4</v>
      </c>
      <c r="K47" s="10">
        <f t="shared" si="1"/>
        <v>1</v>
      </c>
      <c r="L47" s="10">
        <f t="shared" si="2"/>
        <v>2.2414620027711987</v>
      </c>
      <c r="M47" s="10">
        <f t="shared" si="3"/>
        <v>21.698285387447839</v>
      </c>
      <c r="N47" s="10" t="str">
        <f t="shared" si="4"/>
        <v>LI</v>
      </c>
      <c r="O47" s="10">
        <f t="shared" si="5"/>
        <v>7.5</v>
      </c>
      <c r="P47" s="10">
        <f t="shared" si="6"/>
        <v>5.4245713468619599</v>
      </c>
      <c r="Q47" s="33"/>
      <c r="R47" s="33"/>
      <c r="S47" s="33"/>
      <c r="T47" s="33"/>
      <c r="U47" s="33"/>
    </row>
    <row r="48" spans="2:21" x14ac:dyDescent="0.3">
      <c r="B48" s="9">
        <v>43</v>
      </c>
      <c r="C48" s="61"/>
      <c r="D48" s="9">
        <v>0</v>
      </c>
      <c r="E48" s="47">
        <v>2.7348148925772819</v>
      </c>
      <c r="F48" s="4">
        <v>30</v>
      </c>
      <c r="G48" s="11">
        <f>G47+(Parameters!$E$18-Parameters!$E$17)/Parameters!$C$18</f>
        <v>0.90714285714285625</v>
      </c>
      <c r="H48" s="10">
        <f t="shared" si="0"/>
        <v>2.480867795409389</v>
      </c>
      <c r="I48" s="10">
        <f t="shared" si="8"/>
        <v>0</v>
      </c>
      <c r="J48" s="10">
        <f>(Parameters!$C$11-'1_Day_Lead'!I48)/(Parameters!$C$11-Parameters!$C$12)</f>
        <v>4</v>
      </c>
      <c r="K48" s="10">
        <f t="shared" si="1"/>
        <v>1</v>
      </c>
      <c r="L48" s="10">
        <f t="shared" si="2"/>
        <v>2.480867795409389</v>
      </c>
      <c r="M48" s="10">
        <f t="shared" si="3"/>
        <v>21.292846245176491</v>
      </c>
      <c r="N48" s="10" t="str">
        <f t="shared" si="4"/>
        <v>LI</v>
      </c>
      <c r="O48" s="10">
        <f t="shared" si="5"/>
        <v>7.5</v>
      </c>
      <c r="P48" s="10">
        <f t="shared" si="6"/>
        <v>5.3232115612941229</v>
      </c>
      <c r="Q48" s="33"/>
      <c r="R48" s="33"/>
      <c r="S48" s="33"/>
      <c r="T48" s="33"/>
      <c r="U48" s="33"/>
    </row>
    <row r="49" spans="2:21" x14ac:dyDescent="0.3">
      <c r="B49" s="9">
        <v>44</v>
      </c>
      <c r="C49" s="61"/>
      <c r="D49" s="9">
        <v>0</v>
      </c>
      <c r="E49" s="47">
        <v>1.3083411345844234</v>
      </c>
      <c r="F49" s="4">
        <v>30</v>
      </c>
      <c r="G49" s="11">
        <f>G48+(Parameters!$E$18-Parameters!$E$17)/Parameters!$C$18</f>
        <v>0.92142857142857049</v>
      </c>
      <c r="H49" s="10">
        <f t="shared" si="0"/>
        <v>1.2055429025813602</v>
      </c>
      <c r="I49" s="10">
        <f t="shared" si="8"/>
        <v>0</v>
      </c>
      <c r="J49" s="10">
        <f>(Parameters!$C$11-'1_Day_Lead'!I49)/(Parameters!$C$11-Parameters!$C$12)</f>
        <v>4</v>
      </c>
      <c r="K49" s="10">
        <f t="shared" si="1"/>
        <v>1</v>
      </c>
      <c r="L49" s="10">
        <f t="shared" si="2"/>
        <v>1.2055429025813602</v>
      </c>
      <c r="M49" s="10">
        <f t="shared" si="3"/>
        <v>22.264091781301008</v>
      </c>
      <c r="N49" s="10" t="str">
        <f t="shared" si="4"/>
        <v>LI</v>
      </c>
      <c r="O49" s="10">
        <f t="shared" si="5"/>
        <v>7.5</v>
      </c>
      <c r="P49" s="10">
        <f t="shared" si="6"/>
        <v>5.5660229453252521</v>
      </c>
      <c r="Q49" s="33"/>
      <c r="R49" s="33"/>
      <c r="S49" s="33"/>
      <c r="T49" s="33"/>
      <c r="U49" s="33"/>
    </row>
    <row r="50" spans="2:21" x14ac:dyDescent="0.3">
      <c r="B50" s="9">
        <v>45</v>
      </c>
      <c r="C50" s="61"/>
      <c r="D50" s="9">
        <v>1.3</v>
      </c>
      <c r="E50" s="47">
        <v>0.8983935891838708</v>
      </c>
      <c r="F50" s="4">
        <v>30</v>
      </c>
      <c r="G50" s="11">
        <f>G49+(Parameters!$E$18-Parameters!$E$17)/Parameters!$C$18</f>
        <v>0.93571428571428472</v>
      </c>
      <c r="H50" s="10">
        <f t="shared" si="0"/>
        <v>0.84063971559347817</v>
      </c>
      <c r="I50" s="10">
        <f t="shared" si="8"/>
        <v>0</v>
      </c>
      <c r="J50" s="10">
        <f>(Parameters!$C$11-'1_Day_Lead'!I50)/(Parameters!$C$11-Parameters!$C$12)</f>
        <v>4</v>
      </c>
      <c r="K50" s="10">
        <f t="shared" si="1"/>
        <v>1</v>
      </c>
      <c r="L50" s="10">
        <f t="shared" si="2"/>
        <v>0.84063971559347817</v>
      </c>
      <c r="M50" s="10">
        <f t="shared" si="3"/>
        <v>24.657429120382279</v>
      </c>
      <c r="N50" s="10" t="str">
        <f t="shared" si="4"/>
        <v>NI</v>
      </c>
      <c r="O50" s="10">
        <f t="shared" si="5"/>
        <v>0</v>
      </c>
      <c r="P50" s="10">
        <f t="shared" si="6"/>
        <v>6.1643572800955697</v>
      </c>
      <c r="Q50" s="33"/>
      <c r="R50" s="33"/>
      <c r="S50" s="33"/>
      <c r="T50" s="33"/>
      <c r="U50" s="33"/>
    </row>
    <row r="51" spans="2:21" x14ac:dyDescent="0.3">
      <c r="B51" s="9">
        <v>46</v>
      </c>
      <c r="C51" s="61"/>
      <c r="D51" s="9">
        <v>2</v>
      </c>
      <c r="E51" s="47">
        <v>1.2813815823732875</v>
      </c>
      <c r="F51" s="4">
        <v>30</v>
      </c>
      <c r="G51" s="11">
        <f>G50+(Parameters!$E$18-Parameters!$E$17)/Parameters!$C$18</f>
        <v>0.94999999999999896</v>
      </c>
      <c r="H51" s="10">
        <f t="shared" si="0"/>
        <v>1.2173125032546217</v>
      </c>
      <c r="I51" s="10">
        <f t="shared" si="8"/>
        <v>0</v>
      </c>
      <c r="J51" s="10">
        <f>(Parameters!$C$11-'1_Day_Lead'!I51)/(Parameters!$C$11-Parameters!$C$12)</f>
        <v>4</v>
      </c>
      <c r="K51" s="10">
        <f t="shared" si="1"/>
        <v>1</v>
      </c>
      <c r="L51" s="10">
        <f t="shared" si="2"/>
        <v>1.2173125032546217</v>
      </c>
      <c r="M51" s="10">
        <f t="shared" si="3"/>
        <v>19.275759337032088</v>
      </c>
      <c r="N51" s="10" t="str">
        <f t="shared" si="4"/>
        <v>LI</v>
      </c>
      <c r="O51" s="10">
        <f t="shared" si="5"/>
        <v>7.5</v>
      </c>
      <c r="P51" s="10">
        <f t="shared" si="6"/>
        <v>4.8189398342580221</v>
      </c>
      <c r="Q51" s="33"/>
      <c r="R51" s="33"/>
      <c r="S51" s="33"/>
      <c r="T51" s="33"/>
      <c r="U51" s="33"/>
    </row>
    <row r="52" spans="2:21" x14ac:dyDescent="0.3">
      <c r="B52" s="9">
        <v>47</v>
      </c>
      <c r="C52" s="61"/>
      <c r="D52" s="9">
        <v>6.9</v>
      </c>
      <c r="E52" s="47">
        <v>2.5570842637851796</v>
      </c>
      <c r="F52" s="4">
        <v>30</v>
      </c>
      <c r="G52" s="11">
        <f>G51+(Parameters!$E$18-Parameters!$E$17)/Parameters!$C$18</f>
        <v>0.96428571428571319</v>
      </c>
      <c r="H52" s="10">
        <f t="shared" si="0"/>
        <v>2.465759825792849</v>
      </c>
      <c r="I52" s="10">
        <f t="shared" si="8"/>
        <v>0</v>
      </c>
      <c r="J52" s="10">
        <f>(Parameters!$C$11-'1_Day_Lead'!I52)/(Parameters!$C$11-Parameters!$C$12)</f>
        <v>4</v>
      </c>
      <c r="K52" s="10">
        <f t="shared" si="1"/>
        <v>1</v>
      </c>
      <c r="L52" s="10">
        <f t="shared" si="2"/>
        <v>2.465759825792849</v>
      </c>
      <c r="M52" s="10">
        <f t="shared" si="3"/>
        <v>26.391059676981222</v>
      </c>
      <c r="N52" s="10" t="str">
        <f t="shared" si="4"/>
        <v>NI</v>
      </c>
      <c r="O52" s="10">
        <f t="shared" si="5"/>
        <v>0</v>
      </c>
      <c r="P52" s="10">
        <f t="shared" si="6"/>
        <v>6.5977649192453054</v>
      </c>
      <c r="Q52" s="33"/>
      <c r="R52" s="33"/>
      <c r="S52" s="33"/>
      <c r="T52" s="33"/>
      <c r="U52" s="33"/>
    </row>
    <row r="53" spans="2:21" x14ac:dyDescent="0.3">
      <c r="B53" s="9">
        <v>48</v>
      </c>
      <c r="C53" s="61"/>
      <c r="D53" s="9">
        <v>4.3</v>
      </c>
      <c r="E53" s="47">
        <v>2.4185045501060549</v>
      </c>
      <c r="F53" s="4">
        <v>30</v>
      </c>
      <c r="G53" s="11">
        <f>G52+(Parameters!$E$18-Parameters!$E$17)/Parameters!$C$18</f>
        <v>0.97857142857142743</v>
      </c>
      <c r="H53" s="10">
        <f t="shared" si="0"/>
        <v>2.3666794526037793</v>
      </c>
      <c r="I53" s="10">
        <f t="shared" si="8"/>
        <v>0</v>
      </c>
      <c r="J53" s="10">
        <f>(Parameters!$C$11-'1_Day_Lead'!I53)/(Parameters!$C$11-Parameters!$C$12)</f>
        <v>4</v>
      </c>
      <c r="K53" s="10">
        <f t="shared" si="1"/>
        <v>1</v>
      </c>
      <c r="L53" s="10">
        <f t="shared" si="2"/>
        <v>2.3666794526037793</v>
      </c>
      <c r="M53" s="10">
        <f t="shared" si="3"/>
        <v>21.726615305132135</v>
      </c>
      <c r="N53" s="10" t="str">
        <f t="shared" si="4"/>
        <v>LI</v>
      </c>
      <c r="O53" s="10">
        <f t="shared" si="5"/>
        <v>7.5</v>
      </c>
      <c r="P53" s="10">
        <f t="shared" si="6"/>
        <v>5.4316538262830338</v>
      </c>
      <c r="Q53" s="33"/>
      <c r="R53" s="33"/>
      <c r="S53" s="33"/>
      <c r="T53" s="33"/>
      <c r="U53" s="33"/>
    </row>
    <row r="54" spans="2:21" x14ac:dyDescent="0.3">
      <c r="B54" s="9">
        <v>49</v>
      </c>
      <c r="C54" s="61"/>
      <c r="D54" s="9">
        <v>0</v>
      </c>
      <c r="E54" s="47">
        <v>4.8562292902978443</v>
      </c>
      <c r="F54" s="4">
        <v>30</v>
      </c>
      <c r="G54" s="11">
        <f>G53+(Parameters!$E$18-Parameters!$E$17)/Parameters!$C$18</f>
        <v>0.99285714285714166</v>
      </c>
      <c r="H54" s="10">
        <f t="shared" si="0"/>
        <v>4.8215419382242821</v>
      </c>
      <c r="I54" s="10">
        <f t="shared" si="8"/>
        <v>0</v>
      </c>
      <c r="J54" s="10">
        <f>(Parameters!$C$11-'1_Day_Lead'!I54)/(Parameters!$C$11-Parameters!$C$12)</f>
        <v>4</v>
      </c>
      <c r="K54" s="10">
        <f t="shared" si="1"/>
        <v>1</v>
      </c>
      <c r="L54" s="10">
        <f t="shared" si="2"/>
        <v>4.8215419382242821</v>
      </c>
      <c r="M54" s="10">
        <f t="shared" si="3"/>
        <v>18.973419540624818</v>
      </c>
      <c r="N54" s="10" t="str">
        <f t="shared" si="4"/>
        <v>LI</v>
      </c>
      <c r="O54" s="10">
        <f t="shared" si="5"/>
        <v>7.5</v>
      </c>
      <c r="P54" s="10">
        <f t="shared" si="6"/>
        <v>4.7433548851562044</v>
      </c>
      <c r="Q54" s="33"/>
      <c r="R54" s="33"/>
      <c r="S54" s="33"/>
      <c r="T54" s="33"/>
      <c r="U54" s="33"/>
    </row>
    <row r="55" spans="2:21" x14ac:dyDescent="0.3">
      <c r="B55" s="9">
        <v>50</v>
      </c>
      <c r="C55" s="61"/>
      <c r="D55" s="9">
        <v>5.3</v>
      </c>
      <c r="E55" s="47">
        <v>0.93554713634966113</v>
      </c>
      <c r="F55" s="4">
        <v>30</v>
      </c>
      <c r="G55" s="11">
        <f>G54+(Parameters!$E$18-Parameters!$E$17)/Parameters!$C$18</f>
        <v>1.007142857142856</v>
      </c>
      <c r="H55" s="10">
        <f t="shared" si="0"/>
        <v>0.94222961589501475</v>
      </c>
      <c r="I55" s="10">
        <f t="shared" si="8"/>
        <v>0</v>
      </c>
      <c r="J55" s="10">
        <f>(Parameters!$C$11-'1_Day_Lead'!I55)/(Parameters!$C$11-Parameters!$C$12)</f>
        <v>4</v>
      </c>
      <c r="K55" s="10">
        <f t="shared" si="1"/>
        <v>1</v>
      </c>
      <c r="L55" s="10">
        <f t="shared" si="2"/>
        <v>0.94222961589501475</v>
      </c>
      <c r="M55" s="10">
        <f t="shared" si="3"/>
        <v>26.087835039573598</v>
      </c>
      <c r="N55" s="10" t="str">
        <f t="shared" si="4"/>
        <v>NI</v>
      </c>
      <c r="O55" s="10">
        <f t="shared" si="5"/>
        <v>0</v>
      </c>
      <c r="P55" s="10">
        <f t="shared" si="6"/>
        <v>6.5219587598933995</v>
      </c>
      <c r="Q55" s="33"/>
      <c r="R55" s="33"/>
      <c r="S55" s="33"/>
      <c r="T55" s="33"/>
      <c r="U55" s="33"/>
    </row>
    <row r="56" spans="2:21" x14ac:dyDescent="0.3">
      <c r="B56" s="9">
        <v>51</v>
      </c>
      <c r="C56" s="61"/>
      <c r="D56" s="9">
        <v>0</v>
      </c>
      <c r="E56" s="47">
        <v>3.7001355034558872</v>
      </c>
      <c r="F56" s="4">
        <v>30</v>
      </c>
      <c r="G56" s="11">
        <f>G55+(Parameters!$E$18-Parameters!$E$17)/Parameters!$C$18</f>
        <v>1.0214285714285702</v>
      </c>
      <c r="H56" s="10">
        <f t="shared" si="0"/>
        <v>3.7794241213870805</v>
      </c>
      <c r="I56" s="10">
        <f t="shared" si="8"/>
        <v>0</v>
      </c>
      <c r="J56" s="10">
        <f>(Parameters!$C$11-'1_Day_Lead'!I56)/(Parameters!$C$11-Parameters!$C$12)</f>
        <v>4</v>
      </c>
      <c r="K56" s="10">
        <f t="shared" si="1"/>
        <v>1</v>
      </c>
      <c r="L56" s="10">
        <f t="shared" si="2"/>
        <v>3.7794241213870805</v>
      </c>
      <c r="M56" s="10">
        <f t="shared" si="3"/>
        <v>15.786452158293118</v>
      </c>
      <c r="N56" s="10" t="str">
        <f t="shared" si="4"/>
        <v>LI</v>
      </c>
      <c r="O56" s="10">
        <f t="shared" si="5"/>
        <v>7.5</v>
      </c>
      <c r="P56" s="10">
        <f t="shared" si="6"/>
        <v>3.9466130395732795</v>
      </c>
      <c r="Q56" s="33"/>
      <c r="R56" s="33"/>
      <c r="S56" s="33"/>
      <c r="T56" s="33"/>
      <c r="U56" s="33"/>
    </row>
    <row r="57" spans="2:21" x14ac:dyDescent="0.3">
      <c r="B57" s="9">
        <v>52</v>
      </c>
      <c r="C57" s="61"/>
      <c r="D57" s="9">
        <v>1.3</v>
      </c>
      <c r="E57" s="47">
        <v>2.0347268020736715</v>
      </c>
      <c r="F57" s="4">
        <v>30</v>
      </c>
      <c r="G57" s="11">
        <f>G56+(Parameters!$E$18-Parameters!$E$17)/Parameters!$C$18</f>
        <v>1.0357142857142845</v>
      </c>
      <c r="H57" s="10">
        <f t="shared" si="0"/>
        <v>2.1073956164334429</v>
      </c>
      <c r="I57" s="10">
        <f t="shared" si="8"/>
        <v>0</v>
      </c>
      <c r="J57" s="10">
        <f>(Parameters!$C$11-'1_Day_Lead'!I57)/(Parameters!$C$11-Parameters!$C$12)</f>
        <v>4</v>
      </c>
      <c r="K57" s="10">
        <f t="shared" si="1"/>
        <v>1</v>
      </c>
      <c r="L57" s="10">
        <f t="shared" si="2"/>
        <v>2.1073956164334429</v>
      </c>
      <c r="M57" s="10">
        <f t="shared" si="3"/>
        <v>18.532443502286394</v>
      </c>
      <c r="N57" s="10" t="str">
        <f t="shared" si="4"/>
        <v>LI</v>
      </c>
      <c r="O57" s="10">
        <f t="shared" si="5"/>
        <v>7.5</v>
      </c>
      <c r="P57" s="10">
        <f t="shared" si="6"/>
        <v>4.6331108755715986</v>
      </c>
      <c r="Q57" s="33"/>
      <c r="R57" s="33"/>
      <c r="S57" s="33"/>
      <c r="T57" s="33"/>
      <c r="U57" s="33"/>
    </row>
    <row r="58" spans="2:21" x14ac:dyDescent="0.3">
      <c r="B58" s="9">
        <v>53</v>
      </c>
      <c r="C58" s="61"/>
      <c r="D58" s="9">
        <v>3.6</v>
      </c>
      <c r="E58" s="47">
        <v>2.393943897249097</v>
      </c>
      <c r="F58" s="4">
        <v>30</v>
      </c>
      <c r="G58" s="11">
        <f>G57+(Parameters!$E$18-Parameters!$E$17)/Parameters!$C$18</f>
        <v>1.0499999999999987</v>
      </c>
      <c r="H58" s="10">
        <f t="shared" si="0"/>
        <v>2.5136410921115488</v>
      </c>
      <c r="I58" s="10">
        <f t="shared" si="8"/>
        <v>0</v>
      </c>
      <c r="J58" s="10">
        <f>(Parameters!$C$11-'1_Day_Lead'!I58)/(Parameters!$C$11-Parameters!$C$12)</f>
        <v>4</v>
      </c>
      <c r="K58" s="10">
        <f t="shared" si="1"/>
        <v>1</v>
      </c>
      <c r="L58" s="10">
        <f t="shared" si="2"/>
        <v>2.5136410921115488</v>
      </c>
      <c r="M58" s="10">
        <f t="shared" si="3"/>
        <v>22.485691534603248</v>
      </c>
      <c r="N58" s="10" t="str">
        <f t="shared" si="4"/>
        <v>LI</v>
      </c>
      <c r="O58" s="10">
        <f t="shared" si="5"/>
        <v>7.5</v>
      </c>
      <c r="P58" s="10">
        <f t="shared" si="6"/>
        <v>5.621422883650812</v>
      </c>
      <c r="Q58" s="33"/>
      <c r="R58" s="33"/>
      <c r="S58" s="33"/>
      <c r="T58" s="33"/>
      <c r="U58" s="33"/>
    </row>
    <row r="59" spans="2:21" x14ac:dyDescent="0.3">
      <c r="B59" s="9">
        <v>54</v>
      </c>
      <c r="C59" s="61"/>
      <c r="D59" s="9">
        <v>0</v>
      </c>
      <c r="E59" s="47">
        <v>1.6172216181143153</v>
      </c>
      <c r="F59" s="4">
        <v>30</v>
      </c>
      <c r="G59" s="11">
        <f>G58+(Parameters!$E$18-Parameters!$E$17)/Parameters!$C$18</f>
        <v>1.0642857142857129</v>
      </c>
      <c r="H59" s="10">
        <f t="shared" si="0"/>
        <v>1.7211858649930905</v>
      </c>
      <c r="I59" s="10">
        <f t="shared" si="8"/>
        <v>0</v>
      </c>
      <c r="J59" s="10">
        <f>(Parameters!$C$11-'1_Day_Lead'!I59)/(Parameters!$C$11-Parameters!$C$12)</f>
        <v>4</v>
      </c>
      <c r="K59" s="10">
        <f t="shared" si="1"/>
        <v>1</v>
      </c>
      <c r="L59" s="10">
        <f t="shared" si="2"/>
        <v>1.7211858649930905</v>
      </c>
      <c r="M59" s="10">
        <f t="shared" si="3"/>
        <v>22.643082785959347</v>
      </c>
      <c r="N59" s="10" t="str">
        <f t="shared" si="4"/>
        <v>NI</v>
      </c>
      <c r="O59" s="10">
        <f t="shared" si="5"/>
        <v>0</v>
      </c>
      <c r="P59" s="10">
        <f t="shared" si="6"/>
        <v>5.6607706964898368</v>
      </c>
      <c r="Q59" s="33"/>
      <c r="R59" s="33"/>
      <c r="S59" s="33"/>
      <c r="T59" s="33"/>
      <c r="U59" s="33"/>
    </row>
    <row r="60" spans="2:21" x14ac:dyDescent="0.3">
      <c r="B60" s="9">
        <v>55</v>
      </c>
      <c r="C60" s="61"/>
      <c r="D60" s="9">
        <v>6.1</v>
      </c>
      <c r="E60" s="47">
        <v>2.9235638013793985</v>
      </c>
      <c r="F60" s="4">
        <v>30</v>
      </c>
      <c r="G60" s="11">
        <f>G59+(Parameters!$E$18-Parameters!$E$17)/Parameters!$C$18</f>
        <v>1.0785714285714272</v>
      </c>
      <c r="H60" s="10">
        <f t="shared" si="0"/>
        <v>3.1532723857734899</v>
      </c>
      <c r="I60" s="10">
        <f t="shared" si="8"/>
        <v>0</v>
      </c>
      <c r="J60" s="10">
        <f>(Parameters!$C$11-'1_Day_Lead'!I60)/(Parameters!$C$11-Parameters!$C$12)</f>
        <v>4</v>
      </c>
      <c r="K60" s="10">
        <f t="shared" si="1"/>
        <v>1</v>
      </c>
      <c r="L60" s="10">
        <f t="shared" si="2"/>
        <v>3.1532723857734899</v>
      </c>
      <c r="M60" s="10">
        <f t="shared" si="3"/>
        <v>19.929039703696017</v>
      </c>
      <c r="N60" s="10" t="str">
        <f t="shared" si="4"/>
        <v>LI</v>
      </c>
      <c r="O60" s="10">
        <f t="shared" si="5"/>
        <v>7.5</v>
      </c>
      <c r="P60" s="10">
        <f t="shared" si="6"/>
        <v>4.9822599259240041</v>
      </c>
      <c r="Q60" s="33"/>
      <c r="R60" s="33"/>
      <c r="S60" s="33"/>
      <c r="T60" s="33"/>
      <c r="U60" s="33"/>
    </row>
    <row r="61" spans="2:21" x14ac:dyDescent="0.3">
      <c r="B61" s="9">
        <v>56</v>
      </c>
      <c r="C61" s="61"/>
      <c r="D61" s="9">
        <v>0</v>
      </c>
      <c r="E61" s="47">
        <v>3.5224315143280238</v>
      </c>
      <c r="F61" s="4">
        <v>30</v>
      </c>
      <c r="G61" s="11">
        <f>G60+(Parameters!$E$18-Parameters!$E$17)/Parameters!$C$18</f>
        <v>1.0928571428571414</v>
      </c>
      <c r="H61" s="10">
        <f t="shared" si="0"/>
        <v>3.8495144406584783</v>
      </c>
      <c r="I61" s="10">
        <f t="shared" si="8"/>
        <v>0</v>
      </c>
      <c r="J61" s="10">
        <f>(Parameters!$C$11-'1_Day_Lead'!I61)/(Parameters!$C$11-Parameters!$C$12)</f>
        <v>4</v>
      </c>
      <c r="K61" s="10">
        <f t="shared" si="1"/>
        <v>1</v>
      </c>
      <c r="L61" s="10">
        <f t="shared" si="2"/>
        <v>3.8495144406584783</v>
      </c>
      <c r="M61" s="10">
        <f t="shared" si="3"/>
        <v>18.597265337113534</v>
      </c>
      <c r="N61" s="10" t="str">
        <f t="shared" si="4"/>
        <v>LI</v>
      </c>
      <c r="O61" s="10">
        <f t="shared" si="5"/>
        <v>7.5</v>
      </c>
      <c r="P61" s="10">
        <f t="shared" si="6"/>
        <v>4.6493163342783834</v>
      </c>
      <c r="Q61" s="33"/>
      <c r="R61" s="33"/>
      <c r="S61" s="33"/>
      <c r="T61" s="33"/>
      <c r="U61" s="33"/>
    </row>
    <row r="62" spans="2:21" x14ac:dyDescent="0.3">
      <c r="B62" s="9">
        <v>57</v>
      </c>
      <c r="C62" s="61"/>
      <c r="D62" s="9">
        <v>0</v>
      </c>
      <c r="E62" s="47">
        <v>3.3171484229698676</v>
      </c>
      <c r="F62" s="4">
        <v>30</v>
      </c>
      <c r="G62" s="11">
        <f>G61+(Parameters!$E$18-Parameters!$E$17)/Parameters!$C$18</f>
        <v>1.1071428571428557</v>
      </c>
      <c r="H62" s="10">
        <f t="shared" si="0"/>
        <v>3.6725571825737768</v>
      </c>
      <c r="I62" s="10">
        <f t="shared" si="8"/>
        <v>0</v>
      </c>
      <c r="J62" s="10">
        <f>(Parameters!$C$11-'1_Day_Lead'!I62)/(Parameters!$C$11-Parameters!$C$12)</f>
        <v>4</v>
      </c>
      <c r="K62" s="10">
        <f t="shared" si="1"/>
        <v>1</v>
      </c>
      <c r="L62" s="10">
        <f t="shared" si="2"/>
        <v>3.6725571825737768</v>
      </c>
      <c r="M62" s="10">
        <f t="shared" si="3"/>
        <v>17.775391820261376</v>
      </c>
      <c r="N62" s="10" t="str">
        <f t="shared" si="4"/>
        <v>LI</v>
      </c>
      <c r="O62" s="10">
        <f t="shared" si="5"/>
        <v>7.5</v>
      </c>
      <c r="P62" s="10">
        <f t="shared" si="6"/>
        <v>4.443847955065344</v>
      </c>
      <c r="Q62" s="33"/>
      <c r="R62" s="33"/>
      <c r="S62" s="33"/>
      <c r="T62" s="33"/>
      <c r="U62" s="33"/>
    </row>
    <row r="63" spans="2:21" x14ac:dyDescent="0.3">
      <c r="B63" s="9">
        <v>58</v>
      </c>
      <c r="C63" s="61"/>
      <c r="D63" s="9">
        <v>0</v>
      </c>
      <c r="E63" s="47">
        <v>2.9929317201767374</v>
      </c>
      <c r="F63" s="4">
        <v>30</v>
      </c>
      <c r="G63" s="11">
        <f>G62+(Parameters!$E$18-Parameters!$E$17)/Parameters!$C$18</f>
        <v>1.1214285714285699</v>
      </c>
      <c r="H63" s="10">
        <f t="shared" si="0"/>
        <v>3.3563591433410509</v>
      </c>
      <c r="I63" s="10">
        <f t="shared" si="8"/>
        <v>0</v>
      </c>
      <c r="J63" s="10">
        <f>(Parameters!$C$11-'1_Day_Lead'!I63)/(Parameters!$C$11-Parameters!$C$12)</f>
        <v>4</v>
      </c>
      <c r="K63" s="10">
        <f t="shared" si="1"/>
        <v>1</v>
      </c>
      <c r="L63" s="10">
        <f t="shared" si="2"/>
        <v>3.3563591433410509</v>
      </c>
      <c r="M63" s="10">
        <f t="shared" si="3"/>
        <v>17.47518472185498</v>
      </c>
      <c r="N63" s="10" t="str">
        <f t="shared" si="4"/>
        <v>LI</v>
      </c>
      <c r="O63" s="10">
        <f t="shared" si="5"/>
        <v>7.5</v>
      </c>
      <c r="P63" s="10">
        <f t="shared" si="6"/>
        <v>4.368796180463745</v>
      </c>
      <c r="Q63" s="33"/>
      <c r="R63" s="33"/>
      <c r="S63" s="33"/>
      <c r="T63" s="33"/>
      <c r="U63" s="33"/>
    </row>
    <row r="64" spans="2:21" x14ac:dyDescent="0.3">
      <c r="B64" s="9">
        <v>59</v>
      </c>
      <c r="C64" s="61"/>
      <c r="D64" s="9">
        <v>0</v>
      </c>
      <c r="E64" s="47">
        <v>1.3894284908546701</v>
      </c>
      <c r="F64" s="4">
        <v>30</v>
      </c>
      <c r="G64" s="11">
        <f>G63+(Parameters!$E$18-Parameters!$E$17)/Parameters!$C$18</f>
        <v>1.1357142857142841</v>
      </c>
      <c r="H64" s="10">
        <f t="shared" si="0"/>
        <v>1.5779937860420874</v>
      </c>
      <c r="I64" s="10">
        <f t="shared" si="8"/>
        <v>0</v>
      </c>
      <c r="J64" s="10">
        <f>(Parameters!$C$11-'1_Day_Lead'!I64)/(Parameters!$C$11-Parameters!$C$12)</f>
        <v>4</v>
      </c>
      <c r="K64" s="10">
        <f t="shared" si="1"/>
        <v>1</v>
      </c>
      <c r="L64" s="10">
        <f t="shared" si="2"/>
        <v>1.5779937860420874</v>
      </c>
      <c r="M64" s="10">
        <f t="shared" si="3"/>
        <v>19.028394755349147</v>
      </c>
      <c r="N64" s="10" t="str">
        <f t="shared" si="4"/>
        <v>LI</v>
      </c>
      <c r="O64" s="10">
        <f t="shared" si="5"/>
        <v>7.5</v>
      </c>
      <c r="P64" s="10">
        <f t="shared" si="6"/>
        <v>4.7570986888372868</v>
      </c>
      <c r="Q64" s="33"/>
      <c r="R64" s="33"/>
      <c r="S64" s="33"/>
      <c r="T64" s="33"/>
      <c r="U64" s="33"/>
    </row>
    <row r="65" spans="2:21" x14ac:dyDescent="0.3">
      <c r="B65" s="9">
        <v>60</v>
      </c>
      <c r="C65" s="62"/>
      <c r="D65" s="9">
        <v>0.3</v>
      </c>
      <c r="E65" s="47">
        <v>0.77187558056673811</v>
      </c>
      <c r="F65" s="4">
        <v>30</v>
      </c>
      <c r="G65" s="11">
        <f>G64+(Parameters!$E$18-Parameters!$E$17)/Parameters!$C$18</f>
        <v>1.1499999999999984</v>
      </c>
      <c r="H65" s="10">
        <f t="shared" si="0"/>
        <v>0.88765691765174759</v>
      </c>
      <c r="I65" s="10">
        <f t="shared" si="8"/>
        <v>0</v>
      </c>
      <c r="J65" s="10">
        <f>(Parameters!$C$11-'1_Day_Lead'!I65)/(Parameters!$C$11-Parameters!$C$12)</f>
        <v>4</v>
      </c>
      <c r="K65" s="10">
        <f t="shared" si="1"/>
        <v>1</v>
      </c>
      <c r="L65" s="10">
        <f t="shared" si="2"/>
        <v>0.88765691765174759</v>
      </c>
      <c r="M65" s="10">
        <f t="shared" si="3"/>
        <v>21.183639148860117</v>
      </c>
      <c r="N65" s="10" t="str">
        <f t="shared" si="4"/>
        <v>LI</v>
      </c>
      <c r="O65" s="10">
        <f t="shared" si="5"/>
        <v>7.5</v>
      </c>
      <c r="P65" s="10">
        <f t="shared" si="6"/>
        <v>5.2959097872150291</v>
      </c>
      <c r="Q65" s="33"/>
      <c r="R65" s="33"/>
      <c r="S65" s="33"/>
      <c r="T65" s="33"/>
      <c r="U65" s="33"/>
    </row>
    <row r="66" spans="2:21" ht="14.7" customHeight="1" x14ac:dyDescent="0.3">
      <c r="B66" s="9">
        <v>61</v>
      </c>
      <c r="C66" s="60" t="s">
        <v>40</v>
      </c>
      <c r="D66" s="9">
        <v>0</v>
      </c>
      <c r="E66" s="47">
        <v>1.4517349975423477</v>
      </c>
      <c r="F66" s="4">
        <v>40</v>
      </c>
      <c r="G66" s="11">
        <f>1.15</f>
        <v>1.1499999999999999</v>
      </c>
      <c r="H66" s="10">
        <f t="shared" si="0"/>
        <v>1.6694952471736997</v>
      </c>
      <c r="I66" s="10">
        <f t="shared" si="8"/>
        <v>0</v>
      </c>
      <c r="J66" s="10">
        <f>(Parameters!$C$11-'1_Day_Lead'!I66)/(Parameters!$C$11-Parameters!$C$12)</f>
        <v>4</v>
      </c>
      <c r="K66" s="10">
        <f t="shared" si="1"/>
        <v>1</v>
      </c>
      <c r="L66" s="10">
        <f t="shared" si="2"/>
        <v>1.6694952471736997</v>
      </c>
      <c r="M66" s="10">
        <f t="shared" si="3"/>
        <v>21.718234114471386</v>
      </c>
      <c r="N66" s="10" t="str">
        <f t="shared" si="4"/>
        <v>LI</v>
      </c>
      <c r="O66" s="10">
        <f t="shared" si="5"/>
        <v>10</v>
      </c>
      <c r="P66" s="10">
        <f t="shared" si="6"/>
        <v>5.4295585286178465</v>
      </c>
      <c r="Q66" s="33"/>
      <c r="R66" s="33"/>
      <c r="S66" s="33"/>
      <c r="T66" s="33"/>
      <c r="U66" s="33"/>
    </row>
    <row r="67" spans="2:21" x14ac:dyDescent="0.3">
      <c r="B67" s="9">
        <v>62</v>
      </c>
      <c r="C67" s="61"/>
      <c r="D67" s="9">
        <v>0.5</v>
      </c>
      <c r="E67" s="47">
        <v>1.9429672150720436</v>
      </c>
      <c r="F67" s="4">
        <v>40</v>
      </c>
      <c r="G67" s="11">
        <f t="shared" ref="G67:G100" si="9">1.15</f>
        <v>1.1499999999999999</v>
      </c>
      <c r="H67" s="10">
        <f t="shared" si="0"/>
        <v>2.2344122973328502</v>
      </c>
      <c r="I67" s="10">
        <f t="shared" si="8"/>
        <v>0</v>
      </c>
      <c r="J67" s="10">
        <f>(Parameters!$C$11-'1_Day_Lead'!I67)/(Parameters!$C$11-Parameters!$C$12)</f>
        <v>4</v>
      </c>
      <c r="K67" s="10">
        <f t="shared" si="1"/>
        <v>1</v>
      </c>
      <c r="L67" s="10">
        <f t="shared" si="2"/>
        <v>2.2344122973328502</v>
      </c>
      <c r="M67" s="10">
        <f t="shared" si="3"/>
        <v>24.554263288520691</v>
      </c>
      <c r="N67" s="10" t="str">
        <f t="shared" si="4"/>
        <v>LI</v>
      </c>
      <c r="O67" s="10">
        <f t="shared" si="5"/>
        <v>10</v>
      </c>
      <c r="P67" s="10">
        <f t="shared" si="6"/>
        <v>6.1385658221301727</v>
      </c>
      <c r="Q67" s="33"/>
      <c r="R67" s="33"/>
      <c r="S67" s="33"/>
      <c r="T67" s="33"/>
      <c r="U67" s="33"/>
    </row>
    <row r="68" spans="2:21" x14ac:dyDescent="0.3">
      <c r="B68" s="9">
        <v>63</v>
      </c>
      <c r="C68" s="61"/>
      <c r="D68" s="9">
        <v>0.3</v>
      </c>
      <c r="E68" s="47">
        <v>2.3831908362241609</v>
      </c>
      <c r="F68" s="4">
        <v>40</v>
      </c>
      <c r="G68" s="11">
        <f t="shared" si="9"/>
        <v>1.1499999999999999</v>
      </c>
      <c r="H68" s="10">
        <f t="shared" si="0"/>
        <v>2.7406694616577849</v>
      </c>
      <c r="I68" s="10">
        <f t="shared" si="8"/>
        <v>0</v>
      </c>
      <c r="J68" s="10">
        <f>(Parameters!$C$11-'1_Day_Lead'!I68)/(Parameters!$C$11-Parameters!$C$12)</f>
        <v>4</v>
      </c>
      <c r="K68" s="10">
        <f t="shared" si="1"/>
        <v>1</v>
      </c>
      <c r="L68" s="10">
        <f t="shared" si="2"/>
        <v>2.7406694616577849</v>
      </c>
      <c r="M68" s="10">
        <f t="shared" si="3"/>
        <v>25.975028004732724</v>
      </c>
      <c r="N68" s="10" t="str">
        <f t="shared" si="4"/>
        <v>LI</v>
      </c>
      <c r="O68" s="10">
        <f t="shared" si="5"/>
        <v>10</v>
      </c>
      <c r="P68" s="10">
        <f t="shared" si="6"/>
        <v>6.4937570011831811</v>
      </c>
      <c r="Q68" s="33"/>
      <c r="R68" s="33"/>
      <c r="S68" s="33"/>
      <c r="T68" s="33"/>
      <c r="U68" s="33"/>
    </row>
    <row r="69" spans="2:21" x14ac:dyDescent="0.3">
      <c r="B69" s="9">
        <v>64</v>
      </c>
      <c r="C69" s="61"/>
      <c r="D69" s="9">
        <v>0</v>
      </c>
      <c r="E69" s="47">
        <v>1.3353766155758304</v>
      </c>
      <c r="F69" s="4">
        <v>40</v>
      </c>
      <c r="G69" s="11">
        <f t="shared" si="9"/>
        <v>1.1499999999999999</v>
      </c>
      <c r="H69" s="10">
        <f t="shared" si="0"/>
        <v>1.5356831079122049</v>
      </c>
      <c r="I69" s="10">
        <f t="shared" si="8"/>
        <v>0</v>
      </c>
      <c r="J69" s="10">
        <f>(Parameters!$C$11-'1_Day_Lead'!I69)/(Parameters!$C$11-Parameters!$C$12)</f>
        <v>4</v>
      </c>
      <c r="K69" s="10">
        <f t="shared" si="1"/>
        <v>1</v>
      </c>
      <c r="L69" s="10">
        <f t="shared" si="2"/>
        <v>1.5356831079122049</v>
      </c>
      <c r="M69" s="10">
        <f t="shared" si="3"/>
        <v>27.945587895637335</v>
      </c>
      <c r="N69" s="10" t="str">
        <f t="shared" si="4"/>
        <v>LI</v>
      </c>
      <c r="O69" s="10">
        <f t="shared" si="5"/>
        <v>10</v>
      </c>
      <c r="P69" s="10">
        <f t="shared" si="6"/>
        <v>6.9863969739093337</v>
      </c>
      <c r="Q69" s="33"/>
      <c r="R69" s="33"/>
      <c r="S69" s="33"/>
      <c r="T69" s="33"/>
      <c r="U69" s="33"/>
    </row>
    <row r="70" spans="2:21" x14ac:dyDescent="0.3">
      <c r="B70" s="9">
        <v>65</v>
      </c>
      <c r="C70" s="61"/>
      <c r="D70" s="9">
        <v>0</v>
      </c>
      <c r="E70" s="47">
        <v>1.5349556063357479</v>
      </c>
      <c r="F70" s="4">
        <v>40</v>
      </c>
      <c r="G70" s="11">
        <f t="shared" si="9"/>
        <v>1.1499999999999999</v>
      </c>
      <c r="H70" s="10">
        <f t="shared" si="0"/>
        <v>1.76519894728611</v>
      </c>
      <c r="I70" s="10">
        <f t="shared" si="8"/>
        <v>0</v>
      </c>
      <c r="J70" s="10">
        <f>(Parameters!$C$11-'1_Day_Lead'!I70)/(Parameters!$C$11-Parameters!$C$12)</f>
        <v>4</v>
      </c>
      <c r="K70" s="10">
        <f t="shared" si="1"/>
        <v>1</v>
      </c>
      <c r="L70" s="10">
        <f t="shared" si="2"/>
        <v>1.76519894728611</v>
      </c>
      <c r="M70" s="10">
        <f t="shared" si="3"/>
        <v>29.193991974441889</v>
      </c>
      <c r="N70" s="10" t="str">
        <f t="shared" si="4"/>
        <v>LI</v>
      </c>
      <c r="O70" s="10">
        <f t="shared" si="5"/>
        <v>10</v>
      </c>
      <c r="P70" s="10">
        <f t="shared" si="6"/>
        <v>7.2984979936104724</v>
      </c>
      <c r="Q70" s="33"/>
      <c r="R70" s="33"/>
      <c r="S70" s="33"/>
      <c r="T70" s="33"/>
      <c r="U70" s="33"/>
    </row>
    <row r="71" spans="2:21" x14ac:dyDescent="0.3">
      <c r="B71" s="9">
        <v>66</v>
      </c>
      <c r="C71" s="61"/>
      <c r="D71" s="9">
        <v>0</v>
      </c>
      <c r="E71" s="47">
        <v>3.2024057981977547</v>
      </c>
      <c r="F71" s="4">
        <v>40</v>
      </c>
      <c r="G71" s="11">
        <f t="shared" si="9"/>
        <v>1.1499999999999999</v>
      </c>
      <c r="H71" s="10">
        <f t="shared" ref="H71:H125" si="10">E71*G71</f>
        <v>3.6827666679274178</v>
      </c>
      <c r="I71" s="10">
        <f t="shared" si="8"/>
        <v>0</v>
      </c>
      <c r="J71" s="10">
        <f>(Parameters!$C$11-'1_Day_Lead'!I71)/(Parameters!$C$11-Parameters!$C$12)</f>
        <v>4</v>
      </c>
      <c r="K71" s="10">
        <f t="shared" ref="K71:K125" si="11">IF(J71&lt;0,0,IF(J71&gt;1,1,J71))</f>
        <v>1</v>
      </c>
      <c r="L71" s="10">
        <f t="shared" ref="L71:L125" si="12">H71*K71</f>
        <v>3.6827666679274178</v>
      </c>
      <c r="M71" s="10">
        <f t="shared" ref="M71:M125" si="13">MAX((M70+O70+D71-L71-P70),0)</f>
        <v>28.212727312903997</v>
      </c>
      <c r="N71" s="10" t="str">
        <f t="shared" ref="N71:N125" si="14">IF(M71&lt;0.25*F71,"HI",IF(M71&lt;0.5*F71,"MI",IF(M71&lt;0.75*F71,"LI","NI")))</f>
        <v>LI</v>
      </c>
      <c r="O71" s="10">
        <f t="shared" ref="O71:O125" si="15">IF(N71="NI",0,IF(N71="LI",0.25*F71,IF(N71="MI",0.5*F71,0.75*F71)))</f>
        <v>10</v>
      </c>
      <c r="P71" s="10">
        <f t="shared" ref="P71:P125" si="16">0.25*M71</f>
        <v>7.0531818282259993</v>
      </c>
      <c r="Q71" s="33"/>
      <c r="R71" s="33"/>
      <c r="S71" s="33"/>
      <c r="T71" s="33"/>
      <c r="U71" s="33"/>
    </row>
    <row r="72" spans="2:21" x14ac:dyDescent="0.3">
      <c r="B72" s="9">
        <v>67</v>
      </c>
      <c r="C72" s="61"/>
      <c r="D72" s="9">
        <v>0</v>
      </c>
      <c r="E72" s="47">
        <v>1.6752820882294641</v>
      </c>
      <c r="F72" s="4">
        <v>40</v>
      </c>
      <c r="G72" s="11">
        <f t="shared" si="9"/>
        <v>1.1499999999999999</v>
      </c>
      <c r="H72" s="10">
        <f t="shared" si="10"/>
        <v>1.9265744014638835</v>
      </c>
      <c r="I72" s="10">
        <f t="shared" ref="I72:I125" si="17">MAX(0,(I71+L71-D71-M71+O71))</f>
        <v>0</v>
      </c>
      <c r="J72" s="10">
        <f>(Parameters!$C$11-'1_Day_Lead'!I72)/(Parameters!$C$11-Parameters!$C$12)</f>
        <v>4</v>
      </c>
      <c r="K72" s="10">
        <f t="shared" si="11"/>
        <v>1</v>
      </c>
      <c r="L72" s="10">
        <f t="shared" si="12"/>
        <v>1.9265744014638835</v>
      </c>
      <c r="M72" s="10">
        <f t="shared" si="13"/>
        <v>29.232971083214114</v>
      </c>
      <c r="N72" s="10" t="str">
        <f t="shared" si="14"/>
        <v>LI</v>
      </c>
      <c r="O72" s="10">
        <f t="shared" si="15"/>
        <v>10</v>
      </c>
      <c r="P72" s="10">
        <f t="shared" si="16"/>
        <v>7.3082427708035285</v>
      </c>
      <c r="Q72" s="33"/>
      <c r="R72" s="33"/>
      <c r="S72" s="33"/>
      <c r="T72" s="33"/>
      <c r="U72" s="33"/>
    </row>
    <row r="73" spans="2:21" x14ac:dyDescent="0.3">
      <c r="B73" s="9">
        <v>68</v>
      </c>
      <c r="C73" s="61"/>
      <c r="D73" s="9">
        <v>0</v>
      </c>
      <c r="E73" s="47">
        <v>1.4872542626613172</v>
      </c>
      <c r="F73" s="4">
        <v>40</v>
      </c>
      <c r="G73" s="11">
        <f t="shared" si="9"/>
        <v>1.1499999999999999</v>
      </c>
      <c r="H73" s="10">
        <f t="shared" si="10"/>
        <v>1.7103424020605147</v>
      </c>
      <c r="I73" s="10">
        <f t="shared" si="17"/>
        <v>0</v>
      </c>
      <c r="J73" s="10">
        <f>(Parameters!$C$11-'1_Day_Lead'!I73)/(Parameters!$C$11-Parameters!$C$12)</f>
        <v>4</v>
      </c>
      <c r="K73" s="10">
        <f t="shared" si="11"/>
        <v>1</v>
      </c>
      <c r="L73" s="10">
        <f t="shared" si="12"/>
        <v>1.7103424020605147</v>
      </c>
      <c r="M73" s="10">
        <f t="shared" si="13"/>
        <v>30.214385910350071</v>
      </c>
      <c r="N73" s="10" t="str">
        <f t="shared" si="14"/>
        <v>NI</v>
      </c>
      <c r="O73" s="10">
        <f t="shared" si="15"/>
        <v>0</v>
      </c>
      <c r="P73" s="10">
        <f t="shared" si="16"/>
        <v>7.5535964775875177</v>
      </c>
      <c r="Q73" s="33"/>
      <c r="R73" s="33"/>
      <c r="S73" s="33"/>
      <c r="T73" s="33"/>
      <c r="U73" s="33"/>
    </row>
    <row r="74" spans="2:21" x14ac:dyDescent="0.3">
      <c r="B74" s="9">
        <v>69</v>
      </c>
      <c r="C74" s="61"/>
      <c r="D74" s="9">
        <v>0</v>
      </c>
      <c r="E74" s="47">
        <v>1.8650898674331471</v>
      </c>
      <c r="F74" s="4">
        <v>40</v>
      </c>
      <c r="G74" s="11">
        <f t="shared" si="9"/>
        <v>1.1499999999999999</v>
      </c>
      <c r="H74" s="10">
        <f t="shared" si="10"/>
        <v>2.1448533475481191</v>
      </c>
      <c r="I74" s="10">
        <f t="shared" si="17"/>
        <v>0</v>
      </c>
      <c r="J74" s="10">
        <f>(Parameters!$C$11-'1_Day_Lead'!I74)/(Parameters!$C$11-Parameters!$C$12)</f>
        <v>4</v>
      </c>
      <c r="K74" s="10">
        <f t="shared" si="11"/>
        <v>1</v>
      </c>
      <c r="L74" s="10">
        <f t="shared" si="12"/>
        <v>2.1448533475481191</v>
      </c>
      <c r="M74" s="10">
        <f t="shared" si="13"/>
        <v>20.515936085214435</v>
      </c>
      <c r="N74" s="10" t="str">
        <f t="shared" si="14"/>
        <v>LI</v>
      </c>
      <c r="O74" s="10">
        <f t="shared" si="15"/>
        <v>10</v>
      </c>
      <c r="P74" s="10">
        <f t="shared" si="16"/>
        <v>5.1289840213036086</v>
      </c>
      <c r="Q74" s="33"/>
      <c r="R74" s="33"/>
      <c r="S74" s="33"/>
      <c r="T74" s="33"/>
      <c r="U74" s="33"/>
    </row>
    <row r="75" spans="2:21" x14ac:dyDescent="0.3">
      <c r="B75" s="9">
        <v>70</v>
      </c>
      <c r="C75" s="61"/>
      <c r="D75" s="9">
        <v>0</v>
      </c>
      <c r="E75" s="47">
        <v>2.0707219494761127</v>
      </c>
      <c r="F75" s="4">
        <v>40</v>
      </c>
      <c r="G75" s="11">
        <f t="shared" si="9"/>
        <v>1.1499999999999999</v>
      </c>
      <c r="H75" s="10">
        <f t="shared" si="10"/>
        <v>2.3813302418975293</v>
      </c>
      <c r="I75" s="10">
        <f t="shared" si="17"/>
        <v>0</v>
      </c>
      <c r="J75" s="10">
        <f>(Parameters!$C$11-'1_Day_Lead'!I75)/(Parameters!$C$11-Parameters!$C$12)</f>
        <v>4</v>
      </c>
      <c r="K75" s="10">
        <f t="shared" si="11"/>
        <v>1</v>
      </c>
      <c r="L75" s="10">
        <f t="shared" si="12"/>
        <v>2.3813302418975293</v>
      </c>
      <c r="M75" s="10">
        <f t="shared" si="13"/>
        <v>23.005621822013296</v>
      </c>
      <c r="N75" s="10" t="str">
        <f t="shared" si="14"/>
        <v>LI</v>
      </c>
      <c r="O75" s="10">
        <f t="shared" si="15"/>
        <v>10</v>
      </c>
      <c r="P75" s="10">
        <f t="shared" si="16"/>
        <v>5.751405455503324</v>
      </c>
      <c r="Q75" s="33"/>
      <c r="R75" s="33"/>
      <c r="S75" s="33"/>
      <c r="T75" s="33"/>
      <c r="U75" s="33"/>
    </row>
    <row r="76" spans="2:21" x14ac:dyDescent="0.3">
      <c r="B76" s="9">
        <v>71</v>
      </c>
      <c r="C76" s="61"/>
      <c r="D76" s="9">
        <v>0</v>
      </c>
      <c r="E76" s="47">
        <v>2.3152637864522942</v>
      </c>
      <c r="F76" s="4">
        <v>40</v>
      </c>
      <c r="G76" s="11">
        <f t="shared" si="9"/>
        <v>1.1499999999999999</v>
      </c>
      <c r="H76" s="10">
        <f t="shared" si="10"/>
        <v>2.6625533544201381</v>
      </c>
      <c r="I76" s="10">
        <f t="shared" si="17"/>
        <v>0</v>
      </c>
      <c r="J76" s="10">
        <f>(Parameters!$C$11-'1_Day_Lead'!I76)/(Parameters!$C$11-Parameters!$C$12)</f>
        <v>4</v>
      </c>
      <c r="K76" s="10">
        <f t="shared" si="11"/>
        <v>1</v>
      </c>
      <c r="L76" s="10">
        <f t="shared" si="12"/>
        <v>2.6625533544201381</v>
      </c>
      <c r="M76" s="10">
        <f t="shared" si="13"/>
        <v>24.591663012089835</v>
      </c>
      <c r="N76" s="10" t="str">
        <f t="shared" si="14"/>
        <v>LI</v>
      </c>
      <c r="O76" s="10">
        <f t="shared" si="15"/>
        <v>10</v>
      </c>
      <c r="P76" s="10">
        <f t="shared" si="16"/>
        <v>6.1479157530224589</v>
      </c>
      <c r="Q76" s="33"/>
      <c r="R76" s="33"/>
      <c r="S76" s="33"/>
      <c r="T76" s="33"/>
      <c r="U76" s="33"/>
    </row>
    <row r="77" spans="2:21" x14ac:dyDescent="0.3">
      <c r="B77" s="9">
        <v>72</v>
      </c>
      <c r="C77" s="61"/>
      <c r="D77" s="9">
        <v>0</v>
      </c>
      <c r="E77" s="47">
        <v>1.772335774219056</v>
      </c>
      <c r="F77" s="4">
        <v>40</v>
      </c>
      <c r="G77" s="11">
        <f t="shared" si="9"/>
        <v>1.1499999999999999</v>
      </c>
      <c r="H77" s="10">
        <f t="shared" si="10"/>
        <v>2.0381861403519141</v>
      </c>
      <c r="I77" s="10">
        <f t="shared" si="17"/>
        <v>0</v>
      </c>
      <c r="J77" s="10">
        <f>(Parameters!$C$11-'1_Day_Lead'!I77)/(Parameters!$C$11-Parameters!$C$12)</f>
        <v>4</v>
      </c>
      <c r="K77" s="10">
        <f t="shared" si="11"/>
        <v>1</v>
      </c>
      <c r="L77" s="10">
        <f t="shared" si="12"/>
        <v>2.0381861403519141</v>
      </c>
      <c r="M77" s="10">
        <f t="shared" si="13"/>
        <v>26.405561118715468</v>
      </c>
      <c r="N77" s="10" t="str">
        <f t="shared" si="14"/>
        <v>LI</v>
      </c>
      <c r="O77" s="10">
        <f t="shared" si="15"/>
        <v>10</v>
      </c>
      <c r="P77" s="10">
        <f t="shared" si="16"/>
        <v>6.601390279678867</v>
      </c>
      <c r="Q77" s="33"/>
      <c r="R77" s="33"/>
      <c r="S77" s="33"/>
      <c r="T77" s="33"/>
      <c r="U77" s="33"/>
    </row>
    <row r="78" spans="2:21" x14ac:dyDescent="0.3">
      <c r="B78" s="9">
        <v>73</v>
      </c>
      <c r="C78" s="61"/>
      <c r="D78" s="9">
        <v>0</v>
      </c>
      <c r="E78" s="47">
        <v>2.2387832231156146</v>
      </c>
      <c r="F78" s="4">
        <v>40</v>
      </c>
      <c r="G78" s="11">
        <f t="shared" si="9"/>
        <v>1.1499999999999999</v>
      </c>
      <c r="H78" s="10">
        <f t="shared" si="10"/>
        <v>2.5746007065829568</v>
      </c>
      <c r="I78" s="10">
        <f t="shared" si="17"/>
        <v>0</v>
      </c>
      <c r="J78" s="10">
        <f>(Parameters!$C$11-'1_Day_Lead'!I78)/(Parameters!$C$11-Parameters!$C$12)</f>
        <v>4</v>
      </c>
      <c r="K78" s="10">
        <f t="shared" si="11"/>
        <v>1</v>
      </c>
      <c r="L78" s="10">
        <f t="shared" si="12"/>
        <v>2.5746007065829568</v>
      </c>
      <c r="M78" s="10">
        <f t="shared" si="13"/>
        <v>27.229570132453645</v>
      </c>
      <c r="N78" s="10" t="str">
        <f t="shared" si="14"/>
        <v>LI</v>
      </c>
      <c r="O78" s="10">
        <f t="shared" si="15"/>
        <v>10</v>
      </c>
      <c r="P78" s="10">
        <f t="shared" si="16"/>
        <v>6.8073925331134113</v>
      </c>
      <c r="Q78" s="33"/>
      <c r="R78" s="33"/>
      <c r="S78" s="33"/>
      <c r="T78" s="33"/>
      <c r="U78" s="33"/>
    </row>
    <row r="79" spans="2:21" x14ac:dyDescent="0.3">
      <c r="B79" s="9">
        <v>74</v>
      </c>
      <c r="C79" s="61"/>
      <c r="D79" s="9">
        <v>0</v>
      </c>
      <c r="E79" s="47">
        <v>2.2080712374295803</v>
      </c>
      <c r="F79" s="4">
        <v>40</v>
      </c>
      <c r="G79" s="11">
        <f t="shared" si="9"/>
        <v>1.1499999999999999</v>
      </c>
      <c r="H79" s="10">
        <f t="shared" si="10"/>
        <v>2.5392819230440171</v>
      </c>
      <c r="I79" s="10">
        <f t="shared" si="17"/>
        <v>0</v>
      </c>
      <c r="J79" s="10">
        <f>(Parameters!$C$11-'1_Day_Lead'!I79)/(Parameters!$C$11-Parameters!$C$12)</f>
        <v>4</v>
      </c>
      <c r="K79" s="10">
        <f t="shared" si="11"/>
        <v>1</v>
      </c>
      <c r="L79" s="10">
        <f t="shared" si="12"/>
        <v>2.5392819230440171</v>
      </c>
      <c r="M79" s="10">
        <f t="shared" si="13"/>
        <v>27.882895676296219</v>
      </c>
      <c r="N79" s="10" t="str">
        <f t="shared" si="14"/>
        <v>LI</v>
      </c>
      <c r="O79" s="10">
        <f t="shared" si="15"/>
        <v>10</v>
      </c>
      <c r="P79" s="10">
        <f t="shared" si="16"/>
        <v>6.9707239190740546</v>
      </c>
      <c r="Q79" s="33"/>
      <c r="R79" s="33"/>
      <c r="S79" s="33"/>
      <c r="T79" s="33"/>
      <c r="U79" s="33"/>
    </row>
    <row r="80" spans="2:21" x14ac:dyDescent="0.3">
      <c r="B80" s="9">
        <v>75</v>
      </c>
      <c r="C80" s="61"/>
      <c r="D80" s="9">
        <v>0</v>
      </c>
      <c r="E80" s="47">
        <v>2.6592686485015684</v>
      </c>
      <c r="F80" s="4">
        <v>40</v>
      </c>
      <c r="G80" s="11">
        <f t="shared" si="9"/>
        <v>1.1499999999999999</v>
      </c>
      <c r="H80" s="10">
        <f t="shared" si="10"/>
        <v>3.0581589457768033</v>
      </c>
      <c r="I80" s="10">
        <f t="shared" si="17"/>
        <v>0</v>
      </c>
      <c r="J80" s="10">
        <f>(Parameters!$C$11-'1_Day_Lead'!I80)/(Parameters!$C$11-Parameters!$C$12)</f>
        <v>4</v>
      </c>
      <c r="K80" s="10">
        <f t="shared" si="11"/>
        <v>1</v>
      </c>
      <c r="L80" s="10">
        <f t="shared" si="12"/>
        <v>3.0581589457768033</v>
      </c>
      <c r="M80" s="10">
        <f t="shared" si="13"/>
        <v>27.854012811445358</v>
      </c>
      <c r="N80" s="10" t="str">
        <f t="shared" si="14"/>
        <v>LI</v>
      </c>
      <c r="O80" s="10">
        <f t="shared" si="15"/>
        <v>10</v>
      </c>
      <c r="P80" s="10">
        <f t="shared" si="16"/>
        <v>6.9635032028613395</v>
      </c>
      <c r="Q80" s="33"/>
      <c r="R80" s="33"/>
      <c r="S80" s="33"/>
      <c r="T80" s="33"/>
      <c r="U80" s="33"/>
    </row>
    <row r="81" spans="2:21" x14ac:dyDescent="0.3">
      <c r="B81" s="9">
        <v>76</v>
      </c>
      <c r="C81" s="61"/>
      <c r="D81" s="9">
        <v>0</v>
      </c>
      <c r="E81" s="47">
        <v>2.4424190773902144</v>
      </c>
      <c r="F81" s="4">
        <v>40</v>
      </c>
      <c r="G81" s="11">
        <f t="shared" si="9"/>
        <v>1.1499999999999999</v>
      </c>
      <c r="H81" s="10">
        <f t="shared" si="10"/>
        <v>2.8087819389987465</v>
      </c>
      <c r="I81" s="10">
        <f t="shared" si="17"/>
        <v>0</v>
      </c>
      <c r="J81" s="10">
        <f>(Parameters!$C$11-'1_Day_Lead'!I81)/(Parameters!$C$11-Parameters!$C$12)</f>
        <v>4</v>
      </c>
      <c r="K81" s="10">
        <f t="shared" si="11"/>
        <v>1</v>
      </c>
      <c r="L81" s="10">
        <f t="shared" si="12"/>
        <v>2.8087819389987465</v>
      </c>
      <c r="M81" s="10">
        <f t="shared" si="13"/>
        <v>28.08172766958527</v>
      </c>
      <c r="N81" s="10" t="str">
        <f t="shared" si="14"/>
        <v>LI</v>
      </c>
      <c r="O81" s="10">
        <f t="shared" si="15"/>
        <v>10</v>
      </c>
      <c r="P81" s="10">
        <f t="shared" si="16"/>
        <v>7.0204319173963174</v>
      </c>
      <c r="Q81" s="33"/>
      <c r="R81" s="33"/>
      <c r="S81" s="33"/>
      <c r="T81" s="33"/>
      <c r="U81" s="33"/>
    </row>
    <row r="82" spans="2:21" x14ac:dyDescent="0.3">
      <c r="B82" s="9">
        <v>77</v>
      </c>
      <c r="C82" s="61"/>
      <c r="D82" s="9">
        <v>0</v>
      </c>
      <c r="E82" s="47">
        <v>2.7412642150960171</v>
      </c>
      <c r="F82" s="4">
        <v>40</v>
      </c>
      <c r="G82" s="11">
        <f t="shared" si="9"/>
        <v>1.1499999999999999</v>
      </c>
      <c r="H82" s="10">
        <f t="shared" si="10"/>
        <v>3.1524538473604196</v>
      </c>
      <c r="I82" s="10">
        <f t="shared" si="17"/>
        <v>0</v>
      </c>
      <c r="J82" s="10">
        <f>(Parameters!$C$11-'1_Day_Lead'!I82)/(Parameters!$C$11-Parameters!$C$12)</f>
        <v>4</v>
      </c>
      <c r="K82" s="10">
        <f t="shared" si="11"/>
        <v>1</v>
      </c>
      <c r="L82" s="10">
        <f t="shared" si="12"/>
        <v>3.1524538473604196</v>
      </c>
      <c r="M82" s="10">
        <f t="shared" si="13"/>
        <v>27.908841904828535</v>
      </c>
      <c r="N82" s="10" t="str">
        <f t="shared" si="14"/>
        <v>LI</v>
      </c>
      <c r="O82" s="10">
        <f t="shared" si="15"/>
        <v>10</v>
      </c>
      <c r="P82" s="10">
        <f t="shared" si="16"/>
        <v>6.9772104762071336</v>
      </c>
      <c r="Q82" s="33"/>
      <c r="R82" s="33"/>
      <c r="S82" s="33"/>
      <c r="T82" s="33"/>
      <c r="U82" s="33"/>
    </row>
    <row r="83" spans="2:21" x14ac:dyDescent="0.3">
      <c r="B83" s="9">
        <v>78</v>
      </c>
      <c r="C83" s="61"/>
      <c r="D83" s="9">
        <v>0</v>
      </c>
      <c r="E83" s="47">
        <v>0.83381422095495572</v>
      </c>
      <c r="F83" s="4">
        <v>40</v>
      </c>
      <c r="G83" s="11">
        <f t="shared" si="9"/>
        <v>1.1499999999999999</v>
      </c>
      <c r="H83" s="10">
        <f t="shared" si="10"/>
        <v>0.958886354098199</v>
      </c>
      <c r="I83" s="10">
        <f t="shared" si="17"/>
        <v>0</v>
      </c>
      <c r="J83" s="10">
        <f>(Parameters!$C$11-'1_Day_Lead'!I83)/(Parameters!$C$11-Parameters!$C$12)</f>
        <v>4</v>
      </c>
      <c r="K83" s="10">
        <f t="shared" si="11"/>
        <v>1</v>
      </c>
      <c r="L83" s="10">
        <f t="shared" si="12"/>
        <v>0.958886354098199</v>
      </c>
      <c r="M83" s="10">
        <f t="shared" si="13"/>
        <v>29.972745074523203</v>
      </c>
      <c r="N83" s="10" t="str">
        <f t="shared" si="14"/>
        <v>LI</v>
      </c>
      <c r="O83" s="10">
        <f t="shared" si="15"/>
        <v>10</v>
      </c>
      <c r="P83" s="10">
        <f t="shared" si="16"/>
        <v>7.4931862686308008</v>
      </c>
      <c r="Q83" s="33"/>
      <c r="R83" s="33"/>
      <c r="S83" s="33"/>
      <c r="T83" s="33"/>
      <c r="U83" s="33"/>
    </row>
    <row r="84" spans="2:21" x14ac:dyDescent="0.3">
      <c r="B84" s="9">
        <v>79</v>
      </c>
      <c r="C84" s="61"/>
      <c r="D84" s="9">
        <v>0</v>
      </c>
      <c r="E84" s="47">
        <v>3.3723378490654996</v>
      </c>
      <c r="F84" s="4">
        <v>40</v>
      </c>
      <c r="G84" s="11">
        <f t="shared" si="9"/>
        <v>1.1499999999999999</v>
      </c>
      <c r="H84" s="10">
        <f t="shared" si="10"/>
        <v>3.8781885264253244</v>
      </c>
      <c r="I84" s="10">
        <f t="shared" si="17"/>
        <v>0</v>
      </c>
      <c r="J84" s="10">
        <f>(Parameters!$C$11-'1_Day_Lead'!I84)/(Parameters!$C$11-Parameters!$C$12)</f>
        <v>4</v>
      </c>
      <c r="K84" s="10">
        <f t="shared" si="11"/>
        <v>1</v>
      </c>
      <c r="L84" s="10">
        <f t="shared" si="12"/>
        <v>3.8781885264253244</v>
      </c>
      <c r="M84" s="10">
        <f t="shared" si="13"/>
        <v>28.601370279467076</v>
      </c>
      <c r="N84" s="10" t="str">
        <f t="shared" si="14"/>
        <v>LI</v>
      </c>
      <c r="O84" s="10">
        <f t="shared" si="15"/>
        <v>10</v>
      </c>
      <c r="P84" s="10">
        <f t="shared" si="16"/>
        <v>7.1503425698667691</v>
      </c>
      <c r="Q84" s="33"/>
      <c r="R84" s="33"/>
      <c r="S84" s="33"/>
      <c r="T84" s="33"/>
      <c r="U84" s="33"/>
    </row>
    <row r="85" spans="2:21" x14ac:dyDescent="0.3">
      <c r="B85" s="9">
        <v>80</v>
      </c>
      <c r="C85" s="61"/>
      <c r="D85" s="9">
        <v>0</v>
      </c>
      <c r="E85" s="47">
        <v>1.8577295991919787</v>
      </c>
      <c r="F85" s="4">
        <v>40</v>
      </c>
      <c r="G85" s="11">
        <f t="shared" si="9"/>
        <v>1.1499999999999999</v>
      </c>
      <c r="H85" s="10">
        <f t="shared" si="10"/>
        <v>2.1363890390707754</v>
      </c>
      <c r="I85" s="10">
        <f t="shared" si="17"/>
        <v>0</v>
      </c>
      <c r="J85" s="10">
        <f>(Parameters!$C$11-'1_Day_Lead'!I85)/(Parameters!$C$11-Parameters!$C$12)</f>
        <v>4</v>
      </c>
      <c r="K85" s="10">
        <f t="shared" si="11"/>
        <v>1</v>
      </c>
      <c r="L85" s="10">
        <f t="shared" si="12"/>
        <v>2.1363890390707754</v>
      </c>
      <c r="M85" s="10">
        <f t="shared" si="13"/>
        <v>29.314638670529529</v>
      </c>
      <c r="N85" s="10" t="str">
        <f t="shared" si="14"/>
        <v>LI</v>
      </c>
      <c r="O85" s="10">
        <f t="shared" si="15"/>
        <v>10</v>
      </c>
      <c r="P85" s="10">
        <f t="shared" si="16"/>
        <v>7.3286596676323823</v>
      </c>
      <c r="Q85" s="33"/>
      <c r="R85" s="33"/>
      <c r="S85" s="33"/>
      <c r="T85" s="33"/>
      <c r="U85" s="33"/>
    </row>
    <row r="86" spans="2:21" x14ac:dyDescent="0.3">
      <c r="B86" s="9">
        <v>81</v>
      </c>
      <c r="C86" s="61"/>
      <c r="D86" s="9">
        <v>0</v>
      </c>
      <c r="E86" s="47">
        <v>0.74446809660487545</v>
      </c>
      <c r="F86" s="4">
        <v>40</v>
      </c>
      <c r="G86" s="11">
        <f t="shared" si="9"/>
        <v>1.1499999999999999</v>
      </c>
      <c r="H86" s="10">
        <f t="shared" si="10"/>
        <v>0.85613831109560667</v>
      </c>
      <c r="I86" s="10">
        <f t="shared" si="17"/>
        <v>0</v>
      </c>
      <c r="J86" s="10">
        <f>(Parameters!$C$11-'1_Day_Lead'!I86)/(Parameters!$C$11-Parameters!$C$12)</f>
        <v>4</v>
      </c>
      <c r="K86" s="10">
        <f t="shared" si="11"/>
        <v>1</v>
      </c>
      <c r="L86" s="10">
        <f t="shared" si="12"/>
        <v>0.85613831109560667</v>
      </c>
      <c r="M86" s="10">
        <f t="shared" si="13"/>
        <v>31.129840691801544</v>
      </c>
      <c r="N86" s="10" t="str">
        <f t="shared" si="14"/>
        <v>NI</v>
      </c>
      <c r="O86" s="10">
        <f t="shared" si="15"/>
        <v>0</v>
      </c>
      <c r="P86" s="10">
        <f t="shared" si="16"/>
        <v>7.7824601729503859</v>
      </c>
      <c r="Q86" s="33"/>
      <c r="R86" s="33"/>
      <c r="S86" s="33"/>
      <c r="T86" s="33"/>
      <c r="U86" s="33"/>
    </row>
    <row r="87" spans="2:21" x14ac:dyDescent="0.3">
      <c r="B87" s="9">
        <v>82</v>
      </c>
      <c r="C87" s="61"/>
      <c r="D87" s="9">
        <v>0</v>
      </c>
      <c r="E87" s="47">
        <v>1.0034635934750769</v>
      </c>
      <c r="F87" s="4">
        <v>40</v>
      </c>
      <c r="G87" s="11">
        <f t="shared" si="9"/>
        <v>1.1499999999999999</v>
      </c>
      <c r="H87" s="10">
        <f t="shared" si="10"/>
        <v>1.1539831324963383</v>
      </c>
      <c r="I87" s="10">
        <f t="shared" si="17"/>
        <v>0</v>
      </c>
      <c r="J87" s="10">
        <f>(Parameters!$C$11-'1_Day_Lead'!I87)/(Parameters!$C$11-Parameters!$C$12)</f>
        <v>4</v>
      </c>
      <c r="K87" s="10">
        <f t="shared" si="11"/>
        <v>1</v>
      </c>
      <c r="L87" s="10">
        <f t="shared" si="12"/>
        <v>1.1539831324963383</v>
      </c>
      <c r="M87" s="10">
        <f t="shared" si="13"/>
        <v>22.193397386354818</v>
      </c>
      <c r="N87" s="10" t="str">
        <f t="shared" si="14"/>
        <v>LI</v>
      </c>
      <c r="O87" s="10">
        <f t="shared" si="15"/>
        <v>10</v>
      </c>
      <c r="P87" s="10">
        <f t="shared" si="16"/>
        <v>5.5483493465887044</v>
      </c>
      <c r="Q87" s="33"/>
      <c r="R87" s="33"/>
      <c r="S87" s="33"/>
      <c r="T87" s="33"/>
      <c r="U87" s="33"/>
    </row>
    <row r="88" spans="2:21" x14ac:dyDescent="0.3">
      <c r="B88" s="9">
        <v>83</v>
      </c>
      <c r="C88" s="61"/>
      <c r="D88" s="9">
        <v>0</v>
      </c>
      <c r="E88" s="47">
        <v>0.86870510419017077</v>
      </c>
      <c r="F88" s="4">
        <v>40</v>
      </c>
      <c r="G88" s="11">
        <f t="shared" si="9"/>
        <v>1.1499999999999999</v>
      </c>
      <c r="H88" s="10">
        <f t="shared" si="10"/>
        <v>0.99901086981869636</v>
      </c>
      <c r="I88" s="10">
        <f t="shared" si="17"/>
        <v>0</v>
      </c>
      <c r="J88" s="10">
        <f>(Parameters!$C$11-'1_Day_Lead'!I88)/(Parameters!$C$11-Parameters!$C$12)</f>
        <v>4</v>
      </c>
      <c r="K88" s="10">
        <f t="shared" si="11"/>
        <v>1</v>
      </c>
      <c r="L88" s="10">
        <f t="shared" si="12"/>
        <v>0.99901086981869636</v>
      </c>
      <c r="M88" s="10">
        <f t="shared" si="13"/>
        <v>25.646037169947416</v>
      </c>
      <c r="N88" s="10" t="str">
        <f t="shared" si="14"/>
        <v>LI</v>
      </c>
      <c r="O88" s="10">
        <f t="shared" si="15"/>
        <v>10</v>
      </c>
      <c r="P88" s="10">
        <f t="shared" si="16"/>
        <v>6.411509292486854</v>
      </c>
      <c r="Q88" s="33"/>
      <c r="R88" s="33"/>
      <c r="S88" s="33"/>
      <c r="T88" s="33"/>
      <c r="U88" s="33"/>
    </row>
    <row r="89" spans="2:21" x14ac:dyDescent="0.3">
      <c r="B89" s="9">
        <v>84</v>
      </c>
      <c r="C89" s="61"/>
      <c r="D89" s="9">
        <v>0</v>
      </c>
      <c r="E89" s="47">
        <v>1.5060433819654784</v>
      </c>
      <c r="F89" s="4">
        <v>40</v>
      </c>
      <c r="G89" s="11">
        <f t="shared" si="9"/>
        <v>1.1499999999999999</v>
      </c>
      <c r="H89" s="10">
        <f t="shared" si="10"/>
        <v>1.7319498892603</v>
      </c>
      <c r="I89" s="10">
        <f t="shared" si="17"/>
        <v>0</v>
      </c>
      <c r="J89" s="10">
        <f>(Parameters!$C$11-'1_Day_Lead'!I89)/(Parameters!$C$11-Parameters!$C$12)</f>
        <v>4</v>
      </c>
      <c r="K89" s="10">
        <f t="shared" si="11"/>
        <v>1</v>
      </c>
      <c r="L89" s="10">
        <f t="shared" si="12"/>
        <v>1.7319498892603</v>
      </c>
      <c r="M89" s="10">
        <f t="shared" si="13"/>
        <v>27.502577988200265</v>
      </c>
      <c r="N89" s="10" t="str">
        <f t="shared" si="14"/>
        <v>LI</v>
      </c>
      <c r="O89" s="10">
        <f t="shared" si="15"/>
        <v>10</v>
      </c>
      <c r="P89" s="10">
        <f t="shared" si="16"/>
        <v>6.8756444970500663</v>
      </c>
      <c r="Q89" s="33"/>
      <c r="R89" s="33"/>
      <c r="S89" s="33"/>
      <c r="T89" s="33"/>
      <c r="U89" s="33"/>
    </row>
    <row r="90" spans="2:21" x14ac:dyDescent="0.3">
      <c r="B90" s="9">
        <v>85</v>
      </c>
      <c r="C90" s="61"/>
      <c r="D90" s="9">
        <v>0</v>
      </c>
      <c r="E90" s="47">
        <v>1.1073295341288063</v>
      </c>
      <c r="F90" s="4">
        <v>40</v>
      </c>
      <c r="G90" s="11">
        <f t="shared" si="9"/>
        <v>1.1499999999999999</v>
      </c>
      <c r="H90" s="10">
        <f t="shared" si="10"/>
        <v>1.2734289642481271</v>
      </c>
      <c r="I90" s="10">
        <f t="shared" si="17"/>
        <v>0</v>
      </c>
      <c r="J90" s="10">
        <f>(Parameters!$C$11-'1_Day_Lead'!I90)/(Parameters!$C$11-Parameters!$C$12)</f>
        <v>4</v>
      </c>
      <c r="K90" s="10">
        <f t="shared" si="11"/>
        <v>1</v>
      </c>
      <c r="L90" s="10">
        <f t="shared" si="12"/>
        <v>1.2734289642481271</v>
      </c>
      <c r="M90" s="10">
        <f t="shared" si="13"/>
        <v>29.353504526902071</v>
      </c>
      <c r="N90" s="10" t="str">
        <f t="shared" si="14"/>
        <v>LI</v>
      </c>
      <c r="O90" s="10">
        <f t="shared" si="15"/>
        <v>10</v>
      </c>
      <c r="P90" s="10">
        <f t="shared" si="16"/>
        <v>7.3383761317255178</v>
      </c>
      <c r="Q90" s="33"/>
      <c r="R90" s="33"/>
      <c r="S90" s="33"/>
      <c r="T90" s="33"/>
      <c r="U90" s="33"/>
    </row>
    <row r="91" spans="2:21" x14ac:dyDescent="0.3">
      <c r="B91" s="9">
        <v>86</v>
      </c>
      <c r="C91" s="61"/>
      <c r="D91" s="9">
        <v>0.5</v>
      </c>
      <c r="E91" s="47">
        <v>1.9147900938309788</v>
      </c>
      <c r="F91" s="4">
        <v>40</v>
      </c>
      <c r="G91" s="11">
        <f t="shared" si="9"/>
        <v>1.1499999999999999</v>
      </c>
      <c r="H91" s="10">
        <f t="shared" si="10"/>
        <v>2.2020086079056256</v>
      </c>
      <c r="I91" s="10">
        <f t="shared" si="17"/>
        <v>0</v>
      </c>
      <c r="J91" s="10">
        <f>(Parameters!$C$11-'1_Day_Lead'!I91)/(Parameters!$C$11-Parameters!$C$12)</f>
        <v>4</v>
      </c>
      <c r="K91" s="10">
        <f t="shared" si="11"/>
        <v>1</v>
      </c>
      <c r="L91" s="10">
        <f t="shared" si="12"/>
        <v>2.2020086079056256</v>
      </c>
      <c r="M91" s="10">
        <f t="shared" si="13"/>
        <v>30.313119787270928</v>
      </c>
      <c r="N91" s="10" t="str">
        <f t="shared" si="14"/>
        <v>NI</v>
      </c>
      <c r="O91" s="10">
        <f t="shared" si="15"/>
        <v>0</v>
      </c>
      <c r="P91" s="10">
        <f t="shared" si="16"/>
        <v>7.578279946817732</v>
      </c>
      <c r="Q91" s="33"/>
      <c r="R91" s="33"/>
      <c r="S91" s="33"/>
      <c r="T91" s="33"/>
      <c r="U91" s="33"/>
    </row>
    <row r="92" spans="2:21" x14ac:dyDescent="0.3">
      <c r="B92" s="9">
        <v>87</v>
      </c>
      <c r="C92" s="61"/>
      <c r="D92" s="9">
        <v>0</v>
      </c>
      <c r="E92" s="47">
        <v>2.8080895882054926</v>
      </c>
      <c r="F92" s="4">
        <v>40</v>
      </c>
      <c r="G92" s="11">
        <f t="shared" si="9"/>
        <v>1.1499999999999999</v>
      </c>
      <c r="H92" s="10">
        <f t="shared" si="10"/>
        <v>3.2293030264363161</v>
      </c>
      <c r="I92" s="10">
        <f t="shared" si="17"/>
        <v>0</v>
      </c>
      <c r="J92" s="10">
        <f>(Parameters!$C$11-'1_Day_Lead'!I92)/(Parameters!$C$11-Parameters!$C$12)</f>
        <v>4</v>
      </c>
      <c r="K92" s="10">
        <f t="shared" si="11"/>
        <v>1</v>
      </c>
      <c r="L92" s="10">
        <f t="shared" si="12"/>
        <v>3.2293030264363161</v>
      </c>
      <c r="M92" s="10">
        <f t="shared" si="13"/>
        <v>19.505536814016878</v>
      </c>
      <c r="N92" s="10" t="str">
        <f t="shared" si="14"/>
        <v>MI</v>
      </c>
      <c r="O92" s="10">
        <f t="shared" si="15"/>
        <v>20</v>
      </c>
      <c r="P92" s="10">
        <f t="shared" si="16"/>
        <v>4.8763842035042195</v>
      </c>
      <c r="Q92" s="33"/>
      <c r="R92" s="33"/>
      <c r="S92" s="33"/>
      <c r="T92" s="33"/>
      <c r="U92" s="33"/>
    </row>
    <row r="93" spans="2:21" x14ac:dyDescent="0.3">
      <c r="B93" s="9">
        <v>88</v>
      </c>
      <c r="C93" s="61"/>
      <c r="D93" s="9">
        <v>0</v>
      </c>
      <c r="E93" s="47">
        <v>3.4052717420086771</v>
      </c>
      <c r="F93" s="4">
        <v>40</v>
      </c>
      <c r="G93" s="11">
        <f t="shared" si="9"/>
        <v>1.1499999999999999</v>
      </c>
      <c r="H93" s="10">
        <f t="shared" si="10"/>
        <v>3.9160625033099783</v>
      </c>
      <c r="I93" s="10">
        <f t="shared" si="17"/>
        <v>3.7237662124194379</v>
      </c>
      <c r="J93" s="10">
        <f>(Parameters!$C$11-'1_Day_Lead'!I93)/(Parameters!$C$11-Parameters!$C$12)</f>
        <v>3.8965620496550155</v>
      </c>
      <c r="K93" s="10">
        <f t="shared" si="11"/>
        <v>1</v>
      </c>
      <c r="L93" s="10">
        <f t="shared" si="12"/>
        <v>3.9160625033099783</v>
      </c>
      <c r="M93" s="10">
        <f t="shared" si="13"/>
        <v>30.713090107202678</v>
      </c>
      <c r="N93" s="10" t="str">
        <f t="shared" si="14"/>
        <v>NI</v>
      </c>
      <c r="O93" s="10">
        <f t="shared" si="15"/>
        <v>0</v>
      </c>
      <c r="P93" s="10">
        <f t="shared" si="16"/>
        <v>7.6782725268006695</v>
      </c>
      <c r="Q93" s="33"/>
      <c r="R93" s="33"/>
      <c r="S93" s="33"/>
      <c r="T93" s="33"/>
      <c r="U93" s="33"/>
    </row>
    <row r="94" spans="2:21" x14ac:dyDescent="0.3">
      <c r="B94" s="9">
        <v>89</v>
      </c>
      <c r="C94" s="61"/>
      <c r="D94" s="9">
        <v>5.6</v>
      </c>
      <c r="E94" s="47">
        <v>2.7838416867390481</v>
      </c>
      <c r="F94" s="4">
        <v>40</v>
      </c>
      <c r="G94" s="11">
        <f t="shared" si="9"/>
        <v>1.1499999999999999</v>
      </c>
      <c r="H94" s="10">
        <f t="shared" si="10"/>
        <v>3.2014179397499052</v>
      </c>
      <c r="I94" s="10">
        <f t="shared" si="17"/>
        <v>0</v>
      </c>
      <c r="J94" s="10">
        <f>(Parameters!$C$11-'1_Day_Lead'!I94)/(Parameters!$C$11-Parameters!$C$12)</f>
        <v>4</v>
      </c>
      <c r="K94" s="10">
        <f t="shared" si="11"/>
        <v>1</v>
      </c>
      <c r="L94" s="10">
        <f t="shared" si="12"/>
        <v>3.2014179397499052</v>
      </c>
      <c r="M94" s="10">
        <f t="shared" si="13"/>
        <v>25.433399640652105</v>
      </c>
      <c r="N94" s="10" t="str">
        <f t="shared" si="14"/>
        <v>LI</v>
      </c>
      <c r="O94" s="10">
        <f t="shared" si="15"/>
        <v>10</v>
      </c>
      <c r="P94" s="10">
        <f t="shared" si="16"/>
        <v>6.3583499101630263</v>
      </c>
      <c r="Q94" s="33"/>
      <c r="R94" s="33"/>
      <c r="S94" s="33"/>
      <c r="T94" s="33"/>
      <c r="U94" s="33"/>
    </row>
    <row r="95" spans="2:21" x14ac:dyDescent="0.3">
      <c r="B95" s="9">
        <v>90</v>
      </c>
      <c r="C95" s="61"/>
      <c r="D95" s="9">
        <v>0.3</v>
      </c>
      <c r="E95" s="47">
        <v>3.6569977025968528</v>
      </c>
      <c r="F95" s="4">
        <v>40</v>
      </c>
      <c r="G95" s="11">
        <f t="shared" si="9"/>
        <v>1.1499999999999999</v>
      </c>
      <c r="H95" s="10">
        <f t="shared" si="10"/>
        <v>4.2055473579863802</v>
      </c>
      <c r="I95" s="10">
        <f t="shared" si="17"/>
        <v>0</v>
      </c>
      <c r="J95" s="10">
        <f>(Parameters!$C$11-'1_Day_Lead'!I95)/(Parameters!$C$11-Parameters!$C$12)</f>
        <v>4</v>
      </c>
      <c r="K95" s="10">
        <f t="shared" si="11"/>
        <v>1</v>
      </c>
      <c r="L95" s="10">
        <f t="shared" si="12"/>
        <v>4.2055473579863802</v>
      </c>
      <c r="M95" s="10">
        <f t="shared" si="13"/>
        <v>25.169502372502699</v>
      </c>
      <c r="N95" s="10" t="str">
        <f t="shared" si="14"/>
        <v>LI</v>
      </c>
      <c r="O95" s="10">
        <f t="shared" si="15"/>
        <v>10</v>
      </c>
      <c r="P95" s="10">
        <f t="shared" si="16"/>
        <v>6.2923755931256746</v>
      </c>
      <c r="Q95" s="33"/>
      <c r="R95" s="33"/>
      <c r="S95" s="33"/>
      <c r="T95" s="33"/>
      <c r="U95" s="33"/>
    </row>
    <row r="96" spans="2:21" x14ac:dyDescent="0.3">
      <c r="B96" s="9">
        <v>91</v>
      </c>
      <c r="C96" s="61"/>
      <c r="D96" s="9">
        <v>14.2</v>
      </c>
      <c r="E96" s="47">
        <v>0.73326796210591227</v>
      </c>
      <c r="F96" s="4">
        <v>40</v>
      </c>
      <c r="G96" s="11">
        <f t="shared" si="9"/>
        <v>1.1499999999999999</v>
      </c>
      <c r="H96" s="10">
        <f t="shared" si="10"/>
        <v>0.84325815642179902</v>
      </c>
      <c r="I96" s="10">
        <f t="shared" si="17"/>
        <v>0</v>
      </c>
      <c r="J96" s="10">
        <f>(Parameters!$C$11-'1_Day_Lead'!I96)/(Parameters!$C$11-Parameters!$C$12)</f>
        <v>4</v>
      </c>
      <c r="K96" s="10">
        <f t="shared" si="11"/>
        <v>1</v>
      </c>
      <c r="L96" s="10">
        <f t="shared" si="12"/>
        <v>0.84325815642179902</v>
      </c>
      <c r="M96" s="10">
        <f t="shared" si="13"/>
        <v>42.233868622955221</v>
      </c>
      <c r="N96" s="10" t="str">
        <f t="shared" si="14"/>
        <v>NI</v>
      </c>
      <c r="O96" s="10">
        <f t="shared" si="15"/>
        <v>0</v>
      </c>
      <c r="P96" s="10">
        <f t="shared" si="16"/>
        <v>10.558467155738805</v>
      </c>
      <c r="Q96" s="33"/>
      <c r="R96" s="33"/>
      <c r="S96" s="33"/>
      <c r="T96" s="33"/>
      <c r="U96" s="33"/>
    </row>
    <row r="97" spans="2:21" x14ac:dyDescent="0.3">
      <c r="B97" s="9">
        <v>92</v>
      </c>
      <c r="C97" s="61"/>
      <c r="D97" s="9">
        <v>0</v>
      </c>
      <c r="E97" s="47">
        <v>1.8751923615156325</v>
      </c>
      <c r="F97" s="4">
        <v>40</v>
      </c>
      <c r="G97" s="11">
        <f t="shared" si="9"/>
        <v>1.1499999999999999</v>
      </c>
      <c r="H97" s="10">
        <f t="shared" si="10"/>
        <v>2.1564712157429771</v>
      </c>
      <c r="I97" s="10">
        <f t="shared" si="17"/>
        <v>0</v>
      </c>
      <c r="J97" s="10">
        <f>(Parameters!$C$11-'1_Day_Lead'!I97)/(Parameters!$C$11-Parameters!$C$12)</f>
        <v>4</v>
      </c>
      <c r="K97" s="10">
        <f t="shared" si="11"/>
        <v>1</v>
      </c>
      <c r="L97" s="10">
        <f t="shared" si="12"/>
        <v>2.1564712157429771</v>
      </c>
      <c r="M97" s="10">
        <f t="shared" si="13"/>
        <v>29.518930251473442</v>
      </c>
      <c r="N97" s="10" t="str">
        <f t="shared" si="14"/>
        <v>LI</v>
      </c>
      <c r="O97" s="10">
        <f t="shared" si="15"/>
        <v>10</v>
      </c>
      <c r="P97" s="10">
        <f t="shared" si="16"/>
        <v>7.3797325628683605</v>
      </c>
      <c r="Q97" s="33"/>
      <c r="R97" s="33"/>
      <c r="S97" s="33"/>
      <c r="T97" s="33"/>
      <c r="U97" s="33"/>
    </row>
    <row r="98" spans="2:21" x14ac:dyDescent="0.3">
      <c r="B98" s="9">
        <v>93</v>
      </c>
      <c r="C98" s="61"/>
      <c r="D98" s="9">
        <v>9.9</v>
      </c>
      <c r="E98" s="47">
        <v>3.3125256877768465</v>
      </c>
      <c r="F98" s="4">
        <v>40</v>
      </c>
      <c r="G98" s="11">
        <f t="shared" si="9"/>
        <v>1.1499999999999999</v>
      </c>
      <c r="H98" s="10">
        <f t="shared" si="10"/>
        <v>3.809404540943373</v>
      </c>
      <c r="I98" s="10">
        <f t="shared" si="17"/>
        <v>0</v>
      </c>
      <c r="J98" s="10">
        <f>(Parameters!$C$11-'1_Day_Lead'!I98)/(Parameters!$C$11-Parameters!$C$12)</f>
        <v>4</v>
      </c>
      <c r="K98" s="10">
        <f t="shared" si="11"/>
        <v>1</v>
      </c>
      <c r="L98" s="10">
        <f t="shared" si="12"/>
        <v>3.809404540943373</v>
      </c>
      <c r="M98" s="10">
        <f t="shared" si="13"/>
        <v>38.229793147661702</v>
      </c>
      <c r="N98" s="10" t="str">
        <f t="shared" si="14"/>
        <v>NI</v>
      </c>
      <c r="O98" s="10">
        <f t="shared" si="15"/>
        <v>0</v>
      </c>
      <c r="P98" s="10">
        <f t="shared" si="16"/>
        <v>9.5574482869154256</v>
      </c>
      <c r="Q98" s="33"/>
      <c r="R98" s="33"/>
      <c r="S98" s="33"/>
      <c r="T98" s="33"/>
      <c r="U98" s="33"/>
    </row>
    <row r="99" spans="2:21" x14ac:dyDescent="0.3">
      <c r="B99" s="9">
        <v>94</v>
      </c>
      <c r="C99" s="61"/>
      <c r="D99" s="9">
        <v>10.199999999999999</v>
      </c>
      <c r="E99" s="47">
        <v>2.5051432383858505</v>
      </c>
      <c r="F99" s="4">
        <v>40</v>
      </c>
      <c r="G99" s="11">
        <f t="shared" si="9"/>
        <v>1.1499999999999999</v>
      </c>
      <c r="H99" s="10">
        <f t="shared" si="10"/>
        <v>2.8809147241437278</v>
      </c>
      <c r="I99" s="10">
        <f t="shared" si="17"/>
        <v>0</v>
      </c>
      <c r="J99" s="10">
        <f>(Parameters!$C$11-'1_Day_Lead'!I99)/(Parameters!$C$11-Parameters!$C$12)</f>
        <v>4</v>
      </c>
      <c r="K99" s="10">
        <f t="shared" si="11"/>
        <v>1</v>
      </c>
      <c r="L99" s="10">
        <f t="shared" si="12"/>
        <v>2.8809147241437278</v>
      </c>
      <c r="M99" s="10">
        <f t="shared" si="13"/>
        <v>35.991430136602546</v>
      </c>
      <c r="N99" s="10" t="str">
        <f t="shared" si="14"/>
        <v>NI</v>
      </c>
      <c r="O99" s="10">
        <f t="shared" si="15"/>
        <v>0</v>
      </c>
      <c r="P99" s="10">
        <f t="shared" si="16"/>
        <v>8.9978575341506364</v>
      </c>
      <c r="Q99" s="33"/>
      <c r="R99" s="33"/>
      <c r="S99" s="33"/>
      <c r="T99" s="33"/>
      <c r="U99" s="33"/>
    </row>
    <row r="100" spans="2:21" x14ac:dyDescent="0.3">
      <c r="B100" s="9">
        <v>95</v>
      </c>
      <c r="C100" s="62"/>
      <c r="D100" s="9">
        <v>6.9</v>
      </c>
      <c r="E100" s="47">
        <v>0.48490287989604813</v>
      </c>
      <c r="F100" s="4">
        <v>40</v>
      </c>
      <c r="G100" s="11">
        <f t="shared" si="9"/>
        <v>1.1499999999999999</v>
      </c>
      <c r="H100" s="10">
        <f t="shared" si="10"/>
        <v>0.55763831188045532</v>
      </c>
      <c r="I100" s="10">
        <f t="shared" si="17"/>
        <v>0</v>
      </c>
      <c r="J100" s="10">
        <f>(Parameters!$C$11-'1_Day_Lead'!I100)/(Parameters!$C$11-Parameters!$C$12)</f>
        <v>4</v>
      </c>
      <c r="K100" s="10">
        <f t="shared" si="11"/>
        <v>1</v>
      </c>
      <c r="L100" s="10">
        <f t="shared" si="12"/>
        <v>0.55763831188045532</v>
      </c>
      <c r="M100" s="10">
        <f t="shared" si="13"/>
        <v>33.335934290571458</v>
      </c>
      <c r="N100" s="10" t="str">
        <f t="shared" si="14"/>
        <v>NI</v>
      </c>
      <c r="O100" s="10">
        <f t="shared" si="15"/>
        <v>0</v>
      </c>
      <c r="P100" s="10">
        <f t="shared" si="16"/>
        <v>8.3339835726428646</v>
      </c>
      <c r="Q100" s="33"/>
      <c r="R100" s="33"/>
      <c r="S100" s="33"/>
      <c r="T100" s="33"/>
      <c r="U100" s="33"/>
    </row>
    <row r="101" spans="2:21" ht="14.7" customHeight="1" x14ac:dyDescent="0.3">
      <c r="B101" s="9">
        <v>96</v>
      </c>
      <c r="C101" s="73" t="s">
        <v>41</v>
      </c>
      <c r="D101" s="9">
        <v>10.199999999999999</v>
      </c>
      <c r="E101" s="47">
        <v>2.5083522735873061</v>
      </c>
      <c r="F101" s="4">
        <v>10</v>
      </c>
      <c r="G101" s="11">
        <f>G100-((Parameters!$E$19-Parameters!$E$20)/Parameters!$C$20)</f>
        <v>1.1299999999999999</v>
      </c>
      <c r="H101" s="10">
        <f t="shared" si="10"/>
        <v>2.8344380691536557</v>
      </c>
      <c r="I101" s="10">
        <f t="shared" si="17"/>
        <v>0</v>
      </c>
      <c r="J101" s="10">
        <f>(Parameters!$C$11-'1_Day_Lead'!I101)/(Parameters!$C$11-Parameters!$C$12)</f>
        <v>4</v>
      </c>
      <c r="K101" s="10">
        <f t="shared" si="11"/>
        <v>1</v>
      </c>
      <c r="L101" s="10">
        <f t="shared" si="12"/>
        <v>2.8344380691536557</v>
      </c>
      <c r="M101" s="10">
        <f t="shared" si="13"/>
        <v>32.367512648774941</v>
      </c>
      <c r="N101" s="10" t="str">
        <f t="shared" si="14"/>
        <v>NI</v>
      </c>
      <c r="O101" s="10">
        <f t="shared" si="15"/>
        <v>0</v>
      </c>
      <c r="P101" s="10">
        <f t="shared" si="16"/>
        <v>8.0918781621937352</v>
      </c>
      <c r="Q101" s="33"/>
      <c r="R101" s="33"/>
      <c r="S101" s="33"/>
      <c r="T101" s="33"/>
      <c r="U101" s="33"/>
    </row>
    <row r="102" spans="2:21" x14ac:dyDescent="0.3">
      <c r="B102" s="9">
        <v>97</v>
      </c>
      <c r="C102" s="74"/>
      <c r="D102" s="9">
        <v>37.799999999999997</v>
      </c>
      <c r="E102" s="47">
        <v>1.5080216365009116</v>
      </c>
      <c r="F102" s="4">
        <v>10</v>
      </c>
      <c r="G102" s="11">
        <f>G101-((Parameters!$E$19-Parameters!$E$20)/Parameters!$C$20)</f>
        <v>1.1099999999999999</v>
      </c>
      <c r="H102" s="10">
        <f t="shared" si="10"/>
        <v>1.6739040165160117</v>
      </c>
      <c r="I102" s="10">
        <f t="shared" si="17"/>
        <v>0</v>
      </c>
      <c r="J102" s="10">
        <f>(Parameters!$C$11-'1_Day_Lead'!I102)/(Parameters!$C$11-Parameters!$C$12)</f>
        <v>4</v>
      </c>
      <c r="K102" s="10">
        <f t="shared" si="11"/>
        <v>1</v>
      </c>
      <c r="L102" s="10">
        <f t="shared" si="12"/>
        <v>1.6739040165160117</v>
      </c>
      <c r="M102" s="10">
        <f t="shared" si="13"/>
        <v>60.401730470065189</v>
      </c>
      <c r="N102" s="10" t="str">
        <f t="shared" si="14"/>
        <v>NI</v>
      </c>
      <c r="O102" s="10">
        <f t="shared" si="15"/>
        <v>0</v>
      </c>
      <c r="P102" s="10">
        <f t="shared" si="16"/>
        <v>15.100432617516297</v>
      </c>
      <c r="Q102" s="33"/>
      <c r="R102" s="33"/>
      <c r="S102" s="33"/>
      <c r="T102" s="33"/>
      <c r="U102" s="33"/>
    </row>
    <row r="103" spans="2:21" x14ac:dyDescent="0.3">
      <c r="B103" s="9">
        <v>98</v>
      </c>
      <c r="C103" s="74"/>
      <c r="D103" s="9">
        <v>0.5</v>
      </c>
      <c r="E103" s="47">
        <v>0.55722767092875802</v>
      </c>
      <c r="F103" s="4">
        <v>10</v>
      </c>
      <c r="G103" s="11">
        <f>G102-((Parameters!$E$19-Parameters!$E$20)/Parameters!$C$20)</f>
        <v>1.0899999999999999</v>
      </c>
      <c r="H103" s="10">
        <f t="shared" si="10"/>
        <v>0.60737816131234612</v>
      </c>
      <c r="I103" s="10">
        <f t="shared" si="17"/>
        <v>0</v>
      </c>
      <c r="J103" s="10">
        <f>(Parameters!$C$11-'1_Day_Lead'!I103)/(Parameters!$C$11-Parameters!$C$12)</f>
        <v>4</v>
      </c>
      <c r="K103" s="10">
        <f t="shared" si="11"/>
        <v>1</v>
      </c>
      <c r="L103" s="10">
        <f t="shared" si="12"/>
        <v>0.60737816131234612</v>
      </c>
      <c r="M103" s="10">
        <f t="shared" si="13"/>
        <v>45.193919691236545</v>
      </c>
      <c r="N103" s="10" t="str">
        <f t="shared" si="14"/>
        <v>NI</v>
      </c>
      <c r="O103" s="10">
        <f t="shared" si="15"/>
        <v>0</v>
      </c>
      <c r="P103" s="10">
        <f t="shared" si="16"/>
        <v>11.298479922809136</v>
      </c>
      <c r="Q103" s="33"/>
      <c r="R103" s="33"/>
      <c r="S103" s="33"/>
      <c r="T103" s="33"/>
      <c r="U103" s="33"/>
    </row>
    <row r="104" spans="2:21" x14ac:dyDescent="0.3">
      <c r="B104" s="9">
        <v>99</v>
      </c>
      <c r="C104" s="74"/>
      <c r="D104" s="9">
        <v>0</v>
      </c>
      <c r="E104" s="47">
        <v>2.808384696100493</v>
      </c>
      <c r="F104" s="4">
        <v>10</v>
      </c>
      <c r="G104" s="11">
        <f>G103-((Parameters!$E$19-Parameters!$E$20)/Parameters!$C$20)</f>
        <v>1.0699999999999998</v>
      </c>
      <c r="H104" s="10">
        <f t="shared" si="10"/>
        <v>3.0049716248275269</v>
      </c>
      <c r="I104" s="10">
        <f t="shared" si="17"/>
        <v>0</v>
      </c>
      <c r="J104" s="10">
        <f>(Parameters!$C$11-'1_Day_Lead'!I104)/(Parameters!$C$11-Parameters!$C$12)</f>
        <v>4</v>
      </c>
      <c r="K104" s="10">
        <f t="shared" si="11"/>
        <v>1</v>
      </c>
      <c r="L104" s="10">
        <f t="shared" si="12"/>
        <v>3.0049716248275269</v>
      </c>
      <c r="M104" s="10">
        <f t="shared" si="13"/>
        <v>30.890468143599882</v>
      </c>
      <c r="N104" s="10" t="str">
        <f t="shared" si="14"/>
        <v>NI</v>
      </c>
      <c r="O104" s="10">
        <f t="shared" si="15"/>
        <v>0</v>
      </c>
      <c r="P104" s="10">
        <f t="shared" si="16"/>
        <v>7.7226170358999706</v>
      </c>
      <c r="Q104" s="33"/>
      <c r="R104" s="33"/>
      <c r="S104" s="33"/>
      <c r="T104" s="33"/>
      <c r="U104" s="33"/>
    </row>
    <row r="105" spans="2:21" x14ac:dyDescent="0.3">
      <c r="B105" s="9">
        <v>100</v>
      </c>
      <c r="C105" s="74"/>
      <c r="D105" s="9">
        <v>0</v>
      </c>
      <c r="E105" s="47">
        <v>0.88526172579693141</v>
      </c>
      <c r="F105" s="4">
        <v>10</v>
      </c>
      <c r="G105" s="11">
        <f>G104-((Parameters!$E$19-Parameters!$E$20)/Parameters!$C$20)</f>
        <v>1.0499999999999998</v>
      </c>
      <c r="H105" s="10">
        <f t="shared" si="10"/>
        <v>0.92952481208677784</v>
      </c>
      <c r="I105" s="10">
        <f t="shared" si="17"/>
        <v>0</v>
      </c>
      <c r="J105" s="10">
        <f>(Parameters!$C$11-'1_Day_Lead'!I105)/(Parameters!$C$11-Parameters!$C$12)</f>
        <v>4</v>
      </c>
      <c r="K105" s="10">
        <f t="shared" si="11"/>
        <v>1</v>
      </c>
      <c r="L105" s="10">
        <f t="shared" si="12"/>
        <v>0.92952481208677784</v>
      </c>
      <c r="M105" s="10">
        <f t="shared" si="13"/>
        <v>22.238326295613135</v>
      </c>
      <c r="N105" s="10" t="str">
        <f t="shared" si="14"/>
        <v>NI</v>
      </c>
      <c r="O105" s="10">
        <f t="shared" si="15"/>
        <v>0</v>
      </c>
      <c r="P105" s="10">
        <f t="shared" si="16"/>
        <v>5.5595815739032837</v>
      </c>
      <c r="Q105" s="33"/>
      <c r="R105" s="33"/>
      <c r="S105" s="33"/>
      <c r="T105" s="33"/>
      <c r="U105" s="33"/>
    </row>
    <row r="106" spans="2:21" x14ac:dyDescent="0.3">
      <c r="B106" s="9">
        <v>101</v>
      </c>
      <c r="C106" s="74"/>
      <c r="D106" s="9">
        <v>4.8</v>
      </c>
      <c r="E106" s="47">
        <v>1.0363637996812054</v>
      </c>
      <c r="F106" s="4">
        <v>10</v>
      </c>
      <c r="G106" s="11">
        <f>G105-((Parameters!$E$19-Parameters!$E$20)/Parameters!$C$20)</f>
        <v>1.0299999999999998</v>
      </c>
      <c r="H106" s="10">
        <f t="shared" si="10"/>
        <v>1.0674547136716415</v>
      </c>
      <c r="I106" s="10">
        <f t="shared" si="17"/>
        <v>0</v>
      </c>
      <c r="J106" s="10">
        <f>(Parameters!$C$11-'1_Day_Lead'!I106)/(Parameters!$C$11-Parameters!$C$12)</f>
        <v>4</v>
      </c>
      <c r="K106" s="10">
        <f t="shared" si="11"/>
        <v>1</v>
      </c>
      <c r="L106" s="10">
        <f t="shared" si="12"/>
        <v>1.0674547136716415</v>
      </c>
      <c r="M106" s="10">
        <f t="shared" si="13"/>
        <v>20.411290008038211</v>
      </c>
      <c r="N106" s="10" t="str">
        <f t="shared" si="14"/>
        <v>NI</v>
      </c>
      <c r="O106" s="10">
        <f t="shared" si="15"/>
        <v>0</v>
      </c>
      <c r="P106" s="10">
        <f t="shared" si="16"/>
        <v>5.1028225020095528</v>
      </c>
      <c r="Q106" s="33"/>
      <c r="R106" s="33"/>
      <c r="S106" s="33"/>
      <c r="T106" s="33"/>
      <c r="U106" s="33"/>
    </row>
    <row r="107" spans="2:21" x14ac:dyDescent="0.3">
      <c r="B107" s="9">
        <v>102</v>
      </c>
      <c r="C107" s="74"/>
      <c r="D107" s="9">
        <v>0.3</v>
      </c>
      <c r="E107" s="47">
        <v>0.49975610939878889</v>
      </c>
      <c r="F107" s="4">
        <v>10</v>
      </c>
      <c r="G107" s="11">
        <f>G106-((Parameters!$E$19-Parameters!$E$20)/Parameters!$C$20)</f>
        <v>1.0099999999999998</v>
      </c>
      <c r="H107" s="10">
        <f t="shared" si="10"/>
        <v>0.50475367049277664</v>
      </c>
      <c r="I107" s="10">
        <f t="shared" si="17"/>
        <v>0</v>
      </c>
      <c r="J107" s="10">
        <f>(Parameters!$C$11-'1_Day_Lead'!I107)/(Parameters!$C$11-Parameters!$C$12)</f>
        <v>4</v>
      </c>
      <c r="K107" s="10">
        <f t="shared" si="11"/>
        <v>1</v>
      </c>
      <c r="L107" s="10">
        <f t="shared" si="12"/>
        <v>0.50475367049277664</v>
      </c>
      <c r="M107" s="10">
        <f t="shared" si="13"/>
        <v>15.103713835535885</v>
      </c>
      <c r="N107" s="10" t="str">
        <f t="shared" si="14"/>
        <v>NI</v>
      </c>
      <c r="O107" s="10">
        <f t="shared" si="15"/>
        <v>0</v>
      </c>
      <c r="P107" s="10">
        <f t="shared" si="16"/>
        <v>3.7759284588839712</v>
      </c>
      <c r="Q107" s="33"/>
      <c r="R107" s="33"/>
      <c r="S107" s="33"/>
      <c r="T107" s="33"/>
      <c r="U107" s="33"/>
    </row>
    <row r="108" spans="2:21" x14ac:dyDescent="0.3">
      <c r="B108" s="9">
        <v>103</v>
      </c>
      <c r="C108" s="74"/>
      <c r="D108" s="9">
        <v>13.2</v>
      </c>
      <c r="E108" s="47">
        <v>2.3947002189722064</v>
      </c>
      <c r="F108" s="4">
        <v>10</v>
      </c>
      <c r="G108" s="11">
        <f>G107-((Parameters!$E$19-Parameters!$E$20)/Parameters!$C$20)</f>
        <v>0.98999999999999977</v>
      </c>
      <c r="H108" s="10">
        <f t="shared" si="10"/>
        <v>2.3707532167824836</v>
      </c>
      <c r="I108" s="10">
        <f t="shared" si="17"/>
        <v>0</v>
      </c>
      <c r="J108" s="10">
        <f>(Parameters!$C$11-'1_Day_Lead'!I108)/(Parameters!$C$11-Parameters!$C$12)</f>
        <v>4</v>
      </c>
      <c r="K108" s="10">
        <f t="shared" si="11"/>
        <v>1</v>
      </c>
      <c r="L108" s="10">
        <f t="shared" si="12"/>
        <v>2.3707532167824836</v>
      </c>
      <c r="M108" s="10">
        <f t="shared" si="13"/>
        <v>22.157032159869431</v>
      </c>
      <c r="N108" s="10" t="str">
        <f t="shared" si="14"/>
        <v>NI</v>
      </c>
      <c r="O108" s="10">
        <f t="shared" si="15"/>
        <v>0</v>
      </c>
      <c r="P108" s="10">
        <f t="shared" si="16"/>
        <v>5.5392580399673577</v>
      </c>
      <c r="Q108" s="33"/>
      <c r="R108" s="33"/>
      <c r="S108" s="33"/>
      <c r="T108" s="33"/>
      <c r="U108" s="33"/>
    </row>
    <row r="109" spans="2:21" x14ac:dyDescent="0.3">
      <c r="B109" s="9">
        <v>104</v>
      </c>
      <c r="C109" s="74"/>
      <c r="D109" s="9">
        <v>28.4</v>
      </c>
      <c r="E109" s="47">
        <v>1.8801825357823343</v>
      </c>
      <c r="F109" s="4">
        <v>10</v>
      </c>
      <c r="G109" s="11">
        <f>G108-((Parameters!$E$19-Parameters!$E$20)/Parameters!$C$20)</f>
        <v>0.96999999999999975</v>
      </c>
      <c r="H109" s="10">
        <f t="shared" si="10"/>
        <v>1.8237770597088638</v>
      </c>
      <c r="I109" s="10">
        <f t="shared" si="17"/>
        <v>0</v>
      </c>
      <c r="J109" s="10">
        <f>(Parameters!$C$11-'1_Day_Lead'!I109)/(Parameters!$C$11-Parameters!$C$12)</f>
        <v>4</v>
      </c>
      <c r="K109" s="10">
        <f t="shared" si="11"/>
        <v>1</v>
      </c>
      <c r="L109" s="10">
        <f t="shared" si="12"/>
        <v>1.8237770597088638</v>
      </c>
      <c r="M109" s="10">
        <f t="shared" si="13"/>
        <v>43.193997060193205</v>
      </c>
      <c r="N109" s="10" t="str">
        <f t="shared" si="14"/>
        <v>NI</v>
      </c>
      <c r="O109" s="10">
        <f t="shared" si="15"/>
        <v>0</v>
      </c>
      <c r="P109" s="10">
        <f t="shared" si="16"/>
        <v>10.798499265048301</v>
      </c>
      <c r="Q109" s="33"/>
      <c r="R109" s="33"/>
      <c r="S109" s="33"/>
      <c r="T109" s="33"/>
      <c r="U109" s="33"/>
    </row>
    <row r="110" spans="2:21" x14ac:dyDescent="0.3">
      <c r="B110" s="9">
        <v>105</v>
      </c>
      <c r="C110" s="74"/>
      <c r="D110" s="9">
        <v>1</v>
      </c>
      <c r="E110" s="47">
        <v>2.0118060664485902</v>
      </c>
      <c r="F110" s="4">
        <v>10</v>
      </c>
      <c r="G110" s="11">
        <f>G109-((Parameters!$E$19-Parameters!$E$20)/Parameters!$C$20)</f>
        <v>0.94999999999999973</v>
      </c>
      <c r="H110" s="10">
        <f t="shared" si="10"/>
        <v>1.9112157631261601</v>
      </c>
      <c r="I110" s="10">
        <f t="shared" si="17"/>
        <v>0</v>
      </c>
      <c r="J110" s="10">
        <f>(Parameters!$C$11-'1_Day_Lead'!I110)/(Parameters!$C$11-Parameters!$C$12)</f>
        <v>4</v>
      </c>
      <c r="K110" s="10">
        <f t="shared" si="11"/>
        <v>1</v>
      </c>
      <c r="L110" s="10">
        <f t="shared" si="12"/>
        <v>1.9112157631261601</v>
      </c>
      <c r="M110" s="10">
        <f t="shared" si="13"/>
        <v>31.484282032018747</v>
      </c>
      <c r="N110" s="10" t="str">
        <f t="shared" si="14"/>
        <v>NI</v>
      </c>
      <c r="O110" s="10">
        <f t="shared" si="15"/>
        <v>0</v>
      </c>
      <c r="P110" s="10">
        <f t="shared" si="16"/>
        <v>7.8710705080046868</v>
      </c>
      <c r="Q110" s="33"/>
      <c r="R110" s="33"/>
      <c r="S110" s="33"/>
      <c r="T110" s="33"/>
      <c r="U110" s="33"/>
    </row>
    <row r="111" spans="2:21" x14ac:dyDescent="0.3">
      <c r="B111" s="9">
        <v>106</v>
      </c>
      <c r="C111" s="74"/>
      <c r="D111" s="9">
        <v>26.9</v>
      </c>
      <c r="E111" s="47">
        <v>1.8415575603641938</v>
      </c>
      <c r="F111" s="4">
        <v>10</v>
      </c>
      <c r="G111" s="11">
        <f>G110-((Parameters!$E$19-Parameters!$E$20)/Parameters!$C$20)</f>
        <v>0.92999999999999972</v>
      </c>
      <c r="H111" s="10">
        <f t="shared" si="10"/>
        <v>1.7126485311386996</v>
      </c>
      <c r="I111" s="10">
        <f t="shared" si="17"/>
        <v>0</v>
      </c>
      <c r="J111" s="10">
        <f>(Parameters!$C$11-'1_Day_Lead'!I111)/(Parameters!$C$11-Parameters!$C$12)</f>
        <v>4</v>
      </c>
      <c r="K111" s="10">
        <f t="shared" si="11"/>
        <v>1</v>
      </c>
      <c r="L111" s="10">
        <f t="shared" si="12"/>
        <v>1.7126485311386996</v>
      </c>
      <c r="M111" s="10">
        <f t="shared" si="13"/>
        <v>48.800562992875363</v>
      </c>
      <c r="N111" s="10" t="str">
        <f t="shared" si="14"/>
        <v>NI</v>
      </c>
      <c r="O111" s="10">
        <f t="shared" si="15"/>
        <v>0</v>
      </c>
      <c r="P111" s="10">
        <f t="shared" si="16"/>
        <v>12.200140748218841</v>
      </c>
      <c r="Q111" s="33"/>
      <c r="R111" s="33"/>
      <c r="S111" s="33"/>
      <c r="T111" s="33"/>
      <c r="U111" s="33"/>
    </row>
    <row r="112" spans="2:21" x14ac:dyDescent="0.3">
      <c r="B112" s="9">
        <v>107</v>
      </c>
      <c r="C112" s="74"/>
      <c r="D112" s="9">
        <v>0</v>
      </c>
      <c r="E112" s="47">
        <v>2.373105243131846</v>
      </c>
      <c r="F112" s="4">
        <v>10</v>
      </c>
      <c r="G112" s="11">
        <f>G111-((Parameters!$E$19-Parameters!$E$20)/Parameters!$C$20)</f>
        <v>0.9099999999999997</v>
      </c>
      <c r="H112" s="10">
        <f t="shared" si="10"/>
        <v>2.1595257712499794</v>
      </c>
      <c r="I112" s="10">
        <f t="shared" si="17"/>
        <v>0</v>
      </c>
      <c r="J112" s="10">
        <f>(Parameters!$C$11-'1_Day_Lead'!I112)/(Parameters!$C$11-Parameters!$C$12)</f>
        <v>4</v>
      </c>
      <c r="K112" s="10">
        <f t="shared" si="11"/>
        <v>1</v>
      </c>
      <c r="L112" s="10">
        <f t="shared" si="12"/>
        <v>2.1595257712499794</v>
      </c>
      <c r="M112" s="10">
        <f t="shared" si="13"/>
        <v>34.440896473406539</v>
      </c>
      <c r="N112" s="10" t="str">
        <f t="shared" si="14"/>
        <v>NI</v>
      </c>
      <c r="O112" s="10">
        <f t="shared" si="15"/>
        <v>0</v>
      </c>
      <c r="P112" s="10">
        <f t="shared" si="16"/>
        <v>8.6102241183516348</v>
      </c>
      <c r="Q112" s="33"/>
      <c r="R112" s="33"/>
      <c r="S112" s="33"/>
      <c r="T112" s="33"/>
      <c r="U112" s="33"/>
    </row>
    <row r="113" spans="2:21" x14ac:dyDescent="0.3">
      <c r="B113" s="9">
        <v>108</v>
      </c>
      <c r="C113" s="74"/>
      <c r="D113" s="9">
        <v>0</v>
      </c>
      <c r="E113" s="47">
        <v>1.868924290934749</v>
      </c>
      <c r="F113" s="4">
        <v>10</v>
      </c>
      <c r="G113" s="11">
        <f>G112-((Parameters!$E$19-Parameters!$E$20)/Parameters!$C$20)</f>
        <v>0.88999999999999968</v>
      </c>
      <c r="H113" s="10">
        <f t="shared" si="10"/>
        <v>1.663342618931926</v>
      </c>
      <c r="I113" s="10">
        <f t="shared" si="17"/>
        <v>0</v>
      </c>
      <c r="J113" s="10">
        <f>(Parameters!$C$11-'1_Day_Lead'!I113)/(Parameters!$C$11-Parameters!$C$12)</f>
        <v>4</v>
      </c>
      <c r="K113" s="10">
        <f t="shared" si="11"/>
        <v>1</v>
      </c>
      <c r="L113" s="10">
        <f t="shared" si="12"/>
        <v>1.663342618931926</v>
      </c>
      <c r="M113" s="10">
        <f t="shared" si="13"/>
        <v>24.167329736122976</v>
      </c>
      <c r="N113" s="10" t="str">
        <f t="shared" si="14"/>
        <v>NI</v>
      </c>
      <c r="O113" s="10">
        <f t="shared" si="15"/>
        <v>0</v>
      </c>
      <c r="P113" s="10">
        <f t="shared" si="16"/>
        <v>6.0418324340307441</v>
      </c>
      <c r="Q113" s="33"/>
      <c r="R113" s="33"/>
      <c r="S113" s="33"/>
      <c r="T113" s="33"/>
      <c r="U113" s="33"/>
    </row>
    <row r="114" spans="2:21" x14ac:dyDescent="0.3">
      <c r="B114" s="9">
        <v>109</v>
      </c>
      <c r="C114" s="74"/>
      <c r="D114" s="9">
        <v>6.9</v>
      </c>
      <c r="E114" s="47">
        <v>1.61484081411739</v>
      </c>
      <c r="F114" s="4">
        <v>10</v>
      </c>
      <c r="G114" s="11">
        <f>G113-((Parameters!$E$19-Parameters!$E$20)/Parameters!$C$20)</f>
        <v>0.86999999999999966</v>
      </c>
      <c r="H114" s="10">
        <f t="shared" si="10"/>
        <v>1.4049115082821289</v>
      </c>
      <c r="I114" s="10">
        <f t="shared" si="17"/>
        <v>0</v>
      </c>
      <c r="J114" s="10">
        <f>(Parameters!$C$11-'1_Day_Lead'!I114)/(Parameters!$C$11-Parameters!$C$12)</f>
        <v>4</v>
      </c>
      <c r="K114" s="10">
        <f t="shared" si="11"/>
        <v>1</v>
      </c>
      <c r="L114" s="10">
        <f t="shared" si="12"/>
        <v>1.4049115082821289</v>
      </c>
      <c r="M114" s="10">
        <f t="shared" si="13"/>
        <v>23.620585793810104</v>
      </c>
      <c r="N114" s="10" t="str">
        <f t="shared" si="14"/>
        <v>NI</v>
      </c>
      <c r="O114" s="10">
        <f t="shared" si="15"/>
        <v>0</v>
      </c>
      <c r="P114" s="10">
        <f t="shared" si="16"/>
        <v>5.905146448452526</v>
      </c>
      <c r="Q114" s="33"/>
      <c r="R114" s="33"/>
      <c r="S114" s="33"/>
      <c r="T114" s="33"/>
      <c r="U114" s="33"/>
    </row>
    <row r="115" spans="2:21" x14ac:dyDescent="0.3">
      <c r="B115" s="9">
        <v>110</v>
      </c>
      <c r="C115" s="74"/>
      <c r="D115" s="9">
        <v>0</v>
      </c>
      <c r="E115" s="47">
        <v>2.0015883608264295</v>
      </c>
      <c r="F115" s="4">
        <v>10</v>
      </c>
      <c r="G115" s="11">
        <f>G114-((Parameters!$E$19-Parameters!$E$20)/Parameters!$C$20)</f>
        <v>0.84999999999999964</v>
      </c>
      <c r="H115" s="10">
        <f t="shared" si="10"/>
        <v>1.7013501067024643</v>
      </c>
      <c r="I115" s="10">
        <f t="shared" si="17"/>
        <v>0</v>
      </c>
      <c r="J115" s="10">
        <f>(Parameters!$C$11-'1_Day_Lead'!I115)/(Parameters!$C$11-Parameters!$C$12)</f>
        <v>4</v>
      </c>
      <c r="K115" s="10">
        <f t="shared" si="11"/>
        <v>1</v>
      </c>
      <c r="L115" s="10">
        <f t="shared" si="12"/>
        <v>1.7013501067024643</v>
      </c>
      <c r="M115" s="10">
        <f t="shared" si="13"/>
        <v>16.014089238655114</v>
      </c>
      <c r="N115" s="10" t="str">
        <f t="shared" si="14"/>
        <v>NI</v>
      </c>
      <c r="O115" s="10">
        <f t="shared" si="15"/>
        <v>0</v>
      </c>
      <c r="P115" s="10">
        <f t="shared" si="16"/>
        <v>4.0035223096637784</v>
      </c>
      <c r="Q115" s="33"/>
      <c r="R115" s="33"/>
      <c r="S115" s="33"/>
      <c r="T115" s="33"/>
      <c r="U115" s="33"/>
    </row>
    <row r="116" spans="2:21" x14ac:dyDescent="0.3">
      <c r="B116" s="9">
        <v>111</v>
      </c>
      <c r="C116" s="74"/>
      <c r="D116" s="9">
        <v>0</v>
      </c>
      <c r="E116" s="47">
        <v>1.7474607589459781</v>
      </c>
      <c r="F116" s="4">
        <v>10</v>
      </c>
      <c r="G116" s="11">
        <f>G115-((Parameters!$E$19-Parameters!$E$20)/Parameters!$C$20)</f>
        <v>0.82999999999999963</v>
      </c>
      <c r="H116" s="10">
        <f t="shared" si="10"/>
        <v>1.4503924299251612</v>
      </c>
      <c r="I116" s="10">
        <f t="shared" si="17"/>
        <v>0</v>
      </c>
      <c r="J116" s="10">
        <f>(Parameters!$C$11-'1_Day_Lead'!I116)/(Parameters!$C$11-Parameters!$C$12)</f>
        <v>4</v>
      </c>
      <c r="K116" s="10">
        <f t="shared" si="11"/>
        <v>1</v>
      </c>
      <c r="L116" s="10">
        <f t="shared" si="12"/>
        <v>1.4503924299251612</v>
      </c>
      <c r="M116" s="10">
        <f t="shared" si="13"/>
        <v>10.560174499066175</v>
      </c>
      <c r="N116" s="10" t="str">
        <f t="shared" si="14"/>
        <v>NI</v>
      </c>
      <c r="O116" s="10">
        <f t="shared" si="15"/>
        <v>0</v>
      </c>
      <c r="P116" s="10">
        <f t="shared" si="16"/>
        <v>2.6400436247665438</v>
      </c>
      <c r="Q116" s="33"/>
      <c r="R116" s="33"/>
      <c r="S116" s="33"/>
      <c r="T116" s="33"/>
      <c r="U116" s="33"/>
    </row>
    <row r="117" spans="2:21" x14ac:dyDescent="0.3">
      <c r="B117" s="9">
        <v>112</v>
      </c>
      <c r="C117" s="74"/>
      <c r="D117" s="9">
        <v>0</v>
      </c>
      <c r="E117" s="47">
        <v>0.54647704933541386</v>
      </c>
      <c r="F117" s="4">
        <v>10</v>
      </c>
      <c r="G117" s="11">
        <f>G116-((Parameters!$E$19-Parameters!$E$20)/Parameters!$C$20)</f>
        <v>0.80999999999999961</v>
      </c>
      <c r="H117" s="10">
        <f t="shared" si="10"/>
        <v>0.44264640996168503</v>
      </c>
      <c r="I117" s="10">
        <f t="shared" si="17"/>
        <v>0</v>
      </c>
      <c r="J117" s="10">
        <f>(Parameters!$C$11-'1_Day_Lead'!I117)/(Parameters!$C$11-Parameters!$C$12)</f>
        <v>4</v>
      </c>
      <c r="K117" s="10">
        <f t="shared" si="11"/>
        <v>1</v>
      </c>
      <c r="L117" s="10">
        <f t="shared" si="12"/>
        <v>0.44264640996168503</v>
      </c>
      <c r="M117" s="10">
        <f t="shared" si="13"/>
        <v>7.4774844643379454</v>
      </c>
      <c r="N117" s="10" t="str">
        <f t="shared" si="14"/>
        <v>LI</v>
      </c>
      <c r="O117" s="10">
        <f t="shared" si="15"/>
        <v>2.5</v>
      </c>
      <c r="P117" s="10">
        <f t="shared" si="16"/>
        <v>1.8693711160844864</v>
      </c>
      <c r="Q117" s="33"/>
      <c r="R117" s="33"/>
      <c r="S117" s="33"/>
      <c r="T117" s="33"/>
      <c r="U117" s="33"/>
    </row>
    <row r="118" spans="2:21" x14ac:dyDescent="0.3">
      <c r="B118" s="9">
        <v>113</v>
      </c>
      <c r="C118" s="74"/>
      <c r="D118" s="9">
        <v>0.5</v>
      </c>
      <c r="E118" s="47">
        <v>1.09641878022029</v>
      </c>
      <c r="F118" s="4">
        <v>10</v>
      </c>
      <c r="G118" s="11">
        <f>G117-((Parameters!$E$19-Parameters!$E$20)/Parameters!$C$20)</f>
        <v>0.78999999999999959</v>
      </c>
      <c r="H118" s="10">
        <f t="shared" si="10"/>
        <v>0.8661708363740287</v>
      </c>
      <c r="I118" s="10">
        <f t="shared" si="17"/>
        <v>0</v>
      </c>
      <c r="J118" s="10">
        <f>(Parameters!$C$11-'1_Day_Lead'!I118)/(Parameters!$C$11-Parameters!$C$12)</f>
        <v>4</v>
      </c>
      <c r="K118" s="10">
        <f t="shared" si="11"/>
        <v>1</v>
      </c>
      <c r="L118" s="10">
        <f t="shared" si="12"/>
        <v>0.8661708363740287</v>
      </c>
      <c r="M118" s="10">
        <f t="shared" si="13"/>
        <v>7.7419425118794303</v>
      </c>
      <c r="N118" s="10" t="str">
        <f t="shared" si="14"/>
        <v>NI</v>
      </c>
      <c r="O118" s="10">
        <f t="shared" si="15"/>
        <v>0</v>
      </c>
      <c r="P118" s="10">
        <f t="shared" si="16"/>
        <v>1.9354856279698576</v>
      </c>
      <c r="Q118" s="33"/>
      <c r="R118" s="33"/>
      <c r="S118" s="33"/>
      <c r="T118" s="33"/>
      <c r="U118" s="33"/>
    </row>
    <row r="119" spans="2:21" x14ac:dyDescent="0.3">
      <c r="B119" s="9">
        <v>114</v>
      </c>
      <c r="C119" s="74"/>
      <c r="D119" s="9">
        <v>0.5</v>
      </c>
      <c r="E119" s="47">
        <v>1.3619770028213634</v>
      </c>
      <c r="F119" s="4">
        <v>10</v>
      </c>
      <c r="G119" s="11">
        <f>G118-((Parameters!$E$19-Parameters!$E$20)/Parameters!$C$20)</f>
        <v>0.76999999999999957</v>
      </c>
      <c r="H119" s="10">
        <f t="shared" si="10"/>
        <v>1.0487222921724493</v>
      </c>
      <c r="I119" s="10">
        <f t="shared" si="17"/>
        <v>0</v>
      </c>
      <c r="J119" s="10">
        <f>(Parameters!$C$11-'1_Day_Lead'!I119)/(Parameters!$C$11-Parameters!$C$12)</f>
        <v>4</v>
      </c>
      <c r="K119" s="10">
        <f t="shared" si="11"/>
        <v>1</v>
      </c>
      <c r="L119" s="10">
        <f t="shared" si="12"/>
        <v>1.0487222921724493</v>
      </c>
      <c r="M119" s="10">
        <f t="shared" si="13"/>
        <v>5.2577345917371225</v>
      </c>
      <c r="N119" s="10" t="str">
        <f t="shared" si="14"/>
        <v>LI</v>
      </c>
      <c r="O119" s="10">
        <f t="shared" si="15"/>
        <v>2.5</v>
      </c>
      <c r="P119" s="10">
        <f t="shared" si="16"/>
        <v>1.3144336479342806</v>
      </c>
      <c r="Q119" s="33"/>
      <c r="R119" s="33"/>
      <c r="S119" s="33"/>
      <c r="T119" s="33"/>
      <c r="U119" s="33"/>
    </row>
    <row r="120" spans="2:21" x14ac:dyDescent="0.3">
      <c r="B120" s="9">
        <v>115</v>
      </c>
      <c r="C120" s="74"/>
      <c r="D120" s="9">
        <v>4.0999999999999996</v>
      </c>
      <c r="E120" s="47">
        <v>0.90377531202258654</v>
      </c>
      <c r="F120" s="4">
        <v>10</v>
      </c>
      <c r="G120" s="11">
        <f>G119-((Parameters!$E$19-Parameters!$E$20)/Parameters!$C$20)</f>
        <v>0.74999999999999956</v>
      </c>
      <c r="H120" s="10">
        <f t="shared" si="10"/>
        <v>0.67783148401693949</v>
      </c>
      <c r="I120" s="10">
        <f t="shared" si="17"/>
        <v>0</v>
      </c>
      <c r="J120" s="10">
        <f>(Parameters!$C$11-'1_Day_Lead'!I120)/(Parameters!$C$11-Parameters!$C$12)</f>
        <v>4</v>
      </c>
      <c r="K120" s="10">
        <f t="shared" si="11"/>
        <v>1</v>
      </c>
      <c r="L120" s="10">
        <f t="shared" si="12"/>
        <v>0.67783148401693949</v>
      </c>
      <c r="M120" s="10">
        <f t="shared" si="13"/>
        <v>9.8654694597859027</v>
      </c>
      <c r="N120" s="10" t="str">
        <f t="shared" si="14"/>
        <v>NI</v>
      </c>
      <c r="O120" s="10">
        <f t="shared" si="15"/>
        <v>0</v>
      </c>
      <c r="P120" s="10">
        <f t="shared" si="16"/>
        <v>2.4663673649464757</v>
      </c>
      <c r="Q120" s="33"/>
      <c r="R120" s="33"/>
      <c r="S120" s="33"/>
      <c r="T120" s="33"/>
      <c r="U120" s="33"/>
    </row>
    <row r="121" spans="2:21" x14ac:dyDescent="0.3">
      <c r="B121" s="9">
        <v>116</v>
      </c>
      <c r="C121" s="74"/>
      <c r="D121" s="9">
        <v>0.3</v>
      </c>
      <c r="E121" s="47">
        <v>1.2846428366812703</v>
      </c>
      <c r="F121" s="4">
        <v>10</v>
      </c>
      <c r="G121" s="11">
        <f>G120-((Parameters!$E$19-Parameters!$E$20)/Parameters!$C$20)</f>
        <v>0.72999999999999954</v>
      </c>
      <c r="H121" s="10">
        <f t="shared" si="10"/>
        <v>0.93778927077732677</v>
      </c>
      <c r="I121" s="10">
        <f t="shared" si="17"/>
        <v>0</v>
      </c>
      <c r="J121" s="10">
        <f>(Parameters!$C$11-'1_Day_Lead'!I121)/(Parameters!$C$11-Parameters!$C$12)</f>
        <v>4</v>
      </c>
      <c r="K121" s="10">
        <f t="shared" si="11"/>
        <v>1</v>
      </c>
      <c r="L121" s="10">
        <f t="shared" si="12"/>
        <v>0.93778927077732677</v>
      </c>
      <c r="M121" s="10">
        <f t="shared" si="13"/>
        <v>6.7613128240621014</v>
      </c>
      <c r="N121" s="10" t="str">
        <f t="shared" si="14"/>
        <v>LI</v>
      </c>
      <c r="O121" s="10">
        <f t="shared" si="15"/>
        <v>2.5</v>
      </c>
      <c r="P121" s="10">
        <f t="shared" si="16"/>
        <v>1.6903282060155254</v>
      </c>
      <c r="Q121" s="33"/>
      <c r="R121" s="33"/>
      <c r="S121" s="33"/>
      <c r="T121" s="33"/>
      <c r="U121" s="33"/>
    </row>
    <row r="122" spans="2:21" x14ac:dyDescent="0.3">
      <c r="B122" s="9">
        <v>117</v>
      </c>
      <c r="C122" s="74"/>
      <c r="D122" s="9">
        <v>0</v>
      </c>
      <c r="E122" s="47">
        <v>1.5942247703167705</v>
      </c>
      <c r="F122" s="4">
        <v>10</v>
      </c>
      <c r="G122" s="11">
        <f>G121-((Parameters!$E$19-Parameters!$E$20)/Parameters!$C$20)</f>
        <v>0.70999999999999952</v>
      </c>
      <c r="H122" s="10">
        <f t="shared" si="10"/>
        <v>1.1318995869249062</v>
      </c>
      <c r="I122" s="10">
        <f t="shared" si="17"/>
        <v>0</v>
      </c>
      <c r="J122" s="10">
        <f>(Parameters!$C$11-'1_Day_Lead'!I122)/(Parameters!$C$11-Parameters!$C$12)</f>
        <v>4</v>
      </c>
      <c r="K122" s="10">
        <f t="shared" si="11"/>
        <v>1</v>
      </c>
      <c r="L122" s="10">
        <f t="shared" si="12"/>
        <v>1.1318995869249062</v>
      </c>
      <c r="M122" s="10">
        <f t="shared" si="13"/>
        <v>6.439085031121671</v>
      </c>
      <c r="N122" s="10" t="str">
        <f t="shared" si="14"/>
        <v>LI</v>
      </c>
      <c r="O122" s="10">
        <f t="shared" si="15"/>
        <v>2.5</v>
      </c>
      <c r="P122" s="10">
        <f t="shared" si="16"/>
        <v>1.6097712577804177</v>
      </c>
      <c r="Q122" s="33"/>
      <c r="R122" s="33"/>
      <c r="S122" s="33"/>
      <c r="T122" s="33"/>
      <c r="U122" s="33"/>
    </row>
    <row r="123" spans="2:21" x14ac:dyDescent="0.3">
      <c r="B123" s="9">
        <v>118</v>
      </c>
      <c r="C123" s="74"/>
      <c r="D123" s="9">
        <v>0</v>
      </c>
      <c r="E123" s="47">
        <v>1.6095420871849622</v>
      </c>
      <c r="F123" s="4">
        <v>10</v>
      </c>
      <c r="G123" s="11">
        <f>G122-((Parameters!$E$19-Parameters!$E$20)/Parameters!$C$20)</f>
        <v>0.6899999999999995</v>
      </c>
      <c r="H123" s="10">
        <f t="shared" si="10"/>
        <v>1.110584040157623</v>
      </c>
      <c r="I123" s="10">
        <f t="shared" si="17"/>
        <v>0</v>
      </c>
      <c r="J123" s="10">
        <f>(Parameters!$C$11-'1_Day_Lead'!I123)/(Parameters!$C$11-Parameters!$C$12)</f>
        <v>4</v>
      </c>
      <c r="K123" s="10">
        <f t="shared" si="11"/>
        <v>1</v>
      </c>
      <c r="L123" s="10">
        <f t="shared" si="12"/>
        <v>1.110584040157623</v>
      </c>
      <c r="M123" s="10">
        <f t="shared" si="13"/>
        <v>6.21872973318363</v>
      </c>
      <c r="N123" s="10" t="str">
        <f t="shared" si="14"/>
        <v>LI</v>
      </c>
      <c r="O123" s="10">
        <f t="shared" si="15"/>
        <v>2.5</v>
      </c>
      <c r="P123" s="10">
        <f t="shared" si="16"/>
        <v>1.5546824332959075</v>
      </c>
      <c r="Q123" s="33"/>
      <c r="R123" s="33"/>
      <c r="S123" s="33"/>
      <c r="T123" s="33"/>
      <c r="U123" s="33"/>
    </row>
    <row r="124" spans="2:21" x14ac:dyDescent="0.3">
      <c r="B124" s="9">
        <v>119</v>
      </c>
      <c r="C124" s="74"/>
      <c r="D124" s="9">
        <v>14.2</v>
      </c>
      <c r="E124" s="47">
        <v>1.2439247008039922</v>
      </c>
      <c r="F124" s="4">
        <v>10</v>
      </c>
      <c r="G124" s="11">
        <f>G123-((Parameters!$E$19-Parameters!$E$20)/Parameters!$C$20)</f>
        <v>0.66999999999999948</v>
      </c>
      <c r="H124" s="10">
        <f t="shared" si="10"/>
        <v>0.8334295495386741</v>
      </c>
      <c r="I124" s="10">
        <f t="shared" si="17"/>
        <v>0</v>
      </c>
      <c r="J124" s="10">
        <f>(Parameters!$C$11-'1_Day_Lead'!I124)/(Parameters!$C$11-Parameters!$C$12)</f>
        <v>4</v>
      </c>
      <c r="K124" s="10">
        <f t="shared" si="11"/>
        <v>1</v>
      </c>
      <c r="L124" s="10">
        <f t="shared" si="12"/>
        <v>0.8334295495386741</v>
      </c>
      <c r="M124" s="10">
        <f t="shared" si="13"/>
        <v>20.530617750349045</v>
      </c>
      <c r="N124" s="10" t="str">
        <f t="shared" si="14"/>
        <v>NI</v>
      </c>
      <c r="O124" s="10">
        <f t="shared" si="15"/>
        <v>0</v>
      </c>
      <c r="P124" s="10">
        <f t="shared" si="16"/>
        <v>5.1326544375872611</v>
      </c>
      <c r="Q124" s="33"/>
      <c r="R124" s="33"/>
      <c r="S124" s="33"/>
      <c r="T124" s="33"/>
      <c r="U124" s="33"/>
    </row>
    <row r="125" spans="2:21" x14ac:dyDescent="0.3">
      <c r="B125" s="9">
        <v>120</v>
      </c>
      <c r="C125" s="74"/>
      <c r="D125" s="9">
        <v>1.3</v>
      </c>
      <c r="E125" s="47">
        <v>1.20419307882661</v>
      </c>
      <c r="F125" s="4">
        <v>10</v>
      </c>
      <c r="G125" s="11">
        <f>G124-((Parameters!$E$19-Parameters!$E$20)/Parameters!$C$20)</f>
        <v>0.64999999999999947</v>
      </c>
      <c r="H125" s="10">
        <f t="shared" si="10"/>
        <v>0.7827255012372959</v>
      </c>
      <c r="I125" s="10">
        <f t="shared" si="17"/>
        <v>0</v>
      </c>
      <c r="J125" s="10">
        <f>(Parameters!$C$11-'1_Day_Lead'!I125)/(Parameters!$C$11-Parameters!$C$12)</f>
        <v>4</v>
      </c>
      <c r="K125" s="10">
        <f t="shared" si="11"/>
        <v>1</v>
      </c>
      <c r="L125" s="10">
        <f t="shared" si="12"/>
        <v>0.7827255012372959</v>
      </c>
      <c r="M125" s="10">
        <f t="shared" si="13"/>
        <v>15.91523781152449</v>
      </c>
      <c r="N125" s="10" t="str">
        <f t="shared" si="14"/>
        <v>NI</v>
      </c>
      <c r="O125" s="10">
        <f t="shared" si="15"/>
        <v>0</v>
      </c>
      <c r="P125" s="10">
        <f t="shared" si="16"/>
        <v>3.9788094528811224</v>
      </c>
      <c r="Q125" s="33"/>
      <c r="R125" s="33"/>
      <c r="S125" s="33"/>
      <c r="T125" s="33"/>
      <c r="U125" s="33"/>
    </row>
    <row r="126" spans="2:21" x14ac:dyDescent="0.3">
      <c r="B126" s="30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3"/>
      <c r="R126" s="33"/>
      <c r="S126" s="33"/>
      <c r="T126" s="33"/>
      <c r="U126" s="33"/>
    </row>
    <row r="127" spans="2:21" x14ac:dyDescent="0.3">
      <c r="B127" s="30"/>
      <c r="C127" s="10" t="s">
        <v>47</v>
      </c>
      <c r="D127" s="42">
        <f>SUM(D6:D30)</f>
        <v>14.5</v>
      </c>
      <c r="E127" s="9"/>
      <c r="F127" s="4"/>
      <c r="G127" s="4"/>
      <c r="H127" s="10"/>
      <c r="J127" s="10"/>
      <c r="K127" s="10"/>
      <c r="L127" s="43">
        <f>SUM(L6:L30)</f>
        <v>78.444026515538269</v>
      </c>
      <c r="M127" s="43"/>
      <c r="N127" s="43"/>
      <c r="O127" s="43">
        <f t="shared" ref="O127:P127" si="18">SUM(O6:O30)</f>
        <v>275</v>
      </c>
      <c r="P127" s="43">
        <f t="shared" si="18"/>
        <v>213.03726311084424</v>
      </c>
      <c r="Q127" s="33"/>
      <c r="R127" s="33"/>
      <c r="S127" s="33"/>
      <c r="T127" s="33"/>
      <c r="U127" s="33"/>
    </row>
    <row r="128" spans="2:21" x14ac:dyDescent="0.3">
      <c r="B128" s="30"/>
      <c r="C128" s="10" t="s">
        <v>48</v>
      </c>
      <c r="D128" s="44">
        <f>SUM(D31:D65)</f>
        <v>33.5</v>
      </c>
      <c r="E128" s="9"/>
      <c r="F128" s="4"/>
      <c r="G128" s="4"/>
      <c r="H128" s="10"/>
      <c r="J128" s="10"/>
      <c r="K128" s="10"/>
      <c r="L128" s="43">
        <f>SUM(L31:L65)</f>
        <v>77.427791481095085</v>
      </c>
      <c r="M128" s="43"/>
      <c r="N128" s="43"/>
      <c r="O128" s="43">
        <f t="shared" ref="O128:P128" si="19">SUM(O31:O65)</f>
        <v>210</v>
      </c>
      <c r="P128" s="43">
        <f t="shared" si="19"/>
        <v>180.70318953087738</v>
      </c>
      <c r="Q128" s="33"/>
      <c r="R128" s="33"/>
      <c r="S128" s="33"/>
      <c r="T128" s="33"/>
      <c r="U128" s="33"/>
    </row>
    <row r="129" spans="2:21" x14ac:dyDescent="0.3">
      <c r="B129" s="30"/>
      <c r="C129" s="10" t="s">
        <v>49</v>
      </c>
      <c r="D129" s="44">
        <f>SUM(D66:D100)</f>
        <v>48.4</v>
      </c>
      <c r="E129" s="9"/>
      <c r="F129" s="4"/>
      <c r="G129" s="4"/>
      <c r="H129" s="10"/>
      <c r="J129" s="10"/>
      <c r="K129" s="10"/>
      <c r="L129" s="43">
        <f>SUM(L66:L100)</f>
        <v>80.61534444982901</v>
      </c>
      <c r="M129" s="43"/>
      <c r="N129" s="43"/>
      <c r="O129" s="43">
        <f t="shared" ref="O129:P129" si="20">SUM(O66:O100)</f>
        <v>280</v>
      </c>
      <c r="P129" s="43">
        <f t="shared" si="20"/>
        <v>246.17043419388744</v>
      </c>
      <c r="Q129" s="33"/>
      <c r="R129" s="33"/>
      <c r="S129" s="33"/>
      <c r="T129" s="33"/>
      <c r="U129" s="33"/>
    </row>
    <row r="130" spans="2:21" x14ac:dyDescent="0.3">
      <c r="B130" s="30"/>
      <c r="C130" s="46" t="s">
        <v>50</v>
      </c>
      <c r="D130" s="43">
        <f>SUM(D101:D125)</f>
        <v>150.9</v>
      </c>
      <c r="E130" s="45"/>
      <c r="F130" s="45"/>
      <c r="G130" s="45"/>
      <c r="H130" s="45"/>
      <c r="J130" s="45"/>
      <c r="K130" s="45"/>
      <c r="L130" s="43">
        <f>SUM(L101:L125)</f>
        <v>34.652141045069527</v>
      </c>
      <c r="M130" s="43"/>
      <c r="N130" s="43"/>
      <c r="O130" s="43">
        <f t="shared" ref="O130:P130" si="21">SUM(O101:O125)</f>
        <v>12.5</v>
      </c>
      <c r="P130" s="43">
        <f t="shared" si="21"/>
        <v>141.81338131421569</v>
      </c>
      <c r="Q130" s="33"/>
      <c r="R130" s="33"/>
      <c r="S130" s="33"/>
      <c r="T130" s="33"/>
      <c r="U130" s="33"/>
    </row>
    <row r="132" spans="2:21" x14ac:dyDescent="0.3">
      <c r="D132" s="13">
        <f>SUM(D6:D125)</f>
        <v>247.30000000000004</v>
      </c>
      <c r="E132" s="13"/>
      <c r="F132" s="13"/>
      <c r="G132" s="14"/>
      <c r="H132" s="14"/>
      <c r="I132" s="14"/>
      <c r="J132" s="14"/>
      <c r="K132" s="14"/>
      <c r="L132" s="13">
        <f>SUM(L6:L125)</f>
        <v>271.13930349153208</v>
      </c>
      <c r="M132" s="13"/>
      <c r="N132" s="13"/>
      <c r="O132" s="13">
        <f>SUM(O5:O125)</f>
        <v>777.5</v>
      </c>
      <c r="P132" s="13">
        <f>SUM(P5:P125)</f>
        <v>791.72426814982475</v>
      </c>
    </row>
    <row r="133" spans="2:21" x14ac:dyDescent="0.3">
      <c r="E133" s="27">
        <f>SUM(E6:E125)</f>
        <v>315.87375914197787</v>
      </c>
    </row>
  </sheetData>
  <mergeCells count="6">
    <mergeCell ref="C66:C100"/>
    <mergeCell ref="C101:C125"/>
    <mergeCell ref="C6:C30"/>
    <mergeCell ref="B2:P2"/>
    <mergeCell ref="F4:F5"/>
    <mergeCell ref="C31:C6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133"/>
  <sheetViews>
    <sheetView workbookViewId="0">
      <selection activeCell="D6" sqref="D6"/>
    </sheetView>
  </sheetViews>
  <sheetFormatPr defaultRowHeight="14.4" x14ac:dyDescent="0.3"/>
  <cols>
    <col min="1" max="1" width="3.109375" customWidth="1"/>
    <col min="3" max="3" width="12.109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3" t="s">
        <v>32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0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(Parameters!$C$11-'1_Day_Perfect'!I6)/(Parameters!$C$11-Parameters!$C$12)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2:21" x14ac:dyDescent="0.3">
      <c r="B7" s="9">
        <v>2</v>
      </c>
      <c r="C7" s="61"/>
      <c r="D7" s="9"/>
      <c r="E7" s="47"/>
      <c r="F7" s="4">
        <v>50</v>
      </c>
      <c r="G7" s="11">
        <v>0.65</v>
      </c>
      <c r="H7" s="10">
        <f t="shared" ref="H7:H70" si="0">E7*G7</f>
        <v>0</v>
      </c>
      <c r="I7" s="10">
        <f>MAX(0,(I6+L6-D6-M6+O6))</f>
        <v>60</v>
      </c>
      <c r="J7" s="10">
        <f>(Parameters!$C$11-'1_Day_Perfect'!I7)/(Parameters!$C$11-Parameters!$C$12)</f>
        <v>2.3333333333333335</v>
      </c>
      <c r="K7" s="10">
        <f t="shared" ref="K7:K70" si="1">IF(J7&lt;0,0,IF(J7&gt;1,1,J7))</f>
        <v>1</v>
      </c>
      <c r="L7" s="10">
        <f t="shared" ref="L7:L70" si="2">H7*K7</f>
        <v>0</v>
      </c>
      <c r="M7" s="10">
        <f t="shared" ref="M7:M70" si="3">MAX((M6+O6+D7-L7-P6),0)</f>
        <v>30</v>
      </c>
      <c r="N7" s="10" t="str">
        <f t="shared" ref="N7:N70" si="4">IF(M7&lt;0.25*F7,"HI",IF(M7&lt;0.5*F7,"MI",IF(M7&lt;0.75*F7,"LI","NI")))</f>
        <v>LI</v>
      </c>
      <c r="O7" s="10">
        <f t="shared" ref="O7:O70" si="5">IF(N7="NI",0,IF(N7="LI",0.25*F7,IF(N7="MI",0.5*F7,0.75*F7)))</f>
        <v>12.5</v>
      </c>
      <c r="P7" s="10">
        <f t="shared" ref="P7:P70" si="6">0.25*M7</f>
        <v>7.5</v>
      </c>
      <c r="Q7" s="2"/>
      <c r="R7" s="2"/>
      <c r="S7" s="2"/>
      <c r="T7" s="2"/>
      <c r="U7" s="2"/>
    </row>
    <row r="8" spans="2:21" x14ac:dyDescent="0.3">
      <c r="B8" s="9">
        <v>3</v>
      </c>
      <c r="C8" s="61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71" si="7">MAX(0,(I7+L7-D7-M7+O7))</f>
        <v>42.5</v>
      </c>
      <c r="J8" s="10">
        <f>(Parameters!$C$11-'1_Day_Perfect'!I8)/(Parameters!$C$11-Parameters!$C$12)</f>
        <v>2.8194444444444446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2:21" x14ac:dyDescent="0.3">
      <c r="B9" s="9">
        <v>4</v>
      </c>
      <c r="C9" s="61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(Parameters!$C$11-'1_Day_Perfect'!I9)/(Parameters!$C$11-Parameters!$C$12)</f>
        <v>3.4444444444444446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2:21" x14ac:dyDescent="0.3">
      <c r="B10" s="9">
        <v>5</v>
      </c>
      <c r="C10" s="61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(Parameters!$C$11-'1_Day_Perfect'!I10)/(Parameters!$C$11-Parameters!$C$12)</f>
        <v>4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2:21" x14ac:dyDescent="0.3">
      <c r="B11" s="9">
        <v>6</v>
      </c>
      <c r="C11" s="61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(Parameters!$C$11-'1_Day_Perfect'!I11)/(Parameters!$C$11-Parameters!$C$12)</f>
        <v>4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2:21" x14ac:dyDescent="0.3">
      <c r="B12" s="9">
        <v>7</v>
      </c>
      <c r="C12" s="61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(Parameters!$C$11-'1_Day_Perfect'!I12)/(Parameters!$C$11-Parameters!$C$12)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2:21" x14ac:dyDescent="0.3">
      <c r="B13" s="9">
        <v>8</v>
      </c>
      <c r="C13" s="61"/>
      <c r="D13" s="9"/>
      <c r="E13" s="47"/>
      <c r="F13" s="4">
        <v>50</v>
      </c>
      <c r="G13" s="11">
        <v>0.65</v>
      </c>
      <c r="H13" s="10">
        <f t="shared" si="0"/>
        <v>0</v>
      </c>
      <c r="I13" s="10">
        <f t="shared" si="7"/>
        <v>0</v>
      </c>
      <c r="J13" s="10">
        <f>(Parameters!$C$11-'1_Day_Perfect'!I13)/(Parameters!$C$11-Parameters!$C$12)</f>
        <v>4</v>
      </c>
      <c r="K13" s="10">
        <f t="shared" si="1"/>
        <v>1</v>
      </c>
      <c r="L13" s="10">
        <f t="shared" si="2"/>
        <v>0</v>
      </c>
      <c r="M13" s="10">
        <f t="shared" si="3"/>
        <v>28.6669921875</v>
      </c>
      <c r="N13" s="10" t="str">
        <f t="shared" si="4"/>
        <v>LI</v>
      </c>
      <c r="O13" s="10">
        <f t="shared" si="5"/>
        <v>12.5</v>
      </c>
      <c r="P13" s="10">
        <f t="shared" si="6"/>
        <v>7.166748046875</v>
      </c>
      <c r="Q13" s="2"/>
      <c r="R13" s="2"/>
      <c r="S13" s="2"/>
      <c r="T13" s="2"/>
      <c r="U13" s="2"/>
    </row>
    <row r="14" spans="2:21" x14ac:dyDescent="0.3">
      <c r="B14" s="9">
        <v>9</v>
      </c>
      <c r="C14" s="61"/>
      <c r="D14" s="9"/>
      <c r="E14" s="47"/>
      <c r="F14" s="4">
        <v>50</v>
      </c>
      <c r="G14" s="11">
        <v>0.65</v>
      </c>
      <c r="H14" s="10">
        <f t="shared" si="0"/>
        <v>0</v>
      </c>
      <c r="I14" s="10">
        <f t="shared" si="7"/>
        <v>0</v>
      </c>
      <c r="J14" s="10">
        <f>(Parameters!$C$11-'1_Day_Perfect'!I14)/(Parameters!$C$11-Parameters!$C$12)</f>
        <v>4</v>
      </c>
      <c r="K14" s="10">
        <f t="shared" si="1"/>
        <v>1</v>
      </c>
      <c r="L14" s="10">
        <f t="shared" si="2"/>
        <v>0</v>
      </c>
      <c r="M14" s="10">
        <f t="shared" si="3"/>
        <v>34.000244140625</v>
      </c>
      <c r="N14" s="10" t="str">
        <f t="shared" si="4"/>
        <v>LI</v>
      </c>
      <c r="O14" s="10">
        <f t="shared" si="5"/>
        <v>12.5</v>
      </c>
      <c r="P14" s="10">
        <f t="shared" si="6"/>
        <v>8.50006103515625</v>
      </c>
      <c r="Q14" s="2"/>
      <c r="R14" s="2"/>
      <c r="S14" s="2"/>
      <c r="T14" s="2"/>
      <c r="U14" s="2"/>
    </row>
    <row r="15" spans="2:21" x14ac:dyDescent="0.3">
      <c r="B15" s="9">
        <v>10</v>
      </c>
      <c r="C15" s="61"/>
      <c r="D15" s="9"/>
      <c r="E15" s="47"/>
      <c r="F15" s="4">
        <v>50</v>
      </c>
      <c r="G15" s="11">
        <v>0.65</v>
      </c>
      <c r="H15" s="10">
        <f t="shared" si="0"/>
        <v>0</v>
      </c>
      <c r="I15" s="10">
        <f t="shared" si="7"/>
        <v>0</v>
      </c>
      <c r="J15" s="10">
        <f>(Parameters!$C$11-'1_Day_Perfect'!I15)/(Parameters!$C$11-Parameters!$C$12)</f>
        <v>4</v>
      </c>
      <c r="K15" s="10">
        <f t="shared" si="1"/>
        <v>1</v>
      </c>
      <c r="L15" s="10">
        <f t="shared" si="2"/>
        <v>0</v>
      </c>
      <c r="M15" s="10">
        <f t="shared" si="3"/>
        <v>38.00018310546875</v>
      </c>
      <c r="N15" s="10" t="str">
        <f t="shared" si="4"/>
        <v>NI</v>
      </c>
      <c r="O15" s="10">
        <f t="shared" si="5"/>
        <v>0</v>
      </c>
      <c r="P15" s="10">
        <f t="shared" si="6"/>
        <v>9.5000457763671875</v>
      </c>
      <c r="Q15" s="2"/>
      <c r="R15" s="2"/>
      <c r="S15" s="2"/>
      <c r="T15" s="2"/>
      <c r="U15" s="2"/>
    </row>
    <row r="16" spans="2:21" x14ac:dyDescent="0.3">
      <c r="B16" s="9">
        <v>11</v>
      </c>
      <c r="C16" s="61"/>
      <c r="D16" s="9"/>
      <c r="E16" s="47"/>
      <c r="F16" s="4">
        <v>50</v>
      </c>
      <c r="G16" s="11">
        <v>0.65</v>
      </c>
      <c r="H16" s="10">
        <f t="shared" si="0"/>
        <v>0</v>
      </c>
      <c r="I16" s="10">
        <f t="shared" si="7"/>
        <v>0</v>
      </c>
      <c r="J16" s="10">
        <f>(Parameters!$C$11-'1_Day_Perfect'!I16)/(Parameters!$C$11-Parameters!$C$12)</f>
        <v>4</v>
      </c>
      <c r="K16" s="10">
        <f t="shared" si="1"/>
        <v>1</v>
      </c>
      <c r="L16" s="10">
        <f t="shared" si="2"/>
        <v>0</v>
      </c>
      <c r="M16" s="10">
        <f t="shared" si="3"/>
        <v>28.500137329101563</v>
      </c>
      <c r="N16" s="10" t="str">
        <f t="shared" si="4"/>
        <v>LI</v>
      </c>
      <c r="O16" s="10">
        <f t="shared" si="5"/>
        <v>12.5</v>
      </c>
      <c r="P16" s="10">
        <f t="shared" si="6"/>
        <v>7.1250343322753906</v>
      </c>
      <c r="Q16" s="2"/>
      <c r="R16" s="2"/>
      <c r="S16" s="2"/>
      <c r="T16" s="2"/>
      <c r="U16" s="2"/>
    </row>
    <row r="17" spans="2:21" x14ac:dyDescent="0.3">
      <c r="B17" s="9">
        <v>12</v>
      </c>
      <c r="C17" s="61"/>
      <c r="D17" s="9"/>
      <c r="E17" s="47"/>
      <c r="F17" s="4">
        <v>50</v>
      </c>
      <c r="G17" s="11">
        <v>0.65</v>
      </c>
      <c r="H17" s="10">
        <f t="shared" si="0"/>
        <v>0</v>
      </c>
      <c r="I17" s="10">
        <f t="shared" si="7"/>
        <v>0</v>
      </c>
      <c r="J17" s="10">
        <f>(Parameters!$C$11-'1_Day_Perfect'!I17)/(Parameters!$C$11-Parameters!$C$12)</f>
        <v>4</v>
      </c>
      <c r="K17" s="10">
        <f t="shared" si="1"/>
        <v>1</v>
      </c>
      <c r="L17" s="10">
        <f t="shared" si="2"/>
        <v>0</v>
      </c>
      <c r="M17" s="10">
        <f t="shared" si="3"/>
        <v>33.875102996826172</v>
      </c>
      <c r="N17" s="10" t="str">
        <f t="shared" si="4"/>
        <v>LI</v>
      </c>
      <c r="O17" s="10">
        <f t="shared" si="5"/>
        <v>12.5</v>
      </c>
      <c r="P17" s="10">
        <f t="shared" si="6"/>
        <v>8.468775749206543</v>
      </c>
      <c r="Q17" s="2"/>
      <c r="R17" s="2"/>
      <c r="S17" s="2"/>
      <c r="T17" s="2"/>
      <c r="U17" s="2"/>
    </row>
    <row r="18" spans="2:21" x14ac:dyDescent="0.3">
      <c r="B18" s="9">
        <v>13</v>
      </c>
      <c r="C18" s="61"/>
      <c r="D18" s="9"/>
      <c r="E18" s="47"/>
      <c r="F18" s="4">
        <v>50</v>
      </c>
      <c r="G18" s="11">
        <v>0.65</v>
      </c>
      <c r="H18" s="10">
        <f t="shared" si="0"/>
        <v>0</v>
      </c>
      <c r="I18" s="10">
        <f t="shared" si="7"/>
        <v>0</v>
      </c>
      <c r="J18" s="10">
        <f>(Parameters!$C$11-'1_Day_Perfect'!I18)/(Parameters!$C$11-Parameters!$C$12)</f>
        <v>4</v>
      </c>
      <c r="K18" s="10">
        <f t="shared" si="1"/>
        <v>1</v>
      </c>
      <c r="L18" s="10">
        <f t="shared" si="2"/>
        <v>0</v>
      </c>
      <c r="M18" s="10">
        <f t="shared" si="3"/>
        <v>37.906327247619629</v>
      </c>
      <c r="N18" s="10" t="str">
        <f t="shared" si="4"/>
        <v>NI</v>
      </c>
      <c r="O18" s="10">
        <f t="shared" si="5"/>
        <v>0</v>
      </c>
      <c r="P18" s="10">
        <f t="shared" si="6"/>
        <v>9.4765818119049072</v>
      </c>
      <c r="Q18" s="2"/>
      <c r="R18" s="2"/>
      <c r="S18" s="2"/>
      <c r="T18" s="2"/>
      <c r="U18" s="2"/>
    </row>
    <row r="19" spans="2:21" x14ac:dyDescent="0.3">
      <c r="B19" s="9">
        <v>14</v>
      </c>
      <c r="C19" s="61"/>
      <c r="D19" s="9"/>
      <c r="E19" s="47"/>
      <c r="F19" s="4">
        <v>50</v>
      </c>
      <c r="G19" s="11">
        <v>0.65</v>
      </c>
      <c r="H19" s="10">
        <f t="shared" si="0"/>
        <v>0</v>
      </c>
      <c r="I19" s="10">
        <f t="shared" si="7"/>
        <v>0</v>
      </c>
      <c r="J19" s="10">
        <f>(Parameters!$C$11-'1_Day_Perfect'!I19)/(Parameters!$C$11-Parameters!$C$12)</f>
        <v>4</v>
      </c>
      <c r="K19" s="10">
        <f t="shared" si="1"/>
        <v>1</v>
      </c>
      <c r="L19" s="10">
        <f t="shared" si="2"/>
        <v>0</v>
      </c>
      <c r="M19" s="10">
        <f t="shared" si="3"/>
        <v>28.429745435714722</v>
      </c>
      <c r="N19" s="10" t="str">
        <f t="shared" si="4"/>
        <v>LI</v>
      </c>
      <c r="O19" s="10">
        <f t="shared" si="5"/>
        <v>12.5</v>
      </c>
      <c r="P19" s="10">
        <f t="shared" si="6"/>
        <v>7.1074363589286804</v>
      </c>
      <c r="Q19" s="2"/>
      <c r="R19" s="2"/>
      <c r="S19" s="2"/>
      <c r="T19" s="2"/>
      <c r="U19" s="2"/>
    </row>
    <row r="20" spans="2:21" x14ac:dyDescent="0.3">
      <c r="B20" s="9">
        <v>15</v>
      </c>
      <c r="C20" s="61"/>
      <c r="D20" s="9"/>
      <c r="E20" s="47"/>
      <c r="F20" s="4">
        <v>50</v>
      </c>
      <c r="G20" s="11">
        <v>0.65</v>
      </c>
      <c r="H20" s="10">
        <f t="shared" si="0"/>
        <v>0</v>
      </c>
      <c r="I20" s="10">
        <f t="shared" si="7"/>
        <v>0</v>
      </c>
      <c r="J20" s="10">
        <f>(Parameters!$C$11-'1_Day_Perfect'!I20)/(Parameters!$C$11-Parameters!$C$12)</f>
        <v>4</v>
      </c>
      <c r="K20" s="10">
        <f t="shared" si="1"/>
        <v>1</v>
      </c>
      <c r="L20" s="10">
        <f t="shared" si="2"/>
        <v>0</v>
      </c>
      <c r="M20" s="10">
        <f t="shared" si="3"/>
        <v>33.822309076786041</v>
      </c>
      <c r="N20" s="10" t="str">
        <f t="shared" si="4"/>
        <v>LI</v>
      </c>
      <c r="O20" s="10">
        <f t="shared" si="5"/>
        <v>12.5</v>
      </c>
      <c r="P20" s="10">
        <f t="shared" si="6"/>
        <v>8.4555772691965103</v>
      </c>
      <c r="Q20" s="2"/>
      <c r="R20" s="2"/>
      <c r="S20" s="2"/>
      <c r="T20" s="2"/>
      <c r="U20" s="2"/>
    </row>
    <row r="21" spans="2:21" x14ac:dyDescent="0.3">
      <c r="B21" s="9">
        <v>16</v>
      </c>
      <c r="C21" s="61"/>
      <c r="D21" s="9"/>
      <c r="E21" s="47"/>
      <c r="F21" s="4">
        <v>50</v>
      </c>
      <c r="G21" s="11">
        <v>0.65</v>
      </c>
      <c r="H21" s="10">
        <f t="shared" si="0"/>
        <v>0</v>
      </c>
      <c r="I21" s="10">
        <f t="shared" si="7"/>
        <v>0</v>
      </c>
      <c r="J21" s="10">
        <f>(Parameters!$C$11-'1_Day_Perfect'!I21)/(Parameters!$C$11-Parameters!$C$12)</f>
        <v>4</v>
      </c>
      <c r="K21" s="10">
        <f t="shared" si="1"/>
        <v>1</v>
      </c>
      <c r="L21" s="10">
        <f t="shared" si="2"/>
        <v>0</v>
      </c>
      <c r="M21" s="10">
        <f t="shared" si="3"/>
        <v>37.866731807589531</v>
      </c>
      <c r="N21" s="10" t="str">
        <f t="shared" si="4"/>
        <v>NI</v>
      </c>
      <c r="O21" s="10">
        <f t="shared" si="5"/>
        <v>0</v>
      </c>
      <c r="P21" s="10">
        <f t="shared" si="6"/>
        <v>9.4666829518973827</v>
      </c>
      <c r="Q21" s="2"/>
      <c r="R21" s="2"/>
      <c r="S21" s="2"/>
      <c r="T21" s="2"/>
      <c r="U21" s="2"/>
    </row>
    <row r="22" spans="2:21" x14ac:dyDescent="0.3">
      <c r="B22" s="9">
        <v>17</v>
      </c>
      <c r="C22" s="61"/>
      <c r="D22" s="9"/>
      <c r="E22" s="47"/>
      <c r="F22" s="4">
        <v>50</v>
      </c>
      <c r="G22" s="11">
        <v>0.65</v>
      </c>
      <c r="H22" s="10">
        <f t="shared" si="0"/>
        <v>0</v>
      </c>
      <c r="I22" s="10">
        <f t="shared" si="7"/>
        <v>0</v>
      </c>
      <c r="J22" s="10">
        <f>(Parameters!$C$11-'1_Day_Perfect'!I22)/(Parameters!$C$11-Parameters!$C$12)</f>
        <v>4</v>
      </c>
      <c r="K22" s="10">
        <f t="shared" si="1"/>
        <v>1</v>
      </c>
      <c r="L22" s="10">
        <f t="shared" si="2"/>
        <v>0</v>
      </c>
      <c r="M22" s="10">
        <f t="shared" si="3"/>
        <v>28.400048855692148</v>
      </c>
      <c r="N22" s="10" t="str">
        <f t="shared" si="4"/>
        <v>LI</v>
      </c>
      <c r="O22" s="10">
        <f t="shared" si="5"/>
        <v>12.5</v>
      </c>
      <c r="P22" s="10">
        <f t="shared" si="6"/>
        <v>7.1000122139230371</v>
      </c>
      <c r="Q22" s="2"/>
      <c r="R22" s="2"/>
      <c r="S22" s="2"/>
      <c r="T22" s="2"/>
      <c r="U22" s="2"/>
    </row>
    <row r="23" spans="2:21" x14ac:dyDescent="0.3">
      <c r="B23" s="9">
        <v>18</v>
      </c>
      <c r="C23" s="61"/>
      <c r="D23" s="9"/>
      <c r="E23" s="47"/>
      <c r="F23" s="4">
        <v>50</v>
      </c>
      <c r="G23" s="11">
        <v>0.65</v>
      </c>
      <c r="H23" s="10">
        <f t="shared" si="0"/>
        <v>0</v>
      </c>
      <c r="I23" s="10">
        <f t="shared" si="7"/>
        <v>0</v>
      </c>
      <c r="J23" s="10">
        <f>(Parameters!$C$11-'1_Day_Perfect'!I23)/(Parameters!$C$11-Parameters!$C$12)</f>
        <v>4</v>
      </c>
      <c r="K23" s="10">
        <f t="shared" si="1"/>
        <v>1</v>
      </c>
      <c r="L23" s="10">
        <f t="shared" si="2"/>
        <v>0</v>
      </c>
      <c r="M23" s="10">
        <f t="shared" si="3"/>
        <v>33.800036641769111</v>
      </c>
      <c r="N23" s="10" t="str">
        <f t="shared" si="4"/>
        <v>LI</v>
      </c>
      <c r="O23" s="10">
        <f t="shared" si="5"/>
        <v>12.5</v>
      </c>
      <c r="P23" s="10">
        <f t="shared" si="6"/>
        <v>8.4500091604422778</v>
      </c>
      <c r="Q23" s="2"/>
      <c r="R23" s="2"/>
      <c r="S23" s="2"/>
      <c r="T23" s="2"/>
      <c r="U23" s="2"/>
    </row>
    <row r="24" spans="2:21" x14ac:dyDescent="0.3">
      <c r="B24" s="9">
        <v>19</v>
      </c>
      <c r="C24" s="61"/>
      <c r="D24" s="9"/>
      <c r="E24" s="47"/>
      <c r="F24" s="4">
        <v>50</v>
      </c>
      <c r="G24" s="11">
        <v>0.65</v>
      </c>
      <c r="H24" s="10">
        <f t="shared" si="0"/>
        <v>0</v>
      </c>
      <c r="I24" s="10">
        <f t="shared" si="7"/>
        <v>0</v>
      </c>
      <c r="J24" s="10">
        <f>(Parameters!$C$11-'1_Day_Perfect'!I24)/(Parameters!$C$11-Parameters!$C$12)</f>
        <v>4</v>
      </c>
      <c r="K24" s="10">
        <f t="shared" si="1"/>
        <v>1</v>
      </c>
      <c r="L24" s="10">
        <f t="shared" si="2"/>
        <v>0</v>
      </c>
      <c r="M24" s="10">
        <f t="shared" si="3"/>
        <v>37.850027481326833</v>
      </c>
      <c r="N24" s="10" t="str">
        <f t="shared" si="4"/>
        <v>NI</v>
      </c>
      <c r="O24" s="10">
        <f t="shared" si="5"/>
        <v>0</v>
      </c>
      <c r="P24" s="10">
        <f t="shared" si="6"/>
        <v>9.4625068703317083</v>
      </c>
      <c r="Q24" s="2"/>
      <c r="R24" s="2"/>
      <c r="S24" s="2"/>
      <c r="T24" s="2"/>
      <c r="U24" s="2"/>
    </row>
    <row r="25" spans="2:21" x14ac:dyDescent="0.3">
      <c r="B25" s="9">
        <v>20</v>
      </c>
      <c r="C25" s="61"/>
      <c r="D25" s="9"/>
      <c r="E25" s="47"/>
      <c r="F25" s="4">
        <v>50</v>
      </c>
      <c r="G25" s="11">
        <v>0.65</v>
      </c>
      <c r="H25" s="10">
        <f t="shared" si="0"/>
        <v>0</v>
      </c>
      <c r="I25" s="10">
        <f t="shared" si="7"/>
        <v>0</v>
      </c>
      <c r="J25" s="10">
        <f>(Parameters!$C$11-'1_Day_Perfect'!I25)/(Parameters!$C$11-Parameters!$C$12)</f>
        <v>4</v>
      </c>
      <c r="K25" s="10">
        <f t="shared" si="1"/>
        <v>1</v>
      </c>
      <c r="L25" s="10">
        <f t="shared" si="2"/>
        <v>0</v>
      </c>
      <c r="M25" s="10">
        <f t="shared" si="3"/>
        <v>28.387520610995125</v>
      </c>
      <c r="N25" s="10" t="str">
        <f t="shared" si="4"/>
        <v>LI</v>
      </c>
      <c r="O25" s="10">
        <f t="shared" si="5"/>
        <v>12.5</v>
      </c>
      <c r="P25" s="10">
        <f t="shared" si="6"/>
        <v>7.0968801527487813</v>
      </c>
      <c r="Q25" s="2"/>
      <c r="R25" s="2"/>
      <c r="S25" s="2"/>
      <c r="T25" s="2"/>
      <c r="U25" s="2"/>
    </row>
    <row r="26" spans="2:21" x14ac:dyDescent="0.3">
      <c r="B26" s="9">
        <v>21</v>
      </c>
      <c r="C26" s="61"/>
      <c r="D26" s="9"/>
      <c r="E26" s="47"/>
      <c r="F26" s="4">
        <v>50</v>
      </c>
      <c r="G26" s="11">
        <v>0.65</v>
      </c>
      <c r="H26" s="10">
        <f t="shared" si="0"/>
        <v>0</v>
      </c>
      <c r="I26" s="10">
        <f t="shared" si="7"/>
        <v>0</v>
      </c>
      <c r="J26" s="10">
        <f>(Parameters!$C$11-'1_Day_Perfect'!I26)/(Parameters!$C$11-Parameters!$C$12)</f>
        <v>4</v>
      </c>
      <c r="K26" s="10">
        <f t="shared" si="1"/>
        <v>1</v>
      </c>
      <c r="L26" s="10">
        <f t="shared" si="2"/>
        <v>0</v>
      </c>
      <c r="M26" s="10">
        <f t="shared" si="3"/>
        <v>33.790640458246344</v>
      </c>
      <c r="N26" s="10" t="str">
        <f t="shared" si="4"/>
        <v>LI</v>
      </c>
      <c r="O26" s="10">
        <f t="shared" si="5"/>
        <v>12.5</v>
      </c>
      <c r="P26" s="10">
        <f t="shared" si="6"/>
        <v>8.4476601145615859</v>
      </c>
      <c r="Q26" s="2"/>
      <c r="R26" s="2"/>
      <c r="S26" s="2"/>
      <c r="T26" s="2"/>
      <c r="U26" s="2"/>
    </row>
    <row r="27" spans="2:21" x14ac:dyDescent="0.3">
      <c r="B27" s="9">
        <v>22</v>
      </c>
      <c r="C27" s="61"/>
      <c r="D27" s="9"/>
      <c r="E27" s="47"/>
      <c r="F27" s="4">
        <v>50</v>
      </c>
      <c r="G27" s="11">
        <v>0.65</v>
      </c>
      <c r="H27" s="10">
        <f t="shared" si="0"/>
        <v>0</v>
      </c>
      <c r="I27" s="10">
        <f t="shared" si="7"/>
        <v>0</v>
      </c>
      <c r="J27" s="10">
        <f>(Parameters!$C$11-'1_Day_Perfect'!I27)/(Parameters!$C$11-Parameters!$C$12)</f>
        <v>4</v>
      </c>
      <c r="K27" s="10">
        <f t="shared" si="1"/>
        <v>1</v>
      </c>
      <c r="L27" s="10">
        <f t="shared" si="2"/>
        <v>0</v>
      </c>
      <c r="M27" s="10">
        <f t="shared" si="3"/>
        <v>37.842980343684758</v>
      </c>
      <c r="N27" s="10" t="str">
        <f t="shared" si="4"/>
        <v>NI</v>
      </c>
      <c r="O27" s="10">
        <f t="shared" si="5"/>
        <v>0</v>
      </c>
      <c r="P27" s="10">
        <f t="shared" si="6"/>
        <v>9.4607450859211895</v>
      </c>
      <c r="Q27" s="2"/>
      <c r="R27" s="2"/>
      <c r="S27" s="2"/>
      <c r="T27" s="2"/>
      <c r="U27" s="2"/>
    </row>
    <row r="28" spans="2:21" x14ac:dyDescent="0.3">
      <c r="B28" s="9">
        <v>23</v>
      </c>
      <c r="C28" s="61"/>
      <c r="D28" s="9"/>
      <c r="E28" s="47"/>
      <c r="F28" s="4">
        <v>50</v>
      </c>
      <c r="G28" s="11">
        <v>0.65</v>
      </c>
      <c r="H28" s="10">
        <f t="shared" si="0"/>
        <v>0</v>
      </c>
      <c r="I28" s="10">
        <f t="shared" si="7"/>
        <v>0</v>
      </c>
      <c r="J28" s="10">
        <f>(Parameters!$C$11-'1_Day_Perfect'!I28)/(Parameters!$C$11-Parameters!$C$12)</f>
        <v>4</v>
      </c>
      <c r="K28" s="10">
        <f t="shared" si="1"/>
        <v>1</v>
      </c>
      <c r="L28" s="10">
        <f t="shared" si="2"/>
        <v>0</v>
      </c>
      <c r="M28" s="10">
        <f t="shared" si="3"/>
        <v>28.382235257763568</v>
      </c>
      <c r="N28" s="10" t="str">
        <f t="shared" si="4"/>
        <v>LI</v>
      </c>
      <c r="O28" s="10">
        <f t="shared" si="5"/>
        <v>12.5</v>
      </c>
      <c r="P28" s="10">
        <f t="shared" si="6"/>
        <v>7.0955588144408921</v>
      </c>
      <c r="Q28" s="2"/>
      <c r="R28" s="2"/>
      <c r="S28" s="2"/>
      <c r="T28" s="2"/>
      <c r="U28" s="2"/>
    </row>
    <row r="29" spans="2:21" x14ac:dyDescent="0.3">
      <c r="B29" s="9">
        <v>24</v>
      </c>
      <c r="C29" s="61"/>
      <c r="D29" s="9"/>
      <c r="E29" s="47"/>
      <c r="F29" s="4">
        <v>50</v>
      </c>
      <c r="G29" s="11">
        <v>0.65</v>
      </c>
      <c r="H29" s="10">
        <f t="shared" si="0"/>
        <v>0</v>
      </c>
      <c r="I29" s="10">
        <f t="shared" si="7"/>
        <v>0</v>
      </c>
      <c r="J29" s="10">
        <f>(Parameters!$C$11-'1_Day_Perfect'!I29)/(Parameters!$C$11-Parameters!$C$12)</f>
        <v>4</v>
      </c>
      <c r="K29" s="10">
        <f t="shared" si="1"/>
        <v>1</v>
      </c>
      <c r="L29" s="10">
        <f t="shared" si="2"/>
        <v>0</v>
      </c>
      <c r="M29" s="10">
        <f t="shared" si="3"/>
        <v>33.786676443322676</v>
      </c>
      <c r="N29" s="10" t="str">
        <f t="shared" si="4"/>
        <v>LI</v>
      </c>
      <c r="O29" s="10">
        <f t="shared" si="5"/>
        <v>12.5</v>
      </c>
      <c r="P29" s="10">
        <f t="shared" si="6"/>
        <v>8.4466691108306691</v>
      </c>
      <c r="Q29" s="2"/>
      <c r="R29" s="2"/>
      <c r="S29" s="2"/>
      <c r="T29" s="2"/>
      <c r="U29" s="2"/>
    </row>
    <row r="30" spans="2:21" x14ac:dyDescent="0.3">
      <c r="B30" s="9">
        <v>25</v>
      </c>
      <c r="C30" s="62"/>
      <c r="D30" s="9"/>
      <c r="E30" s="47"/>
      <c r="F30" s="4">
        <v>50</v>
      </c>
      <c r="G30" s="11">
        <v>0.65</v>
      </c>
      <c r="H30" s="10">
        <f t="shared" si="0"/>
        <v>0</v>
      </c>
      <c r="I30" s="10">
        <f t="shared" si="7"/>
        <v>0</v>
      </c>
      <c r="J30" s="10">
        <f>(Parameters!$C$11-'1_Day_Perfect'!I30)/(Parameters!$C$11-Parameters!$C$12)</f>
        <v>4</v>
      </c>
      <c r="K30" s="10">
        <f t="shared" si="1"/>
        <v>1</v>
      </c>
      <c r="L30" s="10">
        <f t="shared" si="2"/>
        <v>0</v>
      </c>
      <c r="M30" s="10">
        <f t="shared" si="3"/>
        <v>37.840007332492007</v>
      </c>
      <c r="N30" s="10" t="str">
        <f t="shared" si="4"/>
        <v>NI</v>
      </c>
      <c r="O30" s="10">
        <f t="shared" si="5"/>
        <v>0</v>
      </c>
      <c r="P30" s="10">
        <f t="shared" si="6"/>
        <v>9.4600018331230018</v>
      </c>
      <c r="Q30" s="2"/>
      <c r="R30" s="2"/>
      <c r="S30" s="2"/>
      <c r="T30" s="2"/>
      <c r="U30" s="2"/>
    </row>
    <row r="31" spans="2:21" ht="14.7" customHeight="1" x14ac:dyDescent="0.3">
      <c r="B31" s="9">
        <v>26</v>
      </c>
      <c r="C31" s="60" t="s">
        <v>39</v>
      </c>
      <c r="D31" s="9"/>
      <c r="E31" s="47"/>
      <c r="F31" s="4">
        <v>30</v>
      </c>
      <c r="G31" s="11">
        <f>G30+(Parameters!$E$18-Parameters!$E$17)/Parameters!$C$18</f>
        <v>0.66428571428571426</v>
      </c>
      <c r="H31" s="10">
        <f t="shared" si="0"/>
        <v>0</v>
      </c>
      <c r="I31" s="10">
        <f t="shared" si="7"/>
        <v>0</v>
      </c>
      <c r="J31" s="10">
        <f>(Parameters!$C$11-'1_Day_Perfect'!I31)/(Parameters!$C$11-Parameters!$C$12)</f>
        <v>4</v>
      </c>
      <c r="K31" s="10">
        <f t="shared" si="1"/>
        <v>1</v>
      </c>
      <c r="L31" s="10">
        <f t="shared" si="2"/>
        <v>0</v>
      </c>
      <c r="M31" s="10">
        <f t="shared" si="3"/>
        <v>28.380005499369005</v>
      </c>
      <c r="N31" s="10" t="str">
        <f t="shared" si="4"/>
        <v>NI</v>
      </c>
      <c r="O31" s="10">
        <f t="shared" si="5"/>
        <v>0</v>
      </c>
      <c r="P31" s="10">
        <f t="shared" si="6"/>
        <v>7.0950013748422514</v>
      </c>
      <c r="Q31" s="2"/>
      <c r="R31" s="2"/>
      <c r="S31" s="2"/>
      <c r="T31" s="2"/>
      <c r="U31" s="2"/>
    </row>
    <row r="32" spans="2:21" x14ac:dyDescent="0.3">
      <c r="B32" s="9">
        <v>27</v>
      </c>
      <c r="C32" s="61"/>
      <c r="D32" s="9"/>
      <c r="E32" s="47"/>
      <c r="F32" s="4">
        <v>30</v>
      </c>
      <c r="G32" s="11">
        <f>G31+(Parameters!$E$18-Parameters!$E$17)/Parameters!$C$18</f>
        <v>0.67857142857142849</v>
      </c>
      <c r="H32" s="10">
        <f t="shared" si="0"/>
        <v>0</v>
      </c>
      <c r="I32" s="10">
        <f t="shared" si="7"/>
        <v>0</v>
      </c>
      <c r="J32" s="10">
        <f>(Parameters!$C$11-'1_Day_Perfect'!I32)/(Parameters!$C$11-Parameters!$C$12)</f>
        <v>4</v>
      </c>
      <c r="K32" s="10">
        <f t="shared" si="1"/>
        <v>1</v>
      </c>
      <c r="L32" s="10">
        <f t="shared" si="2"/>
        <v>0</v>
      </c>
      <c r="M32" s="10">
        <f t="shared" si="3"/>
        <v>21.285004124526754</v>
      </c>
      <c r="N32" s="10" t="str">
        <f t="shared" si="4"/>
        <v>LI</v>
      </c>
      <c r="O32" s="10">
        <f t="shared" si="5"/>
        <v>7.5</v>
      </c>
      <c r="P32" s="10">
        <f t="shared" si="6"/>
        <v>5.3212510311316885</v>
      </c>
      <c r="Q32" s="2"/>
      <c r="R32" s="2"/>
      <c r="S32" s="2"/>
      <c r="T32" s="2"/>
      <c r="U32" s="2"/>
    </row>
    <row r="33" spans="2:21" x14ac:dyDescent="0.3">
      <c r="B33" s="9">
        <v>28</v>
      </c>
      <c r="C33" s="61"/>
      <c r="D33" s="9"/>
      <c r="E33" s="47"/>
      <c r="F33" s="4">
        <v>30</v>
      </c>
      <c r="G33" s="11">
        <f>G32+(Parameters!$E$18-Parameters!$E$17)/Parameters!$C$18</f>
        <v>0.69285714285714273</v>
      </c>
      <c r="H33" s="10">
        <f t="shared" si="0"/>
        <v>0</v>
      </c>
      <c r="I33" s="10">
        <f t="shared" si="7"/>
        <v>0</v>
      </c>
      <c r="J33" s="10">
        <f>(Parameters!$C$11-'1_Day_Perfect'!I33)/(Parameters!$C$11-Parameters!$C$12)</f>
        <v>4</v>
      </c>
      <c r="K33" s="10">
        <f t="shared" si="1"/>
        <v>1</v>
      </c>
      <c r="L33" s="10">
        <f t="shared" si="2"/>
        <v>0</v>
      </c>
      <c r="M33" s="10">
        <f t="shared" si="3"/>
        <v>23.463753093395066</v>
      </c>
      <c r="N33" s="10" t="str">
        <f t="shared" si="4"/>
        <v>NI</v>
      </c>
      <c r="O33" s="10">
        <f t="shared" si="5"/>
        <v>0</v>
      </c>
      <c r="P33" s="10">
        <f t="shared" si="6"/>
        <v>5.8659382733487666</v>
      </c>
      <c r="Q33" s="2"/>
      <c r="R33" s="2"/>
      <c r="S33" s="2"/>
      <c r="T33" s="2"/>
      <c r="U33" s="2"/>
    </row>
    <row r="34" spans="2:21" x14ac:dyDescent="0.3">
      <c r="B34" s="9">
        <v>29</v>
      </c>
      <c r="C34" s="61"/>
      <c r="D34" s="9"/>
      <c r="E34" s="47"/>
      <c r="F34" s="4">
        <v>30</v>
      </c>
      <c r="G34" s="11">
        <f>G33+(Parameters!$E$18-Parameters!$E$17)/Parameters!$C$18</f>
        <v>0.70714285714285696</v>
      </c>
      <c r="H34" s="10">
        <f t="shared" si="0"/>
        <v>0</v>
      </c>
      <c r="I34" s="10">
        <f t="shared" si="7"/>
        <v>0</v>
      </c>
      <c r="J34" s="10">
        <f>(Parameters!$C$11-'1_Day_Perfect'!I34)/(Parameters!$C$11-Parameters!$C$12)</f>
        <v>4</v>
      </c>
      <c r="K34" s="10">
        <f t="shared" si="1"/>
        <v>1</v>
      </c>
      <c r="L34" s="10">
        <f t="shared" si="2"/>
        <v>0</v>
      </c>
      <c r="M34" s="10">
        <f t="shared" si="3"/>
        <v>17.597814820046299</v>
      </c>
      <c r="N34" s="10" t="str">
        <f t="shared" si="4"/>
        <v>LI</v>
      </c>
      <c r="O34" s="10">
        <f t="shared" si="5"/>
        <v>7.5</v>
      </c>
      <c r="P34" s="10">
        <f t="shared" si="6"/>
        <v>4.3994537050115747</v>
      </c>
      <c r="Q34" s="2"/>
      <c r="R34" s="2"/>
      <c r="S34" s="2"/>
      <c r="T34" s="2"/>
      <c r="U34" s="2"/>
    </row>
    <row r="35" spans="2:21" x14ac:dyDescent="0.3">
      <c r="B35" s="9">
        <v>30</v>
      </c>
      <c r="C35" s="61"/>
      <c r="D35" s="9"/>
      <c r="E35" s="47"/>
      <c r="F35" s="4">
        <v>30</v>
      </c>
      <c r="G35" s="11">
        <f>G34+(Parameters!$E$18-Parameters!$E$17)/Parameters!$C$18</f>
        <v>0.7214285714285712</v>
      </c>
      <c r="H35" s="10">
        <f t="shared" si="0"/>
        <v>0</v>
      </c>
      <c r="I35" s="10">
        <f t="shared" si="7"/>
        <v>0</v>
      </c>
      <c r="J35" s="10">
        <f>(Parameters!$C$11-'1_Day_Perfect'!I35)/(Parameters!$C$11-Parameters!$C$12)</f>
        <v>4</v>
      </c>
      <c r="K35" s="10">
        <f t="shared" si="1"/>
        <v>1</v>
      </c>
      <c r="L35" s="10">
        <f t="shared" si="2"/>
        <v>0</v>
      </c>
      <c r="M35" s="10">
        <f t="shared" si="3"/>
        <v>20.698361115034725</v>
      </c>
      <c r="N35" s="10" t="str">
        <f t="shared" si="4"/>
        <v>LI</v>
      </c>
      <c r="O35" s="10">
        <f t="shared" si="5"/>
        <v>7.5</v>
      </c>
      <c r="P35" s="10">
        <f t="shared" si="6"/>
        <v>5.1745902787586813</v>
      </c>
      <c r="Q35" s="2"/>
      <c r="R35" s="2"/>
      <c r="S35" s="2"/>
      <c r="T35" s="2"/>
      <c r="U35" s="2"/>
    </row>
    <row r="36" spans="2:21" x14ac:dyDescent="0.3">
      <c r="B36" s="9">
        <v>31</v>
      </c>
      <c r="C36" s="61"/>
      <c r="D36" s="9"/>
      <c r="E36" s="47"/>
      <c r="F36" s="4">
        <v>30</v>
      </c>
      <c r="G36" s="11">
        <f>G35+(Parameters!$E$18-Parameters!$E$17)/Parameters!$C$18</f>
        <v>0.73571428571428543</v>
      </c>
      <c r="H36" s="10">
        <f t="shared" si="0"/>
        <v>0</v>
      </c>
      <c r="I36" s="10">
        <f t="shared" si="7"/>
        <v>0</v>
      </c>
      <c r="J36" s="10">
        <f>(Parameters!$C$11-'1_Day_Perfect'!I36)/(Parameters!$C$11-Parameters!$C$12)</f>
        <v>4</v>
      </c>
      <c r="K36" s="10">
        <f t="shared" si="1"/>
        <v>1</v>
      </c>
      <c r="L36" s="10">
        <f t="shared" si="2"/>
        <v>0</v>
      </c>
      <c r="M36" s="10">
        <f t="shared" si="3"/>
        <v>23.023770836276043</v>
      </c>
      <c r="N36" s="10" t="str">
        <f t="shared" si="4"/>
        <v>NI</v>
      </c>
      <c r="O36" s="10">
        <f t="shared" si="5"/>
        <v>0</v>
      </c>
      <c r="P36" s="10">
        <f t="shared" si="6"/>
        <v>5.7559427090690107</v>
      </c>
      <c r="Q36" s="2"/>
      <c r="R36" s="2"/>
      <c r="S36" s="2"/>
      <c r="T36" s="2"/>
      <c r="U36" s="2"/>
    </row>
    <row r="37" spans="2:21" x14ac:dyDescent="0.3">
      <c r="B37" s="9">
        <v>32</v>
      </c>
      <c r="C37" s="61"/>
      <c r="D37" s="9"/>
      <c r="E37" s="47"/>
      <c r="F37" s="4">
        <v>30</v>
      </c>
      <c r="G37" s="11">
        <f>G36+(Parameters!$E$18-Parameters!$E$17)/Parameters!$C$18</f>
        <v>0.74999999999999967</v>
      </c>
      <c r="H37" s="10">
        <f t="shared" si="0"/>
        <v>0</v>
      </c>
      <c r="I37" s="10">
        <f t="shared" si="7"/>
        <v>0</v>
      </c>
      <c r="J37" s="10">
        <f>(Parameters!$C$11-'1_Day_Perfect'!I37)/(Parameters!$C$11-Parameters!$C$12)</f>
        <v>4</v>
      </c>
      <c r="K37" s="10">
        <f t="shared" si="1"/>
        <v>1</v>
      </c>
      <c r="L37" s="10">
        <f t="shared" si="2"/>
        <v>0</v>
      </c>
      <c r="M37" s="10">
        <f t="shared" si="3"/>
        <v>17.267828127207032</v>
      </c>
      <c r="N37" s="10" t="str">
        <f t="shared" si="4"/>
        <v>LI</v>
      </c>
      <c r="O37" s="10">
        <f t="shared" si="5"/>
        <v>7.5</v>
      </c>
      <c r="P37" s="10">
        <f t="shared" si="6"/>
        <v>4.316957031801758</v>
      </c>
      <c r="Q37" s="2"/>
      <c r="R37" s="2"/>
      <c r="S37" s="2"/>
      <c r="T37" s="2"/>
      <c r="U37" s="2"/>
    </row>
    <row r="38" spans="2:21" x14ac:dyDescent="0.3">
      <c r="B38" s="9">
        <v>33</v>
      </c>
      <c r="C38" s="61"/>
      <c r="D38" s="9"/>
      <c r="E38" s="47"/>
      <c r="F38" s="4">
        <v>30</v>
      </c>
      <c r="G38" s="11">
        <f>G37+(Parameters!$E$18-Parameters!$E$17)/Parameters!$C$18</f>
        <v>0.7642857142857139</v>
      </c>
      <c r="H38" s="10">
        <f t="shared" si="0"/>
        <v>0</v>
      </c>
      <c r="I38" s="10">
        <f t="shared" si="7"/>
        <v>0</v>
      </c>
      <c r="J38" s="10">
        <f>(Parameters!$C$11-'1_Day_Perfect'!I38)/(Parameters!$C$11-Parameters!$C$12)</f>
        <v>4</v>
      </c>
      <c r="K38" s="10">
        <f t="shared" si="1"/>
        <v>1</v>
      </c>
      <c r="L38" s="10">
        <f t="shared" si="2"/>
        <v>0</v>
      </c>
      <c r="M38" s="10">
        <f t="shared" si="3"/>
        <v>20.450871095405276</v>
      </c>
      <c r="N38" s="10" t="str">
        <f t="shared" si="4"/>
        <v>LI</v>
      </c>
      <c r="O38" s="10">
        <f t="shared" si="5"/>
        <v>7.5</v>
      </c>
      <c r="P38" s="10">
        <f t="shared" si="6"/>
        <v>5.112717773851319</v>
      </c>
      <c r="Q38" s="2"/>
      <c r="R38" s="2"/>
      <c r="S38" s="2"/>
      <c r="T38" s="2"/>
      <c r="U38" s="2"/>
    </row>
    <row r="39" spans="2:21" x14ac:dyDescent="0.3">
      <c r="B39" s="9">
        <v>34</v>
      </c>
      <c r="C39" s="61"/>
      <c r="D39" s="9"/>
      <c r="E39" s="47"/>
      <c r="F39" s="4">
        <v>30</v>
      </c>
      <c r="G39" s="11">
        <f>G38+(Parameters!$E$18-Parameters!$E$17)/Parameters!$C$18</f>
        <v>0.77857142857142814</v>
      </c>
      <c r="H39" s="10">
        <f t="shared" si="0"/>
        <v>0</v>
      </c>
      <c r="I39" s="10">
        <f t="shared" si="7"/>
        <v>0</v>
      </c>
      <c r="J39" s="10">
        <f>(Parameters!$C$11-'1_Day_Perfect'!I39)/(Parameters!$C$11-Parameters!$C$12)</f>
        <v>4</v>
      </c>
      <c r="K39" s="10">
        <f t="shared" si="1"/>
        <v>1</v>
      </c>
      <c r="L39" s="10">
        <f t="shared" si="2"/>
        <v>0</v>
      </c>
      <c r="M39" s="10">
        <f t="shared" si="3"/>
        <v>22.838153321553957</v>
      </c>
      <c r="N39" s="10" t="str">
        <f t="shared" si="4"/>
        <v>NI</v>
      </c>
      <c r="O39" s="10">
        <f t="shared" si="5"/>
        <v>0</v>
      </c>
      <c r="P39" s="10">
        <f t="shared" si="6"/>
        <v>5.7095383303884892</v>
      </c>
      <c r="Q39" s="2"/>
      <c r="R39" s="2"/>
      <c r="S39" s="2"/>
      <c r="T39" s="2"/>
      <c r="U39" s="2"/>
    </row>
    <row r="40" spans="2:21" x14ac:dyDescent="0.3">
      <c r="B40" s="9">
        <v>35</v>
      </c>
      <c r="C40" s="61"/>
      <c r="D40" s="9"/>
      <c r="E40" s="47"/>
      <c r="F40" s="4">
        <v>30</v>
      </c>
      <c r="G40" s="11">
        <f>G39+(Parameters!$E$18-Parameters!$E$17)/Parameters!$C$18</f>
        <v>0.79285714285714237</v>
      </c>
      <c r="H40" s="10">
        <f t="shared" si="0"/>
        <v>0</v>
      </c>
      <c r="I40" s="10">
        <f t="shared" si="7"/>
        <v>0</v>
      </c>
      <c r="J40" s="10">
        <f>(Parameters!$C$11-'1_Day_Perfect'!I40)/(Parameters!$C$11-Parameters!$C$12)</f>
        <v>4</v>
      </c>
      <c r="K40" s="10">
        <f t="shared" si="1"/>
        <v>1</v>
      </c>
      <c r="L40" s="10">
        <f t="shared" si="2"/>
        <v>0</v>
      </c>
      <c r="M40" s="10">
        <f t="shared" si="3"/>
        <v>17.128614991165467</v>
      </c>
      <c r="N40" s="10" t="str">
        <f t="shared" si="4"/>
        <v>LI</v>
      </c>
      <c r="O40" s="10">
        <f t="shared" si="5"/>
        <v>7.5</v>
      </c>
      <c r="P40" s="10">
        <f t="shared" si="6"/>
        <v>4.2821537477913667</v>
      </c>
      <c r="Q40" s="2"/>
      <c r="R40" s="2"/>
      <c r="S40" s="2"/>
      <c r="T40" s="2"/>
      <c r="U40" s="2"/>
    </row>
    <row r="41" spans="2:21" x14ac:dyDescent="0.3">
      <c r="B41" s="9">
        <v>36</v>
      </c>
      <c r="C41" s="61"/>
      <c r="D41" s="9"/>
      <c r="E41" s="47"/>
      <c r="F41" s="4">
        <v>30</v>
      </c>
      <c r="G41" s="11">
        <f>G40+(Parameters!$E$18-Parameters!$E$17)/Parameters!$C$18</f>
        <v>0.80714285714285661</v>
      </c>
      <c r="H41" s="10">
        <f t="shared" si="0"/>
        <v>0</v>
      </c>
      <c r="I41" s="10">
        <f t="shared" si="7"/>
        <v>0</v>
      </c>
      <c r="J41" s="10">
        <f>(Parameters!$C$11-'1_Day_Perfect'!I41)/(Parameters!$C$11-Parameters!$C$12)</f>
        <v>4</v>
      </c>
      <c r="K41" s="10">
        <f t="shared" si="1"/>
        <v>1</v>
      </c>
      <c r="L41" s="10">
        <f t="shared" si="2"/>
        <v>0</v>
      </c>
      <c r="M41" s="10">
        <f t="shared" si="3"/>
        <v>20.346461243374101</v>
      </c>
      <c r="N41" s="10" t="str">
        <f t="shared" si="4"/>
        <v>LI</v>
      </c>
      <c r="O41" s="10">
        <f t="shared" si="5"/>
        <v>7.5</v>
      </c>
      <c r="P41" s="10">
        <f t="shared" si="6"/>
        <v>5.0866153108435253</v>
      </c>
      <c r="Q41" s="33"/>
      <c r="R41" s="33"/>
      <c r="S41" s="33"/>
      <c r="T41" s="33"/>
      <c r="U41" s="33"/>
    </row>
    <row r="42" spans="2:21" x14ac:dyDescent="0.3">
      <c r="B42" s="9">
        <v>37</v>
      </c>
      <c r="C42" s="61"/>
      <c r="D42" s="9"/>
      <c r="E42" s="47"/>
      <c r="F42" s="4">
        <v>30</v>
      </c>
      <c r="G42" s="11">
        <f>G41+(Parameters!$E$18-Parameters!$E$17)/Parameters!$C$18</f>
        <v>0.82142857142857084</v>
      </c>
      <c r="H42" s="10">
        <f t="shared" si="0"/>
        <v>0</v>
      </c>
      <c r="I42" s="10">
        <f t="shared" si="7"/>
        <v>0</v>
      </c>
      <c r="J42" s="10">
        <f>(Parameters!$C$11-'1_Day_Perfect'!I42)/(Parameters!$C$11-Parameters!$C$12)</f>
        <v>4</v>
      </c>
      <c r="K42" s="10">
        <f t="shared" si="1"/>
        <v>1</v>
      </c>
      <c r="L42" s="10">
        <f t="shared" si="2"/>
        <v>0</v>
      </c>
      <c r="M42" s="10">
        <f t="shared" si="3"/>
        <v>22.759845932530574</v>
      </c>
      <c r="N42" s="10" t="str">
        <f t="shared" si="4"/>
        <v>NI</v>
      </c>
      <c r="O42" s="10">
        <f t="shared" si="5"/>
        <v>0</v>
      </c>
      <c r="P42" s="10">
        <f t="shared" si="6"/>
        <v>5.6899614831326435</v>
      </c>
      <c r="Q42" s="33"/>
      <c r="R42" s="33"/>
      <c r="S42" s="33"/>
      <c r="T42" s="33"/>
      <c r="U42" s="33"/>
    </row>
    <row r="43" spans="2:21" x14ac:dyDescent="0.3">
      <c r="B43" s="9">
        <v>38</v>
      </c>
      <c r="C43" s="61"/>
      <c r="D43" s="9"/>
      <c r="E43" s="47"/>
      <c r="F43" s="4">
        <v>30</v>
      </c>
      <c r="G43" s="11">
        <f>G42+(Parameters!$E$18-Parameters!$E$17)/Parameters!$C$18</f>
        <v>0.83571428571428508</v>
      </c>
      <c r="H43" s="10">
        <f t="shared" si="0"/>
        <v>0</v>
      </c>
      <c r="I43" s="10">
        <f t="shared" si="7"/>
        <v>0</v>
      </c>
      <c r="J43" s="10">
        <f>(Parameters!$C$11-'1_Day_Perfect'!I43)/(Parameters!$C$11-Parameters!$C$12)</f>
        <v>4</v>
      </c>
      <c r="K43" s="10">
        <f t="shared" si="1"/>
        <v>1</v>
      </c>
      <c r="L43" s="10">
        <f t="shared" si="2"/>
        <v>0</v>
      </c>
      <c r="M43" s="10">
        <f t="shared" si="3"/>
        <v>17.069884449397932</v>
      </c>
      <c r="N43" s="10" t="str">
        <f t="shared" si="4"/>
        <v>LI</v>
      </c>
      <c r="O43" s="10">
        <f t="shared" si="5"/>
        <v>7.5</v>
      </c>
      <c r="P43" s="10">
        <f t="shared" si="6"/>
        <v>4.2674711123494831</v>
      </c>
      <c r="Q43" s="33"/>
      <c r="R43" s="33"/>
      <c r="S43" s="33"/>
      <c r="T43" s="33"/>
      <c r="U43" s="33"/>
    </row>
    <row r="44" spans="2:21" x14ac:dyDescent="0.3">
      <c r="B44" s="9">
        <v>39</v>
      </c>
      <c r="C44" s="61"/>
      <c r="D44" s="9"/>
      <c r="E44" s="47"/>
      <c r="F44" s="4">
        <v>30</v>
      </c>
      <c r="G44" s="11">
        <f>G43+(Parameters!$E$18-Parameters!$E$17)/Parameters!$C$18</f>
        <v>0.84999999999999931</v>
      </c>
      <c r="H44" s="10">
        <f t="shared" si="0"/>
        <v>0</v>
      </c>
      <c r="I44" s="10">
        <f t="shared" si="7"/>
        <v>0</v>
      </c>
      <c r="J44" s="10">
        <f>(Parameters!$C$11-'1_Day_Perfect'!I44)/(Parameters!$C$11-Parameters!$C$12)</f>
        <v>4</v>
      </c>
      <c r="K44" s="10">
        <f t="shared" si="1"/>
        <v>1</v>
      </c>
      <c r="L44" s="10">
        <f t="shared" si="2"/>
        <v>0</v>
      </c>
      <c r="M44" s="10">
        <f t="shared" si="3"/>
        <v>20.302413337048449</v>
      </c>
      <c r="N44" s="10" t="str">
        <f t="shared" si="4"/>
        <v>LI</v>
      </c>
      <c r="O44" s="10">
        <f t="shared" si="5"/>
        <v>7.5</v>
      </c>
      <c r="P44" s="10">
        <f t="shared" si="6"/>
        <v>5.0756033342621123</v>
      </c>
      <c r="Q44" s="33"/>
      <c r="R44" s="33"/>
      <c r="S44" s="33"/>
      <c r="T44" s="33"/>
      <c r="U44" s="33"/>
    </row>
    <row r="45" spans="2:21" x14ac:dyDescent="0.3">
      <c r="B45" s="9">
        <v>40</v>
      </c>
      <c r="C45" s="61"/>
      <c r="D45" s="9"/>
      <c r="E45" s="47"/>
      <c r="F45" s="4">
        <v>30</v>
      </c>
      <c r="G45" s="11">
        <f>G44+(Parameters!$E$18-Parameters!$E$17)/Parameters!$C$18</f>
        <v>0.86428571428571355</v>
      </c>
      <c r="H45" s="10">
        <f t="shared" si="0"/>
        <v>0</v>
      </c>
      <c r="I45" s="10">
        <f t="shared" si="7"/>
        <v>0</v>
      </c>
      <c r="J45" s="10">
        <f>(Parameters!$C$11-'1_Day_Perfect'!I45)/(Parameters!$C$11-Parameters!$C$12)</f>
        <v>4</v>
      </c>
      <c r="K45" s="10">
        <f t="shared" si="1"/>
        <v>1</v>
      </c>
      <c r="L45" s="10">
        <f t="shared" si="2"/>
        <v>0</v>
      </c>
      <c r="M45" s="10">
        <f t="shared" si="3"/>
        <v>22.726810002786337</v>
      </c>
      <c r="N45" s="10" t="str">
        <f t="shared" si="4"/>
        <v>NI</v>
      </c>
      <c r="O45" s="10">
        <f t="shared" si="5"/>
        <v>0</v>
      </c>
      <c r="P45" s="10">
        <f t="shared" si="6"/>
        <v>5.6817025006965842</v>
      </c>
      <c r="Q45" s="33"/>
      <c r="R45" s="33"/>
      <c r="S45" s="33"/>
      <c r="T45" s="33"/>
      <c r="U45" s="33"/>
    </row>
    <row r="46" spans="2:21" x14ac:dyDescent="0.3">
      <c r="B46" s="9">
        <v>41</v>
      </c>
      <c r="C46" s="61"/>
      <c r="D46" s="9"/>
      <c r="E46" s="47"/>
      <c r="F46" s="4">
        <v>30</v>
      </c>
      <c r="G46" s="11">
        <f>G45+(Parameters!$E$18-Parameters!$E$17)/Parameters!$C$18</f>
        <v>0.87857142857142778</v>
      </c>
      <c r="H46" s="10">
        <f t="shared" si="0"/>
        <v>0</v>
      </c>
      <c r="I46" s="10">
        <f t="shared" si="7"/>
        <v>0</v>
      </c>
      <c r="J46" s="10">
        <f>(Parameters!$C$11-'1_Day_Perfect'!I46)/(Parameters!$C$11-Parameters!$C$12)</f>
        <v>4</v>
      </c>
      <c r="K46" s="10">
        <f t="shared" si="1"/>
        <v>1</v>
      </c>
      <c r="L46" s="10">
        <f t="shared" si="2"/>
        <v>0</v>
      </c>
      <c r="M46" s="10">
        <f t="shared" si="3"/>
        <v>17.045107502089753</v>
      </c>
      <c r="N46" s="10" t="str">
        <f t="shared" si="4"/>
        <v>LI</v>
      </c>
      <c r="O46" s="10">
        <f t="shared" si="5"/>
        <v>7.5</v>
      </c>
      <c r="P46" s="10">
        <f t="shared" si="6"/>
        <v>4.2612768755224382</v>
      </c>
      <c r="Q46" s="33"/>
      <c r="R46" s="33"/>
      <c r="S46" s="33"/>
      <c r="T46" s="33"/>
      <c r="U46" s="33"/>
    </row>
    <row r="47" spans="2:21" x14ac:dyDescent="0.3">
      <c r="B47" s="9">
        <v>42</v>
      </c>
      <c r="C47" s="61"/>
      <c r="D47" s="9"/>
      <c r="E47" s="47"/>
      <c r="F47" s="4">
        <v>30</v>
      </c>
      <c r="G47" s="11">
        <f>G46+(Parameters!$E$18-Parameters!$E$17)/Parameters!$C$18</f>
        <v>0.89285714285714202</v>
      </c>
      <c r="H47" s="10">
        <f t="shared" si="0"/>
        <v>0</v>
      </c>
      <c r="I47" s="10">
        <f t="shared" si="7"/>
        <v>0</v>
      </c>
      <c r="J47" s="10">
        <f>(Parameters!$C$11-'1_Day_Perfect'!I47)/(Parameters!$C$11-Parameters!$C$12)</f>
        <v>4</v>
      </c>
      <c r="K47" s="10">
        <f t="shared" si="1"/>
        <v>1</v>
      </c>
      <c r="L47" s="10">
        <f t="shared" si="2"/>
        <v>0</v>
      </c>
      <c r="M47" s="10">
        <f t="shared" si="3"/>
        <v>20.283830626567315</v>
      </c>
      <c r="N47" s="10" t="str">
        <f t="shared" si="4"/>
        <v>LI</v>
      </c>
      <c r="O47" s="10">
        <f t="shared" si="5"/>
        <v>7.5</v>
      </c>
      <c r="P47" s="10">
        <f t="shared" si="6"/>
        <v>5.0709576566418288</v>
      </c>
      <c r="Q47" s="33"/>
      <c r="R47" s="33"/>
      <c r="S47" s="33"/>
      <c r="T47" s="33"/>
      <c r="U47" s="33"/>
    </row>
    <row r="48" spans="2:21" x14ac:dyDescent="0.3">
      <c r="B48" s="9">
        <v>43</v>
      </c>
      <c r="C48" s="61"/>
      <c r="D48" s="9"/>
      <c r="E48" s="47"/>
      <c r="F48" s="4">
        <v>30</v>
      </c>
      <c r="G48" s="11">
        <f>G47+(Parameters!$E$18-Parameters!$E$17)/Parameters!$C$18</f>
        <v>0.90714285714285625</v>
      </c>
      <c r="H48" s="10">
        <f t="shared" si="0"/>
        <v>0</v>
      </c>
      <c r="I48" s="10">
        <f t="shared" si="7"/>
        <v>0</v>
      </c>
      <c r="J48" s="10">
        <f>(Parameters!$C$11-'1_Day_Perfect'!I48)/(Parameters!$C$11-Parameters!$C$12)</f>
        <v>4</v>
      </c>
      <c r="K48" s="10">
        <f t="shared" si="1"/>
        <v>1</v>
      </c>
      <c r="L48" s="10">
        <f t="shared" si="2"/>
        <v>0</v>
      </c>
      <c r="M48" s="10">
        <f t="shared" si="3"/>
        <v>22.712872969925485</v>
      </c>
      <c r="N48" s="10" t="str">
        <f t="shared" si="4"/>
        <v>NI</v>
      </c>
      <c r="O48" s="10">
        <f t="shared" si="5"/>
        <v>0</v>
      </c>
      <c r="P48" s="10">
        <f t="shared" si="6"/>
        <v>5.6782182424813712</v>
      </c>
      <c r="Q48" s="33"/>
      <c r="R48" s="33"/>
      <c r="S48" s="33"/>
      <c r="T48" s="33"/>
      <c r="U48" s="33"/>
    </row>
    <row r="49" spans="2:21" x14ac:dyDescent="0.3">
      <c r="B49" s="9">
        <v>44</v>
      </c>
      <c r="C49" s="61"/>
      <c r="D49" s="9"/>
      <c r="E49" s="47"/>
      <c r="F49" s="4">
        <v>30</v>
      </c>
      <c r="G49" s="11">
        <f>G48+(Parameters!$E$18-Parameters!$E$17)/Parameters!$C$18</f>
        <v>0.92142857142857049</v>
      </c>
      <c r="H49" s="10">
        <f t="shared" si="0"/>
        <v>0</v>
      </c>
      <c r="I49" s="10">
        <f t="shared" si="7"/>
        <v>0</v>
      </c>
      <c r="J49" s="10">
        <f>(Parameters!$C$11-'1_Day_Perfect'!I49)/(Parameters!$C$11-Parameters!$C$12)</f>
        <v>4</v>
      </c>
      <c r="K49" s="10">
        <f t="shared" si="1"/>
        <v>1</v>
      </c>
      <c r="L49" s="10">
        <f t="shared" si="2"/>
        <v>0</v>
      </c>
      <c r="M49" s="10">
        <f t="shared" si="3"/>
        <v>17.034654727444114</v>
      </c>
      <c r="N49" s="10" t="str">
        <f t="shared" si="4"/>
        <v>LI</v>
      </c>
      <c r="O49" s="10">
        <f t="shared" si="5"/>
        <v>7.5</v>
      </c>
      <c r="P49" s="10">
        <f t="shared" si="6"/>
        <v>4.2586636818610284</v>
      </c>
      <c r="Q49" s="33"/>
      <c r="R49" s="33"/>
      <c r="S49" s="33"/>
      <c r="T49" s="33"/>
      <c r="U49" s="33"/>
    </row>
    <row r="50" spans="2:21" x14ac:dyDescent="0.3">
      <c r="B50" s="9">
        <v>45</v>
      </c>
      <c r="C50" s="61"/>
      <c r="D50" s="9"/>
      <c r="E50" s="47"/>
      <c r="F50" s="4">
        <v>30</v>
      </c>
      <c r="G50" s="11">
        <f>G49+(Parameters!$E$18-Parameters!$E$17)/Parameters!$C$18</f>
        <v>0.93571428571428472</v>
      </c>
      <c r="H50" s="10">
        <f t="shared" si="0"/>
        <v>0</v>
      </c>
      <c r="I50" s="10">
        <f t="shared" si="7"/>
        <v>0</v>
      </c>
      <c r="J50" s="10">
        <f>(Parameters!$C$11-'1_Day_Perfect'!I50)/(Parameters!$C$11-Parameters!$C$12)</f>
        <v>4</v>
      </c>
      <c r="K50" s="10">
        <f t="shared" si="1"/>
        <v>1</v>
      </c>
      <c r="L50" s="10">
        <f t="shared" si="2"/>
        <v>0</v>
      </c>
      <c r="M50" s="10">
        <f t="shared" si="3"/>
        <v>20.275991045583083</v>
      </c>
      <c r="N50" s="10" t="str">
        <f t="shared" si="4"/>
        <v>LI</v>
      </c>
      <c r="O50" s="10">
        <f t="shared" si="5"/>
        <v>7.5</v>
      </c>
      <c r="P50" s="10">
        <f t="shared" si="6"/>
        <v>5.0689977613957709</v>
      </c>
      <c r="Q50" s="33"/>
      <c r="R50" s="33"/>
      <c r="S50" s="33"/>
      <c r="T50" s="33"/>
      <c r="U50" s="33"/>
    </row>
    <row r="51" spans="2:21" x14ac:dyDescent="0.3">
      <c r="B51" s="9">
        <v>46</v>
      </c>
      <c r="C51" s="61"/>
      <c r="D51" s="9"/>
      <c r="E51" s="47"/>
      <c r="F51" s="4">
        <v>30</v>
      </c>
      <c r="G51" s="11">
        <f>G50+(Parameters!$E$18-Parameters!$E$17)/Parameters!$C$18</f>
        <v>0.94999999999999896</v>
      </c>
      <c r="H51" s="10">
        <f t="shared" si="0"/>
        <v>0</v>
      </c>
      <c r="I51" s="10">
        <f t="shared" si="7"/>
        <v>0</v>
      </c>
      <c r="J51" s="10">
        <f>(Parameters!$C$11-'1_Day_Perfect'!I51)/(Parameters!$C$11-Parameters!$C$12)</f>
        <v>4</v>
      </c>
      <c r="K51" s="10">
        <f t="shared" si="1"/>
        <v>1</v>
      </c>
      <c r="L51" s="10">
        <f t="shared" si="2"/>
        <v>0</v>
      </c>
      <c r="M51" s="10">
        <f t="shared" si="3"/>
        <v>22.706993284187313</v>
      </c>
      <c r="N51" s="10" t="str">
        <f t="shared" si="4"/>
        <v>NI</v>
      </c>
      <c r="O51" s="10">
        <f t="shared" si="5"/>
        <v>0</v>
      </c>
      <c r="P51" s="10">
        <f t="shared" si="6"/>
        <v>5.6767483210468281</v>
      </c>
      <c r="Q51" s="33"/>
      <c r="R51" s="33"/>
      <c r="S51" s="33"/>
      <c r="T51" s="33"/>
      <c r="U51" s="33"/>
    </row>
    <row r="52" spans="2:21" x14ac:dyDescent="0.3">
      <c r="B52" s="9">
        <v>47</v>
      </c>
      <c r="C52" s="61"/>
      <c r="D52" s="9"/>
      <c r="E52" s="47"/>
      <c r="F52" s="4">
        <v>30</v>
      </c>
      <c r="G52" s="11">
        <f>G51+(Parameters!$E$18-Parameters!$E$17)/Parameters!$C$18</f>
        <v>0.96428571428571319</v>
      </c>
      <c r="H52" s="10">
        <f t="shared" si="0"/>
        <v>0</v>
      </c>
      <c r="I52" s="10">
        <f t="shared" si="7"/>
        <v>0</v>
      </c>
      <c r="J52" s="10">
        <f>(Parameters!$C$11-'1_Day_Perfect'!I52)/(Parameters!$C$11-Parameters!$C$12)</f>
        <v>4</v>
      </c>
      <c r="K52" s="10">
        <f t="shared" si="1"/>
        <v>1</v>
      </c>
      <c r="L52" s="10">
        <f t="shared" si="2"/>
        <v>0</v>
      </c>
      <c r="M52" s="10">
        <f t="shared" si="3"/>
        <v>17.030244963140483</v>
      </c>
      <c r="N52" s="10" t="str">
        <f t="shared" si="4"/>
        <v>LI</v>
      </c>
      <c r="O52" s="10">
        <f t="shared" si="5"/>
        <v>7.5</v>
      </c>
      <c r="P52" s="10">
        <f t="shared" si="6"/>
        <v>4.2575612407851207</v>
      </c>
      <c r="Q52" s="33"/>
      <c r="R52" s="33"/>
      <c r="S52" s="33"/>
      <c r="T52" s="33"/>
      <c r="U52" s="33"/>
    </row>
    <row r="53" spans="2:21" x14ac:dyDescent="0.3">
      <c r="B53" s="9">
        <v>48</v>
      </c>
      <c r="C53" s="61"/>
      <c r="D53" s="9"/>
      <c r="E53" s="47"/>
      <c r="F53" s="4">
        <v>30</v>
      </c>
      <c r="G53" s="11">
        <f>G52+(Parameters!$E$18-Parameters!$E$17)/Parameters!$C$18</f>
        <v>0.97857142857142743</v>
      </c>
      <c r="H53" s="10">
        <f t="shared" si="0"/>
        <v>0</v>
      </c>
      <c r="I53" s="10">
        <f t="shared" si="7"/>
        <v>0</v>
      </c>
      <c r="J53" s="10">
        <f>(Parameters!$C$11-'1_Day_Perfect'!I53)/(Parameters!$C$11-Parameters!$C$12)</f>
        <v>4</v>
      </c>
      <c r="K53" s="10">
        <f t="shared" si="1"/>
        <v>1</v>
      </c>
      <c r="L53" s="10">
        <f t="shared" si="2"/>
        <v>0</v>
      </c>
      <c r="M53" s="10">
        <f t="shared" si="3"/>
        <v>20.27268372235536</v>
      </c>
      <c r="N53" s="10" t="str">
        <f t="shared" si="4"/>
        <v>LI</v>
      </c>
      <c r="O53" s="10">
        <f t="shared" si="5"/>
        <v>7.5</v>
      </c>
      <c r="P53" s="10">
        <f t="shared" si="6"/>
        <v>5.0681709305888401</v>
      </c>
      <c r="Q53" s="33"/>
      <c r="R53" s="33"/>
      <c r="S53" s="33"/>
      <c r="T53" s="33"/>
      <c r="U53" s="33"/>
    </row>
    <row r="54" spans="2:21" x14ac:dyDescent="0.3">
      <c r="B54" s="9">
        <v>49</v>
      </c>
      <c r="C54" s="61"/>
      <c r="D54" s="9"/>
      <c r="E54" s="47"/>
      <c r="F54" s="4">
        <v>30</v>
      </c>
      <c r="G54" s="11">
        <f>G53+(Parameters!$E$18-Parameters!$E$17)/Parameters!$C$18</f>
        <v>0.99285714285714166</v>
      </c>
      <c r="H54" s="10">
        <f t="shared" si="0"/>
        <v>0</v>
      </c>
      <c r="I54" s="10">
        <f t="shared" si="7"/>
        <v>0</v>
      </c>
      <c r="J54" s="10">
        <f>(Parameters!$C$11-'1_Day_Perfect'!I54)/(Parameters!$C$11-Parameters!$C$12)</f>
        <v>4</v>
      </c>
      <c r="K54" s="10">
        <f t="shared" si="1"/>
        <v>1</v>
      </c>
      <c r="L54" s="10">
        <f t="shared" si="2"/>
        <v>0</v>
      </c>
      <c r="M54" s="10">
        <f t="shared" si="3"/>
        <v>22.704512791766518</v>
      </c>
      <c r="N54" s="10" t="str">
        <f t="shared" si="4"/>
        <v>NI</v>
      </c>
      <c r="O54" s="10">
        <f t="shared" si="5"/>
        <v>0</v>
      </c>
      <c r="P54" s="10">
        <f t="shared" si="6"/>
        <v>5.6761281979416296</v>
      </c>
      <c r="Q54" s="33"/>
      <c r="R54" s="33"/>
      <c r="S54" s="33"/>
      <c r="T54" s="33"/>
      <c r="U54" s="33"/>
    </row>
    <row r="55" spans="2:21" x14ac:dyDescent="0.3">
      <c r="B55" s="9">
        <v>50</v>
      </c>
      <c r="C55" s="61"/>
      <c r="D55" s="9"/>
      <c r="E55" s="47"/>
      <c r="F55" s="4">
        <v>30</v>
      </c>
      <c r="G55" s="11">
        <f>G54+(Parameters!$E$18-Parameters!$E$17)/Parameters!$C$18</f>
        <v>1.007142857142856</v>
      </c>
      <c r="H55" s="10">
        <f t="shared" si="0"/>
        <v>0</v>
      </c>
      <c r="I55" s="10">
        <f t="shared" si="7"/>
        <v>0</v>
      </c>
      <c r="J55" s="10">
        <f>(Parameters!$C$11-'1_Day_Perfect'!I55)/(Parameters!$C$11-Parameters!$C$12)</f>
        <v>4</v>
      </c>
      <c r="K55" s="10">
        <f t="shared" si="1"/>
        <v>1</v>
      </c>
      <c r="L55" s="10">
        <f t="shared" si="2"/>
        <v>0</v>
      </c>
      <c r="M55" s="10">
        <f t="shared" si="3"/>
        <v>17.028384593824889</v>
      </c>
      <c r="N55" s="10" t="str">
        <f t="shared" si="4"/>
        <v>LI</v>
      </c>
      <c r="O55" s="10">
        <f t="shared" si="5"/>
        <v>7.5</v>
      </c>
      <c r="P55" s="10">
        <f t="shared" si="6"/>
        <v>4.2570961484562222</v>
      </c>
      <c r="Q55" s="33"/>
      <c r="R55" s="33"/>
      <c r="S55" s="33"/>
      <c r="T55" s="33"/>
      <c r="U55" s="33"/>
    </row>
    <row r="56" spans="2:21" x14ac:dyDescent="0.3">
      <c r="B56" s="9">
        <v>51</v>
      </c>
      <c r="C56" s="61"/>
      <c r="D56" s="9"/>
      <c r="E56" s="47"/>
      <c r="F56" s="4">
        <v>30</v>
      </c>
      <c r="G56" s="11">
        <f>G55+(Parameters!$E$18-Parameters!$E$17)/Parameters!$C$18</f>
        <v>1.0214285714285702</v>
      </c>
      <c r="H56" s="10">
        <f t="shared" si="0"/>
        <v>0</v>
      </c>
      <c r="I56" s="10">
        <f t="shared" si="7"/>
        <v>0</v>
      </c>
      <c r="J56" s="10">
        <f>(Parameters!$C$11-'1_Day_Perfect'!I56)/(Parameters!$C$11-Parameters!$C$12)</f>
        <v>4</v>
      </c>
      <c r="K56" s="10">
        <f t="shared" si="1"/>
        <v>1</v>
      </c>
      <c r="L56" s="10">
        <f t="shared" si="2"/>
        <v>0</v>
      </c>
      <c r="M56" s="10">
        <f t="shared" si="3"/>
        <v>20.271288445368668</v>
      </c>
      <c r="N56" s="10" t="str">
        <f t="shared" si="4"/>
        <v>LI</v>
      </c>
      <c r="O56" s="10">
        <f t="shared" si="5"/>
        <v>7.5</v>
      </c>
      <c r="P56" s="10">
        <f t="shared" si="6"/>
        <v>5.0678221113421671</v>
      </c>
      <c r="Q56" s="33"/>
      <c r="R56" s="33"/>
      <c r="S56" s="33"/>
      <c r="T56" s="33"/>
      <c r="U56" s="33"/>
    </row>
    <row r="57" spans="2:21" x14ac:dyDescent="0.3">
      <c r="B57" s="9">
        <v>52</v>
      </c>
      <c r="C57" s="61"/>
      <c r="D57" s="9"/>
      <c r="E57" s="47"/>
      <c r="F57" s="4">
        <v>30</v>
      </c>
      <c r="G57" s="11">
        <f>G56+(Parameters!$E$18-Parameters!$E$17)/Parameters!$C$18</f>
        <v>1.0357142857142845</v>
      </c>
      <c r="H57" s="10">
        <f t="shared" si="0"/>
        <v>0</v>
      </c>
      <c r="I57" s="10">
        <f t="shared" si="7"/>
        <v>0</v>
      </c>
      <c r="J57" s="10">
        <f>(Parameters!$C$11-'1_Day_Perfect'!I57)/(Parameters!$C$11-Parameters!$C$12)</f>
        <v>4</v>
      </c>
      <c r="K57" s="10">
        <f t="shared" si="1"/>
        <v>1</v>
      </c>
      <c r="L57" s="10">
        <f t="shared" si="2"/>
        <v>0</v>
      </c>
      <c r="M57" s="10">
        <f t="shared" si="3"/>
        <v>22.703466334026501</v>
      </c>
      <c r="N57" s="10" t="str">
        <f t="shared" si="4"/>
        <v>NI</v>
      </c>
      <c r="O57" s="10">
        <f t="shared" si="5"/>
        <v>0</v>
      </c>
      <c r="P57" s="10">
        <f t="shared" si="6"/>
        <v>5.6758665835066253</v>
      </c>
      <c r="Q57" s="33"/>
      <c r="R57" s="33"/>
      <c r="S57" s="33"/>
      <c r="T57" s="33"/>
      <c r="U57" s="33"/>
    </row>
    <row r="58" spans="2:21" x14ac:dyDescent="0.3">
      <c r="B58" s="9">
        <v>53</v>
      </c>
      <c r="C58" s="61"/>
      <c r="D58" s="9"/>
      <c r="E58" s="47"/>
      <c r="F58" s="4">
        <v>30</v>
      </c>
      <c r="G58" s="11">
        <f>G57+(Parameters!$E$18-Parameters!$E$17)/Parameters!$C$18</f>
        <v>1.0499999999999987</v>
      </c>
      <c r="H58" s="10">
        <f t="shared" si="0"/>
        <v>0</v>
      </c>
      <c r="I58" s="10">
        <f t="shared" si="7"/>
        <v>0</v>
      </c>
      <c r="J58" s="10">
        <f>(Parameters!$C$11-'1_Day_Perfect'!I58)/(Parameters!$C$11-Parameters!$C$12)</f>
        <v>4</v>
      </c>
      <c r="K58" s="10">
        <f t="shared" si="1"/>
        <v>1</v>
      </c>
      <c r="L58" s="10">
        <f t="shared" si="2"/>
        <v>0</v>
      </c>
      <c r="M58" s="10">
        <f t="shared" si="3"/>
        <v>17.027599750519876</v>
      </c>
      <c r="N58" s="10" t="str">
        <f t="shared" si="4"/>
        <v>LI</v>
      </c>
      <c r="O58" s="10">
        <f t="shared" si="5"/>
        <v>7.5</v>
      </c>
      <c r="P58" s="10">
        <f t="shared" si="6"/>
        <v>4.256899937629969</v>
      </c>
      <c r="Q58" s="33"/>
      <c r="R58" s="33"/>
      <c r="S58" s="33"/>
      <c r="T58" s="33"/>
      <c r="U58" s="33"/>
    </row>
    <row r="59" spans="2:21" x14ac:dyDescent="0.3">
      <c r="B59" s="9">
        <v>54</v>
      </c>
      <c r="C59" s="61"/>
      <c r="D59" s="9"/>
      <c r="E59" s="47"/>
      <c r="F59" s="4">
        <v>30</v>
      </c>
      <c r="G59" s="11">
        <f>G58+(Parameters!$E$18-Parameters!$E$17)/Parameters!$C$18</f>
        <v>1.0642857142857129</v>
      </c>
      <c r="H59" s="10">
        <f t="shared" si="0"/>
        <v>0</v>
      </c>
      <c r="I59" s="10">
        <f t="shared" si="7"/>
        <v>0</v>
      </c>
      <c r="J59" s="10">
        <f>(Parameters!$C$11-'1_Day_Perfect'!I59)/(Parameters!$C$11-Parameters!$C$12)</f>
        <v>4</v>
      </c>
      <c r="K59" s="10">
        <f t="shared" si="1"/>
        <v>1</v>
      </c>
      <c r="L59" s="10">
        <f t="shared" si="2"/>
        <v>0</v>
      </c>
      <c r="M59" s="10">
        <f t="shared" si="3"/>
        <v>20.270699812889909</v>
      </c>
      <c r="N59" s="10" t="str">
        <f t="shared" si="4"/>
        <v>LI</v>
      </c>
      <c r="O59" s="10">
        <f t="shared" si="5"/>
        <v>7.5</v>
      </c>
      <c r="P59" s="10">
        <f t="shared" si="6"/>
        <v>5.0676749532224772</v>
      </c>
      <c r="Q59" s="33"/>
      <c r="R59" s="33"/>
      <c r="S59" s="33"/>
      <c r="T59" s="33"/>
      <c r="U59" s="33"/>
    </row>
    <row r="60" spans="2:21" x14ac:dyDescent="0.3">
      <c r="B60" s="9">
        <v>55</v>
      </c>
      <c r="C60" s="61"/>
      <c r="D60" s="9"/>
      <c r="E60" s="47"/>
      <c r="F60" s="4">
        <v>30</v>
      </c>
      <c r="G60" s="11">
        <f>G59+(Parameters!$E$18-Parameters!$E$17)/Parameters!$C$18</f>
        <v>1.0785714285714272</v>
      </c>
      <c r="H60" s="10">
        <f t="shared" si="0"/>
        <v>0</v>
      </c>
      <c r="I60" s="10">
        <f t="shared" si="7"/>
        <v>0</v>
      </c>
      <c r="J60" s="10">
        <f>(Parameters!$C$11-'1_Day_Perfect'!I60)/(Parameters!$C$11-Parameters!$C$12)</f>
        <v>4</v>
      </c>
      <c r="K60" s="10">
        <f t="shared" si="1"/>
        <v>1</v>
      </c>
      <c r="L60" s="10">
        <f t="shared" si="2"/>
        <v>0</v>
      </c>
      <c r="M60" s="10">
        <f t="shared" si="3"/>
        <v>22.70302485966743</v>
      </c>
      <c r="N60" s="10" t="str">
        <f t="shared" si="4"/>
        <v>NI</v>
      </c>
      <c r="O60" s="10">
        <f t="shared" si="5"/>
        <v>0</v>
      </c>
      <c r="P60" s="10">
        <f t="shared" si="6"/>
        <v>5.6757562149168574</v>
      </c>
      <c r="Q60" s="33"/>
      <c r="R60" s="33"/>
      <c r="S60" s="33"/>
      <c r="T60" s="33"/>
      <c r="U60" s="33"/>
    </row>
    <row r="61" spans="2:21" x14ac:dyDescent="0.3">
      <c r="B61" s="9">
        <v>56</v>
      </c>
      <c r="C61" s="61"/>
      <c r="D61" s="9"/>
      <c r="E61" s="47"/>
      <c r="F61" s="4">
        <v>30</v>
      </c>
      <c r="G61" s="11">
        <f>G60+(Parameters!$E$18-Parameters!$E$17)/Parameters!$C$18</f>
        <v>1.0928571428571414</v>
      </c>
      <c r="H61" s="10">
        <f t="shared" si="0"/>
        <v>0</v>
      </c>
      <c r="I61" s="10">
        <f t="shared" si="7"/>
        <v>0</v>
      </c>
      <c r="J61" s="10">
        <f>(Parameters!$C$11-'1_Day_Perfect'!I61)/(Parameters!$C$11-Parameters!$C$12)</f>
        <v>4</v>
      </c>
      <c r="K61" s="10">
        <f t="shared" si="1"/>
        <v>1</v>
      </c>
      <c r="L61" s="10">
        <f t="shared" si="2"/>
        <v>0</v>
      </c>
      <c r="M61" s="10">
        <f t="shared" si="3"/>
        <v>17.027268644750571</v>
      </c>
      <c r="N61" s="10" t="str">
        <f t="shared" si="4"/>
        <v>LI</v>
      </c>
      <c r="O61" s="10">
        <f t="shared" si="5"/>
        <v>7.5</v>
      </c>
      <c r="P61" s="10">
        <f t="shared" si="6"/>
        <v>4.2568171611876426</v>
      </c>
      <c r="Q61" s="33"/>
      <c r="R61" s="33"/>
      <c r="S61" s="33"/>
      <c r="T61" s="33"/>
      <c r="U61" s="33"/>
    </row>
    <row r="62" spans="2:21" x14ac:dyDescent="0.3">
      <c r="B62" s="9">
        <v>57</v>
      </c>
      <c r="C62" s="61"/>
      <c r="D62" s="9"/>
      <c r="E62" s="47"/>
      <c r="F62" s="4">
        <v>30</v>
      </c>
      <c r="G62" s="11">
        <f>G61+(Parameters!$E$18-Parameters!$E$17)/Parameters!$C$18</f>
        <v>1.1071428571428557</v>
      </c>
      <c r="H62" s="10">
        <f t="shared" si="0"/>
        <v>0</v>
      </c>
      <c r="I62" s="10">
        <f t="shared" si="7"/>
        <v>0</v>
      </c>
      <c r="J62" s="10">
        <f>(Parameters!$C$11-'1_Day_Perfect'!I62)/(Parameters!$C$11-Parameters!$C$12)</f>
        <v>4</v>
      </c>
      <c r="K62" s="10">
        <f t="shared" si="1"/>
        <v>1</v>
      </c>
      <c r="L62" s="10">
        <f t="shared" si="2"/>
        <v>0</v>
      </c>
      <c r="M62" s="10">
        <f t="shared" si="3"/>
        <v>20.27045148356293</v>
      </c>
      <c r="N62" s="10" t="str">
        <f t="shared" si="4"/>
        <v>LI</v>
      </c>
      <c r="O62" s="10">
        <f t="shared" si="5"/>
        <v>7.5</v>
      </c>
      <c r="P62" s="10">
        <f t="shared" si="6"/>
        <v>5.0676128708907324</v>
      </c>
      <c r="Q62" s="33"/>
      <c r="R62" s="33"/>
      <c r="S62" s="33"/>
      <c r="T62" s="33"/>
      <c r="U62" s="33"/>
    </row>
    <row r="63" spans="2:21" x14ac:dyDescent="0.3">
      <c r="B63" s="9">
        <v>58</v>
      </c>
      <c r="C63" s="61"/>
      <c r="D63" s="9"/>
      <c r="E63" s="47"/>
      <c r="F63" s="4">
        <v>30</v>
      </c>
      <c r="G63" s="11">
        <f>G62+(Parameters!$E$18-Parameters!$E$17)/Parameters!$C$18</f>
        <v>1.1214285714285699</v>
      </c>
      <c r="H63" s="10">
        <f t="shared" si="0"/>
        <v>0</v>
      </c>
      <c r="I63" s="10">
        <f t="shared" si="7"/>
        <v>0</v>
      </c>
      <c r="J63" s="10">
        <f>(Parameters!$C$11-'1_Day_Perfect'!I63)/(Parameters!$C$11-Parameters!$C$12)</f>
        <v>4</v>
      </c>
      <c r="K63" s="10">
        <f t="shared" si="1"/>
        <v>1</v>
      </c>
      <c r="L63" s="10">
        <f t="shared" si="2"/>
        <v>0</v>
      </c>
      <c r="M63" s="10">
        <f t="shared" si="3"/>
        <v>22.702838612672195</v>
      </c>
      <c r="N63" s="10" t="str">
        <f t="shared" si="4"/>
        <v>NI</v>
      </c>
      <c r="O63" s="10">
        <f t="shared" si="5"/>
        <v>0</v>
      </c>
      <c r="P63" s="10">
        <f t="shared" si="6"/>
        <v>5.6757096531680489</v>
      </c>
      <c r="Q63" s="33"/>
      <c r="R63" s="33"/>
      <c r="S63" s="33"/>
      <c r="T63" s="33"/>
      <c r="U63" s="33"/>
    </row>
    <row r="64" spans="2:21" x14ac:dyDescent="0.3">
      <c r="B64" s="9">
        <v>59</v>
      </c>
      <c r="C64" s="61"/>
      <c r="D64" s="9"/>
      <c r="E64" s="47"/>
      <c r="F64" s="4">
        <v>30</v>
      </c>
      <c r="G64" s="11">
        <f>G63+(Parameters!$E$18-Parameters!$E$17)/Parameters!$C$18</f>
        <v>1.1357142857142841</v>
      </c>
      <c r="H64" s="10">
        <f t="shared" si="0"/>
        <v>0</v>
      </c>
      <c r="I64" s="10">
        <f t="shared" si="7"/>
        <v>0</v>
      </c>
      <c r="J64" s="10">
        <f>(Parameters!$C$11-'1_Day_Perfect'!I64)/(Parameters!$C$11-Parameters!$C$12)</f>
        <v>4</v>
      </c>
      <c r="K64" s="10">
        <f t="shared" si="1"/>
        <v>1</v>
      </c>
      <c r="L64" s="10">
        <f t="shared" si="2"/>
        <v>0</v>
      </c>
      <c r="M64" s="10">
        <f t="shared" si="3"/>
        <v>17.027128959504147</v>
      </c>
      <c r="N64" s="10" t="str">
        <f t="shared" si="4"/>
        <v>LI</v>
      </c>
      <c r="O64" s="10">
        <f t="shared" si="5"/>
        <v>7.5</v>
      </c>
      <c r="P64" s="10">
        <f t="shared" si="6"/>
        <v>4.2567822398760367</v>
      </c>
      <c r="Q64" s="33"/>
      <c r="R64" s="33"/>
      <c r="S64" s="33"/>
      <c r="T64" s="33"/>
      <c r="U64" s="33"/>
    </row>
    <row r="65" spans="2:21" x14ac:dyDescent="0.3">
      <c r="B65" s="9">
        <v>60</v>
      </c>
      <c r="C65" s="62"/>
      <c r="D65" s="9"/>
      <c r="E65" s="47"/>
      <c r="F65" s="4">
        <v>30</v>
      </c>
      <c r="G65" s="11">
        <f>G64+(Parameters!$E$18-Parameters!$E$17)/Parameters!$C$18</f>
        <v>1.1499999999999984</v>
      </c>
      <c r="H65" s="10">
        <f t="shared" si="0"/>
        <v>0</v>
      </c>
      <c r="I65" s="10">
        <f t="shared" si="7"/>
        <v>0</v>
      </c>
      <c r="J65" s="10">
        <f>(Parameters!$C$11-'1_Day_Perfect'!I65)/(Parameters!$C$11-Parameters!$C$12)</f>
        <v>4</v>
      </c>
      <c r="K65" s="10">
        <f t="shared" si="1"/>
        <v>1</v>
      </c>
      <c r="L65" s="10">
        <f t="shared" si="2"/>
        <v>0</v>
      </c>
      <c r="M65" s="10">
        <f t="shared" si="3"/>
        <v>20.270346719628108</v>
      </c>
      <c r="N65" s="10" t="str">
        <f t="shared" si="4"/>
        <v>LI</v>
      </c>
      <c r="O65" s="10">
        <f t="shared" si="5"/>
        <v>7.5</v>
      </c>
      <c r="P65" s="10">
        <f t="shared" si="6"/>
        <v>5.067586679907027</v>
      </c>
      <c r="Q65" s="33"/>
      <c r="R65" s="33"/>
      <c r="S65" s="33"/>
      <c r="T65" s="33"/>
      <c r="U65" s="33"/>
    </row>
    <row r="66" spans="2:21" ht="14.7" customHeight="1" x14ac:dyDescent="0.3">
      <c r="B66" s="9">
        <v>61</v>
      </c>
      <c r="C66" s="60" t="s">
        <v>40</v>
      </c>
      <c r="D66" s="9"/>
      <c r="E66" s="47"/>
      <c r="F66" s="4">
        <v>40</v>
      </c>
      <c r="G66" s="11">
        <f>1.15</f>
        <v>1.1499999999999999</v>
      </c>
      <c r="H66" s="10">
        <f t="shared" si="0"/>
        <v>0</v>
      </c>
      <c r="I66" s="10">
        <f t="shared" si="7"/>
        <v>0</v>
      </c>
      <c r="J66" s="10">
        <f>(Parameters!$C$11-'1_Day_Perfect'!I66)/(Parameters!$C$11-Parameters!$C$12)</f>
        <v>4</v>
      </c>
      <c r="K66" s="10">
        <f t="shared" si="1"/>
        <v>1</v>
      </c>
      <c r="L66" s="10">
        <f t="shared" si="2"/>
        <v>0</v>
      </c>
      <c r="M66" s="10">
        <f t="shared" si="3"/>
        <v>22.702760039721081</v>
      </c>
      <c r="N66" s="10" t="str">
        <f t="shared" si="4"/>
        <v>LI</v>
      </c>
      <c r="O66" s="10">
        <f t="shared" si="5"/>
        <v>10</v>
      </c>
      <c r="P66" s="10">
        <f t="shared" si="6"/>
        <v>5.6756900099302703</v>
      </c>
      <c r="Q66" s="33"/>
      <c r="R66" s="33"/>
      <c r="S66" s="33"/>
      <c r="T66" s="33"/>
      <c r="U66" s="33"/>
    </row>
    <row r="67" spans="2:21" x14ac:dyDescent="0.3">
      <c r="B67" s="9">
        <v>62</v>
      </c>
      <c r="C67" s="61"/>
      <c r="D67" s="9"/>
      <c r="E67" s="47"/>
      <c r="F67" s="4">
        <v>40</v>
      </c>
      <c r="G67" s="11">
        <f t="shared" ref="G67:G100" si="8">1.15</f>
        <v>1.1499999999999999</v>
      </c>
      <c r="H67" s="10">
        <f t="shared" si="0"/>
        <v>0</v>
      </c>
      <c r="I67" s="10">
        <f t="shared" si="7"/>
        <v>0</v>
      </c>
      <c r="J67" s="10">
        <f>(Parameters!$C$11-'1_Day_Perfect'!I67)/(Parameters!$C$11-Parameters!$C$12)</f>
        <v>4</v>
      </c>
      <c r="K67" s="10">
        <f t="shared" si="1"/>
        <v>1</v>
      </c>
      <c r="L67" s="10">
        <f t="shared" si="2"/>
        <v>0</v>
      </c>
      <c r="M67" s="10">
        <f t="shared" si="3"/>
        <v>27.027070029790814</v>
      </c>
      <c r="N67" s="10" t="str">
        <f t="shared" si="4"/>
        <v>LI</v>
      </c>
      <c r="O67" s="10">
        <f t="shared" si="5"/>
        <v>10</v>
      </c>
      <c r="P67" s="10">
        <f t="shared" si="6"/>
        <v>6.7567675074477034</v>
      </c>
      <c r="Q67" s="33"/>
      <c r="R67" s="33"/>
      <c r="S67" s="33"/>
      <c r="T67" s="33"/>
      <c r="U67" s="33"/>
    </row>
    <row r="68" spans="2:21" x14ac:dyDescent="0.3">
      <c r="B68" s="9">
        <v>63</v>
      </c>
      <c r="C68" s="61"/>
      <c r="D68" s="9"/>
      <c r="E68" s="47"/>
      <c r="F68" s="4">
        <v>40</v>
      </c>
      <c r="G68" s="11">
        <f t="shared" si="8"/>
        <v>1.1499999999999999</v>
      </c>
      <c r="H68" s="10">
        <f t="shared" si="0"/>
        <v>0</v>
      </c>
      <c r="I68" s="10">
        <f t="shared" si="7"/>
        <v>0</v>
      </c>
      <c r="J68" s="10">
        <f>(Parameters!$C$11-'1_Day_Perfect'!I68)/(Parameters!$C$11-Parameters!$C$12)</f>
        <v>4</v>
      </c>
      <c r="K68" s="10">
        <f t="shared" si="1"/>
        <v>1</v>
      </c>
      <c r="L68" s="10">
        <f t="shared" si="2"/>
        <v>0</v>
      </c>
      <c r="M68" s="10">
        <f t="shared" si="3"/>
        <v>30.270302522343108</v>
      </c>
      <c r="N68" s="10" t="str">
        <f t="shared" si="4"/>
        <v>NI</v>
      </c>
      <c r="O68" s="10">
        <f t="shared" si="5"/>
        <v>0</v>
      </c>
      <c r="P68" s="10">
        <f t="shared" si="6"/>
        <v>7.5675756305857771</v>
      </c>
      <c r="Q68" s="33"/>
      <c r="R68" s="33"/>
      <c r="S68" s="33"/>
      <c r="T68" s="33"/>
      <c r="U68" s="33"/>
    </row>
    <row r="69" spans="2:21" x14ac:dyDescent="0.3">
      <c r="B69" s="9">
        <v>64</v>
      </c>
      <c r="C69" s="61"/>
      <c r="D69" s="9"/>
      <c r="E69" s="47"/>
      <c r="F69" s="4">
        <v>40</v>
      </c>
      <c r="G69" s="11">
        <f t="shared" si="8"/>
        <v>1.1499999999999999</v>
      </c>
      <c r="H69" s="10">
        <f t="shared" si="0"/>
        <v>0</v>
      </c>
      <c r="I69" s="10">
        <f t="shared" si="7"/>
        <v>0</v>
      </c>
      <c r="J69" s="10">
        <f>(Parameters!$C$11-'1_Day_Perfect'!I69)/(Parameters!$C$11-Parameters!$C$12)</f>
        <v>4</v>
      </c>
      <c r="K69" s="10">
        <f t="shared" si="1"/>
        <v>1</v>
      </c>
      <c r="L69" s="10">
        <f t="shared" si="2"/>
        <v>0</v>
      </c>
      <c r="M69" s="10">
        <f t="shared" si="3"/>
        <v>22.702726891757329</v>
      </c>
      <c r="N69" s="10" t="str">
        <f t="shared" si="4"/>
        <v>LI</v>
      </c>
      <c r="O69" s="10">
        <f t="shared" si="5"/>
        <v>10</v>
      </c>
      <c r="P69" s="10">
        <f t="shared" si="6"/>
        <v>5.6756817229393324</v>
      </c>
      <c r="Q69" s="33"/>
      <c r="R69" s="33"/>
      <c r="S69" s="33"/>
      <c r="T69" s="33"/>
      <c r="U69" s="33"/>
    </row>
    <row r="70" spans="2:21" x14ac:dyDescent="0.3">
      <c r="B70" s="9">
        <v>65</v>
      </c>
      <c r="C70" s="61"/>
      <c r="D70" s="9"/>
      <c r="E70" s="47"/>
      <c r="F70" s="4">
        <v>40</v>
      </c>
      <c r="G70" s="11">
        <f t="shared" si="8"/>
        <v>1.1499999999999999</v>
      </c>
      <c r="H70" s="10">
        <f t="shared" si="0"/>
        <v>0</v>
      </c>
      <c r="I70" s="10">
        <f t="shared" si="7"/>
        <v>0</v>
      </c>
      <c r="J70" s="10">
        <f>(Parameters!$C$11-'1_Day_Perfect'!I70)/(Parameters!$C$11-Parameters!$C$12)</f>
        <v>4</v>
      </c>
      <c r="K70" s="10">
        <f t="shared" si="1"/>
        <v>1</v>
      </c>
      <c r="L70" s="10">
        <f t="shared" si="2"/>
        <v>0</v>
      </c>
      <c r="M70" s="10">
        <f t="shared" si="3"/>
        <v>27.027045168817999</v>
      </c>
      <c r="N70" s="10" t="str">
        <f t="shared" si="4"/>
        <v>LI</v>
      </c>
      <c r="O70" s="10">
        <f t="shared" si="5"/>
        <v>10</v>
      </c>
      <c r="P70" s="10">
        <f t="shared" si="6"/>
        <v>6.7567612922044997</v>
      </c>
      <c r="Q70" s="33"/>
      <c r="R70" s="33"/>
      <c r="S70" s="33"/>
      <c r="T70" s="33"/>
      <c r="U70" s="33"/>
    </row>
    <row r="71" spans="2:21" x14ac:dyDescent="0.3">
      <c r="B71" s="9">
        <v>66</v>
      </c>
      <c r="C71" s="61"/>
      <c r="D71" s="9"/>
      <c r="E71" s="47"/>
      <c r="F71" s="4">
        <v>40</v>
      </c>
      <c r="G71" s="11">
        <f t="shared" si="8"/>
        <v>1.1499999999999999</v>
      </c>
      <c r="H71" s="10">
        <f t="shared" ref="H71:H125" si="9">E71*G71</f>
        <v>0</v>
      </c>
      <c r="I71" s="10">
        <f t="shared" si="7"/>
        <v>0</v>
      </c>
      <c r="J71" s="10">
        <f>(Parameters!$C$11-'1_Day_Perfect'!I71)/(Parameters!$C$11-Parameters!$C$12)</f>
        <v>4</v>
      </c>
      <c r="K71" s="10">
        <f t="shared" ref="K71:K125" si="10">IF(J71&lt;0,0,IF(J71&gt;1,1,J71))</f>
        <v>1</v>
      </c>
      <c r="L71" s="10">
        <f t="shared" ref="L71:L125" si="11">H71*K71</f>
        <v>0</v>
      </c>
      <c r="M71" s="10">
        <f t="shared" ref="M71:M125" si="12">MAX((M70+O70+D71-L71-P70),0)</f>
        <v>30.270283876613497</v>
      </c>
      <c r="N71" s="10" t="str">
        <f t="shared" ref="N71:N125" si="13">IF(M71&lt;0.25*F71,"HI",IF(M71&lt;0.5*F71,"MI",IF(M71&lt;0.75*F71,"LI","NI")))</f>
        <v>NI</v>
      </c>
      <c r="O71" s="10">
        <f t="shared" ref="O71:O125" si="14">IF(N71="NI",0,IF(N71="LI",0.25*F71,IF(N71="MI",0.5*F71,0.75*F71)))</f>
        <v>0</v>
      </c>
      <c r="P71" s="10">
        <f t="shared" ref="P71:P125" si="15">0.25*M71</f>
        <v>7.5675709691533743</v>
      </c>
      <c r="Q71" s="33"/>
      <c r="R71" s="33"/>
      <c r="S71" s="33"/>
      <c r="T71" s="33"/>
      <c r="U71" s="33"/>
    </row>
    <row r="72" spans="2:21" x14ac:dyDescent="0.3">
      <c r="B72" s="9">
        <v>67</v>
      </c>
      <c r="C72" s="61"/>
      <c r="D72" s="9"/>
      <c r="E72" s="47"/>
      <c r="F72" s="4">
        <v>40</v>
      </c>
      <c r="G72" s="11">
        <f t="shared" si="8"/>
        <v>1.1499999999999999</v>
      </c>
      <c r="H72" s="10">
        <f t="shared" si="9"/>
        <v>0</v>
      </c>
      <c r="I72" s="10">
        <f t="shared" ref="I72:I125" si="16">MAX(0,(I71+L71-D71-M71+O71))</f>
        <v>0</v>
      </c>
      <c r="J72" s="10">
        <f>(Parameters!$C$11-'1_Day_Perfect'!I72)/(Parameters!$C$11-Parameters!$C$12)</f>
        <v>4</v>
      </c>
      <c r="K72" s="10">
        <f t="shared" si="10"/>
        <v>1</v>
      </c>
      <c r="L72" s="10">
        <f t="shared" si="11"/>
        <v>0</v>
      </c>
      <c r="M72" s="10">
        <f t="shared" si="12"/>
        <v>22.702712907460125</v>
      </c>
      <c r="N72" s="10" t="str">
        <f t="shared" si="13"/>
        <v>LI</v>
      </c>
      <c r="O72" s="10">
        <f t="shared" si="14"/>
        <v>10</v>
      </c>
      <c r="P72" s="10">
        <f t="shared" si="15"/>
        <v>5.6756782268650312</v>
      </c>
      <c r="Q72" s="33"/>
      <c r="R72" s="33"/>
      <c r="S72" s="33"/>
      <c r="T72" s="33"/>
      <c r="U72" s="33"/>
    </row>
    <row r="73" spans="2:21" x14ac:dyDescent="0.3">
      <c r="B73" s="9">
        <v>68</v>
      </c>
      <c r="C73" s="61"/>
      <c r="D73" s="9"/>
      <c r="E73" s="47"/>
      <c r="F73" s="4">
        <v>40</v>
      </c>
      <c r="G73" s="11">
        <f t="shared" si="8"/>
        <v>1.1499999999999999</v>
      </c>
      <c r="H73" s="10">
        <f t="shared" si="9"/>
        <v>0</v>
      </c>
      <c r="I73" s="10">
        <f t="shared" si="16"/>
        <v>0</v>
      </c>
      <c r="J73" s="10">
        <f>(Parameters!$C$11-'1_Day_Perfect'!I73)/(Parameters!$C$11-Parameters!$C$12)</f>
        <v>4</v>
      </c>
      <c r="K73" s="10">
        <f t="shared" si="10"/>
        <v>1</v>
      </c>
      <c r="L73" s="10">
        <f t="shared" si="11"/>
        <v>0</v>
      </c>
      <c r="M73" s="10">
        <f t="shared" si="12"/>
        <v>27.027034680595094</v>
      </c>
      <c r="N73" s="10" t="str">
        <f t="shared" si="13"/>
        <v>LI</v>
      </c>
      <c r="O73" s="10">
        <f t="shared" si="14"/>
        <v>10</v>
      </c>
      <c r="P73" s="10">
        <f t="shared" si="15"/>
        <v>6.7567586701487734</v>
      </c>
      <c r="Q73" s="33"/>
      <c r="R73" s="33"/>
      <c r="S73" s="33"/>
      <c r="T73" s="33"/>
      <c r="U73" s="33"/>
    </row>
    <row r="74" spans="2:21" x14ac:dyDescent="0.3">
      <c r="B74" s="9">
        <v>69</v>
      </c>
      <c r="C74" s="61"/>
      <c r="D74" s="9"/>
      <c r="E74" s="47"/>
      <c r="F74" s="4">
        <v>40</v>
      </c>
      <c r="G74" s="11">
        <f t="shared" si="8"/>
        <v>1.1499999999999999</v>
      </c>
      <c r="H74" s="10">
        <f t="shared" si="9"/>
        <v>0</v>
      </c>
      <c r="I74" s="10">
        <f t="shared" si="16"/>
        <v>0</v>
      </c>
      <c r="J74" s="10">
        <f>(Parameters!$C$11-'1_Day_Perfect'!I74)/(Parameters!$C$11-Parameters!$C$12)</f>
        <v>4</v>
      </c>
      <c r="K74" s="10">
        <f t="shared" si="10"/>
        <v>1</v>
      </c>
      <c r="L74" s="10">
        <f t="shared" si="11"/>
        <v>0</v>
      </c>
      <c r="M74" s="10">
        <f t="shared" si="12"/>
        <v>30.27027601044632</v>
      </c>
      <c r="N74" s="10" t="str">
        <f t="shared" si="13"/>
        <v>NI</v>
      </c>
      <c r="O74" s="10">
        <f t="shared" si="14"/>
        <v>0</v>
      </c>
      <c r="P74" s="10">
        <f t="shared" si="15"/>
        <v>7.5675690026115801</v>
      </c>
      <c r="Q74" s="33"/>
      <c r="R74" s="33"/>
      <c r="S74" s="33"/>
      <c r="T74" s="33"/>
      <c r="U74" s="33"/>
    </row>
    <row r="75" spans="2:21" x14ac:dyDescent="0.3">
      <c r="B75" s="9">
        <v>70</v>
      </c>
      <c r="C75" s="61"/>
      <c r="D75" s="9"/>
      <c r="E75" s="47"/>
      <c r="F75" s="4">
        <v>40</v>
      </c>
      <c r="G75" s="11">
        <f t="shared" si="8"/>
        <v>1.1499999999999999</v>
      </c>
      <c r="H75" s="10">
        <f t="shared" si="9"/>
        <v>0</v>
      </c>
      <c r="I75" s="10">
        <f t="shared" si="16"/>
        <v>0</v>
      </c>
      <c r="J75" s="10">
        <f>(Parameters!$C$11-'1_Day_Perfect'!I75)/(Parameters!$C$11-Parameters!$C$12)</f>
        <v>4</v>
      </c>
      <c r="K75" s="10">
        <f t="shared" si="10"/>
        <v>1</v>
      </c>
      <c r="L75" s="10">
        <f t="shared" si="11"/>
        <v>0</v>
      </c>
      <c r="M75" s="10">
        <f t="shared" si="12"/>
        <v>22.702707007834739</v>
      </c>
      <c r="N75" s="10" t="str">
        <f t="shared" si="13"/>
        <v>LI</v>
      </c>
      <c r="O75" s="10">
        <f t="shared" si="14"/>
        <v>10</v>
      </c>
      <c r="P75" s="10">
        <f t="shared" si="15"/>
        <v>5.6756767519586848</v>
      </c>
      <c r="Q75" s="33"/>
      <c r="R75" s="33"/>
      <c r="S75" s="33"/>
      <c r="T75" s="33"/>
      <c r="U75" s="33"/>
    </row>
    <row r="76" spans="2:21" x14ac:dyDescent="0.3">
      <c r="B76" s="9">
        <v>71</v>
      </c>
      <c r="C76" s="61"/>
      <c r="D76" s="9"/>
      <c r="E76" s="47"/>
      <c r="F76" s="4">
        <v>40</v>
      </c>
      <c r="G76" s="11">
        <f t="shared" si="8"/>
        <v>1.1499999999999999</v>
      </c>
      <c r="H76" s="10">
        <f t="shared" si="9"/>
        <v>0</v>
      </c>
      <c r="I76" s="10">
        <f t="shared" si="16"/>
        <v>0</v>
      </c>
      <c r="J76" s="10">
        <f>(Parameters!$C$11-'1_Day_Perfect'!I76)/(Parameters!$C$11-Parameters!$C$12)</f>
        <v>4</v>
      </c>
      <c r="K76" s="10">
        <f t="shared" si="10"/>
        <v>1</v>
      </c>
      <c r="L76" s="10">
        <f t="shared" si="11"/>
        <v>0</v>
      </c>
      <c r="M76" s="10">
        <f t="shared" si="12"/>
        <v>27.027030255876056</v>
      </c>
      <c r="N76" s="10" t="str">
        <f t="shared" si="13"/>
        <v>LI</v>
      </c>
      <c r="O76" s="10">
        <f t="shared" si="14"/>
        <v>10</v>
      </c>
      <c r="P76" s="10">
        <f t="shared" si="15"/>
        <v>6.7567575639690141</v>
      </c>
      <c r="Q76" s="33"/>
      <c r="R76" s="33"/>
      <c r="S76" s="33"/>
      <c r="T76" s="33"/>
      <c r="U76" s="33"/>
    </row>
    <row r="77" spans="2:21" x14ac:dyDescent="0.3">
      <c r="B77" s="9">
        <v>72</v>
      </c>
      <c r="C77" s="61"/>
      <c r="D77" s="9"/>
      <c r="E77" s="47"/>
      <c r="F77" s="4">
        <v>40</v>
      </c>
      <c r="G77" s="11">
        <f t="shared" si="8"/>
        <v>1.1499999999999999</v>
      </c>
      <c r="H77" s="10">
        <f t="shared" si="9"/>
        <v>0</v>
      </c>
      <c r="I77" s="10">
        <f t="shared" si="16"/>
        <v>0</v>
      </c>
      <c r="J77" s="10">
        <f>(Parameters!$C$11-'1_Day_Perfect'!I77)/(Parameters!$C$11-Parameters!$C$12)</f>
        <v>4</v>
      </c>
      <c r="K77" s="10">
        <f t="shared" si="10"/>
        <v>1</v>
      </c>
      <c r="L77" s="10">
        <f t="shared" si="11"/>
        <v>0</v>
      </c>
      <c r="M77" s="10">
        <f t="shared" si="12"/>
        <v>30.270272691907042</v>
      </c>
      <c r="N77" s="10" t="str">
        <f t="shared" si="13"/>
        <v>NI</v>
      </c>
      <c r="O77" s="10">
        <f t="shared" si="14"/>
        <v>0</v>
      </c>
      <c r="P77" s="10">
        <f t="shared" si="15"/>
        <v>7.5675681729767605</v>
      </c>
      <c r="Q77" s="33"/>
      <c r="R77" s="33"/>
      <c r="S77" s="33"/>
      <c r="T77" s="33"/>
      <c r="U77" s="33"/>
    </row>
    <row r="78" spans="2:21" x14ac:dyDescent="0.3">
      <c r="B78" s="9">
        <v>73</v>
      </c>
      <c r="C78" s="61"/>
      <c r="D78" s="9"/>
      <c r="E78" s="47"/>
      <c r="F78" s="4">
        <v>40</v>
      </c>
      <c r="G78" s="11">
        <f t="shared" si="8"/>
        <v>1.1499999999999999</v>
      </c>
      <c r="H78" s="10">
        <f t="shared" si="9"/>
        <v>0</v>
      </c>
      <c r="I78" s="10">
        <f t="shared" si="16"/>
        <v>0</v>
      </c>
      <c r="J78" s="10">
        <f>(Parameters!$C$11-'1_Day_Perfect'!I78)/(Parameters!$C$11-Parameters!$C$12)</f>
        <v>4</v>
      </c>
      <c r="K78" s="10">
        <f t="shared" si="10"/>
        <v>1</v>
      </c>
      <c r="L78" s="10">
        <f t="shared" si="11"/>
        <v>0</v>
      </c>
      <c r="M78" s="10">
        <f t="shared" si="12"/>
        <v>22.702704518930283</v>
      </c>
      <c r="N78" s="10" t="str">
        <f t="shared" si="13"/>
        <v>LI</v>
      </c>
      <c r="O78" s="10">
        <f t="shared" si="14"/>
        <v>10</v>
      </c>
      <c r="P78" s="10">
        <f t="shared" si="15"/>
        <v>5.6756761297325706</v>
      </c>
      <c r="Q78" s="33"/>
      <c r="R78" s="33"/>
      <c r="S78" s="33"/>
      <c r="T78" s="33"/>
      <c r="U78" s="33"/>
    </row>
    <row r="79" spans="2:21" x14ac:dyDescent="0.3">
      <c r="B79" s="9">
        <v>74</v>
      </c>
      <c r="C79" s="61"/>
      <c r="D79" s="9"/>
      <c r="E79" s="47"/>
      <c r="F79" s="4">
        <v>40</v>
      </c>
      <c r="G79" s="11">
        <f t="shared" si="8"/>
        <v>1.1499999999999999</v>
      </c>
      <c r="H79" s="10">
        <f t="shared" si="9"/>
        <v>0</v>
      </c>
      <c r="I79" s="10">
        <f t="shared" si="16"/>
        <v>0</v>
      </c>
      <c r="J79" s="10">
        <f>(Parameters!$C$11-'1_Day_Perfect'!I79)/(Parameters!$C$11-Parameters!$C$12)</f>
        <v>4</v>
      </c>
      <c r="K79" s="10">
        <f t="shared" si="10"/>
        <v>1</v>
      </c>
      <c r="L79" s="10">
        <f t="shared" si="11"/>
        <v>0</v>
      </c>
      <c r="M79" s="10">
        <f t="shared" si="12"/>
        <v>27.02702838919771</v>
      </c>
      <c r="N79" s="10" t="str">
        <f t="shared" si="13"/>
        <v>LI</v>
      </c>
      <c r="O79" s="10">
        <f t="shared" si="14"/>
        <v>10</v>
      </c>
      <c r="P79" s="10">
        <f t="shared" si="15"/>
        <v>6.7567570972994275</v>
      </c>
      <c r="Q79" s="33"/>
      <c r="R79" s="33"/>
      <c r="S79" s="33"/>
      <c r="T79" s="33"/>
      <c r="U79" s="33"/>
    </row>
    <row r="80" spans="2:21" x14ac:dyDescent="0.3">
      <c r="B80" s="9">
        <v>75</v>
      </c>
      <c r="C80" s="61"/>
      <c r="D80" s="9"/>
      <c r="E80" s="47"/>
      <c r="F80" s="4">
        <v>40</v>
      </c>
      <c r="G80" s="11">
        <f t="shared" si="8"/>
        <v>1.1499999999999999</v>
      </c>
      <c r="H80" s="10">
        <f t="shared" si="9"/>
        <v>0</v>
      </c>
      <c r="I80" s="10">
        <f t="shared" si="16"/>
        <v>0</v>
      </c>
      <c r="J80" s="10">
        <f>(Parameters!$C$11-'1_Day_Perfect'!I80)/(Parameters!$C$11-Parameters!$C$12)</f>
        <v>4</v>
      </c>
      <c r="K80" s="10">
        <f t="shared" si="10"/>
        <v>1</v>
      </c>
      <c r="L80" s="10">
        <f t="shared" si="11"/>
        <v>0</v>
      </c>
      <c r="M80" s="10">
        <f t="shared" si="12"/>
        <v>30.270271291898283</v>
      </c>
      <c r="N80" s="10" t="str">
        <f t="shared" si="13"/>
        <v>NI</v>
      </c>
      <c r="O80" s="10">
        <f t="shared" si="14"/>
        <v>0</v>
      </c>
      <c r="P80" s="10">
        <f t="shared" si="15"/>
        <v>7.5675678229745706</v>
      </c>
      <c r="Q80" s="33"/>
      <c r="R80" s="33"/>
      <c r="S80" s="33"/>
      <c r="T80" s="33"/>
      <c r="U80" s="33"/>
    </row>
    <row r="81" spans="2:21" x14ac:dyDescent="0.3">
      <c r="B81" s="9">
        <v>76</v>
      </c>
      <c r="C81" s="61"/>
      <c r="D81" s="9"/>
      <c r="E81" s="47"/>
      <c r="F81" s="4">
        <v>40</v>
      </c>
      <c r="G81" s="11">
        <f t="shared" si="8"/>
        <v>1.1499999999999999</v>
      </c>
      <c r="H81" s="10">
        <f t="shared" si="9"/>
        <v>0</v>
      </c>
      <c r="I81" s="10">
        <f t="shared" si="16"/>
        <v>0</v>
      </c>
      <c r="J81" s="10">
        <f>(Parameters!$C$11-'1_Day_Perfect'!I81)/(Parameters!$C$11-Parameters!$C$12)</f>
        <v>4</v>
      </c>
      <c r="K81" s="10">
        <f t="shared" si="10"/>
        <v>1</v>
      </c>
      <c r="L81" s="10">
        <f t="shared" si="11"/>
        <v>0</v>
      </c>
      <c r="M81" s="10">
        <f t="shared" si="12"/>
        <v>22.702703468923712</v>
      </c>
      <c r="N81" s="10" t="str">
        <f t="shared" si="13"/>
        <v>LI</v>
      </c>
      <c r="O81" s="10">
        <f t="shared" si="14"/>
        <v>10</v>
      </c>
      <c r="P81" s="10">
        <f t="shared" si="15"/>
        <v>5.675675867230928</v>
      </c>
      <c r="Q81" s="33"/>
      <c r="R81" s="33"/>
      <c r="S81" s="33"/>
      <c r="T81" s="33"/>
      <c r="U81" s="33"/>
    </row>
    <row r="82" spans="2:21" x14ac:dyDescent="0.3">
      <c r="B82" s="9">
        <v>77</v>
      </c>
      <c r="C82" s="61"/>
      <c r="D82" s="9"/>
      <c r="E82" s="47"/>
      <c r="F82" s="4">
        <v>40</v>
      </c>
      <c r="G82" s="11">
        <f t="shared" si="8"/>
        <v>1.1499999999999999</v>
      </c>
      <c r="H82" s="10">
        <f t="shared" si="9"/>
        <v>0</v>
      </c>
      <c r="I82" s="10">
        <f t="shared" si="16"/>
        <v>0</v>
      </c>
      <c r="J82" s="10">
        <f>(Parameters!$C$11-'1_Day_Perfect'!I82)/(Parameters!$C$11-Parameters!$C$12)</f>
        <v>4</v>
      </c>
      <c r="K82" s="10">
        <f t="shared" si="10"/>
        <v>1</v>
      </c>
      <c r="L82" s="10">
        <f t="shared" si="11"/>
        <v>0</v>
      </c>
      <c r="M82" s="10">
        <f t="shared" si="12"/>
        <v>27.027027601692787</v>
      </c>
      <c r="N82" s="10" t="str">
        <f t="shared" si="13"/>
        <v>LI</v>
      </c>
      <c r="O82" s="10">
        <f t="shared" si="14"/>
        <v>10</v>
      </c>
      <c r="P82" s="10">
        <f t="shared" si="15"/>
        <v>6.7567569004231967</v>
      </c>
      <c r="Q82" s="33"/>
      <c r="R82" s="33"/>
      <c r="S82" s="33"/>
      <c r="T82" s="33"/>
      <c r="U82" s="33"/>
    </row>
    <row r="83" spans="2:21" x14ac:dyDescent="0.3">
      <c r="B83" s="9">
        <v>78</v>
      </c>
      <c r="C83" s="61"/>
      <c r="D83" s="9"/>
      <c r="E83" s="47"/>
      <c r="F83" s="4">
        <v>40</v>
      </c>
      <c r="G83" s="11">
        <f t="shared" si="8"/>
        <v>1.1499999999999999</v>
      </c>
      <c r="H83" s="10">
        <f t="shared" si="9"/>
        <v>0</v>
      </c>
      <c r="I83" s="10">
        <f t="shared" si="16"/>
        <v>0</v>
      </c>
      <c r="J83" s="10">
        <f>(Parameters!$C$11-'1_Day_Perfect'!I83)/(Parameters!$C$11-Parameters!$C$12)</f>
        <v>4</v>
      </c>
      <c r="K83" s="10">
        <f t="shared" si="10"/>
        <v>1</v>
      </c>
      <c r="L83" s="10">
        <f t="shared" si="11"/>
        <v>0</v>
      </c>
      <c r="M83" s="10">
        <f t="shared" si="12"/>
        <v>30.270270701269588</v>
      </c>
      <c r="N83" s="10" t="str">
        <f t="shared" si="13"/>
        <v>NI</v>
      </c>
      <c r="O83" s="10">
        <f t="shared" si="14"/>
        <v>0</v>
      </c>
      <c r="P83" s="10">
        <f t="shared" si="15"/>
        <v>7.567567675317397</v>
      </c>
      <c r="Q83" s="33"/>
      <c r="R83" s="33"/>
      <c r="S83" s="33"/>
      <c r="T83" s="33"/>
      <c r="U83" s="33"/>
    </row>
    <row r="84" spans="2:21" x14ac:dyDescent="0.3">
      <c r="B84" s="9">
        <v>79</v>
      </c>
      <c r="C84" s="61"/>
      <c r="D84" s="9"/>
      <c r="E84" s="47"/>
      <c r="F84" s="4">
        <v>40</v>
      </c>
      <c r="G84" s="11">
        <f t="shared" si="8"/>
        <v>1.1499999999999999</v>
      </c>
      <c r="H84" s="10">
        <f t="shared" si="9"/>
        <v>0</v>
      </c>
      <c r="I84" s="10">
        <f t="shared" si="16"/>
        <v>0</v>
      </c>
      <c r="J84" s="10">
        <f>(Parameters!$C$11-'1_Day_Perfect'!I84)/(Parameters!$C$11-Parameters!$C$12)</f>
        <v>4</v>
      </c>
      <c r="K84" s="10">
        <f t="shared" si="10"/>
        <v>1</v>
      </c>
      <c r="L84" s="10">
        <f t="shared" si="11"/>
        <v>0</v>
      </c>
      <c r="M84" s="10">
        <f t="shared" si="12"/>
        <v>22.702703025952189</v>
      </c>
      <c r="N84" s="10" t="str">
        <f t="shared" si="13"/>
        <v>LI</v>
      </c>
      <c r="O84" s="10">
        <f t="shared" si="14"/>
        <v>10</v>
      </c>
      <c r="P84" s="10">
        <f t="shared" si="15"/>
        <v>5.6756757564880473</v>
      </c>
      <c r="Q84" s="33"/>
      <c r="R84" s="33"/>
      <c r="S84" s="33"/>
      <c r="T84" s="33"/>
      <c r="U84" s="33"/>
    </row>
    <row r="85" spans="2:21" x14ac:dyDescent="0.3">
      <c r="B85" s="9">
        <v>80</v>
      </c>
      <c r="C85" s="61"/>
      <c r="D85" s="9"/>
      <c r="E85" s="47"/>
      <c r="F85" s="4">
        <v>40</v>
      </c>
      <c r="G85" s="11">
        <f t="shared" si="8"/>
        <v>1.1499999999999999</v>
      </c>
      <c r="H85" s="10">
        <f t="shared" si="9"/>
        <v>0</v>
      </c>
      <c r="I85" s="10">
        <f t="shared" si="16"/>
        <v>0</v>
      </c>
      <c r="J85" s="10">
        <f>(Parameters!$C$11-'1_Day_Perfect'!I85)/(Parameters!$C$11-Parameters!$C$12)</f>
        <v>4</v>
      </c>
      <c r="K85" s="10">
        <f t="shared" si="10"/>
        <v>1</v>
      </c>
      <c r="L85" s="10">
        <f t="shared" si="11"/>
        <v>0</v>
      </c>
      <c r="M85" s="10">
        <f t="shared" si="12"/>
        <v>27.027027269464142</v>
      </c>
      <c r="N85" s="10" t="str">
        <f t="shared" si="13"/>
        <v>LI</v>
      </c>
      <c r="O85" s="10">
        <f t="shared" si="14"/>
        <v>10</v>
      </c>
      <c r="P85" s="10">
        <f t="shared" si="15"/>
        <v>6.7567568173660355</v>
      </c>
      <c r="Q85" s="33"/>
      <c r="R85" s="33"/>
      <c r="S85" s="33"/>
      <c r="T85" s="33"/>
      <c r="U85" s="33"/>
    </row>
    <row r="86" spans="2:21" x14ac:dyDescent="0.3">
      <c r="B86" s="9">
        <v>81</v>
      </c>
      <c r="C86" s="61"/>
      <c r="D86" s="9"/>
      <c r="E86" s="47"/>
      <c r="F86" s="4">
        <v>40</v>
      </c>
      <c r="G86" s="11">
        <f t="shared" si="8"/>
        <v>1.1499999999999999</v>
      </c>
      <c r="H86" s="10">
        <f t="shared" si="9"/>
        <v>0</v>
      </c>
      <c r="I86" s="10">
        <f t="shared" si="16"/>
        <v>0</v>
      </c>
      <c r="J86" s="10">
        <f>(Parameters!$C$11-'1_Day_Perfect'!I86)/(Parameters!$C$11-Parameters!$C$12)</f>
        <v>4</v>
      </c>
      <c r="K86" s="10">
        <f t="shared" si="10"/>
        <v>1</v>
      </c>
      <c r="L86" s="10">
        <f t="shared" si="11"/>
        <v>0</v>
      </c>
      <c r="M86" s="10">
        <f t="shared" si="12"/>
        <v>30.270270452098107</v>
      </c>
      <c r="N86" s="10" t="str">
        <f t="shared" si="13"/>
        <v>NI</v>
      </c>
      <c r="O86" s="10">
        <f t="shared" si="14"/>
        <v>0</v>
      </c>
      <c r="P86" s="10">
        <f t="shared" si="15"/>
        <v>7.5675676130245266</v>
      </c>
      <c r="Q86" s="33"/>
      <c r="R86" s="33"/>
      <c r="S86" s="33"/>
      <c r="T86" s="33"/>
      <c r="U86" s="33"/>
    </row>
    <row r="87" spans="2:21" x14ac:dyDescent="0.3">
      <c r="B87" s="9">
        <v>82</v>
      </c>
      <c r="C87" s="61"/>
      <c r="D87" s="9"/>
      <c r="E87" s="47"/>
      <c r="F87" s="4">
        <v>40</v>
      </c>
      <c r="G87" s="11">
        <f t="shared" si="8"/>
        <v>1.1499999999999999</v>
      </c>
      <c r="H87" s="10">
        <f t="shared" si="9"/>
        <v>0</v>
      </c>
      <c r="I87" s="10">
        <f t="shared" si="16"/>
        <v>0</v>
      </c>
      <c r="J87" s="10">
        <f>(Parameters!$C$11-'1_Day_Perfect'!I87)/(Parameters!$C$11-Parameters!$C$12)</f>
        <v>4</v>
      </c>
      <c r="K87" s="10">
        <f t="shared" si="10"/>
        <v>1</v>
      </c>
      <c r="L87" s="10">
        <f t="shared" si="11"/>
        <v>0</v>
      </c>
      <c r="M87" s="10">
        <f t="shared" si="12"/>
        <v>22.702702839073581</v>
      </c>
      <c r="N87" s="10" t="str">
        <f t="shared" si="13"/>
        <v>LI</v>
      </c>
      <c r="O87" s="10">
        <f t="shared" si="14"/>
        <v>10</v>
      </c>
      <c r="P87" s="10">
        <f t="shared" si="15"/>
        <v>5.6756757097683952</v>
      </c>
      <c r="Q87" s="33"/>
      <c r="R87" s="33"/>
      <c r="S87" s="33"/>
      <c r="T87" s="33"/>
      <c r="U87" s="33"/>
    </row>
    <row r="88" spans="2:21" x14ac:dyDescent="0.3">
      <c r="B88" s="9">
        <v>83</v>
      </c>
      <c r="C88" s="61"/>
      <c r="D88" s="9"/>
      <c r="E88" s="47"/>
      <c r="F88" s="4">
        <v>40</v>
      </c>
      <c r="G88" s="11">
        <f t="shared" si="8"/>
        <v>1.1499999999999999</v>
      </c>
      <c r="H88" s="10">
        <f t="shared" si="9"/>
        <v>0</v>
      </c>
      <c r="I88" s="10">
        <f t="shared" si="16"/>
        <v>0</v>
      </c>
      <c r="J88" s="10">
        <f>(Parameters!$C$11-'1_Day_Perfect'!I88)/(Parameters!$C$11-Parameters!$C$12)</f>
        <v>4</v>
      </c>
      <c r="K88" s="10">
        <f t="shared" si="10"/>
        <v>1</v>
      </c>
      <c r="L88" s="10">
        <f t="shared" si="11"/>
        <v>0</v>
      </c>
      <c r="M88" s="10">
        <f t="shared" si="12"/>
        <v>27.027027129305186</v>
      </c>
      <c r="N88" s="10" t="str">
        <f t="shared" si="13"/>
        <v>LI</v>
      </c>
      <c r="O88" s="10">
        <f t="shared" si="14"/>
        <v>10</v>
      </c>
      <c r="P88" s="10">
        <f t="shared" si="15"/>
        <v>6.7567567823262964</v>
      </c>
      <c r="Q88" s="33"/>
      <c r="R88" s="33"/>
      <c r="S88" s="33"/>
      <c r="T88" s="33"/>
      <c r="U88" s="33"/>
    </row>
    <row r="89" spans="2:21" x14ac:dyDescent="0.3">
      <c r="B89" s="9">
        <v>84</v>
      </c>
      <c r="C89" s="61"/>
      <c r="D89" s="9"/>
      <c r="E89" s="47"/>
      <c r="F89" s="4">
        <v>40</v>
      </c>
      <c r="G89" s="11">
        <f t="shared" si="8"/>
        <v>1.1499999999999999</v>
      </c>
      <c r="H89" s="10">
        <f t="shared" si="9"/>
        <v>0</v>
      </c>
      <c r="I89" s="10">
        <f t="shared" si="16"/>
        <v>0</v>
      </c>
      <c r="J89" s="10">
        <f>(Parameters!$C$11-'1_Day_Perfect'!I89)/(Parameters!$C$11-Parameters!$C$12)</f>
        <v>4</v>
      </c>
      <c r="K89" s="10">
        <f t="shared" si="10"/>
        <v>1</v>
      </c>
      <c r="L89" s="10">
        <f t="shared" si="11"/>
        <v>0</v>
      </c>
      <c r="M89" s="10">
        <f t="shared" si="12"/>
        <v>30.270270346978887</v>
      </c>
      <c r="N89" s="10" t="str">
        <f t="shared" si="13"/>
        <v>NI</v>
      </c>
      <c r="O89" s="10">
        <f t="shared" si="14"/>
        <v>0</v>
      </c>
      <c r="P89" s="10">
        <f t="shared" si="15"/>
        <v>7.5675675867447216</v>
      </c>
      <c r="Q89" s="33"/>
      <c r="R89" s="33"/>
      <c r="S89" s="33"/>
      <c r="T89" s="33"/>
      <c r="U89" s="33"/>
    </row>
    <row r="90" spans="2:21" x14ac:dyDescent="0.3">
      <c r="B90" s="9">
        <v>85</v>
      </c>
      <c r="C90" s="61"/>
      <c r="D90" s="9"/>
      <c r="E90" s="47"/>
      <c r="F90" s="4">
        <v>40</v>
      </c>
      <c r="G90" s="11">
        <f t="shared" si="8"/>
        <v>1.1499999999999999</v>
      </c>
      <c r="H90" s="10">
        <f t="shared" si="9"/>
        <v>0</v>
      </c>
      <c r="I90" s="10">
        <f t="shared" si="16"/>
        <v>0</v>
      </c>
      <c r="J90" s="10">
        <f>(Parameters!$C$11-'1_Day_Perfect'!I90)/(Parameters!$C$11-Parameters!$C$12)</f>
        <v>4</v>
      </c>
      <c r="K90" s="10">
        <f t="shared" si="10"/>
        <v>1</v>
      </c>
      <c r="L90" s="10">
        <f t="shared" si="11"/>
        <v>0</v>
      </c>
      <c r="M90" s="10">
        <f t="shared" si="12"/>
        <v>22.702702760234164</v>
      </c>
      <c r="N90" s="10" t="str">
        <f t="shared" si="13"/>
        <v>LI</v>
      </c>
      <c r="O90" s="10">
        <f t="shared" si="14"/>
        <v>10</v>
      </c>
      <c r="P90" s="10">
        <f t="shared" si="15"/>
        <v>5.675675690058541</v>
      </c>
      <c r="Q90" s="33"/>
      <c r="R90" s="33"/>
      <c r="S90" s="33"/>
      <c r="T90" s="33"/>
      <c r="U90" s="33"/>
    </row>
    <row r="91" spans="2:21" x14ac:dyDescent="0.3">
      <c r="B91" s="9">
        <v>86</v>
      </c>
      <c r="C91" s="61"/>
      <c r="D91" s="9"/>
      <c r="E91" s="47"/>
      <c r="F91" s="4">
        <v>40</v>
      </c>
      <c r="G91" s="11">
        <f t="shared" si="8"/>
        <v>1.1499999999999999</v>
      </c>
      <c r="H91" s="10">
        <f t="shared" si="9"/>
        <v>0</v>
      </c>
      <c r="I91" s="10">
        <f t="shared" si="16"/>
        <v>0</v>
      </c>
      <c r="J91" s="10">
        <f>(Parameters!$C$11-'1_Day_Perfect'!I91)/(Parameters!$C$11-Parameters!$C$12)</f>
        <v>4</v>
      </c>
      <c r="K91" s="10">
        <f t="shared" si="10"/>
        <v>1</v>
      </c>
      <c r="L91" s="10">
        <f t="shared" si="11"/>
        <v>0</v>
      </c>
      <c r="M91" s="10">
        <f t="shared" si="12"/>
        <v>27.02702707017562</v>
      </c>
      <c r="N91" s="10" t="str">
        <f t="shared" si="13"/>
        <v>LI</v>
      </c>
      <c r="O91" s="10">
        <f t="shared" si="14"/>
        <v>10</v>
      </c>
      <c r="P91" s="10">
        <f t="shared" si="15"/>
        <v>6.7567567675439051</v>
      </c>
      <c r="Q91" s="33"/>
      <c r="R91" s="33"/>
      <c r="S91" s="33"/>
      <c r="T91" s="33"/>
      <c r="U91" s="33"/>
    </row>
    <row r="92" spans="2:21" x14ac:dyDescent="0.3">
      <c r="B92" s="9">
        <v>87</v>
      </c>
      <c r="C92" s="61"/>
      <c r="D92" s="9"/>
      <c r="E92" s="47"/>
      <c r="F92" s="4">
        <v>40</v>
      </c>
      <c r="G92" s="11">
        <f t="shared" si="8"/>
        <v>1.1499999999999999</v>
      </c>
      <c r="H92" s="10">
        <f t="shared" si="9"/>
        <v>0</v>
      </c>
      <c r="I92" s="10">
        <f t="shared" si="16"/>
        <v>0</v>
      </c>
      <c r="J92" s="10">
        <f>(Parameters!$C$11-'1_Day_Perfect'!I92)/(Parameters!$C$11-Parameters!$C$12)</f>
        <v>4</v>
      </c>
      <c r="K92" s="10">
        <f t="shared" si="10"/>
        <v>1</v>
      </c>
      <c r="L92" s="10">
        <f t="shared" si="11"/>
        <v>0</v>
      </c>
      <c r="M92" s="10">
        <f t="shared" si="12"/>
        <v>30.270270302631715</v>
      </c>
      <c r="N92" s="10" t="str">
        <f t="shared" si="13"/>
        <v>NI</v>
      </c>
      <c r="O92" s="10">
        <f t="shared" si="14"/>
        <v>0</v>
      </c>
      <c r="P92" s="10">
        <f t="shared" si="15"/>
        <v>7.5675675756579288</v>
      </c>
      <c r="Q92" s="33"/>
      <c r="R92" s="33"/>
      <c r="S92" s="33"/>
      <c r="T92" s="33"/>
      <c r="U92" s="33"/>
    </row>
    <row r="93" spans="2:21" x14ac:dyDescent="0.3">
      <c r="B93" s="9">
        <v>88</v>
      </c>
      <c r="C93" s="61"/>
      <c r="D93" s="9"/>
      <c r="E93" s="47"/>
      <c r="F93" s="4">
        <v>40</v>
      </c>
      <c r="G93" s="11">
        <f t="shared" si="8"/>
        <v>1.1499999999999999</v>
      </c>
      <c r="H93" s="10">
        <f t="shared" si="9"/>
        <v>0</v>
      </c>
      <c r="I93" s="10">
        <f t="shared" si="16"/>
        <v>0</v>
      </c>
      <c r="J93" s="10">
        <f>(Parameters!$C$11-'1_Day_Perfect'!I93)/(Parameters!$C$11-Parameters!$C$12)</f>
        <v>4</v>
      </c>
      <c r="K93" s="10">
        <f t="shared" si="10"/>
        <v>1</v>
      </c>
      <c r="L93" s="10">
        <f t="shared" si="11"/>
        <v>0</v>
      </c>
      <c r="M93" s="10">
        <f t="shared" si="12"/>
        <v>22.702702726973786</v>
      </c>
      <c r="N93" s="10" t="str">
        <f t="shared" si="13"/>
        <v>LI</v>
      </c>
      <c r="O93" s="10">
        <f t="shared" si="14"/>
        <v>10</v>
      </c>
      <c r="P93" s="10">
        <f t="shared" si="15"/>
        <v>5.6756756817434466</v>
      </c>
      <c r="Q93" s="33"/>
      <c r="R93" s="33"/>
      <c r="S93" s="33"/>
      <c r="T93" s="33"/>
      <c r="U93" s="33"/>
    </row>
    <row r="94" spans="2:21" x14ac:dyDescent="0.3">
      <c r="B94" s="9">
        <v>89</v>
      </c>
      <c r="C94" s="61"/>
      <c r="D94" s="9"/>
      <c r="E94" s="47"/>
      <c r="F94" s="4">
        <v>40</v>
      </c>
      <c r="G94" s="11">
        <f t="shared" si="8"/>
        <v>1.1499999999999999</v>
      </c>
      <c r="H94" s="10">
        <f t="shared" si="9"/>
        <v>0</v>
      </c>
      <c r="I94" s="10">
        <f t="shared" si="16"/>
        <v>0</v>
      </c>
      <c r="J94" s="10">
        <f>(Parameters!$C$11-'1_Day_Perfect'!I94)/(Parameters!$C$11-Parameters!$C$12)</f>
        <v>4</v>
      </c>
      <c r="K94" s="10">
        <f t="shared" si="10"/>
        <v>1</v>
      </c>
      <c r="L94" s="10">
        <f t="shared" si="11"/>
        <v>0</v>
      </c>
      <c r="M94" s="10">
        <f t="shared" si="12"/>
        <v>27.027027045230337</v>
      </c>
      <c r="N94" s="10" t="str">
        <f t="shared" si="13"/>
        <v>LI</v>
      </c>
      <c r="O94" s="10">
        <f t="shared" si="14"/>
        <v>10</v>
      </c>
      <c r="P94" s="10">
        <f t="shared" si="15"/>
        <v>6.7567567613075843</v>
      </c>
      <c r="Q94" s="33"/>
      <c r="R94" s="33"/>
      <c r="S94" s="33"/>
      <c r="T94" s="33"/>
      <c r="U94" s="33"/>
    </row>
    <row r="95" spans="2:21" x14ac:dyDescent="0.3">
      <c r="B95" s="9">
        <v>90</v>
      </c>
      <c r="C95" s="61"/>
      <c r="D95" s="9"/>
      <c r="E95" s="47"/>
      <c r="F95" s="4">
        <v>40</v>
      </c>
      <c r="G95" s="11">
        <f t="shared" si="8"/>
        <v>1.1499999999999999</v>
      </c>
      <c r="H95" s="10">
        <f t="shared" si="9"/>
        <v>0</v>
      </c>
      <c r="I95" s="10">
        <f t="shared" si="16"/>
        <v>0</v>
      </c>
      <c r="J95" s="10">
        <f>(Parameters!$C$11-'1_Day_Perfect'!I95)/(Parameters!$C$11-Parameters!$C$12)</f>
        <v>4</v>
      </c>
      <c r="K95" s="10">
        <f t="shared" si="10"/>
        <v>1</v>
      </c>
      <c r="L95" s="10">
        <f t="shared" si="11"/>
        <v>0</v>
      </c>
      <c r="M95" s="10">
        <f t="shared" si="12"/>
        <v>30.270270283922756</v>
      </c>
      <c r="N95" s="10" t="str">
        <f t="shared" si="13"/>
        <v>NI</v>
      </c>
      <c r="O95" s="10">
        <f t="shared" si="14"/>
        <v>0</v>
      </c>
      <c r="P95" s="10">
        <f t="shared" si="15"/>
        <v>7.5675675709806889</v>
      </c>
      <c r="Q95" s="33"/>
      <c r="R95" s="33"/>
      <c r="S95" s="33"/>
      <c r="T95" s="33"/>
      <c r="U95" s="33"/>
    </row>
    <row r="96" spans="2:21" x14ac:dyDescent="0.3">
      <c r="B96" s="9">
        <v>91</v>
      </c>
      <c r="C96" s="61"/>
      <c r="D96" s="9"/>
      <c r="E96" s="47"/>
      <c r="F96" s="4">
        <v>40</v>
      </c>
      <c r="G96" s="11">
        <f t="shared" si="8"/>
        <v>1.1499999999999999</v>
      </c>
      <c r="H96" s="10">
        <f t="shared" si="9"/>
        <v>0</v>
      </c>
      <c r="I96" s="10">
        <f t="shared" si="16"/>
        <v>0</v>
      </c>
      <c r="J96" s="10">
        <f>(Parameters!$C$11-'1_Day_Perfect'!I96)/(Parameters!$C$11-Parameters!$C$12)</f>
        <v>4</v>
      </c>
      <c r="K96" s="10">
        <f t="shared" si="10"/>
        <v>1</v>
      </c>
      <c r="L96" s="10">
        <f t="shared" si="11"/>
        <v>0</v>
      </c>
      <c r="M96" s="10">
        <f t="shared" si="12"/>
        <v>22.702702712942067</v>
      </c>
      <c r="N96" s="10" t="str">
        <f t="shared" si="13"/>
        <v>LI</v>
      </c>
      <c r="O96" s="10">
        <f t="shared" si="14"/>
        <v>10</v>
      </c>
      <c r="P96" s="10">
        <f t="shared" si="15"/>
        <v>5.6756756782355167</v>
      </c>
      <c r="Q96" s="33"/>
      <c r="R96" s="33"/>
      <c r="S96" s="33"/>
      <c r="T96" s="33"/>
      <c r="U96" s="33"/>
    </row>
    <row r="97" spans="2:21" x14ac:dyDescent="0.3">
      <c r="B97" s="9">
        <v>92</v>
      </c>
      <c r="C97" s="61"/>
      <c r="D97" s="9"/>
      <c r="E97" s="47"/>
      <c r="F97" s="4">
        <v>40</v>
      </c>
      <c r="G97" s="11">
        <f t="shared" si="8"/>
        <v>1.1499999999999999</v>
      </c>
      <c r="H97" s="10">
        <f t="shared" si="9"/>
        <v>0</v>
      </c>
      <c r="I97" s="10">
        <f t="shared" si="16"/>
        <v>0</v>
      </c>
      <c r="J97" s="10">
        <f>(Parameters!$C$11-'1_Day_Perfect'!I97)/(Parameters!$C$11-Parameters!$C$12)</f>
        <v>4</v>
      </c>
      <c r="K97" s="10">
        <f t="shared" si="10"/>
        <v>1</v>
      </c>
      <c r="L97" s="10">
        <f t="shared" si="11"/>
        <v>0</v>
      </c>
      <c r="M97" s="10">
        <f t="shared" si="12"/>
        <v>27.027027034706553</v>
      </c>
      <c r="N97" s="10" t="str">
        <f t="shared" si="13"/>
        <v>LI</v>
      </c>
      <c r="O97" s="10">
        <f t="shared" si="14"/>
        <v>10</v>
      </c>
      <c r="P97" s="10">
        <f t="shared" si="15"/>
        <v>6.7567567586766382</v>
      </c>
      <c r="Q97" s="33"/>
      <c r="R97" s="33"/>
      <c r="S97" s="33"/>
      <c r="T97" s="33"/>
      <c r="U97" s="33"/>
    </row>
    <row r="98" spans="2:21" x14ac:dyDescent="0.3">
      <c r="B98" s="9">
        <v>93</v>
      </c>
      <c r="C98" s="61"/>
      <c r="D98" s="9"/>
      <c r="E98" s="47"/>
      <c r="F98" s="4">
        <v>40</v>
      </c>
      <c r="G98" s="11">
        <f t="shared" si="8"/>
        <v>1.1499999999999999</v>
      </c>
      <c r="H98" s="10">
        <f t="shared" si="9"/>
        <v>0</v>
      </c>
      <c r="I98" s="10">
        <f t="shared" si="16"/>
        <v>0</v>
      </c>
      <c r="J98" s="10">
        <f>(Parameters!$C$11-'1_Day_Perfect'!I98)/(Parameters!$C$11-Parameters!$C$12)</f>
        <v>4</v>
      </c>
      <c r="K98" s="10">
        <f t="shared" si="10"/>
        <v>1</v>
      </c>
      <c r="L98" s="10">
        <f t="shared" si="11"/>
        <v>0</v>
      </c>
      <c r="M98" s="10">
        <f t="shared" si="12"/>
        <v>30.270270276029912</v>
      </c>
      <c r="N98" s="10" t="str">
        <f t="shared" si="13"/>
        <v>NI</v>
      </c>
      <c r="O98" s="10">
        <f t="shared" si="14"/>
        <v>0</v>
      </c>
      <c r="P98" s="10">
        <f t="shared" si="15"/>
        <v>7.567567569007478</v>
      </c>
      <c r="Q98" s="33"/>
      <c r="R98" s="33"/>
      <c r="S98" s="33"/>
      <c r="T98" s="33"/>
      <c r="U98" s="33"/>
    </row>
    <row r="99" spans="2:21" x14ac:dyDescent="0.3">
      <c r="B99" s="9">
        <v>94</v>
      </c>
      <c r="C99" s="61"/>
      <c r="D99" s="9"/>
      <c r="E99" s="47"/>
      <c r="F99" s="4">
        <v>40</v>
      </c>
      <c r="G99" s="11">
        <f t="shared" si="8"/>
        <v>1.1499999999999999</v>
      </c>
      <c r="H99" s="10">
        <f t="shared" si="9"/>
        <v>0</v>
      </c>
      <c r="I99" s="10">
        <f t="shared" si="16"/>
        <v>0</v>
      </c>
      <c r="J99" s="10">
        <f>(Parameters!$C$11-'1_Day_Perfect'!I99)/(Parameters!$C$11-Parameters!$C$12)</f>
        <v>4</v>
      </c>
      <c r="K99" s="10">
        <f t="shared" si="10"/>
        <v>1</v>
      </c>
      <c r="L99" s="10">
        <f t="shared" si="11"/>
        <v>0</v>
      </c>
      <c r="M99" s="10">
        <f t="shared" si="12"/>
        <v>22.702702707022432</v>
      </c>
      <c r="N99" s="10" t="str">
        <f t="shared" si="13"/>
        <v>LI</v>
      </c>
      <c r="O99" s="10">
        <f t="shared" si="14"/>
        <v>10</v>
      </c>
      <c r="P99" s="10">
        <f t="shared" si="15"/>
        <v>5.675675676755608</v>
      </c>
      <c r="Q99" s="33"/>
      <c r="R99" s="33"/>
      <c r="S99" s="33"/>
      <c r="T99" s="33"/>
      <c r="U99" s="33"/>
    </row>
    <row r="100" spans="2:21" x14ac:dyDescent="0.3">
      <c r="B100" s="9">
        <v>95</v>
      </c>
      <c r="C100" s="62"/>
      <c r="D100" s="9"/>
      <c r="E100" s="47"/>
      <c r="F100" s="4">
        <v>40</v>
      </c>
      <c r="G100" s="11">
        <f t="shared" si="8"/>
        <v>1.1499999999999999</v>
      </c>
      <c r="H100" s="10">
        <f t="shared" si="9"/>
        <v>0</v>
      </c>
      <c r="I100" s="10">
        <f t="shared" si="16"/>
        <v>0</v>
      </c>
      <c r="J100" s="10">
        <f>(Parameters!$C$11-'1_Day_Perfect'!I100)/(Parameters!$C$11-Parameters!$C$12)</f>
        <v>4</v>
      </c>
      <c r="K100" s="10">
        <f t="shared" si="10"/>
        <v>1</v>
      </c>
      <c r="L100" s="10">
        <f t="shared" si="11"/>
        <v>0</v>
      </c>
      <c r="M100" s="10">
        <f t="shared" si="12"/>
        <v>27.027027030266822</v>
      </c>
      <c r="N100" s="10" t="str">
        <f t="shared" si="13"/>
        <v>LI</v>
      </c>
      <c r="O100" s="10">
        <f t="shared" si="14"/>
        <v>10</v>
      </c>
      <c r="P100" s="10">
        <f t="shared" si="15"/>
        <v>6.7567567575667056</v>
      </c>
      <c r="Q100" s="33"/>
      <c r="R100" s="33"/>
      <c r="S100" s="33"/>
      <c r="T100" s="33"/>
      <c r="U100" s="33"/>
    </row>
    <row r="101" spans="2:21" ht="14.7" customHeight="1" x14ac:dyDescent="0.3">
      <c r="B101" s="9">
        <v>96</v>
      </c>
      <c r="C101" s="73" t="s">
        <v>41</v>
      </c>
      <c r="D101" s="9"/>
      <c r="E101" s="47"/>
      <c r="F101" s="4">
        <v>10</v>
      </c>
      <c r="G101" s="11">
        <f>G100-((Parameters!$E$19-Parameters!$E$20)/Parameters!$C$20)</f>
        <v>1.1299999999999999</v>
      </c>
      <c r="H101" s="10">
        <f t="shared" si="9"/>
        <v>0</v>
      </c>
      <c r="I101" s="10">
        <f t="shared" si="16"/>
        <v>0</v>
      </c>
      <c r="J101" s="10">
        <f>(Parameters!$C$11-'1_Day_Perfect'!I101)/(Parameters!$C$11-Parameters!$C$12)</f>
        <v>4</v>
      </c>
      <c r="K101" s="10">
        <f t="shared" si="10"/>
        <v>1</v>
      </c>
      <c r="L101" s="10">
        <f t="shared" si="11"/>
        <v>0</v>
      </c>
      <c r="M101" s="10">
        <f t="shared" si="12"/>
        <v>30.270270272700117</v>
      </c>
      <c r="N101" s="10" t="str">
        <f t="shared" si="13"/>
        <v>NI</v>
      </c>
      <c r="O101" s="10">
        <f t="shared" si="14"/>
        <v>0</v>
      </c>
      <c r="P101" s="10">
        <f t="shared" si="15"/>
        <v>7.5675675681750292</v>
      </c>
      <c r="Q101" s="33"/>
      <c r="R101" s="33"/>
      <c r="S101" s="33"/>
      <c r="T101" s="33"/>
      <c r="U101" s="33"/>
    </row>
    <row r="102" spans="2:21" x14ac:dyDescent="0.3">
      <c r="B102" s="9">
        <v>97</v>
      </c>
      <c r="C102" s="74"/>
      <c r="D102" s="9"/>
      <c r="E102" s="47"/>
      <c r="F102" s="4">
        <v>10</v>
      </c>
      <c r="G102" s="11">
        <f>G101-((Parameters!$E$19-Parameters!$E$20)/Parameters!$C$20)</f>
        <v>1.1099999999999999</v>
      </c>
      <c r="H102" s="10">
        <f t="shared" si="9"/>
        <v>0</v>
      </c>
      <c r="I102" s="10">
        <f t="shared" si="16"/>
        <v>0</v>
      </c>
      <c r="J102" s="10">
        <f>(Parameters!$C$11-'1_Day_Perfect'!I102)/(Parameters!$C$11-Parameters!$C$12)</f>
        <v>4</v>
      </c>
      <c r="K102" s="10">
        <f t="shared" si="10"/>
        <v>1</v>
      </c>
      <c r="L102" s="10">
        <f t="shared" si="11"/>
        <v>0</v>
      </c>
      <c r="M102" s="10">
        <f t="shared" si="12"/>
        <v>22.702702704525088</v>
      </c>
      <c r="N102" s="10" t="str">
        <f t="shared" si="13"/>
        <v>NI</v>
      </c>
      <c r="O102" s="10">
        <f t="shared" si="14"/>
        <v>0</v>
      </c>
      <c r="P102" s="10">
        <f t="shared" si="15"/>
        <v>5.6756756761312719</v>
      </c>
      <c r="Q102" s="33"/>
      <c r="R102" s="33"/>
      <c r="S102" s="33"/>
      <c r="T102" s="33"/>
      <c r="U102" s="33"/>
    </row>
    <row r="103" spans="2:21" x14ac:dyDescent="0.3">
      <c r="B103" s="9">
        <v>98</v>
      </c>
      <c r="C103" s="74"/>
      <c r="D103" s="9"/>
      <c r="E103" s="47"/>
      <c r="F103" s="4">
        <v>10</v>
      </c>
      <c r="G103" s="11">
        <f>G102-((Parameters!$E$19-Parameters!$E$20)/Parameters!$C$20)</f>
        <v>1.0899999999999999</v>
      </c>
      <c r="H103" s="10">
        <f t="shared" si="9"/>
        <v>0</v>
      </c>
      <c r="I103" s="10">
        <f t="shared" si="16"/>
        <v>0</v>
      </c>
      <c r="J103" s="10">
        <f>(Parameters!$C$11-'1_Day_Perfect'!I103)/(Parameters!$C$11-Parameters!$C$12)</f>
        <v>4</v>
      </c>
      <c r="K103" s="10">
        <f t="shared" si="10"/>
        <v>1</v>
      </c>
      <c r="L103" s="10">
        <f t="shared" si="11"/>
        <v>0</v>
      </c>
      <c r="M103" s="10">
        <f t="shared" si="12"/>
        <v>17.027027028393817</v>
      </c>
      <c r="N103" s="10" t="str">
        <f t="shared" si="13"/>
        <v>NI</v>
      </c>
      <c r="O103" s="10">
        <f t="shared" si="14"/>
        <v>0</v>
      </c>
      <c r="P103" s="10">
        <f t="shared" si="15"/>
        <v>4.2567567570984544</v>
      </c>
      <c r="Q103" s="33"/>
      <c r="R103" s="33"/>
      <c r="S103" s="33"/>
      <c r="T103" s="33"/>
      <c r="U103" s="33"/>
    </row>
    <row r="104" spans="2:21" x14ac:dyDescent="0.3">
      <c r="B104" s="9">
        <v>99</v>
      </c>
      <c r="C104" s="74"/>
      <c r="D104" s="9"/>
      <c r="E104" s="47"/>
      <c r="F104" s="4">
        <v>10</v>
      </c>
      <c r="G104" s="11">
        <f>G103-((Parameters!$E$19-Parameters!$E$20)/Parameters!$C$20)</f>
        <v>1.0699999999999998</v>
      </c>
      <c r="H104" s="10">
        <f t="shared" si="9"/>
        <v>0</v>
      </c>
      <c r="I104" s="10">
        <f t="shared" si="16"/>
        <v>0</v>
      </c>
      <c r="J104" s="10">
        <f>(Parameters!$C$11-'1_Day_Perfect'!I104)/(Parameters!$C$11-Parameters!$C$12)</f>
        <v>4</v>
      </c>
      <c r="K104" s="10">
        <f t="shared" si="10"/>
        <v>1</v>
      </c>
      <c r="L104" s="10">
        <f t="shared" si="11"/>
        <v>0</v>
      </c>
      <c r="M104" s="10">
        <f t="shared" si="12"/>
        <v>12.770270271295363</v>
      </c>
      <c r="N104" s="10" t="str">
        <f t="shared" si="13"/>
        <v>NI</v>
      </c>
      <c r="O104" s="10">
        <f t="shared" si="14"/>
        <v>0</v>
      </c>
      <c r="P104" s="10">
        <f t="shared" si="15"/>
        <v>3.1925675678238408</v>
      </c>
      <c r="Q104" s="33"/>
      <c r="R104" s="33"/>
      <c r="S104" s="33"/>
      <c r="T104" s="33"/>
      <c r="U104" s="33"/>
    </row>
    <row r="105" spans="2:21" x14ac:dyDescent="0.3">
      <c r="B105" s="9">
        <v>100</v>
      </c>
      <c r="C105" s="74"/>
      <c r="D105" s="9"/>
      <c r="E105" s="47"/>
      <c r="F105" s="4">
        <v>10</v>
      </c>
      <c r="G105" s="11">
        <f>G104-((Parameters!$E$19-Parameters!$E$20)/Parameters!$C$20)</f>
        <v>1.0499999999999998</v>
      </c>
      <c r="H105" s="10">
        <f t="shared" si="9"/>
        <v>0</v>
      </c>
      <c r="I105" s="10">
        <f t="shared" si="16"/>
        <v>0</v>
      </c>
      <c r="J105" s="10">
        <f>(Parameters!$C$11-'1_Day_Perfect'!I105)/(Parameters!$C$11-Parameters!$C$12)</f>
        <v>4</v>
      </c>
      <c r="K105" s="10">
        <f t="shared" si="10"/>
        <v>1</v>
      </c>
      <c r="L105" s="10">
        <f t="shared" si="11"/>
        <v>0</v>
      </c>
      <c r="M105" s="10">
        <f t="shared" si="12"/>
        <v>9.5777027034715232</v>
      </c>
      <c r="N105" s="10" t="str">
        <f t="shared" si="13"/>
        <v>NI</v>
      </c>
      <c r="O105" s="10">
        <f t="shared" si="14"/>
        <v>0</v>
      </c>
      <c r="P105" s="10">
        <f t="shared" si="15"/>
        <v>2.3944256758678808</v>
      </c>
      <c r="Q105" s="33"/>
      <c r="R105" s="33"/>
      <c r="S105" s="33"/>
      <c r="T105" s="33"/>
      <c r="U105" s="33"/>
    </row>
    <row r="106" spans="2:21" x14ac:dyDescent="0.3">
      <c r="B106" s="9">
        <v>101</v>
      </c>
      <c r="C106" s="74"/>
      <c r="D106" s="9"/>
      <c r="E106" s="47"/>
      <c r="F106" s="4">
        <v>10</v>
      </c>
      <c r="G106" s="11">
        <f>G105-((Parameters!$E$19-Parameters!$E$20)/Parameters!$C$20)</f>
        <v>1.0299999999999998</v>
      </c>
      <c r="H106" s="10">
        <f t="shared" si="9"/>
        <v>0</v>
      </c>
      <c r="I106" s="10">
        <f t="shared" si="16"/>
        <v>0</v>
      </c>
      <c r="J106" s="10">
        <f>(Parameters!$C$11-'1_Day_Perfect'!I106)/(Parameters!$C$11-Parameters!$C$12)</f>
        <v>4</v>
      </c>
      <c r="K106" s="10">
        <f t="shared" si="10"/>
        <v>1</v>
      </c>
      <c r="L106" s="10">
        <f t="shared" si="11"/>
        <v>0</v>
      </c>
      <c r="M106" s="10">
        <f t="shared" si="12"/>
        <v>7.1832770276036424</v>
      </c>
      <c r="N106" s="10" t="str">
        <f t="shared" si="13"/>
        <v>LI</v>
      </c>
      <c r="O106" s="10">
        <f t="shared" si="14"/>
        <v>2.5</v>
      </c>
      <c r="P106" s="10">
        <f t="shared" si="15"/>
        <v>1.7958192569009106</v>
      </c>
      <c r="Q106" s="33"/>
      <c r="R106" s="33"/>
      <c r="S106" s="33"/>
      <c r="T106" s="33"/>
      <c r="U106" s="33"/>
    </row>
    <row r="107" spans="2:21" x14ac:dyDescent="0.3">
      <c r="B107" s="9">
        <v>102</v>
      </c>
      <c r="C107" s="74"/>
      <c r="D107" s="9"/>
      <c r="E107" s="47"/>
      <c r="F107" s="4">
        <v>10</v>
      </c>
      <c r="G107" s="11">
        <f>G106-((Parameters!$E$19-Parameters!$E$20)/Parameters!$C$20)</f>
        <v>1.0099999999999998</v>
      </c>
      <c r="H107" s="10">
        <f t="shared" si="9"/>
        <v>0</v>
      </c>
      <c r="I107" s="10">
        <f t="shared" si="16"/>
        <v>0</v>
      </c>
      <c r="J107" s="10">
        <f>(Parameters!$C$11-'1_Day_Perfect'!I107)/(Parameters!$C$11-Parameters!$C$12)</f>
        <v>4</v>
      </c>
      <c r="K107" s="10">
        <f t="shared" si="10"/>
        <v>1</v>
      </c>
      <c r="L107" s="10">
        <f t="shared" si="11"/>
        <v>0</v>
      </c>
      <c r="M107" s="10">
        <f t="shared" si="12"/>
        <v>7.8874577707027314</v>
      </c>
      <c r="N107" s="10" t="str">
        <f t="shared" si="13"/>
        <v>NI</v>
      </c>
      <c r="O107" s="10">
        <f t="shared" si="14"/>
        <v>0</v>
      </c>
      <c r="P107" s="10">
        <f t="shared" si="15"/>
        <v>1.9718644426756828</v>
      </c>
      <c r="Q107" s="33"/>
      <c r="R107" s="33"/>
      <c r="S107" s="33"/>
      <c r="T107" s="33"/>
      <c r="U107" s="33"/>
    </row>
    <row r="108" spans="2:21" x14ac:dyDescent="0.3">
      <c r="B108" s="9">
        <v>103</v>
      </c>
      <c r="C108" s="74"/>
      <c r="D108" s="9"/>
      <c r="E108" s="47"/>
      <c r="F108" s="4">
        <v>10</v>
      </c>
      <c r="G108" s="11">
        <f>G107-((Parameters!$E$19-Parameters!$E$20)/Parameters!$C$20)</f>
        <v>0.98999999999999977</v>
      </c>
      <c r="H108" s="10">
        <f t="shared" si="9"/>
        <v>0</v>
      </c>
      <c r="I108" s="10">
        <f t="shared" si="16"/>
        <v>0</v>
      </c>
      <c r="J108" s="10">
        <f>(Parameters!$C$11-'1_Day_Perfect'!I108)/(Parameters!$C$11-Parameters!$C$12)</f>
        <v>4</v>
      </c>
      <c r="K108" s="10">
        <f t="shared" si="10"/>
        <v>1</v>
      </c>
      <c r="L108" s="10">
        <f t="shared" si="11"/>
        <v>0</v>
      </c>
      <c r="M108" s="10">
        <f t="shared" si="12"/>
        <v>5.9155933280270485</v>
      </c>
      <c r="N108" s="10" t="str">
        <f t="shared" si="13"/>
        <v>LI</v>
      </c>
      <c r="O108" s="10">
        <f t="shared" si="14"/>
        <v>2.5</v>
      </c>
      <c r="P108" s="10">
        <f t="shared" si="15"/>
        <v>1.4788983320067621</v>
      </c>
      <c r="Q108" s="33"/>
      <c r="R108" s="33"/>
      <c r="S108" s="33"/>
      <c r="T108" s="33"/>
      <c r="U108" s="33"/>
    </row>
    <row r="109" spans="2:21" x14ac:dyDescent="0.3">
      <c r="B109" s="9">
        <v>104</v>
      </c>
      <c r="C109" s="74"/>
      <c r="D109" s="9"/>
      <c r="E109" s="47"/>
      <c r="F109" s="4">
        <v>10</v>
      </c>
      <c r="G109" s="11">
        <f>G108-((Parameters!$E$19-Parameters!$E$20)/Parameters!$C$20)</f>
        <v>0.96999999999999975</v>
      </c>
      <c r="H109" s="10">
        <f t="shared" si="9"/>
        <v>0</v>
      </c>
      <c r="I109" s="10">
        <f t="shared" si="16"/>
        <v>0</v>
      </c>
      <c r="J109" s="10">
        <f>(Parameters!$C$11-'1_Day_Perfect'!I109)/(Parameters!$C$11-Parameters!$C$12)</f>
        <v>4</v>
      </c>
      <c r="K109" s="10">
        <f t="shared" si="10"/>
        <v>1</v>
      </c>
      <c r="L109" s="10">
        <f t="shared" si="11"/>
        <v>0</v>
      </c>
      <c r="M109" s="10">
        <f t="shared" si="12"/>
        <v>6.9366949960202859</v>
      </c>
      <c r="N109" s="10" t="str">
        <f t="shared" si="13"/>
        <v>LI</v>
      </c>
      <c r="O109" s="10">
        <f t="shared" si="14"/>
        <v>2.5</v>
      </c>
      <c r="P109" s="10">
        <f t="shared" si="15"/>
        <v>1.7341737490050715</v>
      </c>
      <c r="Q109" s="33"/>
      <c r="R109" s="33"/>
      <c r="S109" s="33"/>
      <c r="T109" s="33"/>
      <c r="U109" s="33"/>
    </row>
    <row r="110" spans="2:21" x14ac:dyDescent="0.3">
      <c r="B110" s="9">
        <v>105</v>
      </c>
      <c r="C110" s="74"/>
      <c r="D110" s="9"/>
      <c r="E110" s="47"/>
      <c r="F110" s="4">
        <v>10</v>
      </c>
      <c r="G110" s="11">
        <f>G109-((Parameters!$E$19-Parameters!$E$20)/Parameters!$C$20)</f>
        <v>0.94999999999999973</v>
      </c>
      <c r="H110" s="10">
        <f t="shared" si="9"/>
        <v>0</v>
      </c>
      <c r="I110" s="10">
        <f t="shared" si="16"/>
        <v>0</v>
      </c>
      <c r="J110" s="10">
        <f>(Parameters!$C$11-'1_Day_Perfect'!I110)/(Parameters!$C$11-Parameters!$C$12)</f>
        <v>4</v>
      </c>
      <c r="K110" s="10">
        <f t="shared" si="10"/>
        <v>1</v>
      </c>
      <c r="L110" s="10">
        <f t="shared" si="11"/>
        <v>0</v>
      </c>
      <c r="M110" s="10">
        <f t="shared" si="12"/>
        <v>7.7025212470152145</v>
      </c>
      <c r="N110" s="10" t="str">
        <f t="shared" si="13"/>
        <v>NI</v>
      </c>
      <c r="O110" s="10">
        <f t="shared" si="14"/>
        <v>0</v>
      </c>
      <c r="P110" s="10">
        <f t="shared" si="15"/>
        <v>1.9256303117538036</v>
      </c>
      <c r="Q110" s="33"/>
      <c r="R110" s="33"/>
      <c r="S110" s="33"/>
      <c r="T110" s="33"/>
      <c r="U110" s="33"/>
    </row>
    <row r="111" spans="2:21" x14ac:dyDescent="0.3">
      <c r="B111" s="9">
        <v>106</v>
      </c>
      <c r="C111" s="74"/>
      <c r="D111" s="9"/>
      <c r="E111" s="47"/>
      <c r="F111" s="4">
        <v>10</v>
      </c>
      <c r="G111" s="11">
        <f>G110-((Parameters!$E$19-Parameters!$E$20)/Parameters!$C$20)</f>
        <v>0.92999999999999972</v>
      </c>
      <c r="H111" s="10">
        <f t="shared" si="9"/>
        <v>0</v>
      </c>
      <c r="I111" s="10">
        <f t="shared" si="16"/>
        <v>0</v>
      </c>
      <c r="J111" s="10">
        <f>(Parameters!$C$11-'1_Day_Perfect'!I111)/(Parameters!$C$11-Parameters!$C$12)</f>
        <v>4</v>
      </c>
      <c r="K111" s="10">
        <f t="shared" si="10"/>
        <v>1</v>
      </c>
      <c r="L111" s="10">
        <f t="shared" si="11"/>
        <v>0</v>
      </c>
      <c r="M111" s="10">
        <f t="shared" si="12"/>
        <v>5.7768909352614113</v>
      </c>
      <c r="N111" s="10" t="str">
        <f t="shared" si="13"/>
        <v>LI</v>
      </c>
      <c r="O111" s="10">
        <f t="shared" si="14"/>
        <v>2.5</v>
      </c>
      <c r="P111" s="10">
        <f t="shared" si="15"/>
        <v>1.4442227338153528</v>
      </c>
      <c r="Q111" s="33"/>
      <c r="R111" s="33"/>
      <c r="S111" s="33"/>
      <c r="T111" s="33"/>
      <c r="U111" s="33"/>
    </row>
    <row r="112" spans="2:21" x14ac:dyDescent="0.3">
      <c r="B112" s="9">
        <v>107</v>
      </c>
      <c r="C112" s="74"/>
      <c r="D112" s="9"/>
      <c r="E112" s="47"/>
      <c r="F112" s="4">
        <v>10</v>
      </c>
      <c r="G112" s="11">
        <f>G111-((Parameters!$E$19-Parameters!$E$20)/Parameters!$C$20)</f>
        <v>0.9099999999999997</v>
      </c>
      <c r="H112" s="10">
        <f t="shared" si="9"/>
        <v>0</v>
      </c>
      <c r="I112" s="10">
        <f t="shared" si="16"/>
        <v>0</v>
      </c>
      <c r="J112" s="10">
        <f>(Parameters!$C$11-'1_Day_Perfect'!I112)/(Parameters!$C$11-Parameters!$C$12)</f>
        <v>4</v>
      </c>
      <c r="K112" s="10">
        <f t="shared" si="10"/>
        <v>1</v>
      </c>
      <c r="L112" s="10">
        <f t="shared" si="11"/>
        <v>0</v>
      </c>
      <c r="M112" s="10">
        <f t="shared" si="12"/>
        <v>6.832668201446058</v>
      </c>
      <c r="N112" s="10" t="str">
        <f t="shared" si="13"/>
        <v>LI</v>
      </c>
      <c r="O112" s="10">
        <f t="shared" si="14"/>
        <v>2.5</v>
      </c>
      <c r="P112" s="10">
        <f t="shared" si="15"/>
        <v>1.7081670503615145</v>
      </c>
      <c r="Q112" s="33"/>
      <c r="R112" s="33"/>
      <c r="S112" s="33"/>
      <c r="T112" s="33"/>
      <c r="U112" s="33"/>
    </row>
    <row r="113" spans="2:21" x14ac:dyDescent="0.3">
      <c r="B113" s="9">
        <v>108</v>
      </c>
      <c r="C113" s="74"/>
      <c r="D113" s="9"/>
      <c r="E113" s="47"/>
      <c r="F113" s="4">
        <v>10</v>
      </c>
      <c r="G113" s="11">
        <f>G112-((Parameters!$E$19-Parameters!$E$20)/Parameters!$C$20)</f>
        <v>0.88999999999999968</v>
      </c>
      <c r="H113" s="10">
        <f t="shared" si="9"/>
        <v>0</v>
      </c>
      <c r="I113" s="10">
        <f t="shared" si="16"/>
        <v>0</v>
      </c>
      <c r="J113" s="10">
        <f>(Parameters!$C$11-'1_Day_Perfect'!I113)/(Parameters!$C$11-Parameters!$C$12)</f>
        <v>4</v>
      </c>
      <c r="K113" s="10">
        <f t="shared" si="10"/>
        <v>1</v>
      </c>
      <c r="L113" s="10">
        <f t="shared" si="11"/>
        <v>0</v>
      </c>
      <c r="M113" s="10">
        <f t="shared" si="12"/>
        <v>7.6245011510845435</v>
      </c>
      <c r="N113" s="10" t="str">
        <f t="shared" si="13"/>
        <v>NI</v>
      </c>
      <c r="O113" s="10">
        <f t="shared" si="14"/>
        <v>0</v>
      </c>
      <c r="P113" s="10">
        <f t="shared" si="15"/>
        <v>1.9061252877711359</v>
      </c>
      <c r="Q113" s="33"/>
      <c r="R113" s="33"/>
      <c r="S113" s="33"/>
      <c r="T113" s="33"/>
      <c r="U113" s="33"/>
    </row>
    <row r="114" spans="2:21" x14ac:dyDescent="0.3">
      <c r="B114" s="9">
        <v>109</v>
      </c>
      <c r="C114" s="74"/>
      <c r="D114" s="9"/>
      <c r="E114" s="47"/>
      <c r="F114" s="4">
        <v>10</v>
      </c>
      <c r="G114" s="11">
        <f>G113-((Parameters!$E$19-Parameters!$E$20)/Parameters!$C$20)</f>
        <v>0.86999999999999966</v>
      </c>
      <c r="H114" s="10">
        <f t="shared" si="9"/>
        <v>0</v>
      </c>
      <c r="I114" s="10">
        <f t="shared" si="16"/>
        <v>0</v>
      </c>
      <c r="J114" s="10">
        <f>(Parameters!$C$11-'1_Day_Perfect'!I114)/(Parameters!$C$11-Parameters!$C$12)</f>
        <v>4</v>
      </c>
      <c r="K114" s="10">
        <f t="shared" si="10"/>
        <v>1</v>
      </c>
      <c r="L114" s="10">
        <f t="shared" si="11"/>
        <v>0</v>
      </c>
      <c r="M114" s="10">
        <f t="shared" si="12"/>
        <v>5.7183758633134074</v>
      </c>
      <c r="N114" s="10" t="str">
        <f t="shared" si="13"/>
        <v>LI</v>
      </c>
      <c r="O114" s="10">
        <f t="shared" si="14"/>
        <v>2.5</v>
      </c>
      <c r="P114" s="10">
        <f t="shared" si="15"/>
        <v>1.4295939658283519</v>
      </c>
      <c r="Q114" s="33"/>
      <c r="R114" s="33"/>
      <c r="S114" s="33"/>
      <c r="T114" s="33"/>
      <c r="U114" s="33"/>
    </row>
    <row r="115" spans="2:21" x14ac:dyDescent="0.3">
      <c r="B115" s="9">
        <v>110</v>
      </c>
      <c r="C115" s="74"/>
      <c r="D115" s="9"/>
      <c r="E115" s="47"/>
      <c r="F115" s="4">
        <v>10</v>
      </c>
      <c r="G115" s="11">
        <f>G114-((Parameters!$E$19-Parameters!$E$20)/Parameters!$C$20)</f>
        <v>0.84999999999999964</v>
      </c>
      <c r="H115" s="10">
        <f t="shared" si="9"/>
        <v>0</v>
      </c>
      <c r="I115" s="10">
        <f t="shared" si="16"/>
        <v>0</v>
      </c>
      <c r="J115" s="10">
        <f>(Parameters!$C$11-'1_Day_Perfect'!I115)/(Parameters!$C$11-Parameters!$C$12)</f>
        <v>4</v>
      </c>
      <c r="K115" s="10">
        <f t="shared" si="10"/>
        <v>1</v>
      </c>
      <c r="L115" s="10">
        <f t="shared" si="11"/>
        <v>0</v>
      </c>
      <c r="M115" s="10">
        <f t="shared" si="12"/>
        <v>6.7887818974850562</v>
      </c>
      <c r="N115" s="10" t="str">
        <f t="shared" si="13"/>
        <v>LI</v>
      </c>
      <c r="O115" s="10">
        <f t="shared" si="14"/>
        <v>2.5</v>
      </c>
      <c r="P115" s="10">
        <f t="shared" si="15"/>
        <v>1.6971954743712641</v>
      </c>
      <c r="Q115" s="33"/>
      <c r="R115" s="33"/>
      <c r="S115" s="33"/>
      <c r="T115" s="33"/>
      <c r="U115" s="33"/>
    </row>
    <row r="116" spans="2:21" x14ac:dyDescent="0.3">
      <c r="B116" s="9">
        <v>111</v>
      </c>
      <c r="C116" s="74"/>
      <c r="D116" s="9"/>
      <c r="E116" s="47"/>
      <c r="F116" s="4">
        <v>10</v>
      </c>
      <c r="G116" s="11">
        <f>G115-((Parameters!$E$19-Parameters!$E$20)/Parameters!$C$20)</f>
        <v>0.82999999999999963</v>
      </c>
      <c r="H116" s="10">
        <f t="shared" si="9"/>
        <v>0</v>
      </c>
      <c r="I116" s="10">
        <f t="shared" si="16"/>
        <v>0</v>
      </c>
      <c r="J116" s="10">
        <f>(Parameters!$C$11-'1_Day_Perfect'!I116)/(Parameters!$C$11-Parameters!$C$12)</f>
        <v>4</v>
      </c>
      <c r="K116" s="10">
        <f t="shared" si="10"/>
        <v>1</v>
      </c>
      <c r="L116" s="10">
        <f t="shared" si="11"/>
        <v>0</v>
      </c>
      <c r="M116" s="10">
        <f t="shared" si="12"/>
        <v>7.5915864231137915</v>
      </c>
      <c r="N116" s="10" t="str">
        <f t="shared" si="13"/>
        <v>NI</v>
      </c>
      <c r="O116" s="10">
        <f t="shared" si="14"/>
        <v>0</v>
      </c>
      <c r="P116" s="10">
        <f t="shared" si="15"/>
        <v>1.8978966057784479</v>
      </c>
      <c r="Q116" s="33"/>
      <c r="R116" s="33"/>
      <c r="S116" s="33"/>
      <c r="T116" s="33"/>
      <c r="U116" s="33"/>
    </row>
    <row r="117" spans="2:21" x14ac:dyDescent="0.3">
      <c r="B117" s="9">
        <v>112</v>
      </c>
      <c r="C117" s="74"/>
      <c r="D117" s="9"/>
      <c r="E117" s="47"/>
      <c r="F117" s="4">
        <v>10</v>
      </c>
      <c r="G117" s="11">
        <f>G116-((Parameters!$E$19-Parameters!$E$20)/Parameters!$C$20)</f>
        <v>0.80999999999999961</v>
      </c>
      <c r="H117" s="10">
        <f t="shared" si="9"/>
        <v>0</v>
      </c>
      <c r="I117" s="10">
        <f t="shared" si="16"/>
        <v>0</v>
      </c>
      <c r="J117" s="10">
        <f>(Parameters!$C$11-'1_Day_Perfect'!I117)/(Parameters!$C$11-Parameters!$C$12)</f>
        <v>4</v>
      </c>
      <c r="K117" s="10">
        <f t="shared" si="10"/>
        <v>1</v>
      </c>
      <c r="L117" s="10">
        <f t="shared" si="11"/>
        <v>0</v>
      </c>
      <c r="M117" s="10">
        <f t="shared" si="12"/>
        <v>5.6936898173353434</v>
      </c>
      <c r="N117" s="10" t="str">
        <f t="shared" si="13"/>
        <v>LI</v>
      </c>
      <c r="O117" s="10">
        <f t="shared" si="14"/>
        <v>2.5</v>
      </c>
      <c r="P117" s="10">
        <f t="shared" si="15"/>
        <v>1.4234224543338359</v>
      </c>
      <c r="Q117" s="33"/>
      <c r="R117" s="33"/>
      <c r="S117" s="33"/>
      <c r="T117" s="33"/>
      <c r="U117" s="33"/>
    </row>
    <row r="118" spans="2:21" x14ac:dyDescent="0.3">
      <c r="B118" s="9">
        <v>113</v>
      </c>
      <c r="C118" s="74"/>
      <c r="D118" s="9"/>
      <c r="E118" s="47"/>
      <c r="F118" s="4">
        <v>10</v>
      </c>
      <c r="G118" s="11">
        <f>G117-((Parameters!$E$19-Parameters!$E$20)/Parameters!$C$20)</f>
        <v>0.78999999999999959</v>
      </c>
      <c r="H118" s="10">
        <f t="shared" si="9"/>
        <v>0</v>
      </c>
      <c r="I118" s="10">
        <f t="shared" si="16"/>
        <v>0</v>
      </c>
      <c r="J118" s="10">
        <f>(Parameters!$C$11-'1_Day_Perfect'!I118)/(Parameters!$C$11-Parameters!$C$12)</f>
        <v>4</v>
      </c>
      <c r="K118" s="10">
        <f t="shared" si="10"/>
        <v>1</v>
      </c>
      <c r="L118" s="10">
        <f t="shared" si="11"/>
        <v>0</v>
      </c>
      <c r="M118" s="10">
        <f t="shared" si="12"/>
        <v>6.7702673630015076</v>
      </c>
      <c r="N118" s="10" t="str">
        <f t="shared" si="13"/>
        <v>LI</v>
      </c>
      <c r="O118" s="10">
        <f t="shared" si="14"/>
        <v>2.5</v>
      </c>
      <c r="P118" s="10">
        <f t="shared" si="15"/>
        <v>1.6925668407503769</v>
      </c>
      <c r="Q118" s="33"/>
      <c r="R118" s="33"/>
      <c r="S118" s="33"/>
      <c r="T118" s="33"/>
      <c r="U118" s="33"/>
    </row>
    <row r="119" spans="2:21" x14ac:dyDescent="0.3">
      <c r="B119" s="9">
        <v>114</v>
      </c>
      <c r="C119" s="74"/>
      <c r="D119" s="9"/>
      <c r="E119" s="47"/>
      <c r="F119" s="4">
        <v>10</v>
      </c>
      <c r="G119" s="11">
        <f>G118-((Parameters!$E$19-Parameters!$E$20)/Parameters!$C$20)</f>
        <v>0.76999999999999957</v>
      </c>
      <c r="H119" s="10">
        <f t="shared" si="9"/>
        <v>0</v>
      </c>
      <c r="I119" s="10">
        <f t="shared" si="16"/>
        <v>0</v>
      </c>
      <c r="J119" s="10">
        <f>(Parameters!$C$11-'1_Day_Perfect'!I119)/(Parameters!$C$11-Parameters!$C$12)</f>
        <v>4</v>
      </c>
      <c r="K119" s="10">
        <f t="shared" si="10"/>
        <v>1</v>
      </c>
      <c r="L119" s="10">
        <f t="shared" si="11"/>
        <v>0</v>
      </c>
      <c r="M119" s="10">
        <f t="shared" si="12"/>
        <v>7.5777005222511313</v>
      </c>
      <c r="N119" s="10" t="str">
        <f t="shared" si="13"/>
        <v>NI</v>
      </c>
      <c r="O119" s="10">
        <f t="shared" si="14"/>
        <v>0</v>
      </c>
      <c r="P119" s="10">
        <f t="shared" si="15"/>
        <v>1.8944251305627828</v>
      </c>
      <c r="Q119" s="33"/>
      <c r="R119" s="33"/>
      <c r="S119" s="33"/>
      <c r="T119" s="33"/>
      <c r="U119" s="33"/>
    </row>
    <row r="120" spans="2:21" x14ac:dyDescent="0.3">
      <c r="B120" s="9">
        <v>115</v>
      </c>
      <c r="C120" s="74"/>
      <c r="D120" s="9"/>
      <c r="E120" s="47"/>
      <c r="F120" s="4">
        <v>10</v>
      </c>
      <c r="G120" s="11">
        <f>G119-((Parameters!$E$19-Parameters!$E$20)/Parameters!$C$20)</f>
        <v>0.74999999999999956</v>
      </c>
      <c r="H120" s="10">
        <f t="shared" si="9"/>
        <v>0</v>
      </c>
      <c r="I120" s="10">
        <f t="shared" si="16"/>
        <v>0</v>
      </c>
      <c r="J120" s="10">
        <f>(Parameters!$C$11-'1_Day_Perfect'!I120)/(Parameters!$C$11-Parameters!$C$12)</f>
        <v>4</v>
      </c>
      <c r="K120" s="10">
        <f t="shared" si="10"/>
        <v>1</v>
      </c>
      <c r="L120" s="10">
        <f t="shared" si="11"/>
        <v>0</v>
      </c>
      <c r="M120" s="10">
        <f t="shared" si="12"/>
        <v>5.6832753916883485</v>
      </c>
      <c r="N120" s="10" t="str">
        <f t="shared" si="13"/>
        <v>LI</v>
      </c>
      <c r="O120" s="10">
        <f t="shared" si="14"/>
        <v>2.5</v>
      </c>
      <c r="P120" s="10">
        <f t="shared" si="15"/>
        <v>1.4208188479220871</v>
      </c>
      <c r="Q120" s="33"/>
      <c r="R120" s="33"/>
      <c r="S120" s="33"/>
      <c r="T120" s="33"/>
      <c r="U120" s="33"/>
    </row>
    <row r="121" spans="2:21" x14ac:dyDescent="0.3">
      <c r="B121" s="9">
        <v>116</v>
      </c>
      <c r="C121" s="74"/>
      <c r="D121" s="9"/>
      <c r="E121" s="47"/>
      <c r="F121" s="4">
        <v>10</v>
      </c>
      <c r="G121" s="11">
        <f>G120-((Parameters!$E$19-Parameters!$E$20)/Parameters!$C$20)</f>
        <v>0.72999999999999954</v>
      </c>
      <c r="H121" s="10">
        <f t="shared" si="9"/>
        <v>0</v>
      </c>
      <c r="I121" s="10">
        <f t="shared" si="16"/>
        <v>0</v>
      </c>
      <c r="J121" s="10">
        <f>(Parameters!$C$11-'1_Day_Perfect'!I121)/(Parameters!$C$11-Parameters!$C$12)</f>
        <v>4</v>
      </c>
      <c r="K121" s="10">
        <f t="shared" si="10"/>
        <v>1</v>
      </c>
      <c r="L121" s="10">
        <f t="shared" si="11"/>
        <v>0</v>
      </c>
      <c r="M121" s="10">
        <f t="shared" si="12"/>
        <v>6.7624565437662607</v>
      </c>
      <c r="N121" s="10" t="str">
        <f t="shared" si="13"/>
        <v>LI</v>
      </c>
      <c r="O121" s="10">
        <f t="shared" si="14"/>
        <v>2.5</v>
      </c>
      <c r="P121" s="10">
        <f t="shared" si="15"/>
        <v>1.6906141359415652</v>
      </c>
      <c r="Q121" s="33"/>
      <c r="R121" s="33"/>
      <c r="S121" s="33"/>
      <c r="T121" s="33"/>
      <c r="U121" s="33"/>
    </row>
    <row r="122" spans="2:21" x14ac:dyDescent="0.3">
      <c r="B122" s="9">
        <v>117</v>
      </c>
      <c r="C122" s="74"/>
      <c r="D122" s="9"/>
      <c r="E122" s="47"/>
      <c r="F122" s="4">
        <v>10</v>
      </c>
      <c r="G122" s="11">
        <f>G121-((Parameters!$E$19-Parameters!$E$20)/Parameters!$C$20)</f>
        <v>0.70999999999999952</v>
      </c>
      <c r="H122" s="10">
        <f t="shared" si="9"/>
        <v>0</v>
      </c>
      <c r="I122" s="10">
        <f t="shared" si="16"/>
        <v>0</v>
      </c>
      <c r="J122" s="10">
        <f>(Parameters!$C$11-'1_Day_Perfect'!I122)/(Parameters!$C$11-Parameters!$C$12)</f>
        <v>4</v>
      </c>
      <c r="K122" s="10">
        <f t="shared" si="10"/>
        <v>1</v>
      </c>
      <c r="L122" s="10">
        <f t="shared" si="11"/>
        <v>0</v>
      </c>
      <c r="M122" s="10">
        <f t="shared" si="12"/>
        <v>7.5718424078246951</v>
      </c>
      <c r="N122" s="10" t="str">
        <f t="shared" si="13"/>
        <v>NI</v>
      </c>
      <c r="O122" s="10">
        <f t="shared" si="14"/>
        <v>0</v>
      </c>
      <c r="P122" s="10">
        <f t="shared" si="15"/>
        <v>1.8929606019561738</v>
      </c>
      <c r="Q122" s="33"/>
      <c r="R122" s="33"/>
      <c r="S122" s="33"/>
      <c r="T122" s="33"/>
      <c r="U122" s="33"/>
    </row>
    <row r="123" spans="2:21" x14ac:dyDescent="0.3">
      <c r="B123" s="9">
        <v>118</v>
      </c>
      <c r="C123" s="74"/>
      <c r="D123" s="9"/>
      <c r="E123" s="47"/>
      <c r="F123" s="4">
        <v>10</v>
      </c>
      <c r="G123" s="11">
        <f>G122-((Parameters!$E$19-Parameters!$E$20)/Parameters!$C$20)</f>
        <v>0.6899999999999995</v>
      </c>
      <c r="H123" s="10">
        <f t="shared" si="9"/>
        <v>0</v>
      </c>
      <c r="I123" s="10">
        <f t="shared" si="16"/>
        <v>0</v>
      </c>
      <c r="J123" s="10">
        <f>(Parameters!$C$11-'1_Day_Perfect'!I123)/(Parameters!$C$11-Parameters!$C$12)</f>
        <v>4</v>
      </c>
      <c r="K123" s="10">
        <f t="shared" si="10"/>
        <v>1</v>
      </c>
      <c r="L123" s="10">
        <f t="shared" si="11"/>
        <v>0</v>
      </c>
      <c r="M123" s="10">
        <f t="shared" si="12"/>
        <v>5.6788818058685209</v>
      </c>
      <c r="N123" s="10" t="str">
        <f t="shared" si="13"/>
        <v>LI</v>
      </c>
      <c r="O123" s="10">
        <f t="shared" si="14"/>
        <v>2.5</v>
      </c>
      <c r="P123" s="10">
        <f t="shared" si="15"/>
        <v>1.4197204514671302</v>
      </c>
      <c r="Q123" s="33"/>
      <c r="R123" s="33"/>
      <c r="S123" s="33"/>
      <c r="T123" s="33"/>
      <c r="U123" s="33"/>
    </row>
    <row r="124" spans="2:21" x14ac:dyDescent="0.3">
      <c r="B124" s="9">
        <v>119</v>
      </c>
      <c r="C124" s="74"/>
      <c r="D124" s="9"/>
      <c r="E124" s="47"/>
      <c r="F124" s="4">
        <v>10</v>
      </c>
      <c r="G124" s="11">
        <f>G123-((Parameters!$E$19-Parameters!$E$20)/Parameters!$C$20)</f>
        <v>0.66999999999999948</v>
      </c>
      <c r="H124" s="10">
        <f t="shared" si="9"/>
        <v>0</v>
      </c>
      <c r="I124" s="10">
        <f t="shared" si="16"/>
        <v>0</v>
      </c>
      <c r="J124" s="10">
        <f>(Parameters!$C$11-'1_Day_Perfect'!I124)/(Parameters!$C$11-Parameters!$C$12)</f>
        <v>4</v>
      </c>
      <c r="K124" s="10">
        <f t="shared" si="10"/>
        <v>1</v>
      </c>
      <c r="L124" s="10">
        <f t="shared" si="11"/>
        <v>0</v>
      </c>
      <c r="M124" s="10">
        <f t="shared" si="12"/>
        <v>6.7591613544013907</v>
      </c>
      <c r="N124" s="10" t="str">
        <f t="shared" si="13"/>
        <v>LI</v>
      </c>
      <c r="O124" s="10">
        <f t="shared" si="14"/>
        <v>2.5</v>
      </c>
      <c r="P124" s="10">
        <f t="shared" si="15"/>
        <v>1.6897903386003477</v>
      </c>
      <c r="Q124" s="33"/>
      <c r="R124" s="33"/>
      <c r="S124" s="33"/>
      <c r="T124" s="33"/>
      <c r="U124" s="33"/>
    </row>
    <row r="125" spans="2:21" x14ac:dyDescent="0.3">
      <c r="B125" s="9">
        <v>120</v>
      </c>
      <c r="C125" s="74"/>
      <c r="D125" s="9"/>
      <c r="E125" s="47"/>
      <c r="F125" s="4">
        <v>10</v>
      </c>
      <c r="G125" s="11">
        <f>G124-((Parameters!$E$19-Parameters!$E$20)/Parameters!$C$20)</f>
        <v>0.64999999999999947</v>
      </c>
      <c r="H125" s="10">
        <f t="shared" si="9"/>
        <v>0</v>
      </c>
      <c r="I125" s="10">
        <f t="shared" si="16"/>
        <v>0</v>
      </c>
      <c r="J125" s="10">
        <f>(Parameters!$C$11-'1_Day_Perfect'!I125)/(Parameters!$C$11-Parameters!$C$12)</f>
        <v>4</v>
      </c>
      <c r="K125" s="10">
        <f t="shared" si="10"/>
        <v>1</v>
      </c>
      <c r="L125" s="10">
        <f t="shared" si="11"/>
        <v>0</v>
      </c>
      <c r="M125" s="10">
        <f t="shared" si="12"/>
        <v>7.5693710158010425</v>
      </c>
      <c r="N125" s="10" t="str">
        <f t="shared" si="13"/>
        <v>NI</v>
      </c>
      <c r="O125" s="10">
        <f t="shared" si="14"/>
        <v>0</v>
      </c>
      <c r="P125" s="10">
        <f t="shared" si="15"/>
        <v>1.8923427539502606</v>
      </c>
      <c r="Q125" s="33"/>
      <c r="R125" s="33"/>
      <c r="S125" s="33"/>
      <c r="T125" s="33"/>
      <c r="U125" s="33"/>
    </row>
    <row r="126" spans="2:21" x14ac:dyDescent="0.3">
      <c r="B126" s="30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3"/>
      <c r="R126" s="33"/>
      <c r="S126" s="33"/>
      <c r="T126" s="33"/>
      <c r="U126" s="33"/>
    </row>
    <row r="127" spans="2:21" x14ac:dyDescent="0.3">
      <c r="B127" s="30"/>
      <c r="C127" s="10" t="s">
        <v>47</v>
      </c>
      <c r="D127" s="42">
        <f>SUM(D6:D30)</f>
        <v>0</v>
      </c>
      <c r="E127" s="9"/>
      <c r="F127" s="4"/>
      <c r="G127" s="4"/>
      <c r="H127" s="10"/>
      <c r="J127" s="10"/>
      <c r="K127" s="10"/>
      <c r="L127" s="43">
        <f>SUM(L6:L30)</f>
        <v>0</v>
      </c>
      <c r="M127" s="43"/>
      <c r="N127" s="43"/>
      <c r="O127" s="43">
        <f t="shared" ref="O127:P127" si="17">SUM(O6:O30)</f>
        <v>200</v>
      </c>
      <c r="P127" s="43">
        <f t="shared" si="17"/>
        <v>211.61999450063098</v>
      </c>
      <c r="Q127" s="33"/>
      <c r="R127" s="33"/>
      <c r="S127" s="33"/>
      <c r="T127" s="33"/>
      <c r="U127" s="33"/>
    </row>
    <row r="128" spans="2:21" x14ac:dyDescent="0.3">
      <c r="B128" s="30"/>
      <c r="C128" s="10" t="s">
        <v>48</v>
      </c>
      <c r="D128" s="44">
        <f>SUM(D31:D65)</f>
        <v>0</v>
      </c>
      <c r="E128" s="9"/>
      <c r="F128" s="4"/>
      <c r="G128" s="4"/>
      <c r="H128" s="10"/>
      <c r="J128" s="10"/>
      <c r="K128" s="10"/>
      <c r="L128" s="43">
        <f>SUM(L31:L65)</f>
        <v>0</v>
      </c>
      <c r="M128" s="43"/>
      <c r="N128" s="43"/>
      <c r="O128" s="43">
        <f t="shared" ref="O128:P128" si="18">SUM(O31:O65)</f>
        <v>172.5</v>
      </c>
      <c r="P128" s="43">
        <f t="shared" si="18"/>
        <v>178.17724545964793</v>
      </c>
      <c r="Q128" s="33"/>
      <c r="R128" s="33"/>
      <c r="S128" s="33"/>
      <c r="T128" s="33"/>
      <c r="U128" s="33"/>
    </row>
    <row r="129" spans="2:21" x14ac:dyDescent="0.3">
      <c r="B129" s="30"/>
      <c r="C129" s="10" t="s">
        <v>49</v>
      </c>
      <c r="D129" s="44">
        <f>SUM(D66:D100)</f>
        <v>0</v>
      </c>
      <c r="E129" s="9"/>
      <c r="F129" s="4"/>
      <c r="G129" s="4"/>
      <c r="H129" s="10"/>
      <c r="J129" s="10"/>
      <c r="K129" s="10"/>
      <c r="L129" s="43">
        <f>SUM(L66:L100)</f>
        <v>0</v>
      </c>
      <c r="M129" s="43"/>
      <c r="N129" s="43"/>
      <c r="O129" s="43">
        <f t="shared" ref="O129:P129" si="19">SUM(O66:O100)</f>
        <v>240</v>
      </c>
      <c r="P129" s="43">
        <f t="shared" si="19"/>
        <v>232.43248976702097</v>
      </c>
      <c r="Q129" s="33"/>
      <c r="R129" s="33"/>
      <c r="S129" s="33"/>
      <c r="T129" s="33"/>
      <c r="U129" s="33"/>
    </row>
    <row r="130" spans="2:21" x14ac:dyDescent="0.3">
      <c r="B130" s="30"/>
      <c r="C130" s="46" t="s">
        <v>50</v>
      </c>
      <c r="D130" s="43">
        <f>SUM(D101:D125)</f>
        <v>0</v>
      </c>
      <c r="E130" s="45"/>
      <c r="F130" s="45"/>
      <c r="G130" s="45"/>
      <c r="H130" s="45"/>
      <c r="J130" s="45"/>
      <c r="K130" s="45"/>
      <c r="L130" s="43">
        <f>SUM(L101:L125)</f>
        <v>0</v>
      </c>
      <c r="M130" s="43"/>
      <c r="N130" s="43"/>
      <c r="O130" s="43">
        <f t="shared" ref="O130:P130" si="20">SUM(O101:O125)</f>
        <v>32.5</v>
      </c>
      <c r="P130" s="43">
        <f t="shared" si="20"/>
        <v>57.09324201084933</v>
      </c>
      <c r="Q130" s="33"/>
      <c r="R130" s="33"/>
      <c r="S130" s="33"/>
      <c r="T130" s="33"/>
      <c r="U130" s="33"/>
    </row>
    <row r="132" spans="2:21" x14ac:dyDescent="0.3">
      <c r="D132" s="13">
        <f>SUM(D6:D125)</f>
        <v>0</v>
      </c>
      <c r="E132" s="13"/>
      <c r="F132" s="13"/>
      <c r="G132" s="14"/>
      <c r="H132" s="14"/>
      <c r="I132" s="14"/>
      <c r="J132" s="14"/>
      <c r="K132" s="14"/>
      <c r="L132" s="13">
        <f>SUM(L6:L125)</f>
        <v>0</v>
      </c>
      <c r="M132" s="13"/>
      <c r="N132" s="13"/>
      <c r="O132" s="13">
        <f>SUM(O5:O125)</f>
        <v>645</v>
      </c>
      <c r="P132" s="13">
        <f>SUM(P5:P125)</f>
        <v>689.32297173814936</v>
      </c>
    </row>
    <row r="133" spans="2:21" x14ac:dyDescent="0.3">
      <c r="E133" s="27">
        <f>SUM(E6:E125)</f>
        <v>0</v>
      </c>
    </row>
  </sheetData>
  <mergeCells count="6">
    <mergeCell ref="C101:C125"/>
    <mergeCell ref="B2:P2"/>
    <mergeCell ref="F4:F5"/>
    <mergeCell ref="C6:C30"/>
    <mergeCell ref="C31:C65"/>
    <mergeCell ref="C66:C10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3"/>
  <sheetViews>
    <sheetView topLeftCell="B6" workbookViewId="0">
      <selection activeCell="G6" sqref="G6"/>
    </sheetView>
  </sheetViews>
  <sheetFormatPr defaultRowHeight="14.4" x14ac:dyDescent="0.3"/>
  <cols>
    <col min="1" max="1" width="3.109375" customWidth="1"/>
    <col min="3" max="3" width="12.886718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3" t="s">
        <v>42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0" t="s">
        <v>16</v>
      </c>
      <c r="D6" s="9">
        <v>0</v>
      </c>
      <c r="E6" s="47">
        <v>14.756137841578711</v>
      </c>
      <c r="F6" s="4">
        <v>50</v>
      </c>
      <c r="G6" s="11">
        <v>0.65</v>
      </c>
      <c r="H6" s="10">
        <f>E6*G6</f>
        <v>9.5914895970261629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9.5914895970261629</v>
      </c>
      <c r="M6" s="10">
        <f>MAX((M5+O5+D6-L6-P5),0)</f>
        <v>30.408510402973839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7.6021276007434597</v>
      </c>
      <c r="Q6" s="2"/>
      <c r="R6" s="2"/>
      <c r="S6" s="2"/>
      <c r="T6" s="2"/>
      <c r="U6" s="2"/>
    </row>
    <row r="7" spans="2:21" x14ac:dyDescent="0.3">
      <c r="B7" s="9">
        <v>3</v>
      </c>
      <c r="C7" s="61"/>
      <c r="D7" s="9">
        <v>5.2</v>
      </c>
      <c r="E7" s="47">
        <v>12.452208946193844</v>
      </c>
      <c r="F7" s="4">
        <v>50</v>
      </c>
      <c r="G7" s="11">
        <v>0.65</v>
      </c>
      <c r="H7" s="10">
        <f t="shared" ref="H7:H66" si="0">E7*G7</f>
        <v>8.0939358150259988</v>
      </c>
      <c r="I7" s="10">
        <f>MAX(0,(I6+L6-D6-M6+O6))</f>
        <v>91.682979194052336</v>
      </c>
      <c r="J7" s="10">
        <f>(Parameters!$C$11-'1_Day_Lead'!I7)/(Parameters!$C$11-Parameters!$C$12)</f>
        <v>1.7018988343937507</v>
      </c>
      <c r="K7" s="10">
        <f t="shared" ref="K7:K66" si="1">IF(J7&lt;0,0,IF(J7&gt;1,1,J7))</f>
        <v>1</v>
      </c>
      <c r="L7" s="10">
        <f t="shared" ref="L7:L66" si="2">H7*K7</f>
        <v>8.0939358150259988</v>
      </c>
      <c r="M7" s="10">
        <f t="shared" ref="M7:M66" si="3">MAX((M6+O6+D7-L7-P6),0)</f>
        <v>32.412446987204383</v>
      </c>
      <c r="N7" s="10" t="str">
        <f t="shared" ref="N7:N66" si="4">IF(M7&lt;0.25*F7,"HI",IF(M7&lt;0.5*F7,"MI",IF(M7&lt;0.75*F7,"LI","NI")))</f>
        <v>LI</v>
      </c>
      <c r="O7" s="10">
        <f t="shared" ref="O7:O66" si="5">IF(N7="NI",0,IF(N7="LI",0.25*F7,IF(N7="MI",0.5*F7,0.75*F7)))</f>
        <v>12.5</v>
      </c>
      <c r="P7" s="10">
        <f t="shared" ref="P7:P66" si="6">0.25*M7</f>
        <v>8.1031117468010958</v>
      </c>
      <c r="Q7" s="2"/>
      <c r="R7" s="2"/>
      <c r="S7" s="2"/>
      <c r="T7" s="2"/>
      <c r="U7" s="2"/>
    </row>
    <row r="8" spans="2:21" x14ac:dyDescent="0.3">
      <c r="B8" s="9">
        <v>5</v>
      </c>
      <c r="C8" s="61"/>
      <c r="D8" s="9">
        <v>5.0999999999999996</v>
      </c>
      <c r="E8" s="47">
        <v>10.970119078630656</v>
      </c>
      <c r="F8" s="4">
        <v>50</v>
      </c>
      <c r="G8" s="11">
        <v>0.65</v>
      </c>
      <c r="H8" s="10">
        <f t="shared" si="0"/>
        <v>7.1305774011099263</v>
      </c>
      <c r="I8" s="10">
        <f t="shared" ref="I8:I66" si="7">MAX(0,(I7+L7-D7-M7+O7))</f>
        <v>74.664468021873944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7.1305774011099263</v>
      </c>
      <c r="M8" s="10">
        <f t="shared" si="3"/>
        <v>34.778757839293363</v>
      </c>
      <c r="N8" s="10" t="str">
        <f t="shared" si="4"/>
        <v>LI</v>
      </c>
      <c r="O8" s="10">
        <f t="shared" si="5"/>
        <v>12.5</v>
      </c>
      <c r="P8" s="10">
        <f t="shared" si="6"/>
        <v>8.6946894598233406</v>
      </c>
      <c r="Q8" s="2"/>
      <c r="R8" s="2"/>
      <c r="S8" s="2"/>
      <c r="T8" s="2"/>
      <c r="U8" s="2"/>
    </row>
    <row r="9" spans="2:21" x14ac:dyDescent="0.3">
      <c r="B9" s="9">
        <v>7</v>
      </c>
      <c r="C9" s="61"/>
      <c r="D9" s="9">
        <v>13.1</v>
      </c>
      <c r="E9" s="47">
        <v>6.4485450539107472</v>
      </c>
      <c r="F9" s="4">
        <v>50</v>
      </c>
      <c r="G9" s="11">
        <v>0.65</v>
      </c>
      <c r="H9" s="10">
        <f t="shared" si="0"/>
        <v>4.1915542850419856</v>
      </c>
      <c r="I9" s="10">
        <f t="shared" si="7"/>
        <v>54.416287583690519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4.1915542850419856</v>
      </c>
      <c r="M9" s="10">
        <f t="shared" si="3"/>
        <v>47.492514094428032</v>
      </c>
      <c r="N9" s="10" t="str">
        <f t="shared" si="4"/>
        <v>NI</v>
      </c>
      <c r="O9" s="10">
        <f t="shared" si="5"/>
        <v>0</v>
      </c>
      <c r="P9" s="10">
        <f t="shared" si="6"/>
        <v>11.873128523607008</v>
      </c>
      <c r="Q9" s="2"/>
      <c r="R9" s="2"/>
      <c r="S9" s="2"/>
      <c r="T9" s="2"/>
      <c r="U9" s="2"/>
    </row>
    <row r="10" spans="2:21" x14ac:dyDescent="0.3">
      <c r="B10" s="9">
        <v>9</v>
      </c>
      <c r="C10" s="61"/>
      <c r="D10" s="9">
        <v>38.199999999999996</v>
      </c>
      <c r="E10" s="47">
        <v>2.7262698034795498</v>
      </c>
      <c r="F10" s="4">
        <v>50</v>
      </c>
      <c r="G10" s="11">
        <v>0.65</v>
      </c>
      <c r="H10" s="10">
        <f t="shared" si="0"/>
        <v>1.7720753722617075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1.7720753722617075</v>
      </c>
      <c r="M10" s="10">
        <f t="shared" si="3"/>
        <v>72.047310198559302</v>
      </c>
      <c r="N10" s="10" t="str">
        <f t="shared" si="4"/>
        <v>NI</v>
      </c>
      <c r="O10" s="10">
        <f t="shared" si="5"/>
        <v>0</v>
      </c>
      <c r="P10" s="10">
        <f t="shared" si="6"/>
        <v>18.011827549639825</v>
      </c>
      <c r="Q10" s="2"/>
      <c r="R10" s="2"/>
      <c r="S10" s="2"/>
      <c r="T10" s="2"/>
      <c r="U10" s="2"/>
    </row>
    <row r="11" spans="2:21" x14ac:dyDescent="0.3">
      <c r="B11" s="9">
        <v>11</v>
      </c>
      <c r="C11" s="61"/>
      <c r="D11" s="9">
        <v>7.5</v>
      </c>
      <c r="E11" s="47">
        <v>13.273419439067037</v>
      </c>
      <c r="F11" s="4">
        <v>50</v>
      </c>
      <c r="G11" s="11">
        <v>0.65</v>
      </c>
      <c r="H11" s="10">
        <f t="shared" si="0"/>
        <v>8.6277226353935745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8.6277226353935745</v>
      </c>
      <c r="M11" s="10">
        <f t="shared" si="3"/>
        <v>52.907760013525895</v>
      </c>
      <c r="N11" s="10" t="str">
        <f t="shared" si="4"/>
        <v>NI</v>
      </c>
      <c r="O11" s="10">
        <f t="shared" si="5"/>
        <v>0</v>
      </c>
      <c r="P11" s="10">
        <f t="shared" si="6"/>
        <v>13.226940003381474</v>
      </c>
      <c r="Q11" s="2"/>
      <c r="R11" s="2"/>
      <c r="S11" s="2"/>
      <c r="T11" s="2"/>
      <c r="U11" s="2"/>
    </row>
    <row r="12" spans="2:21" x14ac:dyDescent="0.3">
      <c r="B12" s="9">
        <v>13</v>
      </c>
      <c r="C12" s="61"/>
      <c r="D12" s="9">
        <v>0</v>
      </c>
      <c r="E12" s="47">
        <v>14.438265880462058</v>
      </c>
      <c r="F12" s="4">
        <v>50</v>
      </c>
      <c r="G12" s="11">
        <v>0.65</v>
      </c>
      <c r="H12" s="10">
        <f t="shared" si="0"/>
        <v>9.3848728223003377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9.3848728223003377</v>
      </c>
      <c r="M12" s="10">
        <f t="shared" si="3"/>
        <v>30.295947187844085</v>
      </c>
      <c r="N12" s="10" t="str">
        <f t="shared" si="4"/>
        <v>LI</v>
      </c>
      <c r="O12" s="10">
        <f t="shared" si="5"/>
        <v>12.5</v>
      </c>
      <c r="P12" s="10">
        <f t="shared" si="6"/>
        <v>7.5739867969610213</v>
      </c>
      <c r="Q12" s="2"/>
      <c r="R12" s="2"/>
      <c r="S12" s="2"/>
      <c r="T12" s="2"/>
      <c r="U12" s="2"/>
    </row>
    <row r="13" spans="2:21" x14ac:dyDescent="0.3">
      <c r="B13" s="9">
        <v>15</v>
      </c>
      <c r="C13" s="61"/>
      <c r="D13" s="9">
        <v>0</v>
      </c>
      <c r="E13" s="47">
        <v>12.525827356708781</v>
      </c>
      <c r="F13" s="4">
        <v>50</v>
      </c>
      <c r="G13" s="11">
        <v>0.65</v>
      </c>
      <c r="H13" s="10">
        <f t="shared" si="0"/>
        <v>8.1417877818607085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8.1417877818607085</v>
      </c>
      <c r="M13" s="10">
        <f t="shared" si="3"/>
        <v>27.080172609022355</v>
      </c>
      <c r="N13" s="10" t="str">
        <f t="shared" si="4"/>
        <v>LI</v>
      </c>
      <c r="O13" s="10">
        <f t="shared" si="5"/>
        <v>12.5</v>
      </c>
      <c r="P13" s="10">
        <f t="shared" si="6"/>
        <v>6.7700431522555888</v>
      </c>
      <c r="Q13" s="2"/>
      <c r="R13" s="2"/>
      <c r="S13" s="2"/>
      <c r="T13" s="2"/>
      <c r="U13" s="2"/>
    </row>
    <row r="14" spans="2:21" x14ac:dyDescent="0.3">
      <c r="B14" s="9">
        <v>17</v>
      </c>
      <c r="C14" s="61"/>
      <c r="D14" s="9">
        <v>0</v>
      </c>
      <c r="E14" s="47">
        <v>7.8230479155553443</v>
      </c>
      <c r="F14" s="4">
        <v>50</v>
      </c>
      <c r="G14" s="11">
        <v>0.65</v>
      </c>
      <c r="H14" s="10">
        <f t="shared" si="0"/>
        <v>5.0849811451109739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5.0849811451109739</v>
      </c>
      <c r="M14" s="10">
        <f t="shared" si="3"/>
        <v>27.725148311655794</v>
      </c>
      <c r="N14" s="10" t="str">
        <f t="shared" si="4"/>
        <v>LI</v>
      </c>
      <c r="O14" s="10">
        <f t="shared" si="5"/>
        <v>12.5</v>
      </c>
      <c r="P14" s="10">
        <f t="shared" si="6"/>
        <v>6.9312870779139484</v>
      </c>
      <c r="Q14" s="2"/>
      <c r="R14" s="2"/>
      <c r="S14" s="2"/>
      <c r="T14" s="2"/>
      <c r="U14" s="2"/>
    </row>
    <row r="15" spans="2:21" x14ac:dyDescent="0.3">
      <c r="B15" s="9">
        <v>19</v>
      </c>
      <c r="C15" s="61"/>
      <c r="D15" s="9">
        <v>1.4</v>
      </c>
      <c r="E15" s="47">
        <v>16.714218912870265</v>
      </c>
      <c r="F15" s="4">
        <v>50</v>
      </c>
      <c r="G15" s="11">
        <v>0.65</v>
      </c>
      <c r="H15" s="10">
        <f t="shared" si="0"/>
        <v>10.864242293365672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10.864242293365672</v>
      </c>
      <c r="M15" s="10">
        <f t="shared" si="3"/>
        <v>23.829618940376172</v>
      </c>
      <c r="N15" s="10" t="str">
        <f t="shared" si="4"/>
        <v>MI</v>
      </c>
      <c r="O15" s="10">
        <f t="shared" si="5"/>
        <v>25</v>
      </c>
      <c r="P15" s="10">
        <f t="shared" si="6"/>
        <v>5.9574047350940429</v>
      </c>
      <c r="Q15" s="2"/>
      <c r="R15" s="2"/>
      <c r="S15" s="2"/>
      <c r="T15" s="2"/>
      <c r="U15" s="2"/>
    </row>
    <row r="16" spans="2:21" x14ac:dyDescent="0.3">
      <c r="B16" s="9">
        <v>21</v>
      </c>
      <c r="C16" s="61"/>
      <c r="D16" s="9">
        <v>0</v>
      </c>
      <c r="E16" s="47">
        <v>7.827785793750575</v>
      </c>
      <c r="F16" s="4">
        <v>50</v>
      </c>
      <c r="G16" s="11">
        <v>0.65</v>
      </c>
      <c r="H16" s="10">
        <f t="shared" si="0"/>
        <v>5.0880607659378736</v>
      </c>
      <c r="I16" s="10">
        <f t="shared" si="7"/>
        <v>10.6346233529895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5.0880607659378736</v>
      </c>
      <c r="M16" s="10">
        <f t="shared" si="3"/>
        <v>37.784153439344252</v>
      </c>
      <c r="N16" s="10" t="str">
        <f t="shared" si="4"/>
        <v>NI</v>
      </c>
      <c r="O16" s="10">
        <f t="shared" si="5"/>
        <v>0</v>
      </c>
      <c r="P16" s="10">
        <f t="shared" si="6"/>
        <v>9.4460383598360629</v>
      </c>
      <c r="Q16" s="2"/>
      <c r="R16" s="2"/>
      <c r="S16" s="2"/>
      <c r="T16" s="2"/>
      <c r="U16" s="2"/>
    </row>
    <row r="17" spans="1:21" x14ac:dyDescent="0.3">
      <c r="B17" s="9">
        <v>23</v>
      </c>
      <c r="C17" s="61"/>
      <c r="D17" s="9">
        <v>9.3000000000000007</v>
      </c>
      <c r="E17" s="47">
        <v>9.1398912848306839</v>
      </c>
      <c r="F17" s="4">
        <v>50</v>
      </c>
      <c r="G17" s="11">
        <v>0.65</v>
      </c>
      <c r="H17" s="10">
        <f t="shared" si="0"/>
        <v>5.9409293351399448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5.9409293351399448</v>
      </c>
      <c r="M17" s="10">
        <f t="shared" si="3"/>
        <v>31.697185744368245</v>
      </c>
      <c r="N17" s="10" t="str">
        <f t="shared" si="4"/>
        <v>LI</v>
      </c>
      <c r="O17" s="10">
        <f t="shared" si="5"/>
        <v>12.5</v>
      </c>
      <c r="P17" s="10">
        <f t="shared" si="6"/>
        <v>7.9242964360920611</v>
      </c>
      <c r="Q17" s="2"/>
      <c r="R17" s="2"/>
      <c r="S17" s="2"/>
      <c r="T17" s="2"/>
      <c r="U17" s="2"/>
    </row>
    <row r="18" spans="1:21" x14ac:dyDescent="0.3">
      <c r="B18" s="9">
        <v>25</v>
      </c>
      <c r="C18" s="62"/>
      <c r="D18" s="9">
        <v>2.4</v>
      </c>
      <c r="E18" s="47">
        <v>4.609381497745078</v>
      </c>
      <c r="F18" s="4">
        <v>50</v>
      </c>
      <c r="G18" s="11">
        <v>0.65</v>
      </c>
      <c r="H18" s="10">
        <f t="shared" si="0"/>
        <v>2.996097973534301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2.996097973534301</v>
      </c>
      <c r="M18" s="10">
        <f t="shared" si="3"/>
        <v>35.676791334741878</v>
      </c>
      <c r="N18" s="10" t="str">
        <f t="shared" si="4"/>
        <v>LI</v>
      </c>
      <c r="O18" s="10">
        <f t="shared" si="5"/>
        <v>12.5</v>
      </c>
      <c r="P18" s="10">
        <f t="shared" si="6"/>
        <v>8.9191978336854696</v>
      </c>
      <c r="Q18" s="2"/>
      <c r="R18" s="2"/>
      <c r="S18" s="2"/>
      <c r="T18" s="2"/>
      <c r="U18" s="2"/>
    </row>
    <row r="19" spans="1:21" x14ac:dyDescent="0.3">
      <c r="A19">
        <f>COUNT(E19:E36)</f>
        <v>18</v>
      </c>
      <c r="B19" s="9">
        <v>27</v>
      </c>
      <c r="C19" s="60" t="s">
        <v>39</v>
      </c>
      <c r="D19" s="9">
        <v>5.4</v>
      </c>
      <c r="E19" s="47">
        <v>8.3719021979488044</v>
      </c>
      <c r="F19" s="4">
        <v>30</v>
      </c>
      <c r="G19" s="11">
        <f>G18+(Parameters!$E$18-Parameters!$E$17)/$A$19</f>
        <v>0.67777777777777781</v>
      </c>
      <c r="H19" s="10">
        <f t="shared" si="0"/>
        <v>5.6742892674986347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5.6742892674986347</v>
      </c>
      <c r="M19" s="10">
        <f t="shared" si="3"/>
        <v>38.983304233557774</v>
      </c>
      <c r="N19" s="10" t="str">
        <f t="shared" si="4"/>
        <v>NI</v>
      </c>
      <c r="O19" s="10">
        <f t="shared" si="5"/>
        <v>0</v>
      </c>
      <c r="P19" s="10">
        <f t="shared" si="6"/>
        <v>9.7458260583894436</v>
      </c>
      <c r="Q19" s="2"/>
      <c r="R19" s="2"/>
      <c r="S19" s="2"/>
      <c r="T19" s="2"/>
      <c r="U19" s="2"/>
    </row>
    <row r="20" spans="1:21" x14ac:dyDescent="0.3">
      <c r="B20" s="9">
        <v>29</v>
      </c>
      <c r="C20" s="61"/>
      <c r="D20" s="9">
        <v>5.4</v>
      </c>
      <c r="E20" s="47">
        <v>7.3679452740430174</v>
      </c>
      <c r="F20" s="4">
        <v>30</v>
      </c>
      <c r="G20" s="11">
        <f>G19+(Parameters!$E$18-Parameters!$E$17)/$A$19</f>
        <v>0.7055555555555556</v>
      </c>
      <c r="H20" s="10">
        <f t="shared" si="0"/>
        <v>5.1984947211303512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5.1984947211303512</v>
      </c>
      <c r="M20" s="10">
        <f t="shared" si="3"/>
        <v>29.438983454037977</v>
      </c>
      <c r="N20" s="10" t="str">
        <f t="shared" si="4"/>
        <v>NI</v>
      </c>
      <c r="O20" s="10">
        <f t="shared" si="5"/>
        <v>0</v>
      </c>
      <c r="P20" s="10">
        <f t="shared" si="6"/>
        <v>7.3597458635094943</v>
      </c>
      <c r="Q20" s="2"/>
      <c r="R20" s="2"/>
      <c r="S20" s="2"/>
      <c r="T20" s="2"/>
      <c r="U20" s="2"/>
    </row>
    <row r="21" spans="1:21" x14ac:dyDescent="0.3">
      <c r="B21" s="9">
        <v>31</v>
      </c>
      <c r="C21" s="61"/>
      <c r="D21" s="9">
        <v>8.4</v>
      </c>
      <c r="E21" s="47">
        <v>7.102731549394389</v>
      </c>
      <c r="F21" s="4">
        <v>30</v>
      </c>
      <c r="G21" s="11">
        <f>G20+(Parameters!$E$18-Parameters!$E$17)/$A$19</f>
        <v>0.73333333333333339</v>
      </c>
      <c r="H21" s="10">
        <f t="shared" si="0"/>
        <v>5.2086698028892187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5.2086698028892187</v>
      </c>
      <c r="M21" s="10">
        <f t="shared" si="3"/>
        <v>25.270567787639266</v>
      </c>
      <c r="N21" s="10" t="str">
        <f t="shared" si="4"/>
        <v>NI</v>
      </c>
      <c r="O21" s="10">
        <f t="shared" si="5"/>
        <v>0</v>
      </c>
      <c r="P21" s="10">
        <f t="shared" si="6"/>
        <v>6.3176419469098164</v>
      </c>
      <c r="Q21" s="2"/>
      <c r="R21" s="2"/>
      <c r="S21" s="2"/>
      <c r="T21" s="2"/>
      <c r="U21" s="2"/>
    </row>
    <row r="22" spans="1:21" x14ac:dyDescent="0.3">
      <c r="B22" s="9">
        <v>33</v>
      </c>
      <c r="C22" s="61"/>
      <c r="D22" s="9">
        <v>0.3</v>
      </c>
      <c r="E22" s="47">
        <v>8.3660330129672378</v>
      </c>
      <c r="F22" s="4">
        <v>30</v>
      </c>
      <c r="G22" s="11">
        <f>G21+(Parameters!$E$18-Parameters!$E$17)/$A$19</f>
        <v>0.76111111111111118</v>
      </c>
      <c r="H22" s="10">
        <f t="shared" si="0"/>
        <v>6.367480682091732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6.367480682091732</v>
      </c>
      <c r="M22" s="10">
        <f t="shared" si="3"/>
        <v>12.885445158637719</v>
      </c>
      <c r="N22" s="10" t="str">
        <f t="shared" si="4"/>
        <v>MI</v>
      </c>
      <c r="O22" s="10">
        <f t="shared" si="5"/>
        <v>15</v>
      </c>
      <c r="P22" s="10">
        <f t="shared" si="6"/>
        <v>3.2213612896594297</v>
      </c>
      <c r="Q22" s="2"/>
      <c r="R22" s="2"/>
      <c r="S22" s="2"/>
      <c r="T22" s="2"/>
      <c r="U22" s="2"/>
    </row>
    <row r="23" spans="1:21" x14ac:dyDescent="0.3">
      <c r="B23" s="9">
        <v>35</v>
      </c>
      <c r="C23" s="61"/>
      <c r="D23" s="9">
        <v>20.7</v>
      </c>
      <c r="E23" s="47">
        <v>3.6205664083758538</v>
      </c>
      <c r="F23" s="4">
        <v>30</v>
      </c>
      <c r="G23" s="11">
        <f>G22+(Parameters!$E$18-Parameters!$E$17)/$A$19</f>
        <v>0.78888888888888897</v>
      </c>
      <c r="H23" s="10">
        <f t="shared" si="0"/>
        <v>2.8562246110520628</v>
      </c>
      <c r="I23" s="10">
        <f t="shared" si="7"/>
        <v>8.1820355234540134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2.8562246110520628</v>
      </c>
      <c r="M23" s="10">
        <f t="shared" si="3"/>
        <v>42.507859257926228</v>
      </c>
      <c r="N23" s="10" t="str">
        <f t="shared" si="4"/>
        <v>NI</v>
      </c>
      <c r="O23" s="10">
        <f t="shared" si="5"/>
        <v>0</v>
      </c>
      <c r="P23" s="10">
        <f t="shared" si="6"/>
        <v>10.626964814481557</v>
      </c>
      <c r="Q23" s="2"/>
      <c r="R23" s="2"/>
      <c r="S23" s="2"/>
      <c r="T23" s="2"/>
      <c r="U23" s="2"/>
    </row>
    <row r="24" spans="1:21" x14ac:dyDescent="0.3">
      <c r="B24" s="9">
        <v>37</v>
      </c>
      <c r="C24" s="61"/>
      <c r="D24" s="9">
        <v>24.4</v>
      </c>
      <c r="E24" s="47">
        <v>7.1165967869665243</v>
      </c>
      <c r="F24" s="4">
        <v>30</v>
      </c>
      <c r="G24" s="11">
        <f>G23+(Parameters!$E$18-Parameters!$E$17)/$A$19</f>
        <v>0.81666666666666676</v>
      </c>
      <c r="H24" s="10">
        <f t="shared" si="0"/>
        <v>5.8118873760226624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5.8118873760226624</v>
      </c>
      <c r="M24" s="10">
        <f t="shared" si="3"/>
        <v>50.469007067421998</v>
      </c>
      <c r="N24" s="10" t="str">
        <f t="shared" si="4"/>
        <v>NI</v>
      </c>
      <c r="O24" s="10">
        <f t="shared" si="5"/>
        <v>0</v>
      </c>
      <c r="P24" s="10">
        <f t="shared" si="6"/>
        <v>12.6172517668555</v>
      </c>
      <c r="Q24" s="2"/>
      <c r="R24" s="2"/>
      <c r="S24" s="2"/>
      <c r="T24" s="2"/>
      <c r="U24" s="2"/>
    </row>
    <row r="25" spans="1:21" x14ac:dyDescent="0.3">
      <c r="B25" s="9">
        <v>39</v>
      </c>
      <c r="C25" s="61"/>
      <c r="D25" s="9">
        <v>20.7</v>
      </c>
      <c r="E25" s="47">
        <v>5.0030514415423237</v>
      </c>
      <c r="F25" s="4">
        <v>30</v>
      </c>
      <c r="G25" s="11">
        <f>G24+(Parameters!$E$18-Parameters!$E$17)/$A$19</f>
        <v>0.84444444444444455</v>
      </c>
      <c r="H25" s="10">
        <f t="shared" si="0"/>
        <v>4.2247989950801852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4.2247989950801852</v>
      </c>
      <c r="M25" s="10">
        <f t="shared" si="3"/>
        <v>54.326956305486306</v>
      </c>
      <c r="N25" s="10" t="str">
        <f t="shared" si="4"/>
        <v>NI</v>
      </c>
      <c r="O25" s="10">
        <f t="shared" si="5"/>
        <v>0</v>
      </c>
      <c r="P25" s="10">
        <f t="shared" si="6"/>
        <v>13.581739076371576</v>
      </c>
      <c r="Q25" s="2"/>
      <c r="R25" s="2"/>
      <c r="S25" s="2"/>
      <c r="T25" s="2"/>
      <c r="U25" s="2"/>
    </row>
    <row r="26" spans="1:21" x14ac:dyDescent="0.3">
      <c r="B26" s="9">
        <v>41</v>
      </c>
      <c r="C26" s="61"/>
      <c r="D26" s="9">
        <v>29</v>
      </c>
      <c r="E26" s="47">
        <v>1.7427114801760082</v>
      </c>
      <c r="F26" s="4">
        <v>30</v>
      </c>
      <c r="G26" s="11">
        <f>G25+(Parameters!$E$18-Parameters!$E$17)/$A$19</f>
        <v>0.87222222222222234</v>
      </c>
      <c r="H26" s="10">
        <f t="shared" si="0"/>
        <v>1.5200316799312963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1.5200316799312963</v>
      </c>
      <c r="M26" s="10">
        <f t="shared" si="3"/>
        <v>68.225185549183436</v>
      </c>
      <c r="N26" s="10" t="str">
        <f t="shared" si="4"/>
        <v>NI</v>
      </c>
      <c r="O26" s="10">
        <f t="shared" si="5"/>
        <v>0</v>
      </c>
      <c r="P26" s="10">
        <f t="shared" si="6"/>
        <v>17.056296387295859</v>
      </c>
      <c r="Q26" s="2"/>
      <c r="R26" s="2"/>
      <c r="S26" s="2"/>
      <c r="T26" s="2"/>
      <c r="U26" s="2"/>
    </row>
    <row r="27" spans="1:21" x14ac:dyDescent="0.3">
      <c r="B27" s="9">
        <v>43</v>
      </c>
      <c r="C27" s="61"/>
      <c r="D27" s="9">
        <v>49.5</v>
      </c>
      <c r="E27" s="47">
        <v>6.2170483458682542</v>
      </c>
      <c r="F27" s="4">
        <v>30</v>
      </c>
      <c r="G27" s="11">
        <f>G26+(Parameters!$E$18-Parameters!$E$17)/$A$19</f>
        <v>0.90000000000000013</v>
      </c>
      <c r="H27" s="10">
        <f t="shared" si="0"/>
        <v>5.5953435112814294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5.5953435112814294</v>
      </c>
      <c r="M27" s="10">
        <f t="shared" si="3"/>
        <v>95.07354565060615</v>
      </c>
      <c r="N27" s="10" t="str">
        <f t="shared" si="4"/>
        <v>NI</v>
      </c>
      <c r="O27" s="10">
        <f t="shared" si="5"/>
        <v>0</v>
      </c>
      <c r="P27" s="10">
        <f t="shared" si="6"/>
        <v>23.768386412651537</v>
      </c>
      <c r="Q27" s="2"/>
      <c r="R27" s="2"/>
      <c r="S27" s="2"/>
      <c r="T27" s="2"/>
      <c r="U27" s="2"/>
    </row>
    <row r="28" spans="1:21" x14ac:dyDescent="0.3">
      <c r="B28" s="9">
        <v>45</v>
      </c>
      <c r="C28" s="61"/>
      <c r="D28" s="9">
        <v>17.5</v>
      </c>
      <c r="E28" s="47">
        <v>2.4766876889202152</v>
      </c>
      <c r="F28" s="4">
        <v>30</v>
      </c>
      <c r="G28" s="11">
        <f>G27+(Parameters!$E$18-Parameters!$E$17)/$A$19</f>
        <v>0.92777777777777792</v>
      </c>
      <c r="H28" s="10">
        <f t="shared" si="0"/>
        <v>2.2978158002759779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2.2978158002759779</v>
      </c>
      <c r="M28" s="10">
        <f t="shared" si="3"/>
        <v>86.507343437678628</v>
      </c>
      <c r="N28" s="10" t="str">
        <f t="shared" si="4"/>
        <v>NI</v>
      </c>
      <c r="O28" s="10">
        <f t="shared" si="5"/>
        <v>0</v>
      </c>
      <c r="P28" s="10">
        <f t="shared" si="6"/>
        <v>21.626835859419657</v>
      </c>
      <c r="Q28" s="2"/>
      <c r="R28" s="2"/>
      <c r="S28" s="2"/>
      <c r="T28" s="2"/>
      <c r="U28" s="2"/>
    </row>
    <row r="29" spans="1:21" x14ac:dyDescent="0.3">
      <c r="B29" s="9">
        <v>47</v>
      </c>
      <c r="C29" s="61"/>
      <c r="D29" s="9">
        <v>54.8</v>
      </c>
      <c r="E29" s="47">
        <v>3.3045600284250911</v>
      </c>
      <c r="F29" s="4">
        <v>30</v>
      </c>
      <c r="G29" s="11">
        <f>G28+(Parameters!$E$18-Parameters!$E$17)/$A$19</f>
        <v>0.95555555555555571</v>
      </c>
      <c r="H29" s="10">
        <f t="shared" si="0"/>
        <v>3.157690693828421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3.157690693828421</v>
      </c>
      <c r="M29" s="10">
        <f t="shared" si="3"/>
        <v>116.52281688443057</v>
      </c>
      <c r="N29" s="10" t="str">
        <f t="shared" si="4"/>
        <v>NI</v>
      </c>
      <c r="O29" s="10">
        <f t="shared" si="5"/>
        <v>0</v>
      </c>
      <c r="P29" s="10">
        <f t="shared" si="6"/>
        <v>29.130704221107642</v>
      </c>
      <c r="Q29" s="2"/>
      <c r="R29" s="2"/>
      <c r="S29" s="2"/>
      <c r="T29" s="2"/>
      <c r="U29" s="2"/>
    </row>
    <row r="30" spans="1:21" x14ac:dyDescent="0.3">
      <c r="B30" s="9">
        <v>49</v>
      </c>
      <c r="C30" s="61"/>
      <c r="D30" s="9">
        <v>10.700000000000001</v>
      </c>
      <c r="E30" s="47">
        <v>6.0663883679672947</v>
      </c>
      <c r="F30" s="4">
        <v>30</v>
      </c>
      <c r="G30" s="11">
        <f>G29+(Parameters!$E$18-Parameters!$E$17)/$A$19</f>
        <v>0.9833333333333335</v>
      </c>
      <c r="H30" s="10">
        <f t="shared" si="0"/>
        <v>5.9652818951678412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5.9652818951678412</v>
      </c>
      <c r="M30" s="10">
        <f t="shared" si="3"/>
        <v>92.126830768155088</v>
      </c>
      <c r="N30" s="10" t="str">
        <f t="shared" si="4"/>
        <v>NI</v>
      </c>
      <c r="O30" s="10">
        <f t="shared" si="5"/>
        <v>0</v>
      </c>
      <c r="P30" s="10">
        <f t="shared" si="6"/>
        <v>23.031707692038772</v>
      </c>
      <c r="Q30" s="2"/>
      <c r="R30" s="2"/>
      <c r="S30" s="2"/>
      <c r="T30" s="2"/>
      <c r="U30" s="2"/>
    </row>
    <row r="31" spans="1:21" ht="14.7" customHeight="1" x14ac:dyDescent="0.3">
      <c r="B31" s="9">
        <v>51</v>
      </c>
      <c r="C31" s="61"/>
      <c r="D31" s="9">
        <v>23.8</v>
      </c>
      <c r="E31" s="47">
        <v>2.7618805323317073</v>
      </c>
      <c r="F31" s="4">
        <v>30</v>
      </c>
      <c r="G31" s="11">
        <f>G30+(Parameters!$E$18-Parameters!$E$17)/$A$19</f>
        <v>1.0111111111111113</v>
      </c>
      <c r="H31" s="10">
        <f t="shared" si="0"/>
        <v>2.7925680938020601</v>
      </c>
      <c r="I31" s="10">
        <f t="shared" si="7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2.7925680938020601</v>
      </c>
      <c r="M31" s="10">
        <f t="shared" si="3"/>
        <v>90.102554982314246</v>
      </c>
      <c r="N31" s="10" t="str">
        <f t="shared" si="4"/>
        <v>NI</v>
      </c>
      <c r="O31" s="10">
        <f t="shared" si="5"/>
        <v>0</v>
      </c>
      <c r="P31" s="10">
        <f t="shared" si="6"/>
        <v>22.525638745578561</v>
      </c>
      <c r="Q31" s="2"/>
      <c r="R31" s="2"/>
      <c r="S31" s="2"/>
      <c r="T31" s="2"/>
      <c r="U31" s="2"/>
    </row>
    <row r="32" spans="1:21" x14ac:dyDescent="0.3">
      <c r="B32" s="9">
        <v>53</v>
      </c>
      <c r="C32" s="61"/>
      <c r="D32" s="9">
        <v>12.5</v>
      </c>
      <c r="E32" s="47">
        <v>4.4433991487884796</v>
      </c>
      <c r="F32" s="4">
        <v>30</v>
      </c>
      <c r="G32" s="11">
        <f>G31+(Parameters!$E$18-Parameters!$E$17)/$A$19</f>
        <v>1.038888888888889</v>
      </c>
      <c r="H32" s="10">
        <f t="shared" si="0"/>
        <v>4.6161980045746986</v>
      </c>
      <c r="I32" s="10">
        <f t="shared" si="7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4.6161980045746986</v>
      </c>
      <c r="M32" s="10">
        <f t="shared" si="3"/>
        <v>75.460718232160986</v>
      </c>
      <c r="N32" s="10" t="str">
        <f t="shared" si="4"/>
        <v>NI</v>
      </c>
      <c r="O32" s="10">
        <f t="shared" si="5"/>
        <v>0</v>
      </c>
      <c r="P32" s="10">
        <f t="shared" si="6"/>
        <v>18.865179558040246</v>
      </c>
      <c r="Q32" s="2"/>
      <c r="R32" s="2"/>
      <c r="S32" s="2"/>
      <c r="T32" s="2"/>
      <c r="U32" s="2"/>
    </row>
    <row r="33" spans="2:21" x14ac:dyDescent="0.3">
      <c r="B33" s="9">
        <v>55</v>
      </c>
      <c r="C33" s="61"/>
      <c r="D33" s="9">
        <v>16</v>
      </c>
      <c r="E33" s="47">
        <v>3.2837980755696003</v>
      </c>
      <c r="F33" s="4">
        <v>30</v>
      </c>
      <c r="G33" s="11">
        <f>G32+(Parameters!$E$18-Parameters!$E$17)/$A$19</f>
        <v>1.0666666666666667</v>
      </c>
      <c r="H33" s="10">
        <f t="shared" si="0"/>
        <v>3.5027179472742405</v>
      </c>
      <c r="I33" s="10">
        <f t="shared" si="7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3.5027179472742405</v>
      </c>
      <c r="M33" s="10">
        <f t="shared" si="3"/>
        <v>69.092820726846497</v>
      </c>
      <c r="N33" s="10" t="str">
        <f t="shared" si="4"/>
        <v>NI</v>
      </c>
      <c r="O33" s="10">
        <f t="shared" si="5"/>
        <v>0</v>
      </c>
      <c r="P33" s="10">
        <f t="shared" si="6"/>
        <v>17.273205181711624</v>
      </c>
      <c r="Q33" s="2"/>
      <c r="R33" s="2"/>
      <c r="S33" s="2"/>
      <c r="T33" s="2"/>
      <c r="U33" s="2"/>
    </row>
    <row r="34" spans="2:21" x14ac:dyDescent="0.3">
      <c r="B34" s="9">
        <v>57</v>
      </c>
      <c r="C34" s="61"/>
      <c r="D34" s="9">
        <v>1.3</v>
      </c>
      <c r="E34" s="47">
        <v>6.5184529383654679</v>
      </c>
      <c r="F34" s="4">
        <v>30</v>
      </c>
      <c r="G34" s="11">
        <f>G33+(Parameters!$E$18-Parameters!$E$17)/$A$19</f>
        <v>1.0944444444444443</v>
      </c>
      <c r="H34" s="10">
        <f t="shared" si="0"/>
        <v>7.1340846047666506</v>
      </c>
      <c r="I34" s="10">
        <f t="shared" si="7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7.1340846047666506</v>
      </c>
      <c r="M34" s="10">
        <f t="shared" si="3"/>
        <v>45.985530940368221</v>
      </c>
      <c r="N34" s="10" t="str">
        <f t="shared" si="4"/>
        <v>NI</v>
      </c>
      <c r="O34" s="10">
        <f t="shared" si="5"/>
        <v>0</v>
      </c>
      <c r="P34" s="10">
        <f t="shared" si="6"/>
        <v>11.496382735092055</v>
      </c>
      <c r="Q34" s="2"/>
      <c r="R34" s="2"/>
      <c r="S34" s="2"/>
      <c r="T34" s="2"/>
      <c r="U34" s="2"/>
    </row>
    <row r="35" spans="2:21" x14ac:dyDescent="0.3">
      <c r="B35" s="9">
        <v>59</v>
      </c>
      <c r="C35" s="61"/>
      <c r="D35" s="9">
        <v>7.6</v>
      </c>
      <c r="E35" s="47">
        <v>5.2812975189602938</v>
      </c>
      <c r="F35" s="4">
        <v>30</v>
      </c>
      <c r="G35" s="11">
        <f>G34+(Parameters!$E$18-Parameters!$E$17)/$A$19</f>
        <v>1.122222222222222</v>
      </c>
      <c r="H35" s="10">
        <f t="shared" si="0"/>
        <v>5.9267894379443282</v>
      </c>
      <c r="I35" s="10">
        <f t="shared" si="7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5.9267894379443282</v>
      </c>
      <c r="M35" s="10">
        <f t="shared" si="3"/>
        <v>36.162358767331838</v>
      </c>
      <c r="N35" s="10" t="str">
        <f t="shared" si="4"/>
        <v>NI</v>
      </c>
      <c r="O35" s="10">
        <f t="shared" si="5"/>
        <v>0</v>
      </c>
      <c r="P35" s="10">
        <f t="shared" si="6"/>
        <v>9.0405896918329596</v>
      </c>
      <c r="Q35" s="2"/>
      <c r="R35" s="2"/>
      <c r="S35" s="2"/>
      <c r="T35" s="2"/>
      <c r="U35" s="2"/>
    </row>
    <row r="36" spans="2:21" x14ac:dyDescent="0.3">
      <c r="B36" s="9">
        <v>61</v>
      </c>
      <c r="C36" s="62"/>
      <c r="D36" s="9">
        <v>24</v>
      </c>
      <c r="E36" s="47">
        <v>2.6347048317731954</v>
      </c>
      <c r="F36" s="4">
        <v>30</v>
      </c>
      <c r="G36" s="11">
        <f>G35+(Parameters!$E$18-Parameters!$E$17)/$A$19</f>
        <v>1.1499999999999997</v>
      </c>
      <c r="H36" s="10">
        <f t="shared" si="0"/>
        <v>3.029910556539174</v>
      </c>
      <c r="I36" s="10">
        <f t="shared" si="7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3.029910556539174</v>
      </c>
      <c r="M36" s="10">
        <f t="shared" si="3"/>
        <v>48.091858518959711</v>
      </c>
      <c r="N36" s="10" t="str">
        <f t="shared" si="4"/>
        <v>NI</v>
      </c>
      <c r="O36" s="10">
        <f t="shared" si="5"/>
        <v>0</v>
      </c>
      <c r="P36" s="10">
        <f t="shared" si="6"/>
        <v>12.022964629739928</v>
      </c>
      <c r="Q36" s="2"/>
      <c r="R36" s="2"/>
      <c r="S36" s="2"/>
      <c r="T36" s="2"/>
      <c r="U36" s="2"/>
    </row>
    <row r="37" spans="2:21" x14ac:dyDescent="0.3">
      <c r="B37" s="9">
        <v>63</v>
      </c>
      <c r="C37" s="60" t="s">
        <v>40</v>
      </c>
      <c r="D37" s="9">
        <v>15.4</v>
      </c>
      <c r="E37" s="47">
        <v>5.0270185048193925</v>
      </c>
      <c r="F37" s="4">
        <v>40</v>
      </c>
      <c r="G37" s="11">
        <f>1.15</f>
        <v>1.1499999999999999</v>
      </c>
      <c r="H37" s="10">
        <f t="shared" si="0"/>
        <v>5.7810712805423012</v>
      </c>
      <c r="I37" s="10">
        <f t="shared" si="7"/>
        <v>0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5.7810712805423012</v>
      </c>
      <c r="M37" s="10">
        <f t="shared" si="3"/>
        <v>45.687822608677479</v>
      </c>
      <c r="N37" s="10" t="str">
        <f t="shared" si="4"/>
        <v>NI</v>
      </c>
      <c r="O37" s="10">
        <f t="shared" si="5"/>
        <v>0</v>
      </c>
      <c r="P37" s="10">
        <f t="shared" si="6"/>
        <v>11.42195565216937</v>
      </c>
      <c r="Q37" s="2"/>
      <c r="R37" s="2"/>
      <c r="S37" s="2"/>
      <c r="T37" s="2"/>
      <c r="U37" s="2"/>
    </row>
    <row r="38" spans="2:21" x14ac:dyDescent="0.3">
      <c r="B38" s="9">
        <v>65</v>
      </c>
      <c r="C38" s="61"/>
      <c r="D38" s="9">
        <v>15.9</v>
      </c>
      <c r="E38" s="47">
        <v>3.3450790625295124</v>
      </c>
      <c r="F38" s="4">
        <v>40</v>
      </c>
      <c r="G38" s="11">
        <f t="shared" ref="G38:G53" si="8">1.15</f>
        <v>1.1499999999999999</v>
      </c>
      <c r="H38" s="10">
        <f t="shared" si="0"/>
        <v>3.8468409219089388</v>
      </c>
      <c r="I38" s="10">
        <f t="shared" si="7"/>
        <v>0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3.8468409219089388</v>
      </c>
      <c r="M38" s="10">
        <f t="shared" si="3"/>
        <v>46.319026034599162</v>
      </c>
      <c r="N38" s="10" t="str">
        <f t="shared" si="4"/>
        <v>NI</v>
      </c>
      <c r="O38" s="10">
        <f t="shared" si="5"/>
        <v>0</v>
      </c>
      <c r="P38" s="10">
        <f t="shared" si="6"/>
        <v>11.57975650864979</v>
      </c>
      <c r="Q38" s="2"/>
      <c r="R38" s="2"/>
      <c r="S38" s="2"/>
      <c r="T38" s="2"/>
      <c r="U38" s="2"/>
    </row>
    <row r="39" spans="2:21" x14ac:dyDescent="0.3">
      <c r="B39" s="9">
        <v>67</v>
      </c>
      <c r="C39" s="61"/>
      <c r="D39" s="9">
        <v>19.2</v>
      </c>
      <c r="E39" s="47">
        <v>4.2454003488061947</v>
      </c>
      <c r="F39" s="4">
        <v>40</v>
      </c>
      <c r="G39" s="11">
        <f t="shared" si="8"/>
        <v>1.1499999999999999</v>
      </c>
      <c r="H39" s="10">
        <f t="shared" si="0"/>
        <v>4.8822104011271232</v>
      </c>
      <c r="I39" s="10">
        <f t="shared" si="7"/>
        <v>0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4.8822104011271232</v>
      </c>
      <c r="M39" s="10">
        <f t="shared" si="3"/>
        <v>49.057059124822246</v>
      </c>
      <c r="N39" s="10" t="str">
        <f t="shared" si="4"/>
        <v>NI</v>
      </c>
      <c r="O39" s="10">
        <f t="shared" si="5"/>
        <v>0</v>
      </c>
      <c r="P39" s="10">
        <f t="shared" si="6"/>
        <v>12.264264781205561</v>
      </c>
      <c r="Q39" s="2"/>
      <c r="R39" s="2"/>
      <c r="S39" s="2"/>
      <c r="T39" s="2"/>
      <c r="U39" s="2"/>
    </row>
    <row r="40" spans="2:21" x14ac:dyDescent="0.3">
      <c r="B40" s="9">
        <v>69</v>
      </c>
      <c r="C40" s="61"/>
      <c r="D40" s="9">
        <v>23.1</v>
      </c>
      <c r="E40" s="47">
        <v>2.9034132075798134</v>
      </c>
      <c r="F40" s="4">
        <v>40</v>
      </c>
      <c r="G40" s="11">
        <f t="shared" si="8"/>
        <v>1.1499999999999999</v>
      </c>
      <c r="H40" s="10">
        <f t="shared" si="0"/>
        <v>3.338925188716785</v>
      </c>
      <c r="I40" s="10">
        <f t="shared" si="7"/>
        <v>0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3.338925188716785</v>
      </c>
      <c r="M40" s="10">
        <f t="shared" si="3"/>
        <v>56.553869154899893</v>
      </c>
      <c r="N40" s="10" t="str">
        <f t="shared" si="4"/>
        <v>NI</v>
      </c>
      <c r="O40" s="10">
        <f t="shared" si="5"/>
        <v>0</v>
      </c>
      <c r="P40" s="10">
        <f t="shared" si="6"/>
        <v>14.138467288724973</v>
      </c>
      <c r="Q40" s="2"/>
      <c r="R40" s="2"/>
      <c r="S40" s="2"/>
      <c r="T40" s="2"/>
      <c r="U40" s="2"/>
    </row>
    <row r="41" spans="2:21" x14ac:dyDescent="0.3">
      <c r="B41" s="9">
        <v>71</v>
      </c>
      <c r="C41" s="61"/>
      <c r="D41" s="9">
        <v>22.5</v>
      </c>
      <c r="E41" s="47">
        <v>4.5547125077841475</v>
      </c>
      <c r="F41" s="4">
        <v>40</v>
      </c>
      <c r="G41" s="11">
        <f t="shared" si="8"/>
        <v>1.1499999999999999</v>
      </c>
      <c r="H41" s="10">
        <f t="shared" si="0"/>
        <v>5.2379193839517688</v>
      </c>
      <c r="I41" s="10">
        <f t="shared" si="7"/>
        <v>0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5.2379193839517688</v>
      </c>
      <c r="M41" s="10">
        <f t="shared" si="3"/>
        <v>59.677482482223162</v>
      </c>
      <c r="N41" s="10" t="str">
        <f t="shared" si="4"/>
        <v>NI</v>
      </c>
      <c r="O41" s="10">
        <f t="shared" si="5"/>
        <v>0</v>
      </c>
      <c r="P41" s="10">
        <f t="shared" si="6"/>
        <v>14.919370620555791</v>
      </c>
      <c r="Q41" s="33"/>
      <c r="R41" s="33"/>
      <c r="S41" s="33"/>
      <c r="T41" s="33"/>
      <c r="U41" s="33"/>
    </row>
    <row r="42" spans="2:21" x14ac:dyDescent="0.3">
      <c r="B42" s="9">
        <v>73</v>
      </c>
      <c r="C42" s="61"/>
      <c r="D42" s="9">
        <v>23.400000000000002</v>
      </c>
      <c r="E42" s="47">
        <v>3.1219812741477351</v>
      </c>
      <c r="F42" s="4">
        <v>40</v>
      </c>
      <c r="G42" s="11">
        <f t="shared" si="8"/>
        <v>1.1499999999999999</v>
      </c>
      <c r="H42" s="10">
        <f t="shared" si="0"/>
        <v>3.5902784652698951</v>
      </c>
      <c r="I42" s="10">
        <f t="shared" si="7"/>
        <v>0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3.5902784652698951</v>
      </c>
      <c r="M42" s="10">
        <f t="shared" si="3"/>
        <v>64.567833396397475</v>
      </c>
      <c r="N42" s="10" t="str">
        <f t="shared" si="4"/>
        <v>NI</v>
      </c>
      <c r="O42" s="10">
        <f t="shared" si="5"/>
        <v>0</v>
      </c>
      <c r="P42" s="10">
        <f t="shared" si="6"/>
        <v>16.141958349099369</v>
      </c>
      <c r="Q42" s="33"/>
      <c r="R42" s="33"/>
      <c r="S42" s="33"/>
      <c r="T42" s="33"/>
      <c r="U42" s="33"/>
    </row>
    <row r="43" spans="2:21" x14ac:dyDescent="0.3">
      <c r="B43" s="9">
        <v>75</v>
      </c>
      <c r="C43" s="61"/>
      <c r="D43" s="9">
        <v>15.4</v>
      </c>
      <c r="E43" s="47">
        <v>4.4610741362286213</v>
      </c>
      <c r="F43" s="4">
        <v>40</v>
      </c>
      <c r="G43" s="11">
        <f t="shared" si="8"/>
        <v>1.1499999999999999</v>
      </c>
      <c r="H43" s="10">
        <f t="shared" si="0"/>
        <v>5.1302352566629139</v>
      </c>
      <c r="I43" s="10">
        <f t="shared" si="7"/>
        <v>0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5.1302352566629139</v>
      </c>
      <c r="M43" s="10">
        <f t="shared" si="3"/>
        <v>58.695639790635198</v>
      </c>
      <c r="N43" s="10" t="str">
        <f t="shared" si="4"/>
        <v>NI</v>
      </c>
      <c r="O43" s="10">
        <f t="shared" si="5"/>
        <v>0</v>
      </c>
      <c r="P43" s="10">
        <f t="shared" si="6"/>
        <v>14.6739099476588</v>
      </c>
      <c r="Q43" s="33"/>
      <c r="R43" s="33"/>
      <c r="S43" s="33"/>
      <c r="T43" s="33"/>
      <c r="U43" s="33"/>
    </row>
    <row r="44" spans="2:21" x14ac:dyDescent="0.3">
      <c r="B44" s="9">
        <v>77</v>
      </c>
      <c r="C44" s="61"/>
      <c r="D44" s="9">
        <v>2.9</v>
      </c>
      <c r="E44" s="47">
        <v>4.7388366173453562</v>
      </c>
      <c r="F44" s="4">
        <v>40</v>
      </c>
      <c r="G44" s="11">
        <f t="shared" si="8"/>
        <v>1.1499999999999999</v>
      </c>
      <c r="H44" s="10">
        <f t="shared" si="0"/>
        <v>5.4496621099471589</v>
      </c>
      <c r="I44" s="10">
        <f t="shared" si="7"/>
        <v>0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5.4496621099471589</v>
      </c>
      <c r="M44" s="10">
        <f t="shared" si="3"/>
        <v>41.472067733029235</v>
      </c>
      <c r="N44" s="10" t="str">
        <f t="shared" si="4"/>
        <v>NI</v>
      </c>
      <c r="O44" s="10">
        <f t="shared" si="5"/>
        <v>0</v>
      </c>
      <c r="P44" s="10">
        <f t="shared" si="6"/>
        <v>10.368016933257309</v>
      </c>
      <c r="Q44" s="33"/>
      <c r="R44" s="33"/>
      <c r="S44" s="33"/>
      <c r="T44" s="33"/>
      <c r="U44" s="33"/>
    </row>
    <row r="45" spans="2:21" x14ac:dyDescent="0.3">
      <c r="B45" s="9">
        <v>79</v>
      </c>
      <c r="C45" s="61"/>
      <c r="D45" s="9">
        <v>36.599999999999994</v>
      </c>
      <c r="E45" s="47">
        <v>3.6942502579499132</v>
      </c>
      <c r="F45" s="4">
        <v>40</v>
      </c>
      <c r="G45" s="11">
        <f t="shared" si="8"/>
        <v>1.1499999999999999</v>
      </c>
      <c r="H45" s="10">
        <f t="shared" si="0"/>
        <v>4.2483877966424002</v>
      </c>
      <c r="I45" s="10">
        <f t="shared" si="7"/>
        <v>0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4.2483877966424002</v>
      </c>
      <c r="M45" s="10">
        <f t="shared" si="3"/>
        <v>63.455663003129516</v>
      </c>
      <c r="N45" s="10" t="str">
        <f t="shared" si="4"/>
        <v>NI</v>
      </c>
      <c r="O45" s="10">
        <f t="shared" si="5"/>
        <v>0</v>
      </c>
      <c r="P45" s="10">
        <f t="shared" si="6"/>
        <v>15.863915750782379</v>
      </c>
      <c r="Q45" s="33"/>
      <c r="R45" s="33"/>
      <c r="S45" s="33"/>
      <c r="T45" s="33"/>
      <c r="U45" s="33"/>
    </row>
    <row r="46" spans="2:21" x14ac:dyDescent="0.3">
      <c r="B46" s="9">
        <v>81</v>
      </c>
      <c r="C46" s="61"/>
      <c r="D46" s="9">
        <v>14.5</v>
      </c>
      <c r="E46" s="47">
        <v>3.0146846145511139</v>
      </c>
      <c r="F46" s="4">
        <v>40</v>
      </c>
      <c r="G46" s="11">
        <f t="shared" si="8"/>
        <v>1.1499999999999999</v>
      </c>
      <c r="H46" s="10">
        <f t="shared" si="0"/>
        <v>3.4668873067337809</v>
      </c>
      <c r="I46" s="10">
        <f t="shared" si="7"/>
        <v>0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3.4668873067337809</v>
      </c>
      <c r="M46" s="10">
        <f t="shared" si="3"/>
        <v>58.624859945613352</v>
      </c>
      <c r="N46" s="10" t="str">
        <f t="shared" si="4"/>
        <v>NI</v>
      </c>
      <c r="O46" s="10">
        <f t="shared" si="5"/>
        <v>0</v>
      </c>
      <c r="P46" s="10">
        <f t="shared" si="6"/>
        <v>14.656214986403338</v>
      </c>
      <c r="Q46" s="33"/>
      <c r="R46" s="33"/>
      <c r="S46" s="33"/>
      <c r="T46" s="33"/>
      <c r="U46" s="33"/>
    </row>
    <row r="47" spans="2:21" x14ac:dyDescent="0.3">
      <c r="B47" s="9">
        <v>83</v>
      </c>
      <c r="C47" s="61"/>
      <c r="D47" s="9">
        <v>32</v>
      </c>
      <c r="E47" s="47">
        <v>2.2912375221200807</v>
      </c>
      <c r="F47" s="4">
        <v>40</v>
      </c>
      <c r="G47" s="11">
        <f t="shared" si="8"/>
        <v>1.1499999999999999</v>
      </c>
      <c r="H47" s="10">
        <f t="shared" si="0"/>
        <v>2.6349231504380928</v>
      </c>
      <c r="I47" s="10">
        <f t="shared" si="7"/>
        <v>0</v>
      </c>
      <c r="J47" s="10">
        <f>(Parameters!$C$11-'1_Day_Lead'!I47)/(Parameters!$C$11-Parameters!$C$12)</f>
        <v>4</v>
      </c>
      <c r="K47" s="10">
        <f t="shared" si="1"/>
        <v>1</v>
      </c>
      <c r="L47" s="10">
        <f t="shared" si="2"/>
        <v>2.6349231504380928</v>
      </c>
      <c r="M47" s="10">
        <f t="shared" si="3"/>
        <v>73.333721808771912</v>
      </c>
      <c r="N47" s="10" t="str">
        <f t="shared" si="4"/>
        <v>NI</v>
      </c>
      <c r="O47" s="10">
        <f t="shared" si="5"/>
        <v>0</v>
      </c>
      <c r="P47" s="10">
        <f t="shared" si="6"/>
        <v>18.333430452192978</v>
      </c>
      <c r="Q47" s="33"/>
      <c r="R47" s="33"/>
      <c r="S47" s="33"/>
      <c r="T47" s="33"/>
      <c r="U47" s="33"/>
    </row>
    <row r="48" spans="2:21" x14ac:dyDescent="0.3">
      <c r="B48" s="9">
        <v>85</v>
      </c>
      <c r="C48" s="61"/>
      <c r="D48" s="9">
        <v>30.2</v>
      </c>
      <c r="E48" s="47">
        <v>3.1444442703281004</v>
      </c>
      <c r="F48" s="4">
        <v>40</v>
      </c>
      <c r="G48" s="11">
        <f t="shared" si="8"/>
        <v>1.1499999999999999</v>
      </c>
      <c r="H48" s="10">
        <f t="shared" si="0"/>
        <v>3.6161109108773153</v>
      </c>
      <c r="I48" s="10">
        <f t="shared" si="7"/>
        <v>0</v>
      </c>
      <c r="J48" s="10">
        <f>(Parameters!$C$11-'1_Day_Lead'!I48)/(Parameters!$C$11-Parameters!$C$12)</f>
        <v>4</v>
      </c>
      <c r="K48" s="10">
        <f t="shared" si="1"/>
        <v>1</v>
      </c>
      <c r="L48" s="10">
        <f t="shared" si="2"/>
        <v>3.6161109108773153</v>
      </c>
      <c r="M48" s="10">
        <f t="shared" si="3"/>
        <v>81.584180445701634</v>
      </c>
      <c r="N48" s="10" t="str">
        <f t="shared" si="4"/>
        <v>NI</v>
      </c>
      <c r="O48" s="10">
        <f t="shared" si="5"/>
        <v>0</v>
      </c>
      <c r="P48" s="10">
        <f t="shared" si="6"/>
        <v>20.396045111425408</v>
      </c>
      <c r="Q48" s="33"/>
      <c r="R48" s="33"/>
      <c r="S48" s="33"/>
      <c r="T48" s="33"/>
      <c r="U48" s="33"/>
    </row>
    <row r="49" spans="2:21" x14ac:dyDescent="0.3">
      <c r="B49" s="9">
        <v>87</v>
      </c>
      <c r="C49" s="61"/>
      <c r="D49" s="9">
        <v>7.2</v>
      </c>
      <c r="E49" s="47">
        <v>5.1484245454691777</v>
      </c>
      <c r="F49" s="4">
        <v>40</v>
      </c>
      <c r="G49" s="11">
        <f t="shared" si="8"/>
        <v>1.1499999999999999</v>
      </c>
      <c r="H49" s="10">
        <f t="shared" si="0"/>
        <v>5.9206882272895536</v>
      </c>
      <c r="I49" s="10">
        <f t="shared" si="7"/>
        <v>0</v>
      </c>
      <c r="J49" s="10">
        <f>(Parameters!$C$11-'1_Day_Lead'!I49)/(Parameters!$C$11-Parameters!$C$12)</f>
        <v>4</v>
      </c>
      <c r="K49" s="10">
        <f t="shared" si="1"/>
        <v>1</v>
      </c>
      <c r="L49" s="10">
        <f t="shared" si="2"/>
        <v>5.9206882272895536</v>
      </c>
      <c r="M49" s="10">
        <f t="shared" si="3"/>
        <v>62.467447106986668</v>
      </c>
      <c r="N49" s="10" t="str">
        <f t="shared" si="4"/>
        <v>NI</v>
      </c>
      <c r="O49" s="10">
        <f t="shared" si="5"/>
        <v>0</v>
      </c>
      <c r="P49" s="10">
        <f t="shared" si="6"/>
        <v>15.616861776746667</v>
      </c>
      <c r="Q49" s="33"/>
      <c r="R49" s="33"/>
      <c r="S49" s="33"/>
      <c r="T49" s="33"/>
      <c r="U49" s="33"/>
    </row>
    <row r="50" spans="2:21" x14ac:dyDescent="0.3">
      <c r="B50" s="9">
        <v>89</v>
      </c>
      <c r="C50" s="61"/>
      <c r="D50" s="9">
        <v>0</v>
      </c>
      <c r="E50" s="47">
        <v>6.0757494043709741</v>
      </c>
      <c r="F50" s="4">
        <v>40</v>
      </c>
      <c r="G50" s="11">
        <f t="shared" si="8"/>
        <v>1.1499999999999999</v>
      </c>
      <c r="H50" s="10">
        <f t="shared" si="0"/>
        <v>6.98711181502662</v>
      </c>
      <c r="I50" s="10">
        <f t="shared" si="7"/>
        <v>0</v>
      </c>
      <c r="J50" s="10">
        <f>(Parameters!$C$11-'1_Day_Lead'!I50)/(Parameters!$C$11-Parameters!$C$12)</f>
        <v>4</v>
      </c>
      <c r="K50" s="10">
        <f t="shared" si="1"/>
        <v>1</v>
      </c>
      <c r="L50" s="10">
        <f t="shared" si="2"/>
        <v>6.98711181502662</v>
      </c>
      <c r="M50" s="10">
        <f t="shared" si="3"/>
        <v>39.863473515213379</v>
      </c>
      <c r="N50" s="10" t="str">
        <f t="shared" si="4"/>
        <v>NI</v>
      </c>
      <c r="O50" s="10">
        <f t="shared" si="5"/>
        <v>0</v>
      </c>
      <c r="P50" s="10">
        <f t="shared" si="6"/>
        <v>9.9658683788033446</v>
      </c>
      <c r="Q50" s="33"/>
      <c r="R50" s="33"/>
      <c r="S50" s="33"/>
      <c r="T50" s="33"/>
      <c r="U50" s="33"/>
    </row>
    <row r="51" spans="2:21" x14ac:dyDescent="0.3">
      <c r="B51" s="9">
        <v>91</v>
      </c>
      <c r="C51" s="61"/>
      <c r="D51" s="9">
        <v>5.4</v>
      </c>
      <c r="E51" s="47">
        <v>7.2996920878509712</v>
      </c>
      <c r="F51" s="4">
        <v>40</v>
      </c>
      <c r="G51" s="11">
        <f t="shared" si="8"/>
        <v>1.1499999999999999</v>
      </c>
      <c r="H51" s="10">
        <f t="shared" si="0"/>
        <v>8.3946459010286159</v>
      </c>
      <c r="I51" s="10">
        <f t="shared" si="7"/>
        <v>0</v>
      </c>
      <c r="J51" s="10">
        <f>(Parameters!$C$11-'1_Day_Lead'!I51)/(Parameters!$C$11-Parameters!$C$12)</f>
        <v>4</v>
      </c>
      <c r="K51" s="10">
        <f t="shared" si="1"/>
        <v>1</v>
      </c>
      <c r="L51" s="10">
        <f t="shared" si="2"/>
        <v>8.3946459010286159</v>
      </c>
      <c r="M51" s="10">
        <f t="shared" si="3"/>
        <v>26.902959235381417</v>
      </c>
      <c r="N51" s="10" t="str">
        <f t="shared" si="4"/>
        <v>LI</v>
      </c>
      <c r="O51" s="10">
        <f t="shared" si="5"/>
        <v>10</v>
      </c>
      <c r="P51" s="10">
        <f t="shared" si="6"/>
        <v>6.7257398088453542</v>
      </c>
      <c r="Q51" s="33"/>
      <c r="R51" s="33"/>
      <c r="S51" s="33"/>
      <c r="T51" s="33"/>
      <c r="U51" s="33"/>
    </row>
    <row r="52" spans="2:21" x14ac:dyDescent="0.3">
      <c r="B52" s="9">
        <v>93</v>
      </c>
      <c r="C52" s="61"/>
      <c r="D52" s="9">
        <v>0</v>
      </c>
      <c r="E52" s="47">
        <v>4.6232829191220866</v>
      </c>
      <c r="F52" s="4">
        <v>40</v>
      </c>
      <c r="G52" s="11">
        <f t="shared" si="8"/>
        <v>1.1499999999999999</v>
      </c>
      <c r="H52" s="10">
        <f t="shared" si="0"/>
        <v>5.3167753569903988</v>
      </c>
      <c r="I52" s="10">
        <f t="shared" si="7"/>
        <v>0</v>
      </c>
      <c r="J52" s="10">
        <f>(Parameters!$C$11-'1_Day_Lead'!I52)/(Parameters!$C$11-Parameters!$C$12)</f>
        <v>4</v>
      </c>
      <c r="K52" s="10">
        <f t="shared" si="1"/>
        <v>1</v>
      </c>
      <c r="L52" s="10">
        <f t="shared" si="2"/>
        <v>5.3167753569903988</v>
      </c>
      <c r="M52" s="10">
        <f t="shared" si="3"/>
        <v>24.860444069545665</v>
      </c>
      <c r="N52" s="10" t="str">
        <f t="shared" si="4"/>
        <v>LI</v>
      </c>
      <c r="O52" s="10">
        <f t="shared" si="5"/>
        <v>10</v>
      </c>
      <c r="P52" s="10">
        <f t="shared" si="6"/>
        <v>6.2151110173864161</v>
      </c>
      <c r="Q52" s="33"/>
      <c r="R52" s="33"/>
      <c r="S52" s="33"/>
      <c r="T52" s="33"/>
      <c r="U52" s="33"/>
    </row>
    <row r="53" spans="2:21" x14ac:dyDescent="0.3">
      <c r="B53" s="9">
        <v>95</v>
      </c>
      <c r="C53" s="62"/>
      <c r="D53" s="9">
        <v>8.6</v>
      </c>
      <c r="E53" s="47">
        <v>4.9121057627083546</v>
      </c>
      <c r="F53" s="4">
        <v>40</v>
      </c>
      <c r="G53" s="11">
        <f t="shared" si="8"/>
        <v>1.1499999999999999</v>
      </c>
      <c r="H53" s="10">
        <f t="shared" si="0"/>
        <v>5.648921627114607</v>
      </c>
      <c r="I53" s="10">
        <f t="shared" si="7"/>
        <v>0</v>
      </c>
      <c r="J53" s="10">
        <f>(Parameters!$C$11-'1_Day_Lead'!I53)/(Parameters!$C$11-Parameters!$C$12)</f>
        <v>4</v>
      </c>
      <c r="K53" s="10">
        <f t="shared" si="1"/>
        <v>1</v>
      </c>
      <c r="L53" s="10">
        <f t="shared" si="2"/>
        <v>5.648921627114607</v>
      </c>
      <c r="M53" s="10">
        <f t="shared" si="3"/>
        <v>31.596411425044639</v>
      </c>
      <c r="N53" s="10" t="str">
        <f t="shared" si="4"/>
        <v>NI</v>
      </c>
      <c r="O53" s="10">
        <f t="shared" si="5"/>
        <v>0</v>
      </c>
      <c r="P53" s="10">
        <f t="shared" si="6"/>
        <v>7.8991028562611598</v>
      </c>
      <c r="Q53" s="33"/>
      <c r="R53" s="33"/>
      <c r="S53" s="33"/>
      <c r="T53" s="33"/>
      <c r="U53" s="33"/>
    </row>
    <row r="54" spans="2:21" x14ac:dyDescent="0.3">
      <c r="B54" s="9">
        <v>97</v>
      </c>
      <c r="C54" s="60" t="s">
        <v>43</v>
      </c>
      <c r="D54" s="9">
        <v>34</v>
      </c>
      <c r="E54" s="47">
        <v>1.4501907052889726</v>
      </c>
      <c r="F54" s="4">
        <v>10</v>
      </c>
      <c r="G54" s="11">
        <f>G53-((Parameters!$E$19-Parameters!$E$20)/$D$67)</f>
        <v>1.1115384615384614</v>
      </c>
      <c r="H54" s="10">
        <f t="shared" si="0"/>
        <v>1.611942745494281</v>
      </c>
      <c r="I54" s="10">
        <f t="shared" si="7"/>
        <v>0</v>
      </c>
      <c r="J54" s="10">
        <f>(Parameters!$C$11-'1_Day_Lead'!I54)/(Parameters!$C$11-Parameters!$C$12)</f>
        <v>4</v>
      </c>
      <c r="K54" s="10">
        <f t="shared" si="1"/>
        <v>1</v>
      </c>
      <c r="L54" s="10">
        <f t="shared" si="2"/>
        <v>1.611942745494281</v>
      </c>
      <c r="M54" s="10">
        <f t="shared" si="3"/>
        <v>56.085365823289195</v>
      </c>
      <c r="N54" s="10" t="str">
        <f t="shared" si="4"/>
        <v>NI</v>
      </c>
      <c r="O54" s="10">
        <f t="shared" si="5"/>
        <v>0</v>
      </c>
      <c r="P54" s="10">
        <f t="shared" si="6"/>
        <v>14.021341455822299</v>
      </c>
      <c r="Q54" s="33"/>
      <c r="R54" s="33"/>
      <c r="S54" s="33"/>
      <c r="T54" s="33"/>
      <c r="U54" s="33"/>
    </row>
    <row r="55" spans="2:21" x14ac:dyDescent="0.3">
      <c r="B55" s="9">
        <v>99</v>
      </c>
      <c r="C55" s="61"/>
      <c r="D55" s="9">
        <v>28</v>
      </c>
      <c r="E55" s="47">
        <v>3.5509082385477599</v>
      </c>
      <c r="F55" s="4">
        <v>10</v>
      </c>
      <c r="G55" s="11">
        <f>G54-((Parameters!$E$19-Parameters!$E$20)/$D$67)</f>
        <v>1.0730769230769228</v>
      </c>
      <c r="H55" s="10">
        <f t="shared" si="0"/>
        <v>3.8103976867493259</v>
      </c>
      <c r="I55" s="10">
        <f t="shared" si="7"/>
        <v>0</v>
      </c>
      <c r="J55" s="10">
        <f>(Parameters!$C$11-'1_Day_Lead'!I55)/(Parameters!$C$11-Parameters!$C$12)</f>
        <v>4</v>
      </c>
      <c r="K55" s="10">
        <f t="shared" si="1"/>
        <v>1</v>
      </c>
      <c r="L55" s="10">
        <f t="shared" si="2"/>
        <v>3.8103976867493259</v>
      </c>
      <c r="M55" s="10">
        <f t="shared" si="3"/>
        <v>66.253626680717574</v>
      </c>
      <c r="N55" s="10" t="str">
        <f t="shared" si="4"/>
        <v>NI</v>
      </c>
      <c r="O55" s="10">
        <f t="shared" si="5"/>
        <v>0</v>
      </c>
      <c r="P55" s="10">
        <f t="shared" si="6"/>
        <v>16.563406670179393</v>
      </c>
      <c r="Q55" s="33"/>
      <c r="R55" s="33"/>
      <c r="S55" s="33"/>
      <c r="T55" s="33"/>
      <c r="U55" s="33"/>
    </row>
    <row r="56" spans="2:21" x14ac:dyDescent="0.3">
      <c r="B56" s="9">
        <v>101</v>
      </c>
      <c r="C56" s="61"/>
      <c r="D56" s="9">
        <v>18.2</v>
      </c>
      <c r="E56" s="47">
        <v>4.1849887834166282</v>
      </c>
      <c r="F56" s="4">
        <v>10</v>
      </c>
      <c r="G56" s="11">
        <f>G55-((Parameters!$E$19-Parameters!$E$20)/$D$67)</f>
        <v>1.0346153846153843</v>
      </c>
      <c r="H56" s="10">
        <f t="shared" si="0"/>
        <v>4.3298537797656635</v>
      </c>
      <c r="I56" s="10">
        <f t="shared" si="7"/>
        <v>0</v>
      </c>
      <c r="J56" s="10">
        <f>(Parameters!$C$11-'1_Day_Lead'!I56)/(Parameters!$C$11-Parameters!$C$12)</f>
        <v>4</v>
      </c>
      <c r="K56" s="10">
        <f t="shared" si="1"/>
        <v>1</v>
      </c>
      <c r="L56" s="10">
        <f t="shared" si="2"/>
        <v>4.3298537797656635</v>
      </c>
      <c r="M56" s="10">
        <f t="shared" si="3"/>
        <v>63.560366230772516</v>
      </c>
      <c r="N56" s="10" t="str">
        <f t="shared" si="4"/>
        <v>NI</v>
      </c>
      <c r="O56" s="10">
        <f t="shared" si="5"/>
        <v>0</v>
      </c>
      <c r="P56" s="10">
        <f t="shared" si="6"/>
        <v>15.890091557693129</v>
      </c>
      <c r="Q56" s="33"/>
      <c r="R56" s="33"/>
      <c r="S56" s="33"/>
      <c r="T56" s="33"/>
      <c r="U56" s="33"/>
    </row>
    <row r="57" spans="2:21" x14ac:dyDescent="0.3">
      <c r="B57" s="9">
        <v>103</v>
      </c>
      <c r="C57" s="61"/>
      <c r="D57" s="9">
        <v>33.299999999999997</v>
      </c>
      <c r="E57" s="47">
        <v>3.3232865557634117</v>
      </c>
      <c r="F57" s="4">
        <v>10</v>
      </c>
      <c r="G57" s="11">
        <f>G56-((Parameters!$E$19-Parameters!$E$20)/$D$67)</f>
        <v>0.99615384615384583</v>
      </c>
      <c r="H57" s="10">
        <f t="shared" si="0"/>
        <v>3.3105046843950898</v>
      </c>
      <c r="I57" s="10">
        <f t="shared" si="7"/>
        <v>0</v>
      </c>
      <c r="J57" s="10">
        <f>(Parameters!$C$11-'1_Day_Lead'!I57)/(Parameters!$C$11-Parameters!$C$12)</f>
        <v>4</v>
      </c>
      <c r="K57" s="10">
        <f t="shared" si="1"/>
        <v>1</v>
      </c>
      <c r="L57" s="10">
        <f t="shared" si="2"/>
        <v>3.3105046843950898</v>
      </c>
      <c r="M57" s="10">
        <f t="shared" si="3"/>
        <v>77.659769988684303</v>
      </c>
      <c r="N57" s="10" t="str">
        <f t="shared" si="4"/>
        <v>NI</v>
      </c>
      <c r="O57" s="10">
        <f t="shared" si="5"/>
        <v>0</v>
      </c>
      <c r="P57" s="10">
        <f t="shared" si="6"/>
        <v>19.414942497171076</v>
      </c>
      <c r="Q57" s="33"/>
      <c r="R57" s="33"/>
      <c r="S57" s="33"/>
      <c r="T57" s="33"/>
      <c r="U57" s="33"/>
    </row>
    <row r="58" spans="2:21" x14ac:dyDescent="0.3">
      <c r="B58" s="9">
        <v>105</v>
      </c>
      <c r="C58" s="61"/>
      <c r="D58" s="9">
        <v>7.8</v>
      </c>
      <c r="E58" s="47">
        <v>4.8350819406266883</v>
      </c>
      <c r="F58" s="4">
        <v>10</v>
      </c>
      <c r="G58" s="11">
        <f>G57-((Parameters!$E$19-Parameters!$E$20)/$D$67)</f>
        <v>0.9576923076923074</v>
      </c>
      <c r="H58" s="10">
        <f t="shared" si="0"/>
        <v>4.6305207816001728</v>
      </c>
      <c r="I58" s="10">
        <f t="shared" si="7"/>
        <v>0</v>
      </c>
      <c r="J58" s="10">
        <f>(Parameters!$C$11-'1_Day_Lead'!I58)/(Parameters!$C$11-Parameters!$C$12)</f>
        <v>4</v>
      </c>
      <c r="K58" s="10">
        <f t="shared" si="1"/>
        <v>1</v>
      </c>
      <c r="L58" s="10">
        <f t="shared" si="2"/>
        <v>4.6305207816001728</v>
      </c>
      <c r="M58" s="10">
        <f t="shared" si="3"/>
        <v>61.414306709913056</v>
      </c>
      <c r="N58" s="10" t="str">
        <f t="shared" si="4"/>
        <v>NI</v>
      </c>
      <c r="O58" s="10">
        <f t="shared" si="5"/>
        <v>0</v>
      </c>
      <c r="P58" s="10">
        <f t="shared" si="6"/>
        <v>15.353576677478264</v>
      </c>
      <c r="Q58" s="33"/>
      <c r="R58" s="33"/>
      <c r="S58" s="33"/>
      <c r="T58" s="33"/>
      <c r="U58" s="33"/>
    </row>
    <row r="59" spans="2:21" x14ac:dyDescent="0.3">
      <c r="B59" s="9">
        <v>107</v>
      </c>
      <c r="C59" s="61"/>
      <c r="D59" s="9">
        <v>11.8</v>
      </c>
      <c r="E59" s="47">
        <v>3.3500915543473586</v>
      </c>
      <c r="F59" s="4">
        <v>10</v>
      </c>
      <c r="G59" s="11">
        <f>G58-((Parameters!$E$19-Parameters!$E$20)/$D$67)</f>
        <v>0.91923076923076896</v>
      </c>
      <c r="H59" s="10">
        <f t="shared" si="0"/>
        <v>3.0795072364962248</v>
      </c>
      <c r="I59" s="10">
        <f t="shared" si="7"/>
        <v>0</v>
      </c>
      <c r="J59" s="10">
        <f>(Parameters!$C$11-'1_Day_Lead'!I59)/(Parameters!$C$11-Parameters!$C$12)</f>
        <v>4</v>
      </c>
      <c r="K59" s="10">
        <f t="shared" si="1"/>
        <v>1</v>
      </c>
      <c r="L59" s="10">
        <f t="shared" si="2"/>
        <v>3.0795072364962248</v>
      </c>
      <c r="M59" s="10">
        <f t="shared" si="3"/>
        <v>54.781222795938568</v>
      </c>
      <c r="N59" s="10" t="str">
        <f t="shared" si="4"/>
        <v>NI</v>
      </c>
      <c r="O59" s="10">
        <f t="shared" si="5"/>
        <v>0</v>
      </c>
      <c r="P59" s="10">
        <f t="shared" si="6"/>
        <v>13.695305698984642</v>
      </c>
      <c r="Q59" s="33"/>
      <c r="R59" s="33"/>
      <c r="S59" s="33"/>
      <c r="T59" s="33"/>
      <c r="U59" s="33"/>
    </row>
    <row r="60" spans="2:21" x14ac:dyDescent="0.3">
      <c r="B60" s="9">
        <v>109</v>
      </c>
      <c r="C60" s="61"/>
      <c r="D60" s="9">
        <v>4.4000000000000004</v>
      </c>
      <c r="E60" s="47">
        <v>4.1479785497993529</v>
      </c>
      <c r="F60" s="4">
        <v>10</v>
      </c>
      <c r="G60" s="11">
        <f>G59-((Parameters!$E$19-Parameters!$E$20)/$D$67)</f>
        <v>0.88076923076923053</v>
      </c>
      <c r="H60" s="10">
        <f t="shared" si="0"/>
        <v>3.6534118765540442</v>
      </c>
      <c r="I60" s="10">
        <f t="shared" si="7"/>
        <v>0</v>
      </c>
      <c r="J60" s="10">
        <f>(Parameters!$C$11-'1_Day_Lead'!I60)/(Parameters!$C$11-Parameters!$C$12)</f>
        <v>4</v>
      </c>
      <c r="K60" s="10">
        <f t="shared" si="1"/>
        <v>1</v>
      </c>
      <c r="L60" s="10">
        <f t="shared" si="2"/>
        <v>3.6534118765540442</v>
      </c>
      <c r="M60" s="10">
        <f t="shared" si="3"/>
        <v>41.832505220399881</v>
      </c>
      <c r="N60" s="10" t="str">
        <f t="shared" si="4"/>
        <v>NI</v>
      </c>
      <c r="O60" s="10">
        <f t="shared" si="5"/>
        <v>0</v>
      </c>
      <c r="P60" s="10">
        <f t="shared" si="6"/>
        <v>10.45812630509997</v>
      </c>
      <c r="Q60" s="33"/>
      <c r="R60" s="33"/>
      <c r="S60" s="33"/>
      <c r="T60" s="33"/>
      <c r="U60" s="33"/>
    </row>
    <row r="61" spans="2:21" x14ac:dyDescent="0.3">
      <c r="B61" s="9">
        <v>111</v>
      </c>
      <c r="C61" s="61"/>
      <c r="D61" s="9">
        <v>8</v>
      </c>
      <c r="E61" s="47">
        <v>3.1474134694326743</v>
      </c>
      <c r="F61" s="4">
        <v>10</v>
      </c>
      <c r="G61" s="11">
        <f>G60-((Parameters!$E$19-Parameters!$E$20)/$D$67)</f>
        <v>0.84230769230769209</v>
      </c>
      <c r="H61" s="10">
        <f t="shared" si="0"/>
        <v>2.6510905761759829</v>
      </c>
      <c r="I61" s="10">
        <f t="shared" si="7"/>
        <v>0</v>
      </c>
      <c r="J61" s="10">
        <f>(Parameters!$C$11-'1_Day_Lead'!I61)/(Parameters!$C$11-Parameters!$C$12)</f>
        <v>4</v>
      </c>
      <c r="K61" s="10">
        <f t="shared" si="1"/>
        <v>1</v>
      </c>
      <c r="L61" s="10">
        <f t="shared" si="2"/>
        <v>2.6510905761759829</v>
      </c>
      <c r="M61" s="10">
        <f t="shared" si="3"/>
        <v>36.723288339123926</v>
      </c>
      <c r="N61" s="10" t="str">
        <f t="shared" si="4"/>
        <v>NI</v>
      </c>
      <c r="O61" s="10">
        <f t="shared" si="5"/>
        <v>0</v>
      </c>
      <c r="P61" s="10">
        <f t="shared" si="6"/>
        <v>9.1808220847809814</v>
      </c>
      <c r="Q61" s="33"/>
      <c r="R61" s="33"/>
      <c r="S61" s="33"/>
      <c r="T61" s="33"/>
      <c r="U61" s="33"/>
    </row>
    <row r="62" spans="2:21" x14ac:dyDescent="0.3">
      <c r="B62" s="9">
        <v>113</v>
      </c>
      <c r="C62" s="61"/>
      <c r="D62" s="9">
        <v>7.8</v>
      </c>
      <c r="E62" s="47">
        <v>2.1907555641293093</v>
      </c>
      <c r="F62" s="4">
        <v>10</v>
      </c>
      <c r="G62" s="11">
        <f>G61-((Parameters!$E$19-Parameters!$E$20)/$D$67)</f>
        <v>0.80384615384615365</v>
      </c>
      <c r="H62" s="10">
        <f t="shared" si="0"/>
        <v>1.7610304342424059</v>
      </c>
      <c r="I62" s="10">
        <f t="shared" si="7"/>
        <v>0</v>
      </c>
      <c r="J62" s="10">
        <f>(Parameters!$C$11-'1_Day_Lead'!I62)/(Parameters!$C$11-Parameters!$C$12)</f>
        <v>4</v>
      </c>
      <c r="K62" s="10">
        <f t="shared" si="1"/>
        <v>1</v>
      </c>
      <c r="L62" s="10">
        <f t="shared" si="2"/>
        <v>1.7610304342424059</v>
      </c>
      <c r="M62" s="10">
        <f t="shared" si="3"/>
        <v>33.581435820100538</v>
      </c>
      <c r="N62" s="10" t="str">
        <f t="shared" si="4"/>
        <v>NI</v>
      </c>
      <c r="O62" s="10">
        <f t="shared" si="5"/>
        <v>0</v>
      </c>
      <c r="P62" s="10">
        <f t="shared" si="6"/>
        <v>8.3953589550251344</v>
      </c>
      <c r="Q62" s="33"/>
      <c r="R62" s="33"/>
      <c r="S62" s="33"/>
      <c r="T62" s="33"/>
      <c r="U62" s="33"/>
    </row>
    <row r="63" spans="2:21" x14ac:dyDescent="0.3">
      <c r="B63" s="9">
        <v>115</v>
      </c>
      <c r="C63" s="61"/>
      <c r="D63" s="9">
        <v>12.5</v>
      </c>
      <c r="E63" s="47">
        <v>1.9137280664371661</v>
      </c>
      <c r="F63" s="4">
        <v>10</v>
      </c>
      <c r="G63" s="11">
        <f>G62-((Parameters!$E$19-Parameters!$E$20)/$D$67)</f>
        <v>0.76538461538461522</v>
      </c>
      <c r="H63" s="10">
        <f t="shared" si="0"/>
        <v>1.4647380200807538</v>
      </c>
      <c r="I63" s="10">
        <f t="shared" si="7"/>
        <v>0</v>
      </c>
      <c r="J63" s="10">
        <f>(Parameters!$C$11-'1_Day_Lead'!I63)/(Parameters!$C$11-Parameters!$C$12)</f>
        <v>4</v>
      </c>
      <c r="K63" s="10">
        <f t="shared" si="1"/>
        <v>1</v>
      </c>
      <c r="L63" s="10">
        <f t="shared" si="2"/>
        <v>1.4647380200807538</v>
      </c>
      <c r="M63" s="10">
        <f t="shared" si="3"/>
        <v>36.221338844994648</v>
      </c>
      <c r="N63" s="10" t="str">
        <f t="shared" si="4"/>
        <v>NI</v>
      </c>
      <c r="O63" s="10">
        <f t="shared" si="5"/>
        <v>0</v>
      </c>
      <c r="P63" s="10">
        <f t="shared" si="6"/>
        <v>9.055334711248662</v>
      </c>
      <c r="Q63" s="33"/>
      <c r="R63" s="33"/>
      <c r="S63" s="33"/>
      <c r="T63" s="33"/>
      <c r="U63" s="33"/>
    </row>
    <row r="64" spans="2:21" x14ac:dyDescent="0.3">
      <c r="B64" s="9">
        <v>117</v>
      </c>
      <c r="C64" s="61"/>
      <c r="D64" s="9">
        <v>0.7</v>
      </c>
      <c r="E64" s="47">
        <v>1.8987353175806101</v>
      </c>
      <c r="F64" s="4">
        <v>10</v>
      </c>
      <c r="G64" s="11">
        <f>G63-((Parameters!$E$19-Parameters!$E$20)/$D$67)</f>
        <v>0.72692307692307678</v>
      </c>
      <c r="H64" s="10">
        <f t="shared" si="0"/>
        <v>1.3802345193182124</v>
      </c>
      <c r="I64" s="10">
        <f t="shared" si="7"/>
        <v>0</v>
      </c>
      <c r="J64" s="10">
        <f>(Parameters!$C$11-'1_Day_Lead'!I64)/(Parameters!$C$11-Parameters!$C$12)</f>
        <v>4</v>
      </c>
      <c r="K64" s="10">
        <f t="shared" si="1"/>
        <v>1</v>
      </c>
      <c r="L64" s="10">
        <f t="shared" si="2"/>
        <v>1.3802345193182124</v>
      </c>
      <c r="M64" s="10">
        <f t="shared" si="3"/>
        <v>26.485769614427774</v>
      </c>
      <c r="N64" s="10" t="str">
        <f t="shared" si="4"/>
        <v>NI</v>
      </c>
      <c r="O64" s="10">
        <f t="shared" si="5"/>
        <v>0</v>
      </c>
      <c r="P64" s="10">
        <f t="shared" si="6"/>
        <v>6.6214424036069435</v>
      </c>
      <c r="Q64" s="33"/>
      <c r="R64" s="33"/>
      <c r="S64" s="33"/>
      <c r="T64" s="33"/>
      <c r="U64" s="33"/>
    </row>
    <row r="65" spans="2:21" x14ac:dyDescent="0.3">
      <c r="B65" s="9">
        <v>119</v>
      </c>
      <c r="C65" s="61"/>
      <c r="D65" s="9">
        <v>8.3000000000000007</v>
      </c>
      <c r="E65" s="47">
        <v>2.9600581265904289</v>
      </c>
      <c r="F65" s="4">
        <v>10</v>
      </c>
      <c r="G65" s="11">
        <f>G64-((Parameters!$E$19-Parameters!$E$20)/$D$67)</f>
        <v>0.68846153846153835</v>
      </c>
      <c r="H65" s="10">
        <f t="shared" si="0"/>
        <v>2.0378861717680259</v>
      </c>
      <c r="I65" s="10">
        <f t="shared" si="7"/>
        <v>0</v>
      </c>
      <c r="J65" s="10">
        <f>(Parameters!$C$11-'1_Day_Lead'!I65)/(Parameters!$C$11-Parameters!$C$12)</f>
        <v>4</v>
      </c>
      <c r="K65" s="10">
        <f t="shared" si="1"/>
        <v>1</v>
      </c>
      <c r="L65" s="10">
        <f t="shared" si="2"/>
        <v>2.0378861717680259</v>
      </c>
      <c r="M65" s="10">
        <f t="shared" si="3"/>
        <v>26.126441039052814</v>
      </c>
      <c r="N65" s="10" t="str">
        <f t="shared" si="4"/>
        <v>NI</v>
      </c>
      <c r="O65" s="10">
        <f t="shared" si="5"/>
        <v>0</v>
      </c>
      <c r="P65" s="10">
        <f t="shared" si="6"/>
        <v>6.5316102597632035</v>
      </c>
      <c r="Q65" s="33"/>
      <c r="R65" s="33"/>
      <c r="S65" s="33"/>
      <c r="T65" s="33"/>
      <c r="U65" s="33"/>
    </row>
    <row r="66" spans="2:21" ht="14.7" customHeight="1" x14ac:dyDescent="0.3">
      <c r="B66" s="9">
        <v>121</v>
      </c>
      <c r="C66" s="61"/>
      <c r="D66" s="9">
        <v>23.8</v>
      </c>
      <c r="E66" s="47">
        <v>2.3070511758491179</v>
      </c>
      <c r="F66" s="4">
        <v>10</v>
      </c>
      <c r="G66" s="11">
        <f>G65-((Parameters!$E$19-Parameters!$E$20)/$D$67)</f>
        <v>0.64999999999999991</v>
      </c>
      <c r="H66" s="10">
        <f t="shared" si="0"/>
        <v>1.4995832643019265</v>
      </c>
      <c r="I66" s="10">
        <f t="shared" si="7"/>
        <v>0</v>
      </c>
      <c r="J66" s="10">
        <f>(Parameters!$C$11-'1_Day_Lead'!I66)/(Parameters!$C$11-Parameters!$C$12)</f>
        <v>4</v>
      </c>
      <c r="K66" s="10">
        <f t="shared" si="1"/>
        <v>1</v>
      </c>
      <c r="L66" s="10">
        <f t="shared" si="2"/>
        <v>1.4995832643019265</v>
      </c>
      <c r="M66" s="10">
        <f t="shared" si="3"/>
        <v>41.895247514987688</v>
      </c>
      <c r="N66" s="10" t="str">
        <f t="shared" si="4"/>
        <v>NI</v>
      </c>
      <c r="O66" s="10">
        <f t="shared" si="5"/>
        <v>0</v>
      </c>
      <c r="P66" s="10">
        <f t="shared" si="6"/>
        <v>10.473811878746922</v>
      </c>
      <c r="Q66" s="33"/>
      <c r="R66" s="33"/>
      <c r="S66" s="33"/>
      <c r="T66" s="33"/>
      <c r="U66" s="33"/>
    </row>
    <row r="67" spans="2:21" x14ac:dyDescent="0.3">
      <c r="D67">
        <f>COUNT(D54:D66)</f>
        <v>13</v>
      </c>
    </row>
    <row r="68" spans="2:21" x14ac:dyDescent="0.3">
      <c r="C68" t="s">
        <v>47</v>
      </c>
      <c r="D68">
        <f>SUM(D6:D18)</f>
        <v>82.2</v>
      </c>
      <c r="L68">
        <f>SUM(L6:L18)</f>
        <v>86.908327223109154</v>
      </c>
      <c r="O68">
        <f>SUM(O6:O18)</f>
        <v>125</v>
      </c>
      <c r="P68">
        <f>SUM(P6:P18)</f>
        <v>121.03407927583442</v>
      </c>
    </row>
    <row r="69" spans="2:21" x14ac:dyDescent="0.3">
      <c r="C69" t="s">
        <v>39</v>
      </c>
      <c r="D69">
        <f>SUM(D19:D36)</f>
        <v>332.00000000000006</v>
      </c>
      <c r="L69">
        <f>SUM(L19:L36)</f>
        <v>80.880277681150957</v>
      </c>
      <c r="O69">
        <f>SUM(O19:O36)</f>
        <v>15</v>
      </c>
      <c r="P69">
        <f>SUM(P19:P36)</f>
        <v>269.30842193068565</v>
      </c>
    </row>
    <row r="70" spans="2:21" x14ac:dyDescent="0.3">
      <c r="C70" t="s">
        <v>49</v>
      </c>
      <c r="D70">
        <f>SUM(D37:D53)</f>
        <v>272.3</v>
      </c>
      <c r="L70">
        <f>SUM(L37:L53)</f>
        <v>83.49159510026827</v>
      </c>
      <c r="O70">
        <f>SUM(O37:O53)</f>
        <v>20</v>
      </c>
      <c r="P70">
        <f>SUM(P37:P53)</f>
        <v>221.17999022016804</v>
      </c>
    </row>
    <row r="71" spans="2:21" x14ac:dyDescent="0.3">
      <c r="C71" t="s">
        <v>43</v>
      </c>
      <c r="D71">
        <f>SUM(D54:D66)</f>
        <v>198.60000000000002</v>
      </c>
      <c r="L71">
        <f>SUM(L54:L66)</f>
        <v>35.220701776942114</v>
      </c>
      <c r="O71">
        <f>SUM(O54:O66)</f>
        <v>0</v>
      </c>
      <c r="P71">
        <f>SUM(P54:P66)</f>
        <v>155.65517115560061</v>
      </c>
    </row>
    <row r="73" spans="2:21" x14ac:dyDescent="0.3">
      <c r="D73" s="13">
        <f>SUM(D6:D66)</f>
        <v>885.09999999999991</v>
      </c>
      <c r="E73" s="13"/>
      <c r="F73" s="13"/>
      <c r="G73" s="14"/>
      <c r="H73" s="14"/>
      <c r="I73" s="14"/>
      <c r="J73" s="14"/>
      <c r="K73" s="14"/>
      <c r="L73" s="13">
        <f>SUM(L6:L66)</f>
        <v>286.50090178147047</v>
      </c>
      <c r="M73" s="13"/>
      <c r="N73" s="13"/>
      <c r="O73" s="13">
        <f>SUM(O5:O66)</f>
        <v>160</v>
      </c>
      <c r="P73" s="13">
        <f>SUM(P5:P66)</f>
        <v>777.17766258228835</v>
      </c>
    </row>
  </sheetData>
  <mergeCells count="6">
    <mergeCell ref="C19:C36"/>
    <mergeCell ref="C37:C53"/>
    <mergeCell ref="C54:C66"/>
    <mergeCell ref="B2:P2"/>
    <mergeCell ref="F4:F5"/>
    <mergeCell ref="C6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topLeftCell="B1" workbookViewId="0">
      <selection activeCell="D6" sqref="D6:E66"/>
    </sheetView>
  </sheetViews>
  <sheetFormatPr defaultRowHeight="14.4" x14ac:dyDescent="0.3"/>
  <cols>
    <col min="1" max="1" width="3.109375" customWidth="1"/>
    <col min="3" max="3" width="12.886718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3" t="s">
        <v>42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0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2:21" x14ac:dyDescent="0.3">
      <c r="B7" s="9">
        <v>3</v>
      </c>
      <c r="C7" s="61"/>
      <c r="D7" s="9"/>
      <c r="E7" s="47"/>
      <c r="F7" s="4">
        <v>50</v>
      </c>
      <c r="G7" s="11">
        <v>0.65</v>
      </c>
      <c r="H7" s="10">
        <f t="shared" ref="H7:H66" si="0">E7*G7</f>
        <v>0</v>
      </c>
      <c r="I7" s="10">
        <f>MAX(0,(I6+L6-D6-M6+O6))</f>
        <v>60</v>
      </c>
      <c r="J7" s="10">
        <f>(Parameters!$C$11-'1_Day_Lead'!I7)/(Parameters!$C$11-Parameters!$C$12)</f>
        <v>1.7018988343937507</v>
      </c>
      <c r="K7" s="10">
        <f t="shared" ref="K7:K66" si="1">IF(J7&lt;0,0,IF(J7&gt;1,1,J7))</f>
        <v>1</v>
      </c>
      <c r="L7" s="10">
        <f t="shared" ref="L7:L66" si="2">H7*K7</f>
        <v>0</v>
      </c>
      <c r="M7" s="10">
        <f t="shared" ref="M7:M66" si="3">MAX((M6+O6+D7-L7-P6),0)</f>
        <v>30</v>
      </c>
      <c r="N7" s="10" t="str">
        <f t="shared" ref="N7:N66" si="4">IF(M7&lt;0.25*F7,"HI",IF(M7&lt;0.5*F7,"MI",IF(M7&lt;0.75*F7,"LI","NI")))</f>
        <v>LI</v>
      </c>
      <c r="O7" s="10">
        <f t="shared" ref="O7:O66" si="5">IF(N7="NI",0,IF(N7="LI",0.25*F7,IF(N7="MI",0.5*F7,0.75*F7)))</f>
        <v>12.5</v>
      </c>
      <c r="P7" s="10">
        <f t="shared" ref="P7:P66" si="6">0.25*M7</f>
        <v>7.5</v>
      </c>
      <c r="Q7" s="2"/>
      <c r="R7" s="2"/>
      <c r="S7" s="2"/>
      <c r="T7" s="2"/>
      <c r="U7" s="2"/>
    </row>
    <row r="8" spans="2:21" x14ac:dyDescent="0.3">
      <c r="B8" s="9">
        <v>5</v>
      </c>
      <c r="C8" s="61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66" si="7">MAX(0,(I7+L7-D7-M7+O7))</f>
        <v>42.5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2:21" x14ac:dyDescent="0.3">
      <c r="B9" s="9">
        <v>7</v>
      </c>
      <c r="C9" s="61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2:21" x14ac:dyDescent="0.3">
      <c r="B10" s="9">
        <v>9</v>
      </c>
      <c r="C10" s="61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2:21" x14ac:dyDescent="0.3">
      <c r="B11" s="9">
        <v>11</v>
      </c>
      <c r="C11" s="61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2:21" x14ac:dyDescent="0.3">
      <c r="B12" s="9">
        <v>13</v>
      </c>
      <c r="C12" s="61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2:21" x14ac:dyDescent="0.3">
      <c r="B13" s="9">
        <v>15</v>
      </c>
      <c r="C13" s="61"/>
      <c r="D13" s="9"/>
      <c r="E13" s="47"/>
      <c r="F13" s="4">
        <v>50</v>
      </c>
      <c r="G13" s="11">
        <v>0.65</v>
      </c>
      <c r="H13" s="10">
        <f t="shared" si="0"/>
        <v>0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0</v>
      </c>
      <c r="M13" s="10">
        <f t="shared" si="3"/>
        <v>28.6669921875</v>
      </c>
      <c r="N13" s="10" t="str">
        <f t="shared" si="4"/>
        <v>LI</v>
      </c>
      <c r="O13" s="10">
        <f t="shared" si="5"/>
        <v>12.5</v>
      </c>
      <c r="P13" s="10">
        <f t="shared" si="6"/>
        <v>7.166748046875</v>
      </c>
      <c r="Q13" s="2"/>
      <c r="R13" s="2"/>
      <c r="S13" s="2"/>
      <c r="T13" s="2"/>
      <c r="U13" s="2"/>
    </row>
    <row r="14" spans="2:21" x14ac:dyDescent="0.3">
      <c r="B14" s="9">
        <v>17</v>
      </c>
      <c r="C14" s="61"/>
      <c r="D14" s="9"/>
      <c r="E14" s="47"/>
      <c r="F14" s="4">
        <v>50</v>
      </c>
      <c r="G14" s="11">
        <v>0.65</v>
      </c>
      <c r="H14" s="10">
        <f t="shared" si="0"/>
        <v>0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0</v>
      </c>
      <c r="M14" s="10">
        <f t="shared" si="3"/>
        <v>34.000244140625</v>
      </c>
      <c r="N14" s="10" t="str">
        <f t="shared" si="4"/>
        <v>LI</v>
      </c>
      <c r="O14" s="10">
        <f t="shared" si="5"/>
        <v>12.5</v>
      </c>
      <c r="P14" s="10">
        <f t="shared" si="6"/>
        <v>8.50006103515625</v>
      </c>
      <c r="Q14" s="2"/>
      <c r="R14" s="2"/>
      <c r="S14" s="2"/>
      <c r="T14" s="2"/>
      <c r="U14" s="2"/>
    </row>
    <row r="15" spans="2:21" x14ac:dyDescent="0.3">
      <c r="B15" s="9">
        <v>19</v>
      </c>
      <c r="C15" s="61"/>
      <c r="D15" s="9"/>
      <c r="E15" s="47"/>
      <c r="F15" s="4">
        <v>50</v>
      </c>
      <c r="G15" s="11">
        <v>0.65</v>
      </c>
      <c r="H15" s="10">
        <f t="shared" si="0"/>
        <v>0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0</v>
      </c>
      <c r="M15" s="10">
        <f t="shared" si="3"/>
        <v>38.00018310546875</v>
      </c>
      <c r="N15" s="10" t="str">
        <f t="shared" si="4"/>
        <v>NI</v>
      </c>
      <c r="O15" s="10">
        <f t="shared" si="5"/>
        <v>0</v>
      </c>
      <c r="P15" s="10">
        <f t="shared" si="6"/>
        <v>9.5000457763671875</v>
      </c>
      <c r="Q15" s="2"/>
      <c r="R15" s="2"/>
      <c r="S15" s="2"/>
      <c r="T15" s="2"/>
      <c r="U15" s="2"/>
    </row>
    <row r="16" spans="2:21" x14ac:dyDescent="0.3">
      <c r="B16" s="9">
        <v>21</v>
      </c>
      <c r="C16" s="61"/>
      <c r="D16" s="9"/>
      <c r="E16" s="47"/>
      <c r="F16" s="4">
        <v>50</v>
      </c>
      <c r="G16" s="11">
        <v>0.65</v>
      </c>
      <c r="H16" s="10">
        <f t="shared" si="0"/>
        <v>0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0</v>
      </c>
      <c r="M16" s="10">
        <f t="shared" si="3"/>
        <v>28.500137329101563</v>
      </c>
      <c r="N16" s="10" t="str">
        <f t="shared" si="4"/>
        <v>LI</v>
      </c>
      <c r="O16" s="10">
        <f t="shared" si="5"/>
        <v>12.5</v>
      </c>
      <c r="P16" s="10">
        <f t="shared" si="6"/>
        <v>7.1250343322753906</v>
      </c>
      <c r="Q16" s="2"/>
      <c r="R16" s="2"/>
      <c r="S16" s="2"/>
      <c r="T16" s="2"/>
      <c r="U16" s="2"/>
    </row>
    <row r="17" spans="1:21" x14ac:dyDescent="0.3">
      <c r="B17" s="9">
        <v>23</v>
      </c>
      <c r="C17" s="61"/>
      <c r="D17" s="9"/>
      <c r="E17" s="47"/>
      <c r="F17" s="4">
        <v>50</v>
      </c>
      <c r="G17" s="11">
        <v>0.65</v>
      </c>
      <c r="H17" s="10">
        <f t="shared" si="0"/>
        <v>0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0</v>
      </c>
      <c r="M17" s="10">
        <f t="shared" si="3"/>
        <v>33.875102996826172</v>
      </c>
      <c r="N17" s="10" t="str">
        <f t="shared" si="4"/>
        <v>LI</v>
      </c>
      <c r="O17" s="10">
        <f t="shared" si="5"/>
        <v>12.5</v>
      </c>
      <c r="P17" s="10">
        <f t="shared" si="6"/>
        <v>8.468775749206543</v>
      </c>
      <c r="Q17" s="2"/>
      <c r="R17" s="2"/>
      <c r="S17" s="2"/>
      <c r="T17" s="2"/>
      <c r="U17" s="2"/>
    </row>
    <row r="18" spans="1:21" x14ac:dyDescent="0.3">
      <c r="B18" s="9">
        <v>25</v>
      </c>
      <c r="C18" s="62"/>
      <c r="D18" s="9"/>
      <c r="E18" s="47"/>
      <c r="F18" s="4">
        <v>50</v>
      </c>
      <c r="G18" s="11">
        <v>0.65</v>
      </c>
      <c r="H18" s="10">
        <f t="shared" si="0"/>
        <v>0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0</v>
      </c>
      <c r="M18" s="10">
        <f t="shared" si="3"/>
        <v>37.906327247619629</v>
      </c>
      <c r="N18" s="10" t="str">
        <f t="shared" si="4"/>
        <v>NI</v>
      </c>
      <c r="O18" s="10">
        <f t="shared" si="5"/>
        <v>0</v>
      </c>
      <c r="P18" s="10">
        <f t="shared" si="6"/>
        <v>9.4765818119049072</v>
      </c>
      <c r="Q18" s="2"/>
      <c r="R18" s="2"/>
      <c r="S18" s="2"/>
      <c r="T18" s="2"/>
      <c r="U18" s="2"/>
    </row>
    <row r="19" spans="1:21" x14ac:dyDescent="0.3">
      <c r="A19">
        <f>COUNT(E19:E36)</f>
        <v>0</v>
      </c>
      <c r="B19" s="9">
        <v>27</v>
      </c>
      <c r="C19" s="60" t="s">
        <v>39</v>
      </c>
      <c r="D19" s="9"/>
      <c r="E19" s="47"/>
      <c r="F19" s="4">
        <v>30</v>
      </c>
      <c r="G19" s="11" t="e">
        <f>G18+(Parameters!$E$18-Parameters!$E$17)/$A$19</f>
        <v>#DIV/0!</v>
      </c>
      <c r="H19" s="10" t="e">
        <f t="shared" si="0"/>
        <v>#DIV/0!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 t="e">
        <f t="shared" si="2"/>
        <v>#DIV/0!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1:21" x14ac:dyDescent="0.3">
      <c r="B20" s="9">
        <v>29</v>
      </c>
      <c r="C20" s="61"/>
      <c r="D20" s="9"/>
      <c r="E20" s="47"/>
      <c r="F20" s="4">
        <v>30</v>
      </c>
      <c r="G20" s="11" t="e">
        <f>G19+(Parameters!$E$18-Parameters!$E$17)/$A$19</f>
        <v>#DIV/0!</v>
      </c>
      <c r="H20" s="10" t="e">
        <f t="shared" si="0"/>
        <v>#DIV/0!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 t="e">
        <f t="shared" si="2"/>
        <v>#DIV/0!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1:21" x14ac:dyDescent="0.3">
      <c r="B21" s="9">
        <v>31</v>
      </c>
      <c r="C21" s="61"/>
      <c r="D21" s="9"/>
      <c r="E21" s="47"/>
      <c r="F21" s="4">
        <v>30</v>
      </c>
      <c r="G21" s="11" t="e">
        <f>G20+(Parameters!$E$18-Parameters!$E$17)/$A$19</f>
        <v>#DIV/0!</v>
      </c>
      <c r="H21" s="10" t="e">
        <f t="shared" si="0"/>
        <v>#DIV/0!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 t="e">
        <f t="shared" si="2"/>
        <v>#DIV/0!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1:21" x14ac:dyDescent="0.3">
      <c r="B22" s="9">
        <v>33</v>
      </c>
      <c r="C22" s="61"/>
      <c r="D22" s="9"/>
      <c r="E22" s="47"/>
      <c r="F22" s="4">
        <v>30</v>
      </c>
      <c r="G22" s="11" t="e">
        <f>G21+(Parameters!$E$18-Parameters!$E$17)/$A$19</f>
        <v>#DIV/0!</v>
      </c>
      <c r="H22" s="10" t="e">
        <f t="shared" si="0"/>
        <v>#DIV/0!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 t="e">
        <f t="shared" si="2"/>
        <v>#DIV/0!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1:21" x14ac:dyDescent="0.3">
      <c r="B23" s="9">
        <v>35</v>
      </c>
      <c r="C23" s="61"/>
      <c r="D23" s="9"/>
      <c r="E23" s="47"/>
      <c r="F23" s="4">
        <v>30</v>
      </c>
      <c r="G23" s="11" t="e">
        <f>G22+(Parameters!$E$18-Parameters!$E$17)/$A$19</f>
        <v>#DIV/0!</v>
      </c>
      <c r="H23" s="10" t="e">
        <f t="shared" si="0"/>
        <v>#DIV/0!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 t="e">
        <f t="shared" si="2"/>
        <v>#DIV/0!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1:21" x14ac:dyDescent="0.3">
      <c r="B24" s="9">
        <v>37</v>
      </c>
      <c r="C24" s="61"/>
      <c r="D24" s="9"/>
      <c r="E24" s="47"/>
      <c r="F24" s="4">
        <v>30</v>
      </c>
      <c r="G24" s="11" t="e">
        <f>G23+(Parameters!$E$18-Parameters!$E$17)/$A$19</f>
        <v>#DIV/0!</v>
      </c>
      <c r="H24" s="10" t="e">
        <f t="shared" si="0"/>
        <v>#DIV/0!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 t="e">
        <f t="shared" si="2"/>
        <v>#DIV/0!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1:21" x14ac:dyDescent="0.3">
      <c r="B25" s="9">
        <v>39</v>
      </c>
      <c r="C25" s="61"/>
      <c r="D25" s="9"/>
      <c r="E25" s="47"/>
      <c r="F25" s="4">
        <v>30</v>
      </c>
      <c r="G25" s="11" t="e">
        <f>G24+(Parameters!$E$18-Parameters!$E$17)/$A$19</f>
        <v>#DIV/0!</v>
      </c>
      <c r="H25" s="10" t="e">
        <f t="shared" si="0"/>
        <v>#DIV/0!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 t="e">
        <f t="shared" si="2"/>
        <v>#DIV/0!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1:21" x14ac:dyDescent="0.3">
      <c r="B26" s="9">
        <v>41</v>
      </c>
      <c r="C26" s="61"/>
      <c r="D26" s="9"/>
      <c r="E26" s="47"/>
      <c r="F26" s="4">
        <v>30</v>
      </c>
      <c r="G26" s="11" t="e">
        <f>G25+(Parameters!$E$18-Parameters!$E$17)/$A$19</f>
        <v>#DIV/0!</v>
      </c>
      <c r="H26" s="10" t="e">
        <f t="shared" si="0"/>
        <v>#DIV/0!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 t="e">
        <f t="shared" si="2"/>
        <v>#DIV/0!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1:21" x14ac:dyDescent="0.3">
      <c r="B27" s="9">
        <v>43</v>
      </c>
      <c r="C27" s="61"/>
      <c r="D27" s="9"/>
      <c r="E27" s="47"/>
      <c r="F27" s="4">
        <v>30</v>
      </c>
      <c r="G27" s="11" t="e">
        <f>G26+(Parameters!$E$18-Parameters!$E$17)/$A$19</f>
        <v>#DIV/0!</v>
      </c>
      <c r="H27" s="10" t="e">
        <f t="shared" si="0"/>
        <v>#DIV/0!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 t="e">
        <f t="shared" si="2"/>
        <v>#DIV/0!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1:21" x14ac:dyDescent="0.3">
      <c r="B28" s="9">
        <v>45</v>
      </c>
      <c r="C28" s="61"/>
      <c r="D28" s="9"/>
      <c r="E28" s="47"/>
      <c r="F28" s="4">
        <v>30</v>
      </c>
      <c r="G28" s="11" t="e">
        <f>G27+(Parameters!$E$18-Parameters!$E$17)/$A$19</f>
        <v>#DIV/0!</v>
      </c>
      <c r="H28" s="10" t="e">
        <f t="shared" si="0"/>
        <v>#DIV/0!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 t="e">
        <f t="shared" si="2"/>
        <v>#DIV/0!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1:21" x14ac:dyDescent="0.3">
      <c r="B29" s="9">
        <v>47</v>
      </c>
      <c r="C29" s="61"/>
      <c r="D29" s="9"/>
      <c r="E29" s="47"/>
      <c r="F29" s="4">
        <v>30</v>
      </c>
      <c r="G29" s="11" t="e">
        <f>G28+(Parameters!$E$18-Parameters!$E$17)/$A$19</f>
        <v>#DIV/0!</v>
      </c>
      <c r="H29" s="10" t="e">
        <f t="shared" si="0"/>
        <v>#DIV/0!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 t="e">
        <f t="shared" si="2"/>
        <v>#DIV/0!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1:21" x14ac:dyDescent="0.3">
      <c r="B30" s="9">
        <v>49</v>
      </c>
      <c r="C30" s="61"/>
      <c r="D30" s="9"/>
      <c r="E30" s="47"/>
      <c r="F30" s="4">
        <v>30</v>
      </c>
      <c r="G30" s="11" t="e">
        <f>G29+(Parameters!$E$18-Parameters!$E$17)/$A$19</f>
        <v>#DIV/0!</v>
      </c>
      <c r="H30" s="10" t="e">
        <f t="shared" si="0"/>
        <v>#DIV/0!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 t="e">
        <f t="shared" si="2"/>
        <v>#DIV/0!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1" spans="1:21" ht="14.7" customHeight="1" x14ac:dyDescent="0.3">
      <c r="B31" s="9">
        <v>51</v>
      </c>
      <c r="C31" s="61"/>
      <c r="D31" s="9"/>
      <c r="E31" s="47"/>
      <c r="F31" s="4">
        <v>30</v>
      </c>
      <c r="G31" s="11" t="e">
        <f>G30+(Parameters!$E$18-Parameters!$E$17)/$A$19</f>
        <v>#DIV/0!</v>
      </c>
      <c r="H31" s="10" t="e">
        <f t="shared" si="0"/>
        <v>#DIV/0!</v>
      </c>
      <c r="I31" s="10" t="e">
        <f t="shared" si="7"/>
        <v>#DIV/0!</v>
      </c>
      <c r="J31" s="10">
        <f>(Parameters!$C$11-'1_Day_Lead'!I31)/(Parameters!$C$11-Parameters!$C$12)</f>
        <v>4</v>
      </c>
      <c r="K31" s="10">
        <f t="shared" si="1"/>
        <v>1</v>
      </c>
      <c r="L31" s="10" t="e">
        <f t="shared" si="2"/>
        <v>#DIV/0!</v>
      </c>
      <c r="M31" s="10" t="e">
        <f t="shared" si="3"/>
        <v>#DIV/0!</v>
      </c>
      <c r="N31" s="10" t="e">
        <f t="shared" si="4"/>
        <v>#DIV/0!</v>
      </c>
      <c r="O31" s="10" t="e">
        <f t="shared" si="5"/>
        <v>#DIV/0!</v>
      </c>
      <c r="P31" s="10" t="e">
        <f t="shared" si="6"/>
        <v>#DIV/0!</v>
      </c>
      <c r="Q31" s="2"/>
      <c r="R31" s="2"/>
      <c r="S31" s="2"/>
      <c r="T31" s="2"/>
      <c r="U31" s="2"/>
    </row>
    <row r="32" spans="1:21" x14ac:dyDescent="0.3">
      <c r="B32" s="9">
        <v>53</v>
      </c>
      <c r="C32" s="61"/>
      <c r="D32" s="9"/>
      <c r="E32" s="47"/>
      <c r="F32" s="4">
        <v>30</v>
      </c>
      <c r="G32" s="11" t="e">
        <f>G31+(Parameters!$E$18-Parameters!$E$17)/$A$19</f>
        <v>#DIV/0!</v>
      </c>
      <c r="H32" s="10" t="e">
        <f t="shared" si="0"/>
        <v>#DIV/0!</v>
      </c>
      <c r="I32" s="10" t="e">
        <f t="shared" si="7"/>
        <v>#DIV/0!</v>
      </c>
      <c r="J32" s="10">
        <f>(Parameters!$C$11-'1_Day_Lead'!I32)/(Parameters!$C$11-Parameters!$C$12)</f>
        <v>4</v>
      </c>
      <c r="K32" s="10">
        <f t="shared" si="1"/>
        <v>1</v>
      </c>
      <c r="L32" s="10" t="e">
        <f t="shared" si="2"/>
        <v>#DIV/0!</v>
      </c>
      <c r="M32" s="10" t="e">
        <f t="shared" si="3"/>
        <v>#DIV/0!</v>
      </c>
      <c r="N32" s="10" t="e">
        <f t="shared" si="4"/>
        <v>#DIV/0!</v>
      </c>
      <c r="O32" s="10" t="e">
        <f t="shared" si="5"/>
        <v>#DIV/0!</v>
      </c>
      <c r="P32" s="10" t="e">
        <f t="shared" si="6"/>
        <v>#DIV/0!</v>
      </c>
      <c r="Q32" s="2"/>
      <c r="R32" s="2"/>
      <c r="S32" s="2"/>
      <c r="T32" s="2"/>
      <c r="U32" s="2"/>
    </row>
    <row r="33" spans="2:21" x14ac:dyDescent="0.3">
      <c r="B33" s="9">
        <v>55</v>
      </c>
      <c r="C33" s="61"/>
      <c r="D33" s="9"/>
      <c r="E33" s="47"/>
      <c r="F33" s="4">
        <v>30</v>
      </c>
      <c r="G33" s="11" t="e">
        <f>G32+(Parameters!$E$18-Parameters!$E$17)/$A$19</f>
        <v>#DIV/0!</v>
      </c>
      <c r="H33" s="10" t="e">
        <f t="shared" si="0"/>
        <v>#DIV/0!</v>
      </c>
      <c r="I33" s="10" t="e">
        <f t="shared" si="7"/>
        <v>#DIV/0!</v>
      </c>
      <c r="J33" s="10">
        <f>(Parameters!$C$11-'1_Day_Lead'!I33)/(Parameters!$C$11-Parameters!$C$12)</f>
        <v>4</v>
      </c>
      <c r="K33" s="10">
        <f t="shared" si="1"/>
        <v>1</v>
      </c>
      <c r="L33" s="10" t="e">
        <f t="shared" si="2"/>
        <v>#DIV/0!</v>
      </c>
      <c r="M33" s="10" t="e">
        <f t="shared" si="3"/>
        <v>#DIV/0!</v>
      </c>
      <c r="N33" s="10" t="e">
        <f t="shared" si="4"/>
        <v>#DIV/0!</v>
      </c>
      <c r="O33" s="10" t="e">
        <f t="shared" si="5"/>
        <v>#DIV/0!</v>
      </c>
      <c r="P33" s="10" t="e">
        <f t="shared" si="6"/>
        <v>#DIV/0!</v>
      </c>
      <c r="Q33" s="2"/>
      <c r="R33" s="2"/>
      <c r="S33" s="2"/>
      <c r="T33" s="2"/>
      <c r="U33" s="2"/>
    </row>
    <row r="34" spans="2:21" x14ac:dyDescent="0.3">
      <c r="B34" s="9">
        <v>57</v>
      </c>
      <c r="C34" s="61"/>
      <c r="D34" s="9"/>
      <c r="E34" s="47"/>
      <c r="F34" s="4">
        <v>30</v>
      </c>
      <c r="G34" s="11" t="e">
        <f>G33+(Parameters!$E$18-Parameters!$E$17)/$A$19</f>
        <v>#DIV/0!</v>
      </c>
      <c r="H34" s="10" t="e">
        <f t="shared" si="0"/>
        <v>#DIV/0!</v>
      </c>
      <c r="I34" s="10" t="e">
        <f t="shared" si="7"/>
        <v>#DIV/0!</v>
      </c>
      <c r="J34" s="10">
        <f>(Parameters!$C$11-'1_Day_Lead'!I34)/(Parameters!$C$11-Parameters!$C$12)</f>
        <v>4</v>
      </c>
      <c r="K34" s="10">
        <f t="shared" si="1"/>
        <v>1</v>
      </c>
      <c r="L34" s="10" t="e">
        <f t="shared" si="2"/>
        <v>#DIV/0!</v>
      </c>
      <c r="M34" s="10" t="e">
        <f t="shared" si="3"/>
        <v>#DIV/0!</v>
      </c>
      <c r="N34" s="10" t="e">
        <f t="shared" si="4"/>
        <v>#DIV/0!</v>
      </c>
      <c r="O34" s="10" t="e">
        <f t="shared" si="5"/>
        <v>#DIV/0!</v>
      </c>
      <c r="P34" s="10" t="e">
        <f t="shared" si="6"/>
        <v>#DIV/0!</v>
      </c>
      <c r="Q34" s="2"/>
      <c r="R34" s="2"/>
      <c r="S34" s="2"/>
      <c r="T34" s="2"/>
      <c r="U34" s="2"/>
    </row>
    <row r="35" spans="2:21" x14ac:dyDescent="0.3">
      <c r="B35" s="9">
        <v>59</v>
      </c>
      <c r="C35" s="61"/>
      <c r="D35" s="9"/>
      <c r="E35" s="47"/>
      <c r="F35" s="4">
        <v>30</v>
      </c>
      <c r="G35" s="11" t="e">
        <f>G34+(Parameters!$E$18-Parameters!$E$17)/$A$19</f>
        <v>#DIV/0!</v>
      </c>
      <c r="H35" s="10" t="e">
        <f t="shared" si="0"/>
        <v>#DIV/0!</v>
      </c>
      <c r="I35" s="10" t="e">
        <f t="shared" si="7"/>
        <v>#DIV/0!</v>
      </c>
      <c r="J35" s="10">
        <f>(Parameters!$C$11-'1_Day_Lead'!I35)/(Parameters!$C$11-Parameters!$C$12)</f>
        <v>4</v>
      </c>
      <c r="K35" s="10">
        <f t="shared" si="1"/>
        <v>1</v>
      </c>
      <c r="L35" s="10" t="e">
        <f t="shared" si="2"/>
        <v>#DIV/0!</v>
      </c>
      <c r="M35" s="10" t="e">
        <f t="shared" si="3"/>
        <v>#DIV/0!</v>
      </c>
      <c r="N35" s="10" t="e">
        <f t="shared" si="4"/>
        <v>#DIV/0!</v>
      </c>
      <c r="O35" s="10" t="e">
        <f t="shared" si="5"/>
        <v>#DIV/0!</v>
      </c>
      <c r="P35" s="10" t="e">
        <f t="shared" si="6"/>
        <v>#DIV/0!</v>
      </c>
      <c r="Q35" s="2"/>
      <c r="R35" s="2"/>
      <c r="S35" s="2"/>
      <c r="T35" s="2"/>
      <c r="U35" s="2"/>
    </row>
    <row r="36" spans="2:21" x14ac:dyDescent="0.3">
      <c r="B36" s="9">
        <v>61</v>
      </c>
      <c r="C36" s="62"/>
      <c r="D36" s="9"/>
      <c r="E36" s="47"/>
      <c r="F36" s="4">
        <v>30</v>
      </c>
      <c r="G36" s="11" t="e">
        <f>G35+(Parameters!$E$18-Parameters!$E$17)/$A$19</f>
        <v>#DIV/0!</v>
      </c>
      <c r="H36" s="10" t="e">
        <f t="shared" si="0"/>
        <v>#DIV/0!</v>
      </c>
      <c r="I36" s="10" t="e">
        <f t="shared" si="7"/>
        <v>#DIV/0!</v>
      </c>
      <c r="J36" s="10">
        <f>(Parameters!$C$11-'1_Day_Lead'!I36)/(Parameters!$C$11-Parameters!$C$12)</f>
        <v>4</v>
      </c>
      <c r="K36" s="10">
        <f t="shared" si="1"/>
        <v>1</v>
      </c>
      <c r="L36" s="10" t="e">
        <f t="shared" si="2"/>
        <v>#DIV/0!</v>
      </c>
      <c r="M36" s="10" t="e">
        <f t="shared" si="3"/>
        <v>#DIV/0!</v>
      </c>
      <c r="N36" s="10" t="e">
        <f t="shared" si="4"/>
        <v>#DIV/0!</v>
      </c>
      <c r="O36" s="10" t="e">
        <f t="shared" si="5"/>
        <v>#DIV/0!</v>
      </c>
      <c r="P36" s="10" t="e">
        <f t="shared" si="6"/>
        <v>#DIV/0!</v>
      </c>
      <c r="Q36" s="2"/>
      <c r="R36" s="2"/>
      <c r="S36" s="2"/>
      <c r="T36" s="2"/>
      <c r="U36" s="2"/>
    </row>
    <row r="37" spans="2:21" x14ac:dyDescent="0.3">
      <c r="B37" s="9">
        <v>63</v>
      </c>
      <c r="C37" s="60" t="s">
        <v>40</v>
      </c>
      <c r="D37" s="9"/>
      <c r="E37" s="47"/>
      <c r="F37" s="4">
        <v>40</v>
      </c>
      <c r="G37" s="11">
        <f>1.15</f>
        <v>1.1499999999999999</v>
      </c>
      <c r="H37" s="10">
        <f t="shared" si="0"/>
        <v>0</v>
      </c>
      <c r="I37" s="10" t="e">
        <f t="shared" si="7"/>
        <v>#DIV/0!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0</v>
      </c>
      <c r="M37" s="10" t="e">
        <f t="shared" si="3"/>
        <v>#DIV/0!</v>
      </c>
      <c r="N37" s="10" t="e">
        <f t="shared" si="4"/>
        <v>#DIV/0!</v>
      </c>
      <c r="O37" s="10" t="e">
        <f t="shared" si="5"/>
        <v>#DIV/0!</v>
      </c>
      <c r="P37" s="10" t="e">
        <f t="shared" si="6"/>
        <v>#DIV/0!</v>
      </c>
      <c r="Q37" s="2"/>
      <c r="R37" s="2"/>
      <c r="S37" s="2"/>
      <c r="T37" s="2"/>
      <c r="U37" s="2"/>
    </row>
    <row r="38" spans="2:21" x14ac:dyDescent="0.3">
      <c r="B38" s="9">
        <v>65</v>
      </c>
      <c r="C38" s="61"/>
      <c r="D38" s="9"/>
      <c r="E38" s="47"/>
      <c r="F38" s="4">
        <v>40</v>
      </c>
      <c r="G38" s="11">
        <f t="shared" ref="G38:G53" si="8">1.15</f>
        <v>1.1499999999999999</v>
      </c>
      <c r="H38" s="10">
        <f t="shared" si="0"/>
        <v>0</v>
      </c>
      <c r="I38" s="10" t="e">
        <f t="shared" si="7"/>
        <v>#DIV/0!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0</v>
      </c>
      <c r="M38" s="10" t="e">
        <f t="shared" si="3"/>
        <v>#DIV/0!</v>
      </c>
      <c r="N38" s="10" t="e">
        <f t="shared" si="4"/>
        <v>#DIV/0!</v>
      </c>
      <c r="O38" s="10" t="e">
        <f t="shared" si="5"/>
        <v>#DIV/0!</v>
      </c>
      <c r="P38" s="10" t="e">
        <f t="shared" si="6"/>
        <v>#DIV/0!</v>
      </c>
      <c r="Q38" s="2"/>
      <c r="R38" s="2"/>
      <c r="S38" s="2"/>
      <c r="T38" s="2"/>
      <c r="U38" s="2"/>
    </row>
    <row r="39" spans="2:21" x14ac:dyDescent="0.3">
      <c r="B39" s="9">
        <v>67</v>
      </c>
      <c r="C39" s="61"/>
      <c r="D39" s="9"/>
      <c r="E39" s="47"/>
      <c r="F39" s="4">
        <v>40</v>
      </c>
      <c r="G39" s="11">
        <f t="shared" si="8"/>
        <v>1.1499999999999999</v>
      </c>
      <c r="H39" s="10">
        <f t="shared" si="0"/>
        <v>0</v>
      </c>
      <c r="I39" s="10" t="e">
        <f t="shared" si="7"/>
        <v>#DIV/0!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0</v>
      </c>
      <c r="M39" s="10" t="e">
        <f t="shared" si="3"/>
        <v>#DIV/0!</v>
      </c>
      <c r="N39" s="10" t="e">
        <f t="shared" si="4"/>
        <v>#DIV/0!</v>
      </c>
      <c r="O39" s="10" t="e">
        <f t="shared" si="5"/>
        <v>#DIV/0!</v>
      </c>
      <c r="P39" s="10" t="e">
        <f t="shared" si="6"/>
        <v>#DIV/0!</v>
      </c>
      <c r="Q39" s="2"/>
      <c r="R39" s="2"/>
      <c r="S39" s="2"/>
      <c r="T39" s="2"/>
      <c r="U39" s="2"/>
    </row>
    <row r="40" spans="2:21" x14ac:dyDescent="0.3">
      <c r="B40" s="9">
        <v>69</v>
      </c>
      <c r="C40" s="61"/>
      <c r="D40" s="9"/>
      <c r="E40" s="47"/>
      <c r="F40" s="4">
        <v>40</v>
      </c>
      <c r="G40" s="11">
        <f t="shared" si="8"/>
        <v>1.1499999999999999</v>
      </c>
      <c r="H40" s="10">
        <f t="shared" si="0"/>
        <v>0</v>
      </c>
      <c r="I40" s="10" t="e">
        <f t="shared" si="7"/>
        <v>#DIV/0!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0</v>
      </c>
      <c r="M40" s="10" t="e">
        <f t="shared" si="3"/>
        <v>#DIV/0!</v>
      </c>
      <c r="N40" s="10" t="e">
        <f t="shared" si="4"/>
        <v>#DIV/0!</v>
      </c>
      <c r="O40" s="10" t="e">
        <f t="shared" si="5"/>
        <v>#DIV/0!</v>
      </c>
      <c r="P40" s="10" t="e">
        <f t="shared" si="6"/>
        <v>#DIV/0!</v>
      </c>
      <c r="Q40" s="2"/>
      <c r="R40" s="2"/>
      <c r="S40" s="2"/>
      <c r="T40" s="2"/>
      <c r="U40" s="2"/>
    </row>
    <row r="41" spans="2:21" x14ac:dyDescent="0.3">
      <c r="B41" s="9">
        <v>71</v>
      </c>
      <c r="C41" s="61"/>
      <c r="D41" s="9"/>
      <c r="E41" s="47"/>
      <c r="F41" s="4">
        <v>40</v>
      </c>
      <c r="G41" s="11">
        <f t="shared" si="8"/>
        <v>1.1499999999999999</v>
      </c>
      <c r="H41" s="10">
        <f t="shared" si="0"/>
        <v>0</v>
      </c>
      <c r="I41" s="10" t="e">
        <f t="shared" si="7"/>
        <v>#DIV/0!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0</v>
      </c>
      <c r="M41" s="10" t="e">
        <f t="shared" si="3"/>
        <v>#DIV/0!</v>
      </c>
      <c r="N41" s="10" t="e">
        <f t="shared" si="4"/>
        <v>#DIV/0!</v>
      </c>
      <c r="O41" s="10" t="e">
        <f t="shared" si="5"/>
        <v>#DIV/0!</v>
      </c>
      <c r="P41" s="10" t="e">
        <f t="shared" si="6"/>
        <v>#DIV/0!</v>
      </c>
      <c r="Q41" s="33"/>
      <c r="R41" s="33"/>
      <c r="S41" s="33"/>
      <c r="T41" s="33"/>
      <c r="U41" s="33"/>
    </row>
    <row r="42" spans="2:21" x14ac:dyDescent="0.3">
      <c r="B42" s="9">
        <v>73</v>
      </c>
      <c r="C42" s="61"/>
      <c r="D42" s="9"/>
      <c r="E42" s="47"/>
      <c r="F42" s="4">
        <v>40</v>
      </c>
      <c r="G42" s="11">
        <f t="shared" si="8"/>
        <v>1.1499999999999999</v>
      </c>
      <c r="H42" s="10">
        <f t="shared" si="0"/>
        <v>0</v>
      </c>
      <c r="I42" s="10" t="e">
        <f t="shared" si="7"/>
        <v>#DIV/0!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0</v>
      </c>
      <c r="M42" s="10" t="e">
        <f t="shared" si="3"/>
        <v>#DIV/0!</v>
      </c>
      <c r="N42" s="10" t="e">
        <f t="shared" si="4"/>
        <v>#DIV/0!</v>
      </c>
      <c r="O42" s="10" t="e">
        <f t="shared" si="5"/>
        <v>#DIV/0!</v>
      </c>
      <c r="P42" s="10" t="e">
        <f t="shared" si="6"/>
        <v>#DIV/0!</v>
      </c>
      <c r="Q42" s="33"/>
      <c r="R42" s="33"/>
      <c r="S42" s="33"/>
      <c r="T42" s="33"/>
      <c r="U42" s="33"/>
    </row>
    <row r="43" spans="2:21" x14ac:dyDescent="0.3">
      <c r="B43" s="9">
        <v>75</v>
      </c>
      <c r="C43" s="61"/>
      <c r="D43" s="9"/>
      <c r="E43" s="47"/>
      <c r="F43" s="4">
        <v>40</v>
      </c>
      <c r="G43" s="11">
        <f t="shared" si="8"/>
        <v>1.1499999999999999</v>
      </c>
      <c r="H43" s="10">
        <f t="shared" si="0"/>
        <v>0</v>
      </c>
      <c r="I43" s="10" t="e">
        <f t="shared" si="7"/>
        <v>#DIV/0!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0</v>
      </c>
      <c r="M43" s="10" t="e">
        <f t="shared" si="3"/>
        <v>#DIV/0!</v>
      </c>
      <c r="N43" s="10" t="e">
        <f t="shared" si="4"/>
        <v>#DIV/0!</v>
      </c>
      <c r="O43" s="10" t="e">
        <f t="shared" si="5"/>
        <v>#DIV/0!</v>
      </c>
      <c r="P43" s="10" t="e">
        <f t="shared" si="6"/>
        <v>#DIV/0!</v>
      </c>
      <c r="Q43" s="33"/>
      <c r="R43" s="33"/>
      <c r="S43" s="33"/>
      <c r="T43" s="33"/>
      <c r="U43" s="33"/>
    </row>
    <row r="44" spans="2:21" x14ac:dyDescent="0.3">
      <c r="B44" s="9">
        <v>77</v>
      </c>
      <c r="C44" s="61"/>
      <c r="D44" s="9"/>
      <c r="E44" s="47"/>
      <c r="F44" s="4">
        <v>40</v>
      </c>
      <c r="G44" s="11">
        <f t="shared" si="8"/>
        <v>1.1499999999999999</v>
      </c>
      <c r="H44" s="10">
        <f t="shared" si="0"/>
        <v>0</v>
      </c>
      <c r="I44" s="10" t="e">
        <f t="shared" si="7"/>
        <v>#DIV/0!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0</v>
      </c>
      <c r="M44" s="10" t="e">
        <f t="shared" si="3"/>
        <v>#DIV/0!</v>
      </c>
      <c r="N44" s="10" t="e">
        <f t="shared" si="4"/>
        <v>#DIV/0!</v>
      </c>
      <c r="O44" s="10" t="e">
        <f t="shared" si="5"/>
        <v>#DIV/0!</v>
      </c>
      <c r="P44" s="10" t="e">
        <f t="shared" si="6"/>
        <v>#DIV/0!</v>
      </c>
      <c r="Q44" s="33"/>
      <c r="R44" s="33"/>
      <c r="S44" s="33"/>
      <c r="T44" s="33"/>
      <c r="U44" s="33"/>
    </row>
    <row r="45" spans="2:21" x14ac:dyDescent="0.3">
      <c r="B45" s="9">
        <v>79</v>
      </c>
      <c r="C45" s="61"/>
      <c r="D45" s="9"/>
      <c r="E45" s="47"/>
      <c r="F45" s="4">
        <v>40</v>
      </c>
      <c r="G45" s="11">
        <f t="shared" si="8"/>
        <v>1.1499999999999999</v>
      </c>
      <c r="H45" s="10">
        <f t="shared" si="0"/>
        <v>0</v>
      </c>
      <c r="I45" s="10" t="e">
        <f t="shared" si="7"/>
        <v>#DIV/0!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0</v>
      </c>
      <c r="M45" s="10" t="e">
        <f t="shared" si="3"/>
        <v>#DIV/0!</v>
      </c>
      <c r="N45" s="10" t="e">
        <f t="shared" si="4"/>
        <v>#DIV/0!</v>
      </c>
      <c r="O45" s="10" t="e">
        <f t="shared" si="5"/>
        <v>#DIV/0!</v>
      </c>
      <c r="P45" s="10" t="e">
        <f t="shared" si="6"/>
        <v>#DIV/0!</v>
      </c>
      <c r="Q45" s="33"/>
      <c r="R45" s="33"/>
      <c r="S45" s="33"/>
      <c r="T45" s="33"/>
      <c r="U45" s="33"/>
    </row>
    <row r="46" spans="2:21" x14ac:dyDescent="0.3">
      <c r="B46" s="9">
        <v>81</v>
      </c>
      <c r="C46" s="61"/>
      <c r="D46" s="9"/>
      <c r="E46" s="47"/>
      <c r="F46" s="4">
        <v>40</v>
      </c>
      <c r="G46" s="11">
        <f t="shared" si="8"/>
        <v>1.1499999999999999</v>
      </c>
      <c r="H46" s="10">
        <f t="shared" si="0"/>
        <v>0</v>
      </c>
      <c r="I46" s="10" t="e">
        <f t="shared" si="7"/>
        <v>#DIV/0!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0</v>
      </c>
      <c r="M46" s="10" t="e">
        <f t="shared" si="3"/>
        <v>#DIV/0!</v>
      </c>
      <c r="N46" s="10" t="e">
        <f t="shared" si="4"/>
        <v>#DIV/0!</v>
      </c>
      <c r="O46" s="10" t="e">
        <f t="shared" si="5"/>
        <v>#DIV/0!</v>
      </c>
      <c r="P46" s="10" t="e">
        <f t="shared" si="6"/>
        <v>#DIV/0!</v>
      </c>
      <c r="Q46" s="33"/>
      <c r="R46" s="33"/>
      <c r="S46" s="33"/>
      <c r="T46" s="33"/>
      <c r="U46" s="33"/>
    </row>
    <row r="47" spans="2:21" x14ac:dyDescent="0.3">
      <c r="B47" s="9">
        <v>83</v>
      </c>
      <c r="C47" s="61"/>
      <c r="D47" s="9"/>
      <c r="E47" s="47"/>
      <c r="F47" s="4">
        <v>40</v>
      </c>
      <c r="G47" s="11">
        <f t="shared" si="8"/>
        <v>1.1499999999999999</v>
      </c>
      <c r="H47" s="10">
        <f t="shared" si="0"/>
        <v>0</v>
      </c>
      <c r="I47" s="10" t="e">
        <f t="shared" si="7"/>
        <v>#DIV/0!</v>
      </c>
      <c r="J47" s="10">
        <f>(Parameters!$C$11-'1_Day_Lead'!I47)/(Parameters!$C$11-Parameters!$C$12)</f>
        <v>4</v>
      </c>
      <c r="K47" s="10">
        <f t="shared" si="1"/>
        <v>1</v>
      </c>
      <c r="L47" s="10">
        <f t="shared" si="2"/>
        <v>0</v>
      </c>
      <c r="M47" s="10" t="e">
        <f t="shared" si="3"/>
        <v>#DIV/0!</v>
      </c>
      <c r="N47" s="10" t="e">
        <f t="shared" si="4"/>
        <v>#DIV/0!</v>
      </c>
      <c r="O47" s="10" t="e">
        <f t="shared" si="5"/>
        <v>#DIV/0!</v>
      </c>
      <c r="P47" s="10" t="e">
        <f t="shared" si="6"/>
        <v>#DIV/0!</v>
      </c>
      <c r="Q47" s="33"/>
      <c r="R47" s="33"/>
      <c r="S47" s="33"/>
      <c r="T47" s="33"/>
      <c r="U47" s="33"/>
    </row>
    <row r="48" spans="2:21" x14ac:dyDescent="0.3">
      <c r="B48" s="9">
        <v>85</v>
      </c>
      <c r="C48" s="61"/>
      <c r="D48" s="9"/>
      <c r="E48" s="47"/>
      <c r="F48" s="4">
        <v>40</v>
      </c>
      <c r="G48" s="11">
        <f t="shared" si="8"/>
        <v>1.1499999999999999</v>
      </c>
      <c r="H48" s="10">
        <f t="shared" si="0"/>
        <v>0</v>
      </c>
      <c r="I48" s="10" t="e">
        <f t="shared" si="7"/>
        <v>#DIV/0!</v>
      </c>
      <c r="J48" s="10">
        <f>(Parameters!$C$11-'1_Day_Lead'!I48)/(Parameters!$C$11-Parameters!$C$12)</f>
        <v>4</v>
      </c>
      <c r="K48" s="10">
        <f t="shared" si="1"/>
        <v>1</v>
      </c>
      <c r="L48" s="10">
        <f t="shared" si="2"/>
        <v>0</v>
      </c>
      <c r="M48" s="10" t="e">
        <f t="shared" si="3"/>
        <v>#DIV/0!</v>
      </c>
      <c r="N48" s="10" t="e">
        <f t="shared" si="4"/>
        <v>#DIV/0!</v>
      </c>
      <c r="O48" s="10" t="e">
        <f t="shared" si="5"/>
        <v>#DIV/0!</v>
      </c>
      <c r="P48" s="10" t="e">
        <f t="shared" si="6"/>
        <v>#DIV/0!</v>
      </c>
      <c r="Q48" s="33"/>
      <c r="R48" s="33"/>
      <c r="S48" s="33"/>
      <c r="T48" s="33"/>
      <c r="U48" s="33"/>
    </row>
    <row r="49" spans="2:21" x14ac:dyDescent="0.3">
      <c r="B49" s="9">
        <v>87</v>
      </c>
      <c r="C49" s="61"/>
      <c r="D49" s="9"/>
      <c r="E49" s="47"/>
      <c r="F49" s="4">
        <v>40</v>
      </c>
      <c r="G49" s="11">
        <f t="shared" si="8"/>
        <v>1.1499999999999999</v>
      </c>
      <c r="H49" s="10">
        <f t="shared" si="0"/>
        <v>0</v>
      </c>
      <c r="I49" s="10" t="e">
        <f t="shared" si="7"/>
        <v>#DIV/0!</v>
      </c>
      <c r="J49" s="10">
        <f>(Parameters!$C$11-'1_Day_Lead'!I49)/(Parameters!$C$11-Parameters!$C$12)</f>
        <v>4</v>
      </c>
      <c r="K49" s="10">
        <f t="shared" si="1"/>
        <v>1</v>
      </c>
      <c r="L49" s="10">
        <f t="shared" si="2"/>
        <v>0</v>
      </c>
      <c r="M49" s="10" t="e">
        <f t="shared" si="3"/>
        <v>#DIV/0!</v>
      </c>
      <c r="N49" s="10" t="e">
        <f t="shared" si="4"/>
        <v>#DIV/0!</v>
      </c>
      <c r="O49" s="10" t="e">
        <f t="shared" si="5"/>
        <v>#DIV/0!</v>
      </c>
      <c r="P49" s="10" t="e">
        <f t="shared" si="6"/>
        <v>#DIV/0!</v>
      </c>
      <c r="Q49" s="33"/>
      <c r="R49" s="33"/>
      <c r="S49" s="33"/>
      <c r="T49" s="33"/>
      <c r="U49" s="33"/>
    </row>
    <row r="50" spans="2:21" x14ac:dyDescent="0.3">
      <c r="B50" s="9">
        <v>89</v>
      </c>
      <c r="C50" s="61"/>
      <c r="D50" s="9"/>
      <c r="E50" s="47"/>
      <c r="F50" s="4">
        <v>40</v>
      </c>
      <c r="G50" s="11">
        <f t="shared" si="8"/>
        <v>1.1499999999999999</v>
      </c>
      <c r="H50" s="10">
        <f t="shared" si="0"/>
        <v>0</v>
      </c>
      <c r="I50" s="10" t="e">
        <f t="shared" si="7"/>
        <v>#DIV/0!</v>
      </c>
      <c r="J50" s="10">
        <f>(Parameters!$C$11-'1_Day_Lead'!I50)/(Parameters!$C$11-Parameters!$C$12)</f>
        <v>4</v>
      </c>
      <c r="K50" s="10">
        <f t="shared" si="1"/>
        <v>1</v>
      </c>
      <c r="L50" s="10">
        <f t="shared" si="2"/>
        <v>0</v>
      </c>
      <c r="M50" s="10" t="e">
        <f t="shared" si="3"/>
        <v>#DIV/0!</v>
      </c>
      <c r="N50" s="10" t="e">
        <f t="shared" si="4"/>
        <v>#DIV/0!</v>
      </c>
      <c r="O50" s="10" t="e">
        <f t="shared" si="5"/>
        <v>#DIV/0!</v>
      </c>
      <c r="P50" s="10" t="e">
        <f t="shared" si="6"/>
        <v>#DIV/0!</v>
      </c>
      <c r="Q50" s="33"/>
      <c r="R50" s="33"/>
      <c r="S50" s="33"/>
      <c r="T50" s="33"/>
      <c r="U50" s="33"/>
    </row>
    <row r="51" spans="2:21" x14ac:dyDescent="0.3">
      <c r="B51" s="9">
        <v>91</v>
      </c>
      <c r="C51" s="61"/>
      <c r="D51" s="9"/>
      <c r="E51" s="47"/>
      <c r="F51" s="4">
        <v>40</v>
      </c>
      <c r="G51" s="11">
        <f t="shared" si="8"/>
        <v>1.1499999999999999</v>
      </c>
      <c r="H51" s="10">
        <f t="shared" si="0"/>
        <v>0</v>
      </c>
      <c r="I51" s="10" t="e">
        <f t="shared" si="7"/>
        <v>#DIV/0!</v>
      </c>
      <c r="J51" s="10">
        <f>(Parameters!$C$11-'1_Day_Lead'!I51)/(Parameters!$C$11-Parameters!$C$12)</f>
        <v>4</v>
      </c>
      <c r="K51" s="10">
        <f t="shared" si="1"/>
        <v>1</v>
      </c>
      <c r="L51" s="10">
        <f t="shared" si="2"/>
        <v>0</v>
      </c>
      <c r="M51" s="10" t="e">
        <f t="shared" si="3"/>
        <v>#DIV/0!</v>
      </c>
      <c r="N51" s="10" t="e">
        <f t="shared" si="4"/>
        <v>#DIV/0!</v>
      </c>
      <c r="O51" s="10" t="e">
        <f t="shared" si="5"/>
        <v>#DIV/0!</v>
      </c>
      <c r="P51" s="10" t="e">
        <f t="shared" si="6"/>
        <v>#DIV/0!</v>
      </c>
      <c r="Q51" s="33"/>
      <c r="R51" s="33"/>
      <c r="S51" s="33"/>
      <c r="T51" s="33"/>
      <c r="U51" s="33"/>
    </row>
    <row r="52" spans="2:21" x14ac:dyDescent="0.3">
      <c r="B52" s="9">
        <v>93</v>
      </c>
      <c r="C52" s="61"/>
      <c r="D52" s="9"/>
      <c r="E52" s="47"/>
      <c r="F52" s="4">
        <v>40</v>
      </c>
      <c r="G52" s="11">
        <f t="shared" si="8"/>
        <v>1.1499999999999999</v>
      </c>
      <c r="H52" s="10">
        <f t="shared" si="0"/>
        <v>0</v>
      </c>
      <c r="I52" s="10" t="e">
        <f t="shared" si="7"/>
        <v>#DIV/0!</v>
      </c>
      <c r="J52" s="10">
        <f>(Parameters!$C$11-'1_Day_Lead'!I52)/(Parameters!$C$11-Parameters!$C$12)</f>
        <v>4</v>
      </c>
      <c r="K52" s="10">
        <f t="shared" si="1"/>
        <v>1</v>
      </c>
      <c r="L52" s="10">
        <f t="shared" si="2"/>
        <v>0</v>
      </c>
      <c r="M52" s="10" t="e">
        <f t="shared" si="3"/>
        <v>#DIV/0!</v>
      </c>
      <c r="N52" s="10" t="e">
        <f t="shared" si="4"/>
        <v>#DIV/0!</v>
      </c>
      <c r="O52" s="10" t="e">
        <f t="shared" si="5"/>
        <v>#DIV/0!</v>
      </c>
      <c r="P52" s="10" t="e">
        <f t="shared" si="6"/>
        <v>#DIV/0!</v>
      </c>
      <c r="Q52" s="33"/>
      <c r="R52" s="33"/>
      <c r="S52" s="33"/>
      <c r="T52" s="33"/>
      <c r="U52" s="33"/>
    </row>
    <row r="53" spans="2:21" x14ac:dyDescent="0.3">
      <c r="B53" s="9">
        <v>95</v>
      </c>
      <c r="C53" s="62"/>
      <c r="D53" s="9"/>
      <c r="E53" s="47"/>
      <c r="F53" s="4">
        <v>40</v>
      </c>
      <c r="G53" s="11">
        <f t="shared" si="8"/>
        <v>1.1499999999999999</v>
      </c>
      <c r="H53" s="10">
        <f t="shared" si="0"/>
        <v>0</v>
      </c>
      <c r="I53" s="10" t="e">
        <f t="shared" si="7"/>
        <v>#DIV/0!</v>
      </c>
      <c r="J53" s="10">
        <f>(Parameters!$C$11-'1_Day_Lead'!I53)/(Parameters!$C$11-Parameters!$C$12)</f>
        <v>4</v>
      </c>
      <c r="K53" s="10">
        <f t="shared" si="1"/>
        <v>1</v>
      </c>
      <c r="L53" s="10">
        <f t="shared" si="2"/>
        <v>0</v>
      </c>
      <c r="M53" s="10" t="e">
        <f t="shared" si="3"/>
        <v>#DIV/0!</v>
      </c>
      <c r="N53" s="10" t="e">
        <f t="shared" si="4"/>
        <v>#DIV/0!</v>
      </c>
      <c r="O53" s="10" t="e">
        <f t="shared" si="5"/>
        <v>#DIV/0!</v>
      </c>
      <c r="P53" s="10" t="e">
        <f t="shared" si="6"/>
        <v>#DIV/0!</v>
      </c>
      <c r="Q53" s="33"/>
      <c r="R53" s="33"/>
      <c r="S53" s="33"/>
      <c r="T53" s="33"/>
      <c r="U53" s="33"/>
    </row>
    <row r="54" spans="2:21" x14ac:dyDescent="0.3">
      <c r="B54" s="9">
        <v>97</v>
      </c>
      <c r="C54" s="60" t="s">
        <v>43</v>
      </c>
      <c r="D54" s="9"/>
      <c r="E54" s="47"/>
      <c r="F54" s="4">
        <v>10</v>
      </c>
      <c r="G54" s="11" t="e">
        <f>G53-((Parameters!$E$19-Parameters!$E$20)/$D$67)</f>
        <v>#DIV/0!</v>
      </c>
      <c r="H54" s="10" t="e">
        <f t="shared" si="0"/>
        <v>#DIV/0!</v>
      </c>
      <c r="I54" s="10" t="e">
        <f t="shared" si="7"/>
        <v>#DIV/0!</v>
      </c>
      <c r="J54" s="10">
        <f>(Parameters!$C$11-'1_Day_Lead'!I54)/(Parameters!$C$11-Parameters!$C$12)</f>
        <v>4</v>
      </c>
      <c r="K54" s="10">
        <f t="shared" si="1"/>
        <v>1</v>
      </c>
      <c r="L54" s="10" t="e">
        <f t="shared" si="2"/>
        <v>#DIV/0!</v>
      </c>
      <c r="M54" s="10" t="e">
        <f t="shared" si="3"/>
        <v>#DIV/0!</v>
      </c>
      <c r="N54" s="10" t="e">
        <f t="shared" si="4"/>
        <v>#DIV/0!</v>
      </c>
      <c r="O54" s="10" t="e">
        <f t="shared" si="5"/>
        <v>#DIV/0!</v>
      </c>
      <c r="P54" s="10" t="e">
        <f t="shared" si="6"/>
        <v>#DIV/0!</v>
      </c>
      <c r="Q54" s="33"/>
      <c r="R54" s="33"/>
      <c r="S54" s="33"/>
      <c r="T54" s="33"/>
      <c r="U54" s="33"/>
    </row>
    <row r="55" spans="2:21" x14ac:dyDescent="0.3">
      <c r="B55" s="9">
        <v>99</v>
      </c>
      <c r="C55" s="61"/>
      <c r="D55" s="9"/>
      <c r="E55" s="47"/>
      <c r="F55" s="4">
        <v>10</v>
      </c>
      <c r="G55" s="11" t="e">
        <f>G54-((Parameters!$E$19-Parameters!$E$20)/$D$67)</f>
        <v>#DIV/0!</v>
      </c>
      <c r="H55" s="10" t="e">
        <f t="shared" si="0"/>
        <v>#DIV/0!</v>
      </c>
      <c r="I55" s="10" t="e">
        <f t="shared" si="7"/>
        <v>#DIV/0!</v>
      </c>
      <c r="J55" s="10">
        <f>(Parameters!$C$11-'1_Day_Lead'!I55)/(Parameters!$C$11-Parameters!$C$12)</f>
        <v>4</v>
      </c>
      <c r="K55" s="10">
        <f t="shared" si="1"/>
        <v>1</v>
      </c>
      <c r="L55" s="10" t="e">
        <f t="shared" si="2"/>
        <v>#DIV/0!</v>
      </c>
      <c r="M55" s="10" t="e">
        <f t="shared" si="3"/>
        <v>#DIV/0!</v>
      </c>
      <c r="N55" s="10" t="e">
        <f t="shared" si="4"/>
        <v>#DIV/0!</v>
      </c>
      <c r="O55" s="10" t="e">
        <f t="shared" si="5"/>
        <v>#DIV/0!</v>
      </c>
      <c r="P55" s="10" t="e">
        <f t="shared" si="6"/>
        <v>#DIV/0!</v>
      </c>
      <c r="Q55" s="33"/>
      <c r="R55" s="33"/>
      <c r="S55" s="33"/>
      <c r="T55" s="33"/>
      <c r="U55" s="33"/>
    </row>
    <row r="56" spans="2:21" x14ac:dyDescent="0.3">
      <c r="B56" s="9">
        <v>101</v>
      </c>
      <c r="C56" s="61"/>
      <c r="D56" s="9"/>
      <c r="E56" s="47"/>
      <c r="F56" s="4">
        <v>10</v>
      </c>
      <c r="G56" s="11" t="e">
        <f>G55-((Parameters!$E$19-Parameters!$E$20)/$D$67)</f>
        <v>#DIV/0!</v>
      </c>
      <c r="H56" s="10" t="e">
        <f t="shared" si="0"/>
        <v>#DIV/0!</v>
      </c>
      <c r="I56" s="10" t="e">
        <f t="shared" si="7"/>
        <v>#DIV/0!</v>
      </c>
      <c r="J56" s="10">
        <f>(Parameters!$C$11-'1_Day_Lead'!I56)/(Parameters!$C$11-Parameters!$C$12)</f>
        <v>4</v>
      </c>
      <c r="K56" s="10">
        <f t="shared" si="1"/>
        <v>1</v>
      </c>
      <c r="L56" s="10" t="e">
        <f t="shared" si="2"/>
        <v>#DIV/0!</v>
      </c>
      <c r="M56" s="10" t="e">
        <f t="shared" si="3"/>
        <v>#DIV/0!</v>
      </c>
      <c r="N56" s="10" t="e">
        <f t="shared" si="4"/>
        <v>#DIV/0!</v>
      </c>
      <c r="O56" s="10" t="e">
        <f t="shared" si="5"/>
        <v>#DIV/0!</v>
      </c>
      <c r="P56" s="10" t="e">
        <f t="shared" si="6"/>
        <v>#DIV/0!</v>
      </c>
      <c r="Q56" s="33"/>
      <c r="R56" s="33"/>
      <c r="S56" s="33"/>
      <c r="T56" s="33"/>
      <c r="U56" s="33"/>
    </row>
    <row r="57" spans="2:21" x14ac:dyDescent="0.3">
      <c r="B57" s="9">
        <v>103</v>
      </c>
      <c r="C57" s="61"/>
      <c r="D57" s="9"/>
      <c r="E57" s="47"/>
      <c r="F57" s="4">
        <v>10</v>
      </c>
      <c r="G57" s="11" t="e">
        <f>G56-((Parameters!$E$19-Parameters!$E$20)/$D$67)</f>
        <v>#DIV/0!</v>
      </c>
      <c r="H57" s="10" t="e">
        <f t="shared" si="0"/>
        <v>#DIV/0!</v>
      </c>
      <c r="I57" s="10" t="e">
        <f t="shared" si="7"/>
        <v>#DIV/0!</v>
      </c>
      <c r="J57" s="10">
        <f>(Parameters!$C$11-'1_Day_Lead'!I57)/(Parameters!$C$11-Parameters!$C$12)</f>
        <v>4</v>
      </c>
      <c r="K57" s="10">
        <f t="shared" si="1"/>
        <v>1</v>
      </c>
      <c r="L57" s="10" t="e">
        <f t="shared" si="2"/>
        <v>#DIV/0!</v>
      </c>
      <c r="M57" s="10" t="e">
        <f t="shared" si="3"/>
        <v>#DIV/0!</v>
      </c>
      <c r="N57" s="10" t="e">
        <f t="shared" si="4"/>
        <v>#DIV/0!</v>
      </c>
      <c r="O57" s="10" t="e">
        <f t="shared" si="5"/>
        <v>#DIV/0!</v>
      </c>
      <c r="P57" s="10" t="e">
        <f t="shared" si="6"/>
        <v>#DIV/0!</v>
      </c>
      <c r="Q57" s="33"/>
      <c r="R57" s="33"/>
      <c r="S57" s="33"/>
      <c r="T57" s="33"/>
      <c r="U57" s="33"/>
    </row>
    <row r="58" spans="2:21" x14ac:dyDescent="0.3">
      <c r="B58" s="9">
        <v>105</v>
      </c>
      <c r="C58" s="61"/>
      <c r="D58" s="9"/>
      <c r="E58" s="47"/>
      <c r="F58" s="4">
        <v>10</v>
      </c>
      <c r="G58" s="11" t="e">
        <f>G57-((Parameters!$E$19-Parameters!$E$20)/$D$67)</f>
        <v>#DIV/0!</v>
      </c>
      <c r="H58" s="10" t="e">
        <f t="shared" si="0"/>
        <v>#DIV/0!</v>
      </c>
      <c r="I58" s="10" t="e">
        <f t="shared" si="7"/>
        <v>#DIV/0!</v>
      </c>
      <c r="J58" s="10">
        <f>(Parameters!$C$11-'1_Day_Lead'!I58)/(Parameters!$C$11-Parameters!$C$12)</f>
        <v>4</v>
      </c>
      <c r="K58" s="10">
        <f t="shared" si="1"/>
        <v>1</v>
      </c>
      <c r="L58" s="10" t="e">
        <f t="shared" si="2"/>
        <v>#DIV/0!</v>
      </c>
      <c r="M58" s="10" t="e">
        <f t="shared" si="3"/>
        <v>#DIV/0!</v>
      </c>
      <c r="N58" s="10" t="e">
        <f t="shared" si="4"/>
        <v>#DIV/0!</v>
      </c>
      <c r="O58" s="10" t="e">
        <f t="shared" si="5"/>
        <v>#DIV/0!</v>
      </c>
      <c r="P58" s="10" t="e">
        <f t="shared" si="6"/>
        <v>#DIV/0!</v>
      </c>
      <c r="Q58" s="33"/>
      <c r="R58" s="33"/>
      <c r="S58" s="33"/>
      <c r="T58" s="33"/>
      <c r="U58" s="33"/>
    </row>
    <row r="59" spans="2:21" x14ac:dyDescent="0.3">
      <c r="B59" s="9">
        <v>107</v>
      </c>
      <c r="C59" s="61"/>
      <c r="D59" s="9"/>
      <c r="E59" s="47"/>
      <c r="F59" s="4">
        <v>10</v>
      </c>
      <c r="G59" s="11" t="e">
        <f>G58-((Parameters!$E$19-Parameters!$E$20)/$D$67)</f>
        <v>#DIV/0!</v>
      </c>
      <c r="H59" s="10" t="e">
        <f t="shared" si="0"/>
        <v>#DIV/0!</v>
      </c>
      <c r="I59" s="10" t="e">
        <f t="shared" si="7"/>
        <v>#DIV/0!</v>
      </c>
      <c r="J59" s="10">
        <f>(Parameters!$C$11-'1_Day_Lead'!I59)/(Parameters!$C$11-Parameters!$C$12)</f>
        <v>4</v>
      </c>
      <c r="K59" s="10">
        <f t="shared" si="1"/>
        <v>1</v>
      </c>
      <c r="L59" s="10" t="e">
        <f t="shared" si="2"/>
        <v>#DIV/0!</v>
      </c>
      <c r="M59" s="10" t="e">
        <f t="shared" si="3"/>
        <v>#DIV/0!</v>
      </c>
      <c r="N59" s="10" t="e">
        <f t="shared" si="4"/>
        <v>#DIV/0!</v>
      </c>
      <c r="O59" s="10" t="e">
        <f t="shared" si="5"/>
        <v>#DIV/0!</v>
      </c>
      <c r="P59" s="10" t="e">
        <f t="shared" si="6"/>
        <v>#DIV/0!</v>
      </c>
      <c r="Q59" s="33"/>
      <c r="R59" s="33"/>
      <c r="S59" s="33"/>
      <c r="T59" s="33"/>
      <c r="U59" s="33"/>
    </row>
    <row r="60" spans="2:21" x14ac:dyDescent="0.3">
      <c r="B60" s="9">
        <v>109</v>
      </c>
      <c r="C60" s="61"/>
      <c r="D60" s="9"/>
      <c r="E60" s="47"/>
      <c r="F60" s="4">
        <v>10</v>
      </c>
      <c r="G60" s="11" t="e">
        <f>G59-((Parameters!$E$19-Parameters!$E$20)/$D$67)</f>
        <v>#DIV/0!</v>
      </c>
      <c r="H60" s="10" t="e">
        <f t="shared" si="0"/>
        <v>#DIV/0!</v>
      </c>
      <c r="I60" s="10" t="e">
        <f t="shared" si="7"/>
        <v>#DIV/0!</v>
      </c>
      <c r="J60" s="10">
        <f>(Parameters!$C$11-'1_Day_Lead'!I60)/(Parameters!$C$11-Parameters!$C$12)</f>
        <v>4</v>
      </c>
      <c r="K60" s="10">
        <f t="shared" si="1"/>
        <v>1</v>
      </c>
      <c r="L60" s="10" t="e">
        <f t="shared" si="2"/>
        <v>#DIV/0!</v>
      </c>
      <c r="M60" s="10" t="e">
        <f t="shared" si="3"/>
        <v>#DIV/0!</v>
      </c>
      <c r="N60" s="10" t="e">
        <f t="shared" si="4"/>
        <v>#DIV/0!</v>
      </c>
      <c r="O60" s="10" t="e">
        <f t="shared" si="5"/>
        <v>#DIV/0!</v>
      </c>
      <c r="P60" s="10" t="e">
        <f t="shared" si="6"/>
        <v>#DIV/0!</v>
      </c>
      <c r="Q60" s="33"/>
      <c r="R60" s="33"/>
      <c r="S60" s="33"/>
      <c r="T60" s="33"/>
      <c r="U60" s="33"/>
    </row>
    <row r="61" spans="2:21" x14ac:dyDescent="0.3">
      <c r="B61" s="9">
        <v>111</v>
      </c>
      <c r="C61" s="61"/>
      <c r="D61" s="9"/>
      <c r="E61" s="47"/>
      <c r="F61" s="4">
        <v>10</v>
      </c>
      <c r="G61" s="11" t="e">
        <f>G60-((Parameters!$E$19-Parameters!$E$20)/$D$67)</f>
        <v>#DIV/0!</v>
      </c>
      <c r="H61" s="10" t="e">
        <f t="shared" si="0"/>
        <v>#DIV/0!</v>
      </c>
      <c r="I61" s="10" t="e">
        <f t="shared" si="7"/>
        <v>#DIV/0!</v>
      </c>
      <c r="J61" s="10">
        <f>(Parameters!$C$11-'1_Day_Lead'!I61)/(Parameters!$C$11-Parameters!$C$12)</f>
        <v>4</v>
      </c>
      <c r="K61" s="10">
        <f t="shared" si="1"/>
        <v>1</v>
      </c>
      <c r="L61" s="10" t="e">
        <f t="shared" si="2"/>
        <v>#DIV/0!</v>
      </c>
      <c r="M61" s="10" t="e">
        <f t="shared" si="3"/>
        <v>#DIV/0!</v>
      </c>
      <c r="N61" s="10" t="e">
        <f t="shared" si="4"/>
        <v>#DIV/0!</v>
      </c>
      <c r="O61" s="10" t="e">
        <f t="shared" si="5"/>
        <v>#DIV/0!</v>
      </c>
      <c r="P61" s="10" t="e">
        <f t="shared" si="6"/>
        <v>#DIV/0!</v>
      </c>
      <c r="Q61" s="33"/>
      <c r="R61" s="33"/>
      <c r="S61" s="33"/>
      <c r="T61" s="33"/>
      <c r="U61" s="33"/>
    </row>
    <row r="62" spans="2:21" x14ac:dyDescent="0.3">
      <c r="B62" s="9">
        <v>113</v>
      </c>
      <c r="C62" s="61"/>
      <c r="D62" s="9"/>
      <c r="E62" s="47"/>
      <c r="F62" s="4">
        <v>10</v>
      </c>
      <c r="G62" s="11" t="e">
        <f>G61-((Parameters!$E$19-Parameters!$E$20)/$D$67)</f>
        <v>#DIV/0!</v>
      </c>
      <c r="H62" s="10" t="e">
        <f t="shared" si="0"/>
        <v>#DIV/0!</v>
      </c>
      <c r="I62" s="10" t="e">
        <f t="shared" si="7"/>
        <v>#DIV/0!</v>
      </c>
      <c r="J62" s="10">
        <f>(Parameters!$C$11-'1_Day_Lead'!I62)/(Parameters!$C$11-Parameters!$C$12)</f>
        <v>4</v>
      </c>
      <c r="K62" s="10">
        <f t="shared" si="1"/>
        <v>1</v>
      </c>
      <c r="L62" s="10" t="e">
        <f t="shared" si="2"/>
        <v>#DIV/0!</v>
      </c>
      <c r="M62" s="10" t="e">
        <f t="shared" si="3"/>
        <v>#DIV/0!</v>
      </c>
      <c r="N62" s="10" t="e">
        <f t="shared" si="4"/>
        <v>#DIV/0!</v>
      </c>
      <c r="O62" s="10" t="e">
        <f t="shared" si="5"/>
        <v>#DIV/0!</v>
      </c>
      <c r="P62" s="10" t="e">
        <f t="shared" si="6"/>
        <v>#DIV/0!</v>
      </c>
      <c r="Q62" s="33"/>
      <c r="R62" s="33"/>
      <c r="S62" s="33"/>
      <c r="T62" s="33"/>
      <c r="U62" s="33"/>
    </row>
    <row r="63" spans="2:21" x14ac:dyDescent="0.3">
      <c r="B63" s="9">
        <v>115</v>
      </c>
      <c r="C63" s="61"/>
      <c r="D63" s="9"/>
      <c r="E63" s="47"/>
      <c r="F63" s="4">
        <v>10</v>
      </c>
      <c r="G63" s="11" t="e">
        <f>G62-((Parameters!$E$19-Parameters!$E$20)/$D$67)</f>
        <v>#DIV/0!</v>
      </c>
      <c r="H63" s="10" t="e">
        <f t="shared" si="0"/>
        <v>#DIV/0!</v>
      </c>
      <c r="I63" s="10" t="e">
        <f t="shared" si="7"/>
        <v>#DIV/0!</v>
      </c>
      <c r="J63" s="10">
        <f>(Parameters!$C$11-'1_Day_Lead'!I63)/(Parameters!$C$11-Parameters!$C$12)</f>
        <v>4</v>
      </c>
      <c r="K63" s="10">
        <f t="shared" si="1"/>
        <v>1</v>
      </c>
      <c r="L63" s="10" t="e">
        <f t="shared" si="2"/>
        <v>#DIV/0!</v>
      </c>
      <c r="M63" s="10" t="e">
        <f t="shared" si="3"/>
        <v>#DIV/0!</v>
      </c>
      <c r="N63" s="10" t="e">
        <f t="shared" si="4"/>
        <v>#DIV/0!</v>
      </c>
      <c r="O63" s="10" t="e">
        <f t="shared" si="5"/>
        <v>#DIV/0!</v>
      </c>
      <c r="P63" s="10" t="e">
        <f t="shared" si="6"/>
        <v>#DIV/0!</v>
      </c>
      <c r="Q63" s="33"/>
      <c r="R63" s="33"/>
      <c r="S63" s="33"/>
      <c r="T63" s="33"/>
      <c r="U63" s="33"/>
    </row>
    <row r="64" spans="2:21" x14ac:dyDescent="0.3">
      <c r="B64" s="9">
        <v>117</v>
      </c>
      <c r="C64" s="61"/>
      <c r="D64" s="9"/>
      <c r="E64" s="47"/>
      <c r="F64" s="4">
        <v>10</v>
      </c>
      <c r="G64" s="11" t="e">
        <f>G63-((Parameters!$E$19-Parameters!$E$20)/$D$67)</f>
        <v>#DIV/0!</v>
      </c>
      <c r="H64" s="10" t="e">
        <f t="shared" si="0"/>
        <v>#DIV/0!</v>
      </c>
      <c r="I64" s="10" t="e">
        <f t="shared" si="7"/>
        <v>#DIV/0!</v>
      </c>
      <c r="J64" s="10">
        <f>(Parameters!$C$11-'1_Day_Lead'!I64)/(Parameters!$C$11-Parameters!$C$12)</f>
        <v>4</v>
      </c>
      <c r="K64" s="10">
        <f t="shared" si="1"/>
        <v>1</v>
      </c>
      <c r="L64" s="10" t="e">
        <f t="shared" si="2"/>
        <v>#DIV/0!</v>
      </c>
      <c r="M64" s="10" t="e">
        <f t="shared" si="3"/>
        <v>#DIV/0!</v>
      </c>
      <c r="N64" s="10" t="e">
        <f t="shared" si="4"/>
        <v>#DIV/0!</v>
      </c>
      <c r="O64" s="10" t="e">
        <f t="shared" si="5"/>
        <v>#DIV/0!</v>
      </c>
      <c r="P64" s="10" t="e">
        <f t="shared" si="6"/>
        <v>#DIV/0!</v>
      </c>
      <c r="Q64" s="33"/>
      <c r="R64" s="33"/>
      <c r="S64" s="33"/>
      <c r="T64" s="33"/>
      <c r="U64" s="33"/>
    </row>
    <row r="65" spans="2:21" x14ac:dyDescent="0.3">
      <c r="B65" s="9">
        <v>119</v>
      </c>
      <c r="C65" s="61"/>
      <c r="D65" s="9"/>
      <c r="E65" s="47"/>
      <c r="F65" s="4">
        <v>10</v>
      </c>
      <c r="G65" s="11" t="e">
        <f>G64-((Parameters!$E$19-Parameters!$E$20)/$D$67)</f>
        <v>#DIV/0!</v>
      </c>
      <c r="H65" s="10" t="e">
        <f t="shared" si="0"/>
        <v>#DIV/0!</v>
      </c>
      <c r="I65" s="10" t="e">
        <f t="shared" si="7"/>
        <v>#DIV/0!</v>
      </c>
      <c r="J65" s="10">
        <f>(Parameters!$C$11-'1_Day_Lead'!I65)/(Parameters!$C$11-Parameters!$C$12)</f>
        <v>4</v>
      </c>
      <c r="K65" s="10">
        <f t="shared" si="1"/>
        <v>1</v>
      </c>
      <c r="L65" s="10" t="e">
        <f t="shared" si="2"/>
        <v>#DIV/0!</v>
      </c>
      <c r="M65" s="10" t="e">
        <f t="shared" si="3"/>
        <v>#DIV/0!</v>
      </c>
      <c r="N65" s="10" t="e">
        <f t="shared" si="4"/>
        <v>#DIV/0!</v>
      </c>
      <c r="O65" s="10" t="e">
        <f t="shared" si="5"/>
        <v>#DIV/0!</v>
      </c>
      <c r="P65" s="10" t="e">
        <f t="shared" si="6"/>
        <v>#DIV/0!</v>
      </c>
      <c r="Q65" s="33"/>
      <c r="R65" s="33"/>
      <c r="S65" s="33"/>
      <c r="T65" s="33"/>
      <c r="U65" s="33"/>
    </row>
    <row r="66" spans="2:21" ht="14.7" customHeight="1" x14ac:dyDescent="0.3">
      <c r="B66" s="9">
        <v>121</v>
      </c>
      <c r="C66" s="61"/>
      <c r="D66" s="9"/>
      <c r="E66" s="47"/>
      <c r="F66" s="4">
        <v>10</v>
      </c>
      <c r="G66" s="11" t="e">
        <f>G65-((Parameters!$E$19-Parameters!$E$20)/$D$67)</f>
        <v>#DIV/0!</v>
      </c>
      <c r="H66" s="10" t="e">
        <f t="shared" si="0"/>
        <v>#DIV/0!</v>
      </c>
      <c r="I66" s="10" t="e">
        <f t="shared" si="7"/>
        <v>#DIV/0!</v>
      </c>
      <c r="J66" s="10">
        <f>(Parameters!$C$11-'1_Day_Lead'!I66)/(Parameters!$C$11-Parameters!$C$12)</f>
        <v>4</v>
      </c>
      <c r="K66" s="10">
        <f t="shared" si="1"/>
        <v>1</v>
      </c>
      <c r="L66" s="10" t="e">
        <f t="shared" si="2"/>
        <v>#DIV/0!</v>
      </c>
      <c r="M66" s="10" t="e">
        <f t="shared" si="3"/>
        <v>#DIV/0!</v>
      </c>
      <c r="N66" s="10" t="e">
        <f t="shared" si="4"/>
        <v>#DIV/0!</v>
      </c>
      <c r="O66" s="10" t="e">
        <f t="shared" si="5"/>
        <v>#DIV/0!</v>
      </c>
      <c r="P66" s="10" t="e">
        <f t="shared" si="6"/>
        <v>#DIV/0!</v>
      </c>
      <c r="Q66" s="33"/>
      <c r="R66" s="33"/>
      <c r="S66" s="33"/>
      <c r="T66" s="33"/>
      <c r="U66" s="33"/>
    </row>
    <row r="67" spans="2:21" x14ac:dyDescent="0.3">
      <c r="D67">
        <f>COUNT(D54:D66)</f>
        <v>0</v>
      </c>
    </row>
    <row r="68" spans="2:21" x14ac:dyDescent="0.3">
      <c r="C68" t="s">
        <v>47</v>
      </c>
      <c r="D68">
        <f>SUM(D6:D18)</f>
        <v>0</v>
      </c>
      <c r="L68">
        <f>SUM(L6:L18)</f>
        <v>0</v>
      </c>
      <c r="O68">
        <f>SUM(O6:O18)</f>
        <v>100</v>
      </c>
      <c r="P68">
        <f>SUM(P6:P18)</f>
        <v>111.57025456428528</v>
      </c>
    </row>
    <row r="69" spans="2:21" x14ac:dyDescent="0.3">
      <c r="C69" t="s">
        <v>39</v>
      </c>
      <c r="D69">
        <f>SUM(D19:D36)</f>
        <v>0</v>
      </c>
      <c r="L69" t="e">
        <f>SUM(L19:L36)</f>
        <v>#DIV/0!</v>
      </c>
      <c r="O69" t="e">
        <f>SUM(O19:O36)</f>
        <v>#DIV/0!</v>
      </c>
      <c r="P69" t="e">
        <f>SUM(P19:P36)</f>
        <v>#DIV/0!</v>
      </c>
    </row>
    <row r="70" spans="2:21" x14ac:dyDescent="0.3">
      <c r="C70" t="s">
        <v>49</v>
      </c>
      <c r="D70">
        <f>SUM(D37:D53)</f>
        <v>0</v>
      </c>
      <c r="L70">
        <f>SUM(L37:L53)</f>
        <v>0</v>
      </c>
      <c r="O70" t="e">
        <f>SUM(O37:O53)</f>
        <v>#DIV/0!</v>
      </c>
      <c r="P70" t="e">
        <f>SUM(P37:P53)</f>
        <v>#DIV/0!</v>
      </c>
    </row>
    <row r="71" spans="2:21" x14ac:dyDescent="0.3">
      <c r="C71" t="s">
        <v>43</v>
      </c>
      <c r="D71">
        <f>SUM(D54:D66)</f>
        <v>0</v>
      </c>
      <c r="L71" t="e">
        <f>SUM(L54:L66)</f>
        <v>#DIV/0!</v>
      </c>
      <c r="O71" t="e">
        <f>SUM(O54:O66)</f>
        <v>#DIV/0!</v>
      </c>
      <c r="P71" t="e">
        <f>SUM(P54:P66)</f>
        <v>#DIV/0!</v>
      </c>
    </row>
    <row r="73" spans="2:21" x14ac:dyDescent="0.3">
      <c r="D73" s="13">
        <f>SUM(D6:D66)</f>
        <v>0</v>
      </c>
      <c r="E73" s="13"/>
      <c r="F73" s="13"/>
      <c r="G73" s="14"/>
      <c r="H73" s="14"/>
      <c r="I73" s="14"/>
      <c r="J73" s="14"/>
      <c r="K73" s="14"/>
      <c r="L73" s="13" t="e">
        <f>SUM(L6:L66)</f>
        <v>#DIV/0!</v>
      </c>
      <c r="M73" s="13"/>
      <c r="N73" s="13"/>
      <c r="O73" s="13" t="e">
        <f>SUM(O5:O66)</f>
        <v>#DIV/0!</v>
      </c>
      <c r="P73" s="13" t="e">
        <f>SUM(P5:P66)</f>
        <v>#DIV/0!</v>
      </c>
    </row>
  </sheetData>
  <mergeCells count="6">
    <mergeCell ref="C54:C66"/>
    <mergeCell ref="B2:P2"/>
    <mergeCell ref="F4:F5"/>
    <mergeCell ref="C6:C18"/>
    <mergeCell ref="C19:C36"/>
    <mergeCell ref="C37:C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topLeftCell="B38" workbookViewId="0">
      <selection activeCell="D59" sqref="D59"/>
    </sheetView>
  </sheetViews>
  <sheetFormatPr defaultRowHeight="14.4" x14ac:dyDescent="0.3"/>
  <cols>
    <col min="1" max="1" width="3.109375" customWidth="1"/>
    <col min="3" max="3" width="12.66406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3" t="s">
        <v>44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6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7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0" t="s">
        <v>16</v>
      </c>
      <c r="D6" s="9">
        <v>0.4</v>
      </c>
      <c r="E6" s="47">
        <v>23.286749898162956</v>
      </c>
      <c r="F6" s="4">
        <v>50</v>
      </c>
      <c r="G6" s="11">
        <v>0.65</v>
      </c>
      <c r="H6" s="10">
        <f>E6*G6</f>
        <v>15.136387433805922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15.136387433805922</v>
      </c>
      <c r="M6" s="10">
        <f>MAX((M5+O5+D6-L6-P5),0)</f>
        <v>25.263612566194077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6.3159031415485192</v>
      </c>
      <c r="Q6" s="2"/>
      <c r="R6" s="2"/>
      <c r="S6" s="2"/>
      <c r="T6" s="2"/>
      <c r="U6" s="2"/>
    </row>
    <row r="7" spans="1:21" x14ac:dyDescent="0.3">
      <c r="B7" s="9">
        <v>4</v>
      </c>
      <c r="C7" s="61"/>
      <c r="D7" s="9">
        <v>0.3</v>
      </c>
      <c r="E7" s="47">
        <v>22.927594742182219</v>
      </c>
      <c r="F7" s="4">
        <v>50</v>
      </c>
      <c r="G7" s="11">
        <v>0.65</v>
      </c>
      <c r="H7" s="10">
        <f t="shared" ref="H7:H46" si="0">E7*G7</f>
        <v>14.902936582418443</v>
      </c>
      <c r="I7" s="10">
        <f>MAX(0,(I6+L6-D6-M6+O6))</f>
        <v>101.97277486761183</v>
      </c>
      <c r="J7" s="10">
        <f>(Parameters!$C$11-'1_Day_Lead'!I7)/(Parameters!$C$11-Parameters!$C$12)</f>
        <v>1.7018988343937507</v>
      </c>
      <c r="K7" s="10">
        <f t="shared" ref="K7:K46" si="1">IF(J7&lt;0,0,IF(J7&gt;1,1,J7))</f>
        <v>1</v>
      </c>
      <c r="L7" s="10">
        <f t="shared" ref="L7:L46" si="2">H7*K7</f>
        <v>14.902936582418443</v>
      </c>
      <c r="M7" s="10">
        <f t="shared" ref="M7:M46" si="3">MAX((M6+O6+D7-L7-P6),0)</f>
        <v>16.844772842227115</v>
      </c>
      <c r="N7" s="10" t="str">
        <f t="shared" ref="N7:N46" si="4">IF(M7&lt;0.25*F7,"HI",IF(M7&lt;0.5*F7,"MI",IF(M7&lt;0.75*F7,"LI","NI")))</f>
        <v>MI</v>
      </c>
      <c r="O7" s="10">
        <f t="shared" ref="O7:O46" si="5">IF(N7="NI",0,IF(N7="LI",0.25*F7,IF(N7="MI",0.5*F7,0.75*F7)))</f>
        <v>25</v>
      </c>
      <c r="P7" s="10">
        <f t="shared" ref="P7:P46" si="6">0.25*M7</f>
        <v>4.2111932105567789</v>
      </c>
      <c r="Q7" s="2"/>
      <c r="R7" s="2"/>
      <c r="S7" s="2"/>
      <c r="T7" s="2"/>
      <c r="U7" s="2"/>
    </row>
    <row r="8" spans="1:21" x14ac:dyDescent="0.3">
      <c r="B8" s="9">
        <v>7</v>
      </c>
      <c r="C8" s="61"/>
      <c r="D8" s="9">
        <v>8.4</v>
      </c>
      <c r="E8" s="47">
        <v>13.746398744014401</v>
      </c>
      <c r="F8" s="4">
        <v>50</v>
      </c>
      <c r="G8" s="11">
        <v>0.65</v>
      </c>
      <c r="H8" s="10">
        <f t="shared" si="0"/>
        <v>8.9351591836093611</v>
      </c>
      <c r="I8" s="10">
        <f t="shared" ref="I8:I46" si="7">MAX(0,(I7+L7-D7-M7+O7))</f>
        <v>124.73093860780317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8.9351591836093611</v>
      </c>
      <c r="M8" s="10">
        <f t="shared" si="3"/>
        <v>37.098420448060971</v>
      </c>
      <c r="N8" s="10" t="str">
        <f t="shared" si="4"/>
        <v>LI</v>
      </c>
      <c r="O8" s="10">
        <f t="shared" si="5"/>
        <v>12.5</v>
      </c>
      <c r="P8" s="10">
        <f t="shared" si="6"/>
        <v>9.2746051120152426</v>
      </c>
      <c r="Q8" s="2"/>
      <c r="R8" s="2"/>
      <c r="S8" s="2"/>
      <c r="T8" s="2"/>
      <c r="U8" s="2"/>
    </row>
    <row r="9" spans="1:21" x14ac:dyDescent="0.3">
      <c r="B9" s="9">
        <v>10</v>
      </c>
      <c r="C9" s="61"/>
      <c r="D9" s="9">
        <v>76.3</v>
      </c>
      <c r="E9" s="47">
        <v>9.0042865109532624</v>
      </c>
      <c r="F9" s="4">
        <v>50</v>
      </c>
      <c r="G9" s="11">
        <v>0.65</v>
      </c>
      <c r="H9" s="10">
        <f t="shared" si="0"/>
        <v>5.8527862321196205</v>
      </c>
      <c r="I9" s="10">
        <f t="shared" si="7"/>
        <v>100.66767734335156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5.8527862321196205</v>
      </c>
      <c r="M9" s="10">
        <f t="shared" si="3"/>
        <v>110.7710291039261</v>
      </c>
      <c r="N9" s="10" t="str">
        <f t="shared" si="4"/>
        <v>NI</v>
      </c>
      <c r="O9" s="10">
        <f t="shared" si="5"/>
        <v>0</v>
      </c>
      <c r="P9" s="10">
        <f t="shared" si="6"/>
        <v>27.692757275981524</v>
      </c>
      <c r="Q9" s="2"/>
      <c r="R9" s="2"/>
      <c r="S9" s="2"/>
      <c r="T9" s="2"/>
      <c r="U9" s="2"/>
    </row>
    <row r="10" spans="1:21" x14ac:dyDescent="0.3">
      <c r="B10" s="9">
        <v>13</v>
      </c>
      <c r="C10" s="61"/>
      <c r="D10" s="9">
        <v>1.1000000000000001</v>
      </c>
      <c r="E10" s="47">
        <v>20.831438916347196</v>
      </c>
      <c r="F10" s="4">
        <v>50</v>
      </c>
      <c r="G10" s="11">
        <v>0.65</v>
      </c>
      <c r="H10" s="10">
        <f t="shared" si="0"/>
        <v>13.540435295625677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13.540435295625677</v>
      </c>
      <c r="M10" s="10">
        <f t="shared" si="3"/>
        <v>70.6378365323189</v>
      </c>
      <c r="N10" s="10" t="str">
        <f t="shared" si="4"/>
        <v>NI</v>
      </c>
      <c r="O10" s="10">
        <f t="shared" si="5"/>
        <v>0</v>
      </c>
      <c r="P10" s="10">
        <f t="shared" si="6"/>
        <v>17.659459133079725</v>
      </c>
      <c r="Q10" s="2"/>
      <c r="R10" s="2"/>
      <c r="S10" s="2"/>
      <c r="T10" s="2"/>
      <c r="U10" s="2"/>
    </row>
    <row r="11" spans="1:21" x14ac:dyDescent="0.3">
      <c r="B11" s="9">
        <v>16</v>
      </c>
      <c r="C11" s="61"/>
      <c r="D11" s="9">
        <v>1.1000000000000001</v>
      </c>
      <c r="E11" s="47">
        <v>19.414343401712053</v>
      </c>
      <c r="F11" s="4">
        <v>50</v>
      </c>
      <c r="G11" s="11">
        <v>0.65</v>
      </c>
      <c r="H11" s="10">
        <f t="shared" si="0"/>
        <v>12.619323211112835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12.619323211112835</v>
      </c>
      <c r="M11" s="10">
        <f t="shared" si="3"/>
        <v>41.459054188126331</v>
      </c>
      <c r="N11" s="10" t="str">
        <f t="shared" si="4"/>
        <v>NI</v>
      </c>
      <c r="O11" s="10">
        <f t="shared" si="5"/>
        <v>0</v>
      </c>
      <c r="P11" s="10">
        <f t="shared" si="6"/>
        <v>10.364763547031583</v>
      </c>
      <c r="Q11" s="2"/>
      <c r="R11" s="2"/>
      <c r="S11" s="2"/>
      <c r="T11" s="2"/>
      <c r="U11" s="2"/>
    </row>
    <row r="12" spans="1:21" x14ac:dyDescent="0.3">
      <c r="B12" s="9">
        <v>19</v>
      </c>
      <c r="C12" s="61"/>
      <c r="D12" s="9">
        <v>0</v>
      </c>
      <c r="E12" s="47">
        <v>22.59734187811155</v>
      </c>
      <c r="F12" s="4">
        <v>50</v>
      </c>
      <c r="G12" s="11">
        <v>0.65</v>
      </c>
      <c r="H12" s="10">
        <f t="shared" si="0"/>
        <v>14.688272220772507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14.688272220772507</v>
      </c>
      <c r="M12" s="10">
        <f t="shared" si="3"/>
        <v>16.406018420322241</v>
      </c>
      <c r="N12" s="10" t="str">
        <f t="shared" si="4"/>
        <v>MI</v>
      </c>
      <c r="O12" s="10">
        <f t="shared" si="5"/>
        <v>25</v>
      </c>
      <c r="P12" s="10">
        <f t="shared" si="6"/>
        <v>4.1015046050805601</v>
      </c>
      <c r="Q12" s="2"/>
      <c r="R12" s="2"/>
      <c r="S12" s="2"/>
      <c r="T12" s="2"/>
      <c r="U12" s="2"/>
    </row>
    <row r="13" spans="1:21" x14ac:dyDescent="0.3">
      <c r="B13" s="9">
        <v>22</v>
      </c>
      <c r="C13" s="61"/>
      <c r="D13" s="9">
        <v>5.4</v>
      </c>
      <c r="E13" s="47">
        <v>14.814828627324852</v>
      </c>
      <c r="F13" s="4">
        <v>50</v>
      </c>
      <c r="G13" s="11">
        <v>0.65</v>
      </c>
      <c r="H13" s="10">
        <f t="shared" si="0"/>
        <v>9.6296386077611533</v>
      </c>
      <c r="I13" s="10">
        <f t="shared" si="7"/>
        <v>23.282253800450267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9.6296386077611533</v>
      </c>
      <c r="M13" s="10">
        <f t="shared" si="3"/>
        <v>33.074875207480531</v>
      </c>
      <c r="N13" s="10" t="str">
        <f t="shared" si="4"/>
        <v>LI</v>
      </c>
      <c r="O13" s="10">
        <f t="shared" si="5"/>
        <v>12.5</v>
      </c>
      <c r="P13" s="10">
        <f t="shared" si="6"/>
        <v>8.2687188018701328</v>
      </c>
      <c r="Q13" s="2"/>
      <c r="R13" s="2"/>
      <c r="S13" s="2"/>
      <c r="T13" s="2"/>
      <c r="U13" s="2"/>
    </row>
    <row r="14" spans="1:21" x14ac:dyDescent="0.3">
      <c r="B14" s="9">
        <v>25</v>
      </c>
      <c r="C14" s="62"/>
      <c r="D14" s="9">
        <v>0.6</v>
      </c>
      <c r="E14" s="47">
        <v>7.64768628906989</v>
      </c>
      <c r="F14" s="4">
        <v>50</v>
      </c>
      <c r="G14" s="11">
        <v>0.65</v>
      </c>
      <c r="H14" s="10">
        <f t="shared" si="0"/>
        <v>4.9709960878954282</v>
      </c>
      <c r="I14" s="10">
        <f t="shared" si="7"/>
        <v>6.9370172007308923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4.9709960878954282</v>
      </c>
      <c r="M14" s="10">
        <f t="shared" si="3"/>
        <v>32.935160317714974</v>
      </c>
      <c r="N14" s="10" t="str">
        <f t="shared" si="4"/>
        <v>LI</v>
      </c>
      <c r="O14" s="10">
        <f t="shared" si="5"/>
        <v>12.5</v>
      </c>
      <c r="P14" s="10">
        <f t="shared" si="6"/>
        <v>8.2337900794287435</v>
      </c>
      <c r="Q14" s="2"/>
      <c r="R14" s="2"/>
      <c r="S14" s="2"/>
      <c r="T14" s="2"/>
      <c r="U14" s="2"/>
    </row>
    <row r="15" spans="1:21" x14ac:dyDescent="0.3">
      <c r="A15">
        <f>COUNT(D15:D26)</f>
        <v>12</v>
      </c>
      <c r="B15" s="9">
        <v>28</v>
      </c>
      <c r="C15" s="60" t="s">
        <v>39</v>
      </c>
      <c r="D15" s="35">
        <v>4.3</v>
      </c>
      <c r="E15" s="47">
        <v>10.998855991123696</v>
      </c>
      <c r="F15" s="4">
        <v>30</v>
      </c>
      <c r="G15" s="11">
        <f>G14+((Parameters!$E$18-Parameters!$E$17)/'3_Day_Lead'!$A$15)</f>
        <v>0.69166666666666665</v>
      </c>
      <c r="H15" s="10">
        <f t="shared" si="0"/>
        <v>7.6075420605272228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7.6075420605272228</v>
      </c>
      <c r="M15" s="10">
        <f t="shared" si="3"/>
        <v>33.893828177759005</v>
      </c>
      <c r="N15" s="10" t="str">
        <f t="shared" si="4"/>
        <v>NI</v>
      </c>
      <c r="O15" s="10">
        <f t="shared" si="5"/>
        <v>0</v>
      </c>
      <c r="P15" s="10">
        <f t="shared" si="6"/>
        <v>8.4734570444397512</v>
      </c>
      <c r="Q15" s="2"/>
      <c r="R15" s="2"/>
      <c r="S15" s="2"/>
      <c r="T15" s="2"/>
      <c r="U15" s="2"/>
    </row>
    <row r="16" spans="1:21" x14ac:dyDescent="0.3">
      <c r="B16" s="9">
        <v>31</v>
      </c>
      <c r="C16" s="61"/>
      <c r="D16" s="35">
        <v>22.4</v>
      </c>
      <c r="E16" s="47">
        <v>11.384600893637508</v>
      </c>
      <c r="F16" s="4">
        <v>30</v>
      </c>
      <c r="G16" s="11">
        <f>G15+((Parameters!$E$18-Parameters!$E$17)/'3_Day_Lead'!$A$15)</f>
        <v>0.73333333333333328</v>
      </c>
      <c r="H16" s="10">
        <f t="shared" si="0"/>
        <v>8.3487073220008376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8.3487073220008376</v>
      </c>
      <c r="M16" s="10">
        <f t="shared" si="3"/>
        <v>39.471663811318408</v>
      </c>
      <c r="N16" s="10" t="str">
        <f t="shared" si="4"/>
        <v>NI</v>
      </c>
      <c r="O16" s="10">
        <f t="shared" si="5"/>
        <v>0</v>
      </c>
      <c r="P16" s="10">
        <f t="shared" si="6"/>
        <v>9.8679159528296019</v>
      </c>
      <c r="Q16" s="2"/>
      <c r="R16" s="2"/>
      <c r="S16" s="2"/>
      <c r="T16" s="2"/>
      <c r="U16" s="2"/>
    </row>
    <row r="17" spans="2:21" x14ac:dyDescent="0.3">
      <c r="B17" s="9">
        <v>35</v>
      </c>
      <c r="C17" s="61"/>
      <c r="D17" s="35">
        <v>14.8</v>
      </c>
      <c r="E17" s="47">
        <v>9.4903386201664617</v>
      </c>
      <c r="F17" s="4">
        <v>30</v>
      </c>
      <c r="G17" s="11">
        <f>G16+((Parameters!$E$18-Parameters!$E$17)/'3_Day_Lead'!$A$15)</f>
        <v>0.77499999999999991</v>
      </c>
      <c r="H17" s="10">
        <f t="shared" si="0"/>
        <v>7.3550124306290066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7.3550124306290066</v>
      </c>
      <c r="M17" s="10">
        <f t="shared" si="3"/>
        <v>37.048735427859796</v>
      </c>
      <c r="N17" s="10" t="str">
        <f t="shared" si="4"/>
        <v>NI</v>
      </c>
      <c r="O17" s="10">
        <f t="shared" si="5"/>
        <v>0</v>
      </c>
      <c r="P17" s="10">
        <f t="shared" si="6"/>
        <v>9.2621838569649491</v>
      </c>
      <c r="Q17" s="2"/>
      <c r="R17" s="2"/>
      <c r="S17" s="2"/>
      <c r="T17" s="2"/>
      <c r="U17" s="2"/>
    </row>
    <row r="18" spans="2:21" x14ac:dyDescent="0.3">
      <c r="B18" s="9">
        <v>38</v>
      </c>
      <c r="C18" s="61"/>
      <c r="D18" s="35">
        <v>49.4</v>
      </c>
      <c r="E18" s="47">
        <v>8.9928794271428441</v>
      </c>
      <c r="F18" s="4">
        <v>30</v>
      </c>
      <c r="G18" s="11">
        <f>G17+((Parameters!$E$18-Parameters!$E$17)/'3_Day_Lead'!$A$15)</f>
        <v>0.81666666666666654</v>
      </c>
      <c r="H18" s="10">
        <f t="shared" si="0"/>
        <v>7.3441848654999884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7.3441848654999884</v>
      </c>
      <c r="M18" s="10">
        <f t="shared" si="3"/>
        <v>69.842366705394852</v>
      </c>
      <c r="N18" s="10" t="str">
        <f t="shared" si="4"/>
        <v>NI</v>
      </c>
      <c r="O18" s="10">
        <f t="shared" si="5"/>
        <v>0</v>
      </c>
      <c r="P18" s="10">
        <f t="shared" si="6"/>
        <v>17.460591676348713</v>
      </c>
      <c r="Q18" s="2"/>
      <c r="R18" s="2"/>
      <c r="S18" s="2"/>
      <c r="T18" s="2"/>
      <c r="U18" s="2"/>
    </row>
    <row r="19" spans="2:21" ht="14.7" customHeight="1" x14ac:dyDescent="0.3">
      <c r="B19" s="9">
        <v>41</v>
      </c>
      <c r="C19" s="61"/>
      <c r="D19" s="35">
        <v>14.9</v>
      </c>
      <c r="E19" s="47">
        <v>10.696135513488887</v>
      </c>
      <c r="F19" s="4">
        <v>30</v>
      </c>
      <c r="G19" s="11">
        <f>G18+((Parameters!$E$18-Parameters!$E$17)/'3_Day_Lead'!$A$15)</f>
        <v>0.85833333333333317</v>
      </c>
      <c r="H19" s="10">
        <f t="shared" si="0"/>
        <v>9.1808496490779596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9.1808496490779596</v>
      </c>
      <c r="M19" s="10">
        <f t="shared" si="3"/>
        <v>58.100925379968189</v>
      </c>
      <c r="N19" s="10" t="str">
        <f t="shared" si="4"/>
        <v>NI</v>
      </c>
      <c r="O19" s="10">
        <f t="shared" si="5"/>
        <v>0</v>
      </c>
      <c r="P19" s="10">
        <f t="shared" si="6"/>
        <v>14.525231344992047</v>
      </c>
      <c r="Q19" s="2"/>
      <c r="R19" s="2"/>
      <c r="S19" s="2"/>
      <c r="T19" s="2"/>
      <c r="U19" s="2"/>
    </row>
    <row r="20" spans="2:21" x14ac:dyDescent="0.3">
      <c r="B20" s="9">
        <v>44</v>
      </c>
      <c r="C20" s="61"/>
      <c r="D20" s="35">
        <v>48.5</v>
      </c>
      <c r="E20" s="47">
        <v>7.6149519231558678</v>
      </c>
      <c r="F20" s="4">
        <v>30</v>
      </c>
      <c r="G20" s="11">
        <f>G19+((Parameters!$E$18-Parameters!$E$17)/'3_Day_Lead'!$A$15)</f>
        <v>0.8999999999999998</v>
      </c>
      <c r="H20" s="10">
        <f t="shared" si="0"/>
        <v>6.8534567308402794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6.8534567308402794</v>
      </c>
      <c r="M20" s="10">
        <f t="shared" si="3"/>
        <v>85.222237304135859</v>
      </c>
      <c r="N20" s="10" t="str">
        <f t="shared" si="4"/>
        <v>NI</v>
      </c>
      <c r="O20" s="10">
        <f t="shared" si="5"/>
        <v>0</v>
      </c>
      <c r="P20" s="10">
        <f t="shared" si="6"/>
        <v>21.305559326033965</v>
      </c>
      <c r="Q20" s="2"/>
      <c r="R20" s="2"/>
      <c r="S20" s="2"/>
      <c r="T20" s="2"/>
      <c r="U20" s="2"/>
    </row>
    <row r="21" spans="2:21" x14ac:dyDescent="0.3">
      <c r="B21" s="9">
        <v>47</v>
      </c>
      <c r="C21" s="61"/>
      <c r="D21" s="35">
        <v>44</v>
      </c>
      <c r="E21" s="47">
        <v>6.0300692815381449</v>
      </c>
      <c r="F21" s="4">
        <v>30</v>
      </c>
      <c r="G21" s="11">
        <f>G20+((Parameters!$E$18-Parameters!$E$17)/'3_Day_Lead'!$A$15)</f>
        <v>0.94166666666666643</v>
      </c>
      <c r="H21" s="10">
        <f t="shared" si="0"/>
        <v>5.6783152401150847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5.6783152401150847</v>
      </c>
      <c r="M21" s="10">
        <f t="shared" si="3"/>
        <v>102.23836273798682</v>
      </c>
      <c r="N21" s="10" t="str">
        <f t="shared" si="4"/>
        <v>NI</v>
      </c>
      <c r="O21" s="10">
        <f t="shared" si="5"/>
        <v>0</v>
      </c>
      <c r="P21" s="10">
        <f t="shared" si="6"/>
        <v>25.559590684496705</v>
      </c>
      <c r="Q21" s="2"/>
      <c r="R21" s="2"/>
      <c r="S21" s="2"/>
      <c r="T21" s="2"/>
      <c r="U21" s="2"/>
    </row>
    <row r="22" spans="2:21" x14ac:dyDescent="0.3">
      <c r="B22" s="9">
        <v>50</v>
      </c>
      <c r="C22" s="61"/>
      <c r="D22" s="35">
        <v>44.4</v>
      </c>
      <c r="E22" s="47">
        <v>7.4572846925673248</v>
      </c>
      <c r="F22" s="4">
        <v>30</v>
      </c>
      <c r="G22" s="11">
        <f>G21+((Parameters!$E$18-Parameters!$E$17)/'3_Day_Lead'!$A$15)</f>
        <v>0.98333333333333306</v>
      </c>
      <c r="H22" s="10">
        <f t="shared" si="0"/>
        <v>7.3329966143578673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7.3329966143578673</v>
      </c>
      <c r="M22" s="10">
        <f t="shared" si="3"/>
        <v>113.74577543913227</v>
      </c>
      <c r="N22" s="10" t="str">
        <f t="shared" si="4"/>
        <v>NI</v>
      </c>
      <c r="O22" s="10">
        <f t="shared" si="5"/>
        <v>0</v>
      </c>
      <c r="P22" s="10">
        <f t="shared" si="6"/>
        <v>28.436443859783068</v>
      </c>
      <c r="Q22" s="2"/>
      <c r="R22" s="2"/>
      <c r="S22" s="2"/>
      <c r="T22" s="2"/>
      <c r="U22" s="2"/>
    </row>
    <row r="23" spans="2:21" x14ac:dyDescent="0.3">
      <c r="B23" s="9">
        <v>53</v>
      </c>
      <c r="C23" s="61"/>
      <c r="D23" s="35">
        <v>9.3999999999999986</v>
      </c>
      <c r="E23" s="47">
        <v>9.8592371984033171</v>
      </c>
      <c r="F23" s="4">
        <v>30</v>
      </c>
      <c r="G23" s="11">
        <f>G22+((Parameters!$E$18-Parameters!$E$17)/'3_Day_Lead'!$A$15)</f>
        <v>1.0249999999999997</v>
      </c>
      <c r="H23" s="10">
        <f t="shared" si="0"/>
        <v>10.105718128363398</v>
      </c>
      <c r="I23" s="10">
        <f t="shared" si="7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10.105718128363398</v>
      </c>
      <c r="M23" s="10">
        <f t="shared" si="3"/>
        <v>84.603613450985819</v>
      </c>
      <c r="N23" s="10" t="str">
        <f t="shared" si="4"/>
        <v>NI</v>
      </c>
      <c r="O23" s="10">
        <f t="shared" si="5"/>
        <v>0</v>
      </c>
      <c r="P23" s="10">
        <f t="shared" si="6"/>
        <v>21.150903362746455</v>
      </c>
      <c r="Q23" s="2"/>
      <c r="R23" s="2"/>
      <c r="S23" s="2"/>
      <c r="T23" s="2"/>
      <c r="U23" s="2"/>
    </row>
    <row r="24" spans="2:21" x14ac:dyDescent="0.3">
      <c r="B24" s="9">
        <v>56</v>
      </c>
      <c r="C24" s="61"/>
      <c r="D24" s="35">
        <v>14.9</v>
      </c>
      <c r="E24" s="47">
        <v>5.6242934641396287</v>
      </c>
      <c r="F24" s="4">
        <v>30</v>
      </c>
      <c r="G24" s="11">
        <f>G23+((Parameters!$E$18-Parameters!$E$17)/'3_Day_Lead'!$A$15)</f>
        <v>1.0666666666666664</v>
      </c>
      <c r="H24" s="10">
        <f t="shared" si="0"/>
        <v>5.999246361748936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5.999246361748936</v>
      </c>
      <c r="M24" s="10">
        <f t="shared" si="3"/>
        <v>72.353463726490446</v>
      </c>
      <c r="N24" s="10" t="str">
        <f t="shared" si="4"/>
        <v>NI</v>
      </c>
      <c r="O24" s="10">
        <f t="shared" si="5"/>
        <v>0</v>
      </c>
      <c r="P24" s="10">
        <f t="shared" si="6"/>
        <v>18.088365931622612</v>
      </c>
      <c r="Q24" s="2"/>
      <c r="R24" s="2"/>
      <c r="S24" s="2"/>
      <c r="T24" s="2"/>
      <c r="U24" s="2"/>
    </row>
    <row r="25" spans="2:21" x14ac:dyDescent="0.3">
      <c r="B25" s="9">
        <v>59</v>
      </c>
      <c r="C25" s="61"/>
      <c r="D25" s="35">
        <v>4</v>
      </c>
      <c r="E25" s="47">
        <v>9.3615265593824777</v>
      </c>
      <c r="F25" s="4">
        <v>30</v>
      </c>
      <c r="G25" s="11">
        <f>G24+((Parameters!$E$18-Parameters!$E$17)/'3_Day_Lead'!$A$15)</f>
        <v>1.1083333333333332</v>
      </c>
      <c r="H25" s="10">
        <f t="shared" si="0"/>
        <v>10.375691936648911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10.375691936648911</v>
      </c>
      <c r="M25" s="10">
        <f t="shared" si="3"/>
        <v>47.889405858218929</v>
      </c>
      <c r="N25" s="10" t="str">
        <f t="shared" si="4"/>
        <v>NI</v>
      </c>
      <c r="O25" s="10">
        <f t="shared" si="5"/>
        <v>0</v>
      </c>
      <c r="P25" s="10">
        <f t="shared" si="6"/>
        <v>11.972351464554732</v>
      </c>
      <c r="Q25" s="2"/>
      <c r="R25" s="2"/>
      <c r="S25" s="2"/>
      <c r="T25" s="2"/>
      <c r="U25" s="2"/>
    </row>
    <row r="26" spans="2:21" x14ac:dyDescent="0.3">
      <c r="B26" s="9">
        <v>62</v>
      </c>
      <c r="C26" s="62"/>
      <c r="D26" s="35">
        <v>24.599999999999998</v>
      </c>
      <c r="E26" s="47">
        <v>5.1755448420170191</v>
      </c>
      <c r="F26" s="4">
        <v>30</v>
      </c>
      <c r="G26" s="11">
        <f>G25+((Parameters!$E$18-Parameters!$E$17)/'3_Day_Lead'!$A$15)</f>
        <v>1.1499999999999999</v>
      </c>
      <c r="H26" s="10">
        <f t="shared" si="0"/>
        <v>5.9518765683195713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5.9518765683195713</v>
      </c>
      <c r="M26" s="10">
        <f t="shared" si="3"/>
        <v>54.56517782534462</v>
      </c>
      <c r="N26" s="10" t="str">
        <f t="shared" si="4"/>
        <v>NI</v>
      </c>
      <c r="O26" s="10">
        <f t="shared" si="5"/>
        <v>0</v>
      </c>
      <c r="P26" s="10">
        <f t="shared" si="6"/>
        <v>13.641294456336155</v>
      </c>
      <c r="Q26" s="2"/>
      <c r="R26" s="2"/>
      <c r="S26" s="2"/>
      <c r="T26" s="2"/>
      <c r="U26" s="2"/>
    </row>
    <row r="27" spans="2:21" x14ac:dyDescent="0.3">
      <c r="B27" s="9">
        <v>65</v>
      </c>
      <c r="C27" s="60" t="s">
        <v>40</v>
      </c>
      <c r="D27" s="35">
        <v>15.700000000000001</v>
      </c>
      <c r="E27" s="47">
        <v>7.2929621881266389</v>
      </c>
      <c r="F27" s="4">
        <v>40</v>
      </c>
      <c r="G27" s="11">
        <f>1.15</f>
        <v>1.1499999999999999</v>
      </c>
      <c r="H27" s="10">
        <f t="shared" si="0"/>
        <v>8.3869065163456344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8.3869065163456344</v>
      </c>
      <c r="M27" s="10">
        <f t="shared" si="3"/>
        <v>48.236976852662835</v>
      </c>
      <c r="N27" s="10" t="str">
        <f t="shared" si="4"/>
        <v>NI</v>
      </c>
      <c r="O27" s="10">
        <f t="shared" si="5"/>
        <v>0</v>
      </c>
      <c r="P27" s="10">
        <f t="shared" si="6"/>
        <v>12.059244213165709</v>
      </c>
      <c r="Q27" s="2"/>
      <c r="R27" s="2"/>
      <c r="S27" s="2"/>
      <c r="T27" s="2"/>
      <c r="U27" s="2"/>
    </row>
    <row r="28" spans="2:21" x14ac:dyDescent="0.3">
      <c r="B28" s="9">
        <v>68</v>
      </c>
      <c r="C28" s="61"/>
      <c r="D28" s="35">
        <v>20.9</v>
      </c>
      <c r="E28" s="47">
        <v>5.3140152006338042</v>
      </c>
      <c r="F28" s="4">
        <v>40</v>
      </c>
      <c r="G28" s="11">
        <f t="shared" ref="G28:G37" si="8">1.15</f>
        <v>1.1499999999999999</v>
      </c>
      <c r="H28" s="10">
        <f t="shared" si="0"/>
        <v>6.1111174807288746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6.1111174807288746</v>
      </c>
      <c r="M28" s="10">
        <f t="shared" si="3"/>
        <v>50.966615158768249</v>
      </c>
      <c r="N28" s="10" t="str">
        <f t="shared" si="4"/>
        <v>NI</v>
      </c>
      <c r="O28" s="10">
        <f t="shared" si="5"/>
        <v>0</v>
      </c>
      <c r="P28" s="10">
        <f t="shared" si="6"/>
        <v>12.741653789692062</v>
      </c>
      <c r="Q28" s="2"/>
      <c r="R28" s="2"/>
      <c r="S28" s="2"/>
      <c r="T28" s="2"/>
      <c r="U28" s="2"/>
    </row>
    <row r="29" spans="2:21" x14ac:dyDescent="0.3">
      <c r="B29" s="9">
        <v>71</v>
      </c>
      <c r="C29" s="61"/>
      <c r="D29" s="35">
        <v>14.600000000000001</v>
      </c>
      <c r="E29" s="47">
        <v>5.3395709246342022</v>
      </c>
      <c r="F29" s="4">
        <v>40</v>
      </c>
      <c r="G29" s="11">
        <f t="shared" si="8"/>
        <v>1.1499999999999999</v>
      </c>
      <c r="H29" s="10">
        <f t="shared" si="0"/>
        <v>6.1405065633293319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6.1405065633293319</v>
      </c>
      <c r="M29" s="10">
        <f t="shared" si="3"/>
        <v>46.684454805746867</v>
      </c>
      <c r="N29" s="10" t="str">
        <f t="shared" si="4"/>
        <v>NI</v>
      </c>
      <c r="O29" s="10">
        <f t="shared" si="5"/>
        <v>0</v>
      </c>
      <c r="P29" s="10">
        <f t="shared" si="6"/>
        <v>11.671113701436717</v>
      </c>
      <c r="Q29" s="2"/>
      <c r="R29" s="2"/>
      <c r="S29" s="2"/>
      <c r="T29" s="2"/>
      <c r="U29" s="2"/>
    </row>
    <row r="30" spans="2:21" x14ac:dyDescent="0.3">
      <c r="B30" s="9">
        <v>74</v>
      </c>
      <c r="C30" s="61"/>
      <c r="D30" s="35">
        <v>29</v>
      </c>
      <c r="E30" s="47">
        <v>5.4611092269406072</v>
      </c>
      <c r="F30" s="4">
        <v>40</v>
      </c>
      <c r="G30" s="11">
        <f t="shared" si="8"/>
        <v>1.1499999999999999</v>
      </c>
      <c r="H30" s="10">
        <f t="shared" si="0"/>
        <v>6.2802756109816977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6.2802756109816977</v>
      </c>
      <c r="M30" s="10">
        <f t="shared" si="3"/>
        <v>57.733065493328446</v>
      </c>
      <c r="N30" s="10" t="str">
        <f t="shared" si="4"/>
        <v>NI</v>
      </c>
      <c r="O30" s="10">
        <f t="shared" si="5"/>
        <v>0</v>
      </c>
      <c r="P30" s="10">
        <f t="shared" si="6"/>
        <v>14.433266373332112</v>
      </c>
      <c r="Q30" s="2"/>
      <c r="R30" s="2"/>
      <c r="S30" s="2"/>
      <c r="T30" s="2"/>
      <c r="U30" s="2"/>
    </row>
    <row r="31" spans="2:21" ht="14.7" customHeight="1" x14ac:dyDescent="0.3">
      <c r="B31" s="9">
        <v>77</v>
      </c>
      <c r="C31" s="61"/>
      <c r="D31" s="35">
        <v>19.8</v>
      </c>
      <c r="E31" s="47">
        <v>6.9228590037938069</v>
      </c>
      <c r="F31" s="4">
        <v>40</v>
      </c>
      <c r="G31" s="11">
        <f t="shared" si="8"/>
        <v>1.1499999999999999</v>
      </c>
      <c r="H31" s="10">
        <f t="shared" si="0"/>
        <v>7.9612878543628778</v>
      </c>
      <c r="I31" s="10">
        <f t="shared" si="7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7.9612878543628778</v>
      </c>
      <c r="M31" s="10">
        <f t="shared" si="3"/>
        <v>55.138511265633461</v>
      </c>
      <c r="N31" s="10" t="str">
        <f t="shared" si="4"/>
        <v>NI</v>
      </c>
      <c r="O31" s="10">
        <f t="shared" si="5"/>
        <v>0</v>
      </c>
      <c r="P31" s="10">
        <f t="shared" si="6"/>
        <v>13.784627816408365</v>
      </c>
      <c r="Q31" s="2"/>
      <c r="R31" s="2"/>
      <c r="S31" s="2"/>
      <c r="T31" s="2"/>
      <c r="U31" s="2"/>
    </row>
    <row r="32" spans="2:21" x14ac:dyDescent="0.3">
      <c r="B32" s="9">
        <v>80</v>
      </c>
      <c r="C32" s="61"/>
      <c r="D32" s="35">
        <v>37.200000000000003</v>
      </c>
      <c r="E32" s="47">
        <v>5.9971307624966332</v>
      </c>
      <c r="F32" s="4">
        <v>40</v>
      </c>
      <c r="G32" s="11">
        <f t="shared" si="8"/>
        <v>1.1499999999999999</v>
      </c>
      <c r="H32" s="10">
        <f t="shared" si="0"/>
        <v>6.8967003768711281</v>
      </c>
      <c r="I32" s="10">
        <f t="shared" si="7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6.8967003768711281</v>
      </c>
      <c r="M32" s="10">
        <f t="shared" si="3"/>
        <v>71.657183072353973</v>
      </c>
      <c r="N32" s="10" t="str">
        <f t="shared" si="4"/>
        <v>NI</v>
      </c>
      <c r="O32" s="10">
        <f t="shared" si="5"/>
        <v>0</v>
      </c>
      <c r="P32" s="10">
        <f t="shared" si="6"/>
        <v>17.914295768088493</v>
      </c>
      <c r="Q32" s="2"/>
      <c r="R32" s="2"/>
      <c r="S32" s="2"/>
      <c r="T32" s="2"/>
      <c r="U32" s="2"/>
    </row>
    <row r="33" spans="1:21" x14ac:dyDescent="0.3">
      <c r="B33" s="9">
        <v>83</v>
      </c>
      <c r="C33" s="61"/>
      <c r="D33" s="35">
        <v>54.599999999999994</v>
      </c>
      <c r="E33" s="47">
        <v>3.015167843919043</v>
      </c>
      <c r="F33" s="4">
        <v>40</v>
      </c>
      <c r="G33" s="11">
        <f t="shared" si="8"/>
        <v>1.1499999999999999</v>
      </c>
      <c r="H33" s="10">
        <f t="shared" si="0"/>
        <v>3.4674430205068991</v>
      </c>
      <c r="I33" s="10">
        <f t="shared" si="7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3.4674430205068991</v>
      </c>
      <c r="M33" s="10">
        <f t="shared" si="3"/>
        <v>104.87544428375857</v>
      </c>
      <c r="N33" s="10" t="str">
        <f t="shared" si="4"/>
        <v>NI</v>
      </c>
      <c r="O33" s="10">
        <f t="shared" si="5"/>
        <v>0</v>
      </c>
      <c r="P33" s="10">
        <f t="shared" si="6"/>
        <v>26.218861070939642</v>
      </c>
      <c r="Q33" s="2"/>
      <c r="R33" s="2"/>
      <c r="S33" s="2"/>
      <c r="T33" s="2"/>
      <c r="U33" s="2"/>
    </row>
    <row r="34" spans="1:21" x14ac:dyDescent="0.3">
      <c r="B34" s="9">
        <v>86</v>
      </c>
      <c r="C34" s="61"/>
      <c r="D34" s="35">
        <v>40.700000000000003</v>
      </c>
      <c r="E34" s="47">
        <v>4.8156327857287362</v>
      </c>
      <c r="F34" s="4">
        <v>40</v>
      </c>
      <c r="G34" s="11">
        <f t="shared" si="8"/>
        <v>1.1499999999999999</v>
      </c>
      <c r="H34" s="10">
        <f t="shared" si="0"/>
        <v>5.5379777035880462</v>
      </c>
      <c r="I34" s="10">
        <f t="shared" si="7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5.5379777035880462</v>
      </c>
      <c r="M34" s="10">
        <f t="shared" si="3"/>
        <v>113.81860550923089</v>
      </c>
      <c r="N34" s="10" t="str">
        <f t="shared" si="4"/>
        <v>NI</v>
      </c>
      <c r="O34" s="10">
        <f t="shared" si="5"/>
        <v>0</v>
      </c>
      <c r="P34" s="10">
        <f t="shared" si="6"/>
        <v>28.454651377307723</v>
      </c>
      <c r="Q34" s="2"/>
      <c r="R34" s="2"/>
      <c r="S34" s="2"/>
      <c r="T34" s="2"/>
      <c r="U34" s="2"/>
    </row>
    <row r="35" spans="1:21" x14ac:dyDescent="0.3">
      <c r="B35" s="9">
        <v>89</v>
      </c>
      <c r="C35" s="61"/>
      <c r="D35" s="35">
        <v>10.4</v>
      </c>
      <c r="E35" s="47">
        <v>8.103466398810637</v>
      </c>
      <c r="F35" s="4">
        <v>40</v>
      </c>
      <c r="G35" s="11">
        <f t="shared" si="8"/>
        <v>1.1499999999999999</v>
      </c>
      <c r="H35" s="10">
        <f t="shared" si="0"/>
        <v>9.3189863586322321</v>
      </c>
      <c r="I35" s="10">
        <f t="shared" si="7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9.3189863586322321</v>
      </c>
      <c r="M35" s="10">
        <f t="shared" si="3"/>
        <v>86.444967773290941</v>
      </c>
      <c r="N35" s="10" t="str">
        <f t="shared" si="4"/>
        <v>NI</v>
      </c>
      <c r="O35" s="10">
        <f t="shared" si="5"/>
        <v>0</v>
      </c>
      <c r="P35" s="10">
        <f t="shared" si="6"/>
        <v>21.611241943322735</v>
      </c>
      <c r="Q35" s="2"/>
      <c r="R35" s="2"/>
      <c r="S35" s="2"/>
      <c r="T35" s="2"/>
      <c r="U35" s="2"/>
    </row>
    <row r="36" spans="1:21" x14ac:dyDescent="0.3">
      <c r="B36" s="9">
        <v>92</v>
      </c>
      <c r="C36" s="61"/>
      <c r="D36" s="35">
        <v>10.6</v>
      </c>
      <c r="E36" s="47">
        <v>9.4109734963518008</v>
      </c>
      <c r="F36" s="4">
        <v>40</v>
      </c>
      <c r="G36" s="11">
        <f t="shared" si="8"/>
        <v>1.1499999999999999</v>
      </c>
      <c r="H36" s="10">
        <f t="shared" si="0"/>
        <v>10.822619520804571</v>
      </c>
      <c r="I36" s="10">
        <f t="shared" si="7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10.822619520804571</v>
      </c>
      <c r="M36" s="10">
        <f t="shared" si="3"/>
        <v>64.611106309163631</v>
      </c>
      <c r="N36" s="10" t="str">
        <f t="shared" si="4"/>
        <v>NI</v>
      </c>
      <c r="O36" s="10">
        <f t="shared" si="5"/>
        <v>0</v>
      </c>
      <c r="P36" s="10">
        <f t="shared" si="6"/>
        <v>16.152776577290908</v>
      </c>
      <c r="Q36" s="2"/>
      <c r="R36" s="2"/>
      <c r="S36" s="2"/>
      <c r="T36" s="2"/>
      <c r="U36" s="2"/>
    </row>
    <row r="37" spans="1:21" ht="14.7" customHeight="1" x14ac:dyDescent="0.3">
      <c r="B37" s="9">
        <v>95</v>
      </c>
      <c r="C37" s="62"/>
      <c r="D37" s="35">
        <v>12.2</v>
      </c>
      <c r="E37" s="47">
        <v>8.2246939225898483</v>
      </c>
      <c r="F37" s="4">
        <v>40</v>
      </c>
      <c r="G37" s="11">
        <f t="shared" si="8"/>
        <v>1.1499999999999999</v>
      </c>
      <c r="H37" s="10">
        <f t="shared" si="0"/>
        <v>9.4583980109783248</v>
      </c>
      <c r="I37" s="10">
        <f t="shared" si="7"/>
        <v>0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9.4583980109783248</v>
      </c>
      <c r="M37" s="10">
        <f t="shared" si="3"/>
        <v>51.199931720894398</v>
      </c>
      <c r="N37" s="10" t="str">
        <f t="shared" si="4"/>
        <v>NI</v>
      </c>
      <c r="O37" s="10">
        <f t="shared" si="5"/>
        <v>0</v>
      </c>
      <c r="P37" s="10">
        <f t="shared" si="6"/>
        <v>12.799982930223599</v>
      </c>
      <c r="Q37" s="2"/>
      <c r="R37" s="2"/>
      <c r="S37" s="2"/>
      <c r="T37" s="2"/>
      <c r="U37" s="2"/>
    </row>
    <row r="38" spans="1:21" x14ac:dyDescent="0.3">
      <c r="A38">
        <f>COUNT(D38:D46)</f>
        <v>9</v>
      </c>
      <c r="B38" s="9">
        <v>98</v>
      </c>
      <c r="C38" s="60" t="s">
        <v>43</v>
      </c>
      <c r="D38" s="35">
        <v>36.5</v>
      </c>
      <c r="E38" s="47">
        <v>4.6447961387246215</v>
      </c>
      <c r="F38" s="4">
        <v>10</v>
      </c>
      <c r="G38" s="11">
        <f>G37-((Parameters!$E$19-Parameters!$E$20)/'3_Day_Lead'!$A$38)</f>
        <v>1.0944444444444443</v>
      </c>
      <c r="H38" s="10">
        <f t="shared" si="0"/>
        <v>5.0834713296041683</v>
      </c>
      <c r="I38" s="10">
        <f t="shared" si="7"/>
        <v>0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5.0834713296041683</v>
      </c>
      <c r="M38" s="10">
        <f t="shared" si="3"/>
        <v>69.816477461066626</v>
      </c>
      <c r="N38" s="10" t="str">
        <f t="shared" si="4"/>
        <v>NI</v>
      </c>
      <c r="O38" s="10">
        <f t="shared" si="5"/>
        <v>0</v>
      </c>
      <c r="P38" s="10">
        <f t="shared" si="6"/>
        <v>17.454119365266656</v>
      </c>
      <c r="Q38" s="2"/>
      <c r="R38" s="2"/>
      <c r="S38" s="2"/>
      <c r="T38" s="2"/>
      <c r="U38" s="2"/>
    </row>
    <row r="39" spans="1:21" x14ac:dyDescent="0.3">
      <c r="B39" s="9">
        <v>101</v>
      </c>
      <c r="C39" s="61"/>
      <c r="D39" s="35">
        <v>28.6</v>
      </c>
      <c r="E39" s="47">
        <v>5.2800756639381552</v>
      </c>
      <c r="F39" s="4">
        <v>10</v>
      </c>
      <c r="G39" s="11">
        <f>G38-((Parameters!$E$19-Parameters!$E$20)/'3_Day_Lead'!$A$38)</f>
        <v>1.0388888888888888</v>
      </c>
      <c r="H39" s="10">
        <f t="shared" si="0"/>
        <v>5.4854119397579719</v>
      </c>
      <c r="I39" s="10">
        <f t="shared" si="7"/>
        <v>0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5.4854119397579719</v>
      </c>
      <c r="M39" s="10">
        <f t="shared" si="3"/>
        <v>75.476946156042004</v>
      </c>
      <c r="N39" s="10" t="str">
        <f t="shared" si="4"/>
        <v>NI</v>
      </c>
      <c r="O39" s="10">
        <f t="shared" si="5"/>
        <v>0</v>
      </c>
      <c r="P39" s="10">
        <f t="shared" si="6"/>
        <v>18.869236539010501</v>
      </c>
      <c r="Q39" s="2"/>
      <c r="R39" s="2"/>
      <c r="S39" s="2"/>
      <c r="T39" s="2"/>
      <c r="U39" s="2"/>
    </row>
    <row r="40" spans="1:21" x14ac:dyDescent="0.3">
      <c r="B40" s="9">
        <v>104</v>
      </c>
      <c r="C40" s="61"/>
      <c r="D40" s="35">
        <v>13.299999999999999</v>
      </c>
      <c r="E40" s="47">
        <v>4.6207836317839162</v>
      </c>
      <c r="F40" s="4">
        <v>10</v>
      </c>
      <c r="G40" s="11">
        <f>G39-((Parameters!$E$19-Parameters!$E$20)/'3_Day_Lead'!$A$38)</f>
        <v>0.98333333333333317</v>
      </c>
      <c r="H40" s="10">
        <f t="shared" si="0"/>
        <v>4.5437705712541838</v>
      </c>
      <c r="I40" s="10">
        <f t="shared" si="7"/>
        <v>0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4.5437705712541838</v>
      </c>
      <c r="M40" s="10">
        <f t="shared" si="3"/>
        <v>65.363939045777315</v>
      </c>
      <c r="N40" s="10" t="str">
        <f t="shared" si="4"/>
        <v>NI</v>
      </c>
      <c r="O40" s="10">
        <f t="shared" si="5"/>
        <v>0</v>
      </c>
      <c r="P40" s="10">
        <f t="shared" si="6"/>
        <v>16.340984761444329</v>
      </c>
      <c r="Q40" s="2"/>
      <c r="R40" s="2"/>
      <c r="S40" s="2"/>
      <c r="T40" s="2"/>
      <c r="U40" s="2"/>
    </row>
    <row r="41" spans="1:21" x14ac:dyDescent="0.3">
      <c r="B41" s="9">
        <v>107</v>
      </c>
      <c r="C41" s="61"/>
      <c r="D41" s="35">
        <v>0.6</v>
      </c>
      <c r="E41" s="47">
        <v>7.972829317130893</v>
      </c>
      <c r="F41" s="4">
        <v>10</v>
      </c>
      <c r="G41" s="11">
        <f>G40-((Parameters!$E$19-Parameters!$E$20)/'3_Day_Lead'!$A$38)</f>
        <v>0.92777777777777759</v>
      </c>
      <c r="H41" s="10">
        <f t="shared" si="0"/>
        <v>7.3970138664492158</v>
      </c>
      <c r="I41" s="10">
        <f t="shared" si="7"/>
        <v>0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7.3970138664492158</v>
      </c>
      <c r="M41" s="10">
        <f t="shared" si="3"/>
        <v>42.225940417883763</v>
      </c>
      <c r="N41" s="10" t="str">
        <f t="shared" si="4"/>
        <v>NI</v>
      </c>
      <c r="O41" s="10">
        <f t="shared" si="5"/>
        <v>0</v>
      </c>
      <c r="P41" s="10">
        <f t="shared" si="6"/>
        <v>10.556485104470941</v>
      </c>
      <c r="Q41" s="33"/>
      <c r="R41" s="33"/>
      <c r="S41" s="33"/>
      <c r="T41" s="33"/>
      <c r="U41" s="33"/>
    </row>
    <row r="42" spans="1:21" x14ac:dyDescent="0.3">
      <c r="B42" s="9">
        <v>110</v>
      </c>
      <c r="C42" s="61"/>
      <c r="D42" s="35">
        <v>14.5</v>
      </c>
      <c r="E42" s="47">
        <v>4.6611699622070741</v>
      </c>
      <c r="F42" s="4">
        <v>10</v>
      </c>
      <c r="G42" s="11">
        <f>G41-((Parameters!$E$19-Parameters!$E$20)/'3_Day_Lead'!$A$38)</f>
        <v>0.87222222222222201</v>
      </c>
      <c r="H42" s="10">
        <f t="shared" si="0"/>
        <v>4.065576022591725</v>
      </c>
      <c r="I42" s="10">
        <f t="shared" si="7"/>
        <v>0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4.065576022591725</v>
      </c>
      <c r="M42" s="10">
        <f t="shared" si="3"/>
        <v>42.103879290821098</v>
      </c>
      <c r="N42" s="10" t="str">
        <f t="shared" si="4"/>
        <v>NI</v>
      </c>
      <c r="O42" s="10">
        <f t="shared" si="5"/>
        <v>0</v>
      </c>
      <c r="P42" s="10">
        <f t="shared" si="6"/>
        <v>10.525969822705274</v>
      </c>
      <c r="Q42" s="33"/>
      <c r="R42" s="33"/>
      <c r="S42" s="33"/>
      <c r="T42" s="33"/>
      <c r="U42" s="33"/>
    </row>
    <row r="43" spans="1:21" x14ac:dyDescent="0.3">
      <c r="B43" s="9">
        <v>113</v>
      </c>
      <c r="C43" s="61"/>
      <c r="D43" s="35">
        <v>20</v>
      </c>
      <c r="E43" s="47">
        <v>3.088646088383098</v>
      </c>
      <c r="F43" s="4">
        <v>10</v>
      </c>
      <c r="G43" s="11">
        <f>G42-((Parameters!$E$19-Parameters!$E$20)/'3_Day_Lead'!$A$38)</f>
        <v>0.81666666666666643</v>
      </c>
      <c r="H43" s="10">
        <f t="shared" si="0"/>
        <v>2.5223943055128628</v>
      </c>
      <c r="I43" s="10">
        <f t="shared" si="7"/>
        <v>0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2.5223943055128628</v>
      </c>
      <c r="M43" s="10">
        <f t="shared" si="3"/>
        <v>49.055515162602958</v>
      </c>
      <c r="N43" s="10" t="str">
        <f t="shared" si="4"/>
        <v>NI</v>
      </c>
      <c r="O43" s="10">
        <f t="shared" si="5"/>
        <v>0</v>
      </c>
      <c r="P43" s="10">
        <f t="shared" si="6"/>
        <v>12.26387879065074</v>
      </c>
      <c r="Q43" s="33"/>
      <c r="R43" s="33"/>
      <c r="S43" s="33"/>
      <c r="T43" s="33"/>
      <c r="U43" s="33"/>
    </row>
    <row r="44" spans="1:21" x14ac:dyDescent="0.3">
      <c r="B44" s="9">
        <v>116</v>
      </c>
      <c r="C44" s="61"/>
      <c r="D44" s="35">
        <v>15.1</v>
      </c>
      <c r="E44" s="47">
        <v>3.4438355128270981</v>
      </c>
      <c r="F44" s="4">
        <v>10</v>
      </c>
      <c r="G44" s="11">
        <f>G43-((Parameters!$E$19-Parameters!$E$20)/'3_Day_Lead'!$A$38)</f>
        <v>0.76111111111111085</v>
      </c>
      <c r="H44" s="10">
        <f t="shared" si="0"/>
        <v>2.6211414736517349</v>
      </c>
      <c r="I44" s="10">
        <f t="shared" si="7"/>
        <v>0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2.6211414736517349</v>
      </c>
      <c r="M44" s="10">
        <f t="shared" si="3"/>
        <v>49.270494898300484</v>
      </c>
      <c r="N44" s="10" t="str">
        <f t="shared" si="4"/>
        <v>NI</v>
      </c>
      <c r="O44" s="10">
        <f t="shared" si="5"/>
        <v>0</v>
      </c>
      <c r="P44" s="10">
        <f t="shared" si="6"/>
        <v>12.317623724575121</v>
      </c>
      <c r="Q44" s="33"/>
      <c r="R44" s="33"/>
      <c r="S44" s="33"/>
      <c r="T44" s="33"/>
      <c r="U44" s="33"/>
    </row>
    <row r="45" spans="1:21" x14ac:dyDescent="0.3">
      <c r="B45" s="9">
        <v>119</v>
      </c>
      <c r="C45" s="61"/>
      <c r="D45" s="35">
        <v>17.7</v>
      </c>
      <c r="E45" s="47">
        <v>3.5228890626087708</v>
      </c>
      <c r="F45" s="4">
        <v>10</v>
      </c>
      <c r="G45" s="11">
        <f>G44-((Parameters!$E$19-Parameters!$E$20)/'3_Day_Lead'!$A$38)</f>
        <v>0.70555555555555527</v>
      </c>
      <c r="H45" s="10">
        <f t="shared" si="0"/>
        <v>2.4855939497295205</v>
      </c>
      <c r="I45" s="10">
        <f t="shared" si="7"/>
        <v>0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2.4855939497295205</v>
      </c>
      <c r="M45" s="10">
        <f t="shared" si="3"/>
        <v>52.167277223995846</v>
      </c>
      <c r="N45" s="10" t="str">
        <f t="shared" si="4"/>
        <v>NI</v>
      </c>
      <c r="O45" s="10">
        <f t="shared" si="5"/>
        <v>0</v>
      </c>
      <c r="P45" s="10">
        <f t="shared" si="6"/>
        <v>13.041819305998962</v>
      </c>
      <c r="Q45" s="33"/>
      <c r="R45" s="33"/>
      <c r="S45" s="33"/>
      <c r="T45" s="33"/>
      <c r="U45" s="33"/>
    </row>
    <row r="46" spans="1:21" x14ac:dyDescent="0.3">
      <c r="B46" s="9">
        <v>122</v>
      </c>
      <c r="C46" s="62"/>
      <c r="D46" s="35">
        <v>20.6</v>
      </c>
      <c r="E46" s="47">
        <v>3.2562128141904649</v>
      </c>
      <c r="F46" s="4">
        <v>10</v>
      </c>
      <c r="G46" s="11">
        <f>G45-((Parameters!$E$19-Parameters!$E$20)/'3_Day_Lead'!$A$38)</f>
        <v>0.64999999999999969</v>
      </c>
      <c r="H46" s="10">
        <f t="shared" si="0"/>
        <v>2.1165383292238014</v>
      </c>
      <c r="I46" s="10">
        <f t="shared" si="7"/>
        <v>0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2.1165383292238014</v>
      </c>
      <c r="M46" s="10">
        <f t="shared" si="3"/>
        <v>57.608919588773084</v>
      </c>
      <c r="N46" s="10" t="str">
        <f t="shared" si="4"/>
        <v>NI</v>
      </c>
      <c r="O46" s="10">
        <f t="shared" si="5"/>
        <v>0</v>
      </c>
      <c r="P46" s="10">
        <f t="shared" si="6"/>
        <v>14.402229897193271</v>
      </c>
      <c r="Q46" s="33"/>
      <c r="R46" s="33"/>
      <c r="S46" s="33"/>
      <c r="T46" s="33"/>
      <c r="U46" s="33"/>
    </row>
    <row r="48" spans="1:21" x14ac:dyDescent="0.3">
      <c r="C48" t="s">
        <v>47</v>
      </c>
      <c r="D48">
        <f>SUM(D6:D14)</f>
        <v>93.59999999999998</v>
      </c>
      <c r="L48">
        <f>SUM(L6:L14)</f>
        <v>100.27593485512094</v>
      </c>
      <c r="O48">
        <f>SUM(O6:O14)</f>
        <v>100</v>
      </c>
      <c r="P48">
        <f>SUM(P6:P14)</f>
        <v>96.122694906592812</v>
      </c>
    </row>
    <row r="49" spans="3:16" x14ac:dyDescent="0.3">
      <c r="C49" t="s">
        <v>39</v>
      </c>
      <c r="D49">
        <f>SUM(D15:D26)</f>
        <v>295.60000000000002</v>
      </c>
      <c r="L49">
        <f>SUM(L15:L26)</f>
        <v>92.133597908129047</v>
      </c>
      <c r="O49">
        <f>SUM(O15:O26)</f>
        <v>0</v>
      </c>
      <c r="P49">
        <f>SUM(P15:P26)</f>
        <v>199.74388896114874</v>
      </c>
    </row>
    <row r="50" spans="3:16" x14ac:dyDescent="0.3">
      <c r="C50" t="s">
        <v>49</v>
      </c>
      <c r="D50">
        <f>SUM(D27:D37)</f>
        <v>265.7</v>
      </c>
      <c r="L50">
        <f>SUM(L27:L37)</f>
        <v>80.382219017129614</v>
      </c>
      <c r="O50">
        <f>SUM(O27:O37)</f>
        <v>0</v>
      </c>
      <c r="P50">
        <f>SUM(P27:P37)</f>
        <v>187.84171556120808</v>
      </c>
    </row>
    <row r="51" spans="3:16" x14ac:dyDescent="0.3">
      <c r="C51" t="s">
        <v>43</v>
      </c>
      <c r="D51">
        <f>SUM(D38:D46)</f>
        <v>166.89999999999998</v>
      </c>
      <c r="L51">
        <f>SUM(L38:L46)</f>
        <v>36.320911787775181</v>
      </c>
      <c r="O51">
        <f>SUM(O38:O46)</f>
        <v>0</v>
      </c>
      <c r="P51">
        <f>SUM(P38:P46)</f>
        <v>125.77234731131578</v>
      </c>
    </row>
    <row r="52" spans="3:16" x14ac:dyDescent="0.3">
      <c r="D52" s="13">
        <f>SUM(D6:D46)</f>
        <v>821.80000000000018</v>
      </c>
      <c r="E52" s="13"/>
      <c r="F52" s="13"/>
      <c r="G52" s="14"/>
      <c r="H52" s="14"/>
      <c r="I52" s="14"/>
      <c r="J52" s="14"/>
      <c r="K52" s="14"/>
      <c r="L52" s="13">
        <f>SUM(L6:L46)</f>
        <v>309.11266356815486</v>
      </c>
      <c r="M52" s="13"/>
      <c r="N52" s="13"/>
      <c r="O52" s="13">
        <f>SUM(O5:O46)</f>
        <v>100</v>
      </c>
      <c r="P52" s="13">
        <f>SUM(P5:P46)</f>
        <v>619.48064674026557</v>
      </c>
    </row>
  </sheetData>
  <mergeCells count="6">
    <mergeCell ref="B2:P2"/>
    <mergeCell ref="C15:C26"/>
    <mergeCell ref="C27:C37"/>
    <mergeCell ref="C38:C46"/>
    <mergeCell ref="C6:C14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p5</vt:lpstr>
      <vt:lpstr>Parameters</vt:lpstr>
      <vt:lpstr>water bal</vt:lpstr>
      <vt:lpstr>Conventional_Irrigation</vt:lpstr>
      <vt:lpstr>1_Day_Lead</vt:lpstr>
      <vt:lpstr>1_Day_Perfect</vt:lpstr>
      <vt:lpstr>2_Day_Lead</vt:lpstr>
      <vt:lpstr>2_Day_Perfect</vt:lpstr>
      <vt:lpstr>3_Day_Lead</vt:lpstr>
      <vt:lpstr>3_Day_Perfect</vt:lpstr>
      <vt:lpstr>4_Day_Lead</vt:lpstr>
      <vt:lpstr>4_Day_Perfect</vt:lpstr>
      <vt:lpstr>5_Day_Lead</vt:lpstr>
      <vt:lpstr>5_Day_Perfect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shubh</cp:lastModifiedBy>
  <dcterms:created xsi:type="dcterms:W3CDTF">2015-06-05T18:17:20Z</dcterms:created>
  <dcterms:modified xsi:type="dcterms:W3CDTF">2022-03-27T14:19:04Z</dcterms:modified>
</cp:coreProperties>
</file>