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Updated Excel\"/>
    </mc:Choice>
  </mc:AlternateContent>
  <xr:revisionPtr revIDLastSave="0" documentId="8_{13501AC5-5690-41CC-AAED-8A1D1938496E}" xr6:coauthVersionLast="47" xr6:coauthVersionMax="47" xr10:uidLastSave="{00000000-0000-0000-0000-000000000000}"/>
  <bookViews>
    <workbookView xWindow="-110" yWindow="-110" windowWidth="19420" windowHeight="10300" tabRatio="607" xr2:uid="{00000000-000D-0000-FFFF-FFFF00000000}"/>
  </bookViews>
  <sheets>
    <sheet name="Refinery" sheetId="22" r:id="rId1"/>
  </sheets>
  <definedNames>
    <definedName name="Higher" localSheetId="0">Refinery!$A$1</definedName>
    <definedName name="Higher">#REF!</definedName>
    <definedName name="Less">#REF!</definedName>
    <definedName name="MBNa">#REF!</definedName>
    <definedName name="MBNb" localSheetId="0">Refinery!$B$2</definedName>
    <definedName name="MBNb">#REF!</definedName>
    <definedName name="_xlnm.Print_Area" localSheetId="0">Refinery!$A$1:$J$90</definedName>
    <definedName name="_xlnm.Print_Titles" localSheetId="0">Refinery!$A:$F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22" l="1"/>
  <c r="G73" i="22"/>
  <c r="G62" i="22"/>
  <c r="G55" i="22"/>
  <c r="G48" i="22"/>
  <c r="B133" i="22" l="1"/>
  <c r="G35" i="22"/>
  <c r="H35" i="22"/>
  <c r="G5" i="22"/>
  <c r="G12" i="22"/>
  <c r="G78" i="22"/>
  <c r="G81" i="22" s="1"/>
  <c r="H78" i="22"/>
  <c r="H81" i="22" s="1"/>
  <c r="I78" i="22"/>
  <c r="I81" i="22" s="1"/>
  <c r="J78" i="22"/>
  <c r="J81" i="22" s="1"/>
  <c r="H82" i="22"/>
  <c r="I82" i="22"/>
  <c r="J82" i="22"/>
  <c r="H86" i="22"/>
  <c r="I86" i="22"/>
  <c r="J86" i="22"/>
  <c r="G86" i="22"/>
  <c r="F86" i="22" s="1"/>
  <c r="J89" i="22" s="1"/>
  <c r="G82" i="22"/>
  <c r="F82" i="22" l="1"/>
  <c r="H85" i="22" s="1"/>
  <c r="H89" i="22"/>
  <c r="I89" i="22"/>
  <c r="G89" i="22"/>
  <c r="F78" i="22"/>
  <c r="I85" i="22" l="1"/>
  <c r="I77" i="22" s="1"/>
  <c r="J85" i="22"/>
  <c r="G85" i="22"/>
  <c r="G77" i="22" s="1"/>
  <c r="F71" i="22"/>
  <c r="E72" i="22"/>
  <c r="F70" i="22"/>
  <c r="E28" i="22"/>
  <c r="E24" i="22"/>
  <c r="E17" i="22"/>
  <c r="E13" i="22"/>
  <c r="E6" i="22"/>
  <c r="E33" i="22"/>
  <c r="E31" i="22" s="1"/>
  <c r="E44" i="22"/>
  <c r="E42" i="22"/>
  <c r="E36" i="22"/>
  <c r="E47" i="22"/>
  <c r="E49" i="22"/>
  <c r="E56" i="22"/>
  <c r="E54" i="22" s="1"/>
  <c r="E61" i="22"/>
  <c r="E59" i="22" s="1"/>
  <c r="E74" i="22"/>
  <c r="E81" i="22"/>
  <c r="E85" i="22"/>
  <c r="E89" i="22"/>
  <c r="H77" i="22"/>
  <c r="J77" i="22"/>
  <c r="H73" i="22"/>
  <c r="J73" i="22"/>
  <c r="H66" i="22"/>
  <c r="I66" i="22"/>
  <c r="J66" i="22"/>
  <c r="H62" i="22"/>
  <c r="I62" i="22"/>
  <c r="J62" i="22"/>
  <c r="G66" i="22"/>
  <c r="F59" i="22"/>
  <c r="H55" i="22"/>
  <c r="I55" i="22"/>
  <c r="J55" i="22"/>
  <c r="F46" i="22"/>
  <c r="G47" i="22" s="1"/>
  <c r="H72" i="22" l="1"/>
  <c r="G72" i="22"/>
  <c r="G60" i="22"/>
  <c r="E70" i="22"/>
  <c r="E45" i="22"/>
  <c r="E34" i="22"/>
  <c r="E77" i="22"/>
  <c r="I72" i="22"/>
  <c r="J72" i="22"/>
  <c r="F73" i="22"/>
  <c r="G74" i="22" s="1"/>
  <c r="E4" i="22"/>
  <c r="I60" i="22"/>
  <c r="J60" i="22"/>
  <c r="H60" i="22"/>
  <c r="E90" i="22" l="1"/>
  <c r="I74" i="22"/>
  <c r="I70" i="22" s="1"/>
  <c r="J74" i="22"/>
  <c r="J70" i="22" s="1"/>
  <c r="H74" i="22"/>
  <c r="H70" i="22" s="1"/>
  <c r="G70" i="22"/>
  <c r="F60" i="22"/>
  <c r="H61" i="22" l="1"/>
  <c r="G61" i="22"/>
  <c r="J61" i="22"/>
  <c r="I61" i="22"/>
  <c r="H48" i="22" l="1"/>
  <c r="I48" i="22"/>
  <c r="J48" i="22"/>
  <c r="F48" i="22" l="1"/>
  <c r="H49" i="22" s="1"/>
  <c r="J49" i="22" l="1"/>
  <c r="I49" i="22"/>
  <c r="G49" i="22"/>
  <c r="F34" i="22" l="1"/>
  <c r="C34" i="22" s="1"/>
  <c r="F43" i="22"/>
  <c r="F41" i="22"/>
  <c r="F31" i="22"/>
  <c r="C31" i="22"/>
  <c r="F4" i="22"/>
  <c r="I35" i="22"/>
  <c r="J35" i="22"/>
  <c r="F32" i="22"/>
  <c r="G33" i="22" s="1"/>
  <c r="G31" i="22" s="1"/>
  <c r="G16" i="22"/>
  <c r="H27" i="22"/>
  <c r="J27" i="22"/>
  <c r="I27" i="22"/>
  <c r="G27" i="22"/>
  <c r="J16" i="22"/>
  <c r="I16" i="22"/>
  <c r="H16" i="22"/>
  <c r="G23" i="22"/>
  <c r="H23" i="22"/>
  <c r="I23" i="22"/>
  <c r="J23" i="22"/>
  <c r="H12" i="22"/>
  <c r="I12" i="22"/>
  <c r="J12" i="22"/>
  <c r="H5" i="22"/>
  <c r="I42" i="22" l="1"/>
  <c r="G42" i="22"/>
  <c r="H44" i="22"/>
  <c r="I44" i="22"/>
  <c r="J44" i="22"/>
  <c r="G44" i="22"/>
  <c r="C4" i="22"/>
  <c r="F35" i="22"/>
  <c r="F23" i="22"/>
  <c r="F27" i="22"/>
  <c r="G28" i="22" s="1"/>
  <c r="F16" i="22"/>
  <c r="F12" i="22"/>
  <c r="G13" i="22" s="1"/>
  <c r="F5" i="22"/>
  <c r="G6" i="22" s="1"/>
  <c r="G36" i="22" l="1"/>
  <c r="H36" i="22"/>
  <c r="J36" i="22"/>
  <c r="I36" i="22"/>
  <c r="J28" i="22"/>
  <c r="H28" i="22"/>
  <c r="I28" i="22"/>
  <c r="C77" i="22" l="1"/>
  <c r="C70" i="22"/>
  <c r="C59" i="22"/>
  <c r="F45" i="22"/>
  <c r="C45" i="22"/>
  <c r="F77" i="22" l="1"/>
  <c r="G45" i="22"/>
  <c r="I47" i="22"/>
  <c r="I45" i="22" s="1"/>
  <c r="J47" i="22"/>
  <c r="J45" i="22" s="1"/>
  <c r="H47" i="22"/>
  <c r="H45" i="22" s="1"/>
  <c r="H42" i="22"/>
  <c r="H34" i="22" s="1"/>
  <c r="J42" i="22"/>
  <c r="J34" i="22" s="1"/>
  <c r="G34" i="22"/>
  <c r="I34" i="22"/>
  <c r="I24" i="22"/>
  <c r="J24" i="22"/>
  <c r="G24" i="22"/>
  <c r="H24" i="22"/>
  <c r="H17" i="22"/>
  <c r="I17" i="22"/>
  <c r="G17" i="22"/>
  <c r="J17" i="22"/>
  <c r="H33" i="22"/>
  <c r="H31" i="22" s="1"/>
  <c r="J33" i="22"/>
  <c r="J31" i="22" s="1"/>
  <c r="I33" i="22"/>
  <c r="I31" i="22" s="1"/>
  <c r="J13" i="22"/>
  <c r="I13" i="22"/>
  <c r="H13" i="22"/>
  <c r="H6" i="22"/>
  <c r="J90" i="22" l="1"/>
  <c r="G4" i="22"/>
  <c r="G90" i="22" s="1"/>
  <c r="H4" i="22"/>
  <c r="H90" i="22" s="1"/>
  <c r="I90" i="22"/>
  <c r="F55" i="22" l="1"/>
  <c r="C54" i="22"/>
  <c r="C90" i="22" s="1"/>
  <c r="I56" i="22" l="1"/>
  <c r="G56" i="22"/>
  <c r="H56" i="22"/>
  <c r="F54" i="22"/>
  <c r="F90" i="22" s="1"/>
  <c r="J56" i="22"/>
</calcChain>
</file>

<file path=xl/sharedStrings.xml><?xml version="1.0" encoding="utf-8"?>
<sst xmlns="http://schemas.openxmlformats.org/spreadsheetml/2006/main" count="145" uniqueCount="76">
  <si>
    <t>Sr.</t>
  </si>
  <si>
    <t>Criteria</t>
  </si>
  <si>
    <t>Max Marks</t>
  </si>
  <si>
    <t>Production efficiency</t>
  </si>
  <si>
    <t>Performance</t>
  </si>
  <si>
    <t>Score</t>
  </si>
  <si>
    <t xml:space="preserve"> Safety</t>
  </si>
  <si>
    <t>Total marks</t>
  </si>
  <si>
    <t>Unit / Max</t>
  </si>
  <si>
    <t xml:space="preserve">% </t>
  </si>
  <si>
    <t xml:space="preserve">No. </t>
  </si>
  <si>
    <t>%</t>
  </si>
  <si>
    <t xml:space="preserve">Capital Expenditure  </t>
  </si>
  <si>
    <t>Other operation metrics (Op Cost, F&amp;L)</t>
  </si>
  <si>
    <t>Improvement in Energy Consumption (MBN)</t>
  </si>
  <si>
    <t>MMTPA</t>
  </si>
  <si>
    <t>Rs./MT</t>
  </si>
  <si>
    <t>MBN</t>
  </si>
  <si>
    <t>Rs. Core</t>
  </si>
  <si>
    <t xml:space="preserve">Refinery of the year </t>
  </si>
  <si>
    <t>Gross Refining Margin</t>
  </si>
  <si>
    <t>2022-23</t>
  </si>
  <si>
    <t>2023-24</t>
  </si>
  <si>
    <t>2024-25</t>
  </si>
  <si>
    <t>Specific Carbon Emission for the refinery during year of award</t>
  </si>
  <si>
    <t>Capacity utilization (%) in year of Award</t>
  </si>
  <si>
    <t xml:space="preserve">Cracking capacity utilization (%) in year of Award  </t>
  </si>
  <si>
    <t xml:space="preserve">Increase in Cracking capacity  utiization (%) in year of Award over the previous year   </t>
  </si>
  <si>
    <t xml:space="preserve">Improvement in distillates yield (% of crude throughput) in year of Award </t>
  </si>
  <si>
    <t xml:space="preserve">Average GRM during the year of award </t>
  </si>
  <si>
    <t xml:space="preserve">Improvement in operating costs during year of award over the previous year (Depreciation to be excluded) </t>
  </si>
  <si>
    <t>Loss (% of crude throughput)  during the year of award</t>
  </si>
  <si>
    <t>Absolute MBN</t>
  </si>
  <si>
    <t>Capex Utilization during in the year of award (%)</t>
  </si>
  <si>
    <t>Improvement in specific water consumption during year of award over the previous year</t>
  </si>
  <si>
    <t>Improvement in Specific Water Consumption</t>
  </si>
  <si>
    <r>
      <t xml:space="preserve">Fatal Accident Rate </t>
    </r>
    <r>
      <rPr>
        <b/>
        <sz val="12"/>
        <color rgb="FF0000FF"/>
        <rFont val="Calibri"/>
        <family val="2"/>
      </rPr>
      <t xml:space="preserve"> { (No. of Fatalities x 10,00,00,000) / Total manhours worked in reporting period}</t>
    </r>
  </si>
  <si>
    <r>
      <t xml:space="preserve">Lost Time Injury frequency </t>
    </r>
    <r>
      <rPr>
        <b/>
        <sz val="12"/>
        <color rgb="FF0000FF"/>
        <rFont val="Calibri"/>
        <family val="2"/>
      </rPr>
      <t>{ (No. lost time injuries in reporting period x 10,00,000) / Total manhours worked in reporting period}</t>
    </r>
  </si>
  <si>
    <r>
      <t xml:space="preserve">Total Recordable Incident rate  </t>
    </r>
    <r>
      <rPr>
        <b/>
        <sz val="12"/>
        <color rgb="FF0000FF"/>
        <rFont val="Calibri"/>
        <family val="2"/>
      </rPr>
      <t xml:space="preserve"> { </t>
    </r>
    <r>
      <rPr>
        <sz val="12"/>
        <color theme="1"/>
        <rFont val="Calibri"/>
        <family val="2"/>
      </rPr>
      <t>(</t>
    </r>
    <r>
      <rPr>
        <b/>
        <sz val="12"/>
        <color rgb="FF0000FF"/>
        <rFont val="Calibri"/>
        <family val="2"/>
      </rPr>
      <t>No.of OSHA recordable incidents x 2,00,000</t>
    </r>
    <r>
      <rPr>
        <sz val="12"/>
        <color theme="1"/>
        <rFont val="Calibri"/>
        <family val="2"/>
      </rPr>
      <t>)</t>
    </r>
    <r>
      <rPr>
        <b/>
        <sz val="12"/>
        <color rgb="FF0000FF"/>
        <rFont val="Calibri"/>
        <family val="2"/>
      </rPr>
      <t xml:space="preserve"> / Total manhours worked in reporting period}</t>
    </r>
  </si>
  <si>
    <t>Actual Throughput 2022-23</t>
  </si>
  <si>
    <t>Actual Throughput 2021-22</t>
  </si>
  <si>
    <t>Name Plate Capacity 2024-25</t>
  </si>
  <si>
    <t>Actual Throughput 2024-25</t>
  </si>
  <si>
    <t>Actual Throughput 2023-24</t>
  </si>
  <si>
    <r>
      <t>Increase in Capacity  utiization (%) in year of Award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rFont val="Calibri"/>
        <family val="2"/>
      </rPr>
      <t>over the previous year</t>
    </r>
  </si>
  <si>
    <t>2022-21</t>
  </si>
  <si>
    <r>
      <t>Internal Fuel (% of crude throughput) during year of Award</t>
    </r>
    <r>
      <rPr>
        <b/>
        <sz val="12"/>
        <color rgb="FFFF0000"/>
        <rFont val="Calibri"/>
        <family val="2"/>
      </rPr>
      <t xml:space="preserve"> </t>
    </r>
  </si>
  <si>
    <t>Improvement in MBN in the year of award, % over average of past three years</t>
  </si>
  <si>
    <t>Fresh water Consumption (m3) 2024-25</t>
  </si>
  <si>
    <t>NRGF 2024-25</t>
  </si>
  <si>
    <t>Fresh water Consumption (m3) 2023-24</t>
  </si>
  <si>
    <t>NRGF 2023-24</t>
  </si>
  <si>
    <t>Refinery Throughput (TMT)</t>
  </si>
  <si>
    <t>Planned Budget 2024-25</t>
  </si>
  <si>
    <t>Actual Budget 2024-25</t>
  </si>
  <si>
    <t xml:space="preserve">Fatal Accident </t>
  </si>
  <si>
    <t>No.</t>
  </si>
  <si>
    <t>Total hour worked in reporting period</t>
  </si>
  <si>
    <t>Hours</t>
  </si>
  <si>
    <t>No. lost time injuries</t>
  </si>
  <si>
    <t>OSHA recordable incidents</t>
  </si>
  <si>
    <t>Tonne</t>
  </si>
  <si>
    <t>Improvement in Specific Carbon Emission</t>
  </si>
  <si>
    <t>Specfic Carbon Emission</t>
  </si>
  <si>
    <t>Company A</t>
  </si>
  <si>
    <t>Company B</t>
  </si>
  <si>
    <t>Company C</t>
  </si>
  <si>
    <t>Company D</t>
  </si>
  <si>
    <t>Cracking Name Plate Capacity 2024-25</t>
  </si>
  <si>
    <t>Cracking Actual Throughput 2024-25</t>
  </si>
  <si>
    <t>Cracking  Actual Throughput 2023-24</t>
  </si>
  <si>
    <t>Cracking  Actual Throughput 2022-23</t>
  </si>
  <si>
    <t>Cracking  Actual Throughput 2021-22</t>
  </si>
  <si>
    <t>Step 1</t>
  </si>
  <si>
    <t>Step 2</t>
  </si>
  <si>
    <t>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</si>
</sst>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6"/>
      <color rgb="FF000000"/>
      <name val="Calibri"/>
      <family val="2"/>
    </font>
    <font>
      <sz val="10"/>
      <color theme="1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2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12" fillId="2" borderId="3" xfId="0" applyNumberFormat="1" applyFont="1" applyFill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2" fontId="16" fillId="6" borderId="13" xfId="0" applyNumberFormat="1" applyFont="1" applyFill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2" fontId="6" fillId="5" borderId="10" xfId="0" applyNumberFormat="1" applyFont="1" applyFill="1" applyBorder="1" applyAlignment="1">
      <alignment horizontal="center" vertical="center"/>
    </xf>
    <xf numFmtId="2" fontId="6" fillId="5" borderId="10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3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2" fontId="9" fillId="0" borderId="7" xfId="0" applyNumberFormat="1" applyFont="1" applyBorder="1" applyAlignment="1">
      <alignment horizontal="center" vertical="center"/>
    </xf>
    <xf numFmtId="2" fontId="17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2" fontId="6" fillId="5" borderId="10" xfId="0" applyNumberFormat="1" applyFont="1" applyFill="1" applyBorder="1" applyAlignment="1">
      <alignment horizontal="center" vertical="center" wrapText="1"/>
    </xf>
    <xf numFmtId="2" fontId="9" fillId="5" borderId="10" xfId="0" applyNumberFormat="1" applyFont="1" applyFill="1" applyBorder="1" applyAlignment="1">
      <alignment horizontal="center" vertical="center"/>
    </xf>
    <xf numFmtId="2" fontId="18" fillId="3" borderId="3" xfId="0" applyNumberFormat="1" applyFont="1" applyFill="1" applyBorder="1" applyAlignment="1">
      <alignment horizontal="center" vertical="center"/>
    </xf>
    <xf numFmtId="2" fontId="18" fillId="0" borderId="3" xfId="0" applyNumberFormat="1" applyFont="1" applyBorder="1" applyAlignment="1">
      <alignment horizontal="center" vertical="center"/>
    </xf>
    <xf numFmtId="2" fontId="18" fillId="0" borderId="3" xfId="0" quotePrefix="1" applyNumberFormat="1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165" fontId="9" fillId="0" borderId="7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2" fontId="15" fillId="5" borderId="10" xfId="0" applyNumberFormat="1" applyFont="1" applyFill="1" applyBorder="1" applyAlignment="1">
      <alignment horizontal="center" vertical="center"/>
    </xf>
    <xf numFmtId="2" fontId="12" fillId="5" borderId="10" xfId="0" applyNumberFormat="1" applyFont="1" applyFill="1" applyBorder="1" applyAlignment="1">
      <alignment horizontal="center" vertical="center"/>
    </xf>
    <xf numFmtId="2" fontId="12" fillId="2" borderId="11" xfId="0" applyNumberFormat="1" applyFont="1" applyFill="1" applyBorder="1" applyAlignment="1">
      <alignment horizontal="center" vertical="center"/>
    </xf>
    <xf numFmtId="2" fontId="10" fillId="6" borderId="13" xfId="0" applyNumberFormat="1" applyFont="1" applyFill="1" applyBorder="1" applyAlignment="1">
      <alignment horizontal="center" vertical="center"/>
    </xf>
    <xf numFmtId="2" fontId="9" fillId="5" borderId="10" xfId="1" applyNumberFormat="1" applyFont="1" applyFill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Comma 2 2" xfId="2" xr:uid="{6108E85E-0064-4C58-AAAB-E3F627D2169C}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2525-C8E6-4E7F-84A3-1BF048C775B8}">
  <dimension ref="A1:IC149"/>
  <sheetViews>
    <sheetView tabSelected="1" zoomScale="70" zoomScaleNormal="70" zoomScaleSheetLayoutView="50" workbookViewId="0">
      <pane xSplit="5" ySplit="3" topLeftCell="F82" activePane="bottomRight" state="frozen"/>
      <selection pane="topRight" activeCell="F1" sqref="F1"/>
      <selection pane="bottomLeft" activeCell="A4" sqref="A4"/>
      <selection pane="bottomRight" activeCell="L1" sqref="L1:L1048576"/>
    </sheetView>
  </sheetViews>
  <sheetFormatPr defaultColWidth="9.36328125" defaultRowHeight="14.5" x14ac:dyDescent="0.35"/>
  <cols>
    <col min="1" max="1" width="4.6328125" style="2" customWidth="1"/>
    <col min="2" max="2" width="59.81640625" style="4" customWidth="1"/>
    <col min="3" max="3" width="9.1796875" style="3" bestFit="1" customWidth="1"/>
    <col min="4" max="4" width="13.81640625" style="2" bestFit="1" customWidth="1"/>
    <col min="5" max="5" width="11.1796875" style="2" bestFit="1" customWidth="1"/>
    <col min="6" max="6" width="11.1796875" style="2" customWidth="1"/>
    <col min="7" max="7" width="13.90625" style="2" bestFit="1" customWidth="1"/>
    <col min="8" max="9" width="11.1796875" style="2" customWidth="1"/>
    <col min="10" max="10" width="12.90625" style="2" bestFit="1" customWidth="1"/>
    <col min="11" max="16384" width="9.36328125" style="1"/>
  </cols>
  <sheetData>
    <row r="1" spans="1:10" ht="21.5" thickBot="1" x14ac:dyDescent="0.4">
      <c r="A1" s="106" t="s">
        <v>19</v>
      </c>
      <c r="B1" s="107"/>
      <c r="C1" s="107"/>
      <c r="D1" s="107"/>
      <c r="E1" s="107"/>
      <c r="F1" s="107"/>
      <c r="G1" s="41"/>
      <c r="H1" s="41"/>
      <c r="I1" s="41"/>
      <c r="J1" s="41"/>
    </row>
    <row r="3" spans="1:10" ht="31.5" thickBot="1" x14ac:dyDescent="0.4">
      <c r="A3" s="21" t="s">
        <v>0</v>
      </c>
      <c r="B3" s="19" t="s">
        <v>1</v>
      </c>
      <c r="C3" s="20" t="s">
        <v>8</v>
      </c>
      <c r="D3" s="21"/>
      <c r="E3" s="20" t="s">
        <v>2</v>
      </c>
      <c r="F3" s="20" t="s">
        <v>2</v>
      </c>
      <c r="G3" s="20" t="s">
        <v>64</v>
      </c>
      <c r="H3" s="20" t="s">
        <v>65</v>
      </c>
      <c r="I3" s="20" t="s">
        <v>66</v>
      </c>
      <c r="J3" s="20" t="s">
        <v>67</v>
      </c>
    </row>
    <row r="4" spans="1:10" ht="15.5" x14ac:dyDescent="0.35">
      <c r="A4" s="91">
        <v>1</v>
      </c>
      <c r="B4" s="22" t="s">
        <v>3</v>
      </c>
      <c r="C4" s="61">
        <f>F4</f>
        <v>15</v>
      </c>
      <c r="D4" s="24"/>
      <c r="E4" s="81">
        <f>E6+E13+E17+E24+E28</f>
        <v>15</v>
      </c>
      <c r="F4" s="40">
        <f>F6+F13+F17+F24+F28</f>
        <v>15</v>
      </c>
      <c r="G4" s="40" t="e">
        <f>G6+G13+G17+G24+G28</f>
        <v>#DIV/0!</v>
      </c>
      <c r="H4" s="40" t="e">
        <f t="shared" ref="H4" si="0">H6+H13+H17+H24+H28</f>
        <v>#DIV/0!</v>
      </c>
      <c r="I4" s="40"/>
      <c r="J4" s="40"/>
    </row>
    <row r="5" spans="1:10" ht="17" x14ac:dyDescent="0.35">
      <c r="A5" s="105">
        <v>1.1000000000000001</v>
      </c>
      <c r="B5" s="49" t="s">
        <v>25</v>
      </c>
      <c r="C5" s="73" t="s">
        <v>15</v>
      </c>
      <c r="D5" s="43" t="s">
        <v>4</v>
      </c>
      <c r="E5" s="8"/>
      <c r="F5" s="64" t="e">
        <f>MAX(G5:J5)</f>
        <v>#DIV/0!</v>
      </c>
      <c r="G5" s="65" t="e">
        <f>G8/MAX(AVERAGE(G9:G11),G7)*100</f>
        <v>#DIV/0!</v>
      </c>
      <c r="H5" s="65" t="e">
        <f>H8/MAX(AVERAGE(H9:H11),H7)*100</f>
        <v>#DIV/0!</v>
      </c>
      <c r="I5" s="65"/>
      <c r="J5" s="65"/>
    </row>
    <row r="6" spans="1:10" ht="17" x14ac:dyDescent="0.35">
      <c r="A6" s="105"/>
      <c r="B6" s="42"/>
      <c r="C6" s="73"/>
      <c r="D6" s="10" t="s">
        <v>5</v>
      </c>
      <c r="E6" s="9">
        <f>F6</f>
        <v>2.5</v>
      </c>
      <c r="F6" s="57">
        <v>2.5</v>
      </c>
      <c r="G6" s="56" t="e">
        <f>MAX(0,($F$6/$F$5*G5))</f>
        <v>#DIV/0!</v>
      </c>
      <c r="H6" s="56" t="e">
        <f>MAX(0,($F$6/$F$5*H5))</f>
        <v>#DIV/0!</v>
      </c>
      <c r="I6" s="56"/>
      <c r="J6" s="56"/>
    </row>
    <row r="7" spans="1:10" ht="15.5" x14ac:dyDescent="0.35">
      <c r="A7" s="105"/>
      <c r="B7" s="42" t="s">
        <v>41</v>
      </c>
      <c r="C7" s="73"/>
      <c r="D7" s="43"/>
      <c r="E7" s="8"/>
      <c r="F7" s="9"/>
      <c r="G7" s="9"/>
      <c r="H7" s="9"/>
      <c r="I7" s="9"/>
      <c r="J7" s="9"/>
    </row>
    <row r="8" spans="1:10" ht="15.5" x14ac:dyDescent="0.35">
      <c r="A8" s="105"/>
      <c r="B8" s="42" t="s">
        <v>42</v>
      </c>
      <c r="C8" s="73"/>
      <c r="D8" s="43"/>
      <c r="E8" s="8"/>
      <c r="F8" s="9"/>
      <c r="G8" s="9"/>
      <c r="H8" s="9"/>
      <c r="I8" s="9"/>
      <c r="J8" s="9"/>
    </row>
    <row r="9" spans="1:10" ht="15.5" x14ac:dyDescent="0.35">
      <c r="A9" s="105"/>
      <c r="B9" s="42" t="s">
        <v>43</v>
      </c>
      <c r="C9" s="73"/>
      <c r="D9" s="43"/>
      <c r="E9" s="8"/>
      <c r="F9" s="9"/>
      <c r="G9" s="9"/>
      <c r="H9" s="9"/>
      <c r="I9" s="9"/>
      <c r="J9" s="9"/>
    </row>
    <row r="10" spans="1:10" ht="15.5" x14ac:dyDescent="0.35">
      <c r="A10" s="105"/>
      <c r="B10" s="42" t="s">
        <v>39</v>
      </c>
      <c r="C10" s="73"/>
      <c r="D10" s="43"/>
      <c r="E10" s="8"/>
      <c r="F10" s="9"/>
      <c r="G10" s="9"/>
      <c r="H10" s="9"/>
      <c r="I10" s="9"/>
      <c r="J10" s="9"/>
    </row>
    <row r="11" spans="1:10" ht="15.5" x14ac:dyDescent="0.35">
      <c r="A11" s="105"/>
      <c r="B11" s="42" t="s">
        <v>40</v>
      </c>
      <c r="C11" s="73"/>
      <c r="D11" s="43"/>
      <c r="E11" s="8"/>
      <c r="F11" s="9"/>
      <c r="G11" s="9"/>
      <c r="H11" s="9"/>
      <c r="I11" s="9"/>
      <c r="J11" s="9"/>
    </row>
    <row r="12" spans="1:10" ht="31" x14ac:dyDescent="0.35">
      <c r="A12" s="105">
        <v>1.2</v>
      </c>
      <c r="B12" s="49" t="s">
        <v>44</v>
      </c>
      <c r="C12" s="73" t="s">
        <v>15</v>
      </c>
      <c r="D12" s="43" t="s">
        <v>4</v>
      </c>
      <c r="E12" s="8"/>
      <c r="F12" s="64" t="e">
        <f>MAX(G12:J12)</f>
        <v>#DIV/0!</v>
      </c>
      <c r="G12" s="64" t="e">
        <f>G14/G15*100</f>
        <v>#DIV/0!</v>
      </c>
      <c r="H12" s="64" t="e">
        <f t="shared" ref="H12:J12" si="1">H14/H15*100</f>
        <v>#DIV/0!</v>
      </c>
      <c r="I12" s="64" t="e">
        <f t="shared" si="1"/>
        <v>#DIV/0!</v>
      </c>
      <c r="J12" s="64" t="e">
        <f t="shared" si="1"/>
        <v>#DIV/0!</v>
      </c>
    </row>
    <row r="13" spans="1:10" ht="17" x14ac:dyDescent="0.35">
      <c r="A13" s="105"/>
      <c r="B13" s="42"/>
      <c r="C13" s="73"/>
      <c r="D13" s="10" t="s">
        <v>5</v>
      </c>
      <c r="E13" s="9">
        <f>F13</f>
        <v>2.5</v>
      </c>
      <c r="F13" s="57">
        <v>2.5</v>
      </c>
      <c r="G13" s="56" t="e">
        <f>MAX(0,($F$13/$F$12*G12))</f>
        <v>#DIV/0!</v>
      </c>
      <c r="H13" s="56" t="e">
        <f t="shared" ref="H13:J13" si="2">MAX(0,($F$13/$F$12*H12))</f>
        <v>#DIV/0!</v>
      </c>
      <c r="I13" s="56" t="e">
        <f t="shared" si="2"/>
        <v>#DIV/0!</v>
      </c>
      <c r="J13" s="56" t="e">
        <f t="shared" si="2"/>
        <v>#DIV/0!</v>
      </c>
    </row>
    <row r="14" spans="1:10" ht="15.5" x14ac:dyDescent="0.35">
      <c r="A14" s="105"/>
      <c r="B14" s="42" t="s">
        <v>42</v>
      </c>
      <c r="C14" s="73"/>
      <c r="D14" s="43"/>
      <c r="E14" s="8"/>
      <c r="F14" s="9"/>
      <c r="G14" s="9"/>
      <c r="H14" s="9"/>
      <c r="I14" s="9"/>
      <c r="J14" s="9"/>
    </row>
    <row r="15" spans="1:10" ht="15.5" x14ac:dyDescent="0.35">
      <c r="A15" s="105"/>
      <c r="B15" s="42" t="s">
        <v>43</v>
      </c>
      <c r="C15" s="73"/>
      <c r="D15" s="43"/>
      <c r="E15" s="8"/>
      <c r="F15" s="9"/>
      <c r="G15" s="9"/>
      <c r="H15" s="9"/>
      <c r="I15" s="9"/>
      <c r="J15" s="9"/>
    </row>
    <row r="16" spans="1:10" ht="22.25" customHeight="1" x14ac:dyDescent="0.35">
      <c r="A16" s="111">
        <v>1.3</v>
      </c>
      <c r="B16" s="50" t="s">
        <v>26</v>
      </c>
      <c r="C16" s="72" t="s">
        <v>15</v>
      </c>
      <c r="D16" s="11" t="s">
        <v>4</v>
      </c>
      <c r="E16" s="11"/>
      <c r="F16" s="63" t="e">
        <f>MAX(G16:J16)</f>
        <v>#DIV/0!</v>
      </c>
      <c r="G16" s="63" t="e">
        <f>G19/MAX(AVERAGE(G20:G22),G18)*100</f>
        <v>#DIV/0!</v>
      </c>
      <c r="H16" s="63" t="e">
        <f>H19/MAX(AVERAGE(H20:H22),H18)*100</f>
        <v>#DIV/0!</v>
      </c>
      <c r="I16" s="63" t="e">
        <f>I19/MAX(AVERAGE(I20:I22),I18)*100</f>
        <v>#DIV/0!</v>
      </c>
      <c r="J16" s="63" t="e">
        <f>J19/MAX(AVERAGE(J20:J22),J18)*100</f>
        <v>#DIV/0!</v>
      </c>
    </row>
    <row r="17" spans="1:237" ht="17" x14ac:dyDescent="0.35">
      <c r="A17" s="111"/>
      <c r="B17" s="48"/>
      <c r="C17" s="72"/>
      <c r="D17" s="11" t="s">
        <v>5</v>
      </c>
      <c r="E17" s="12">
        <f>F17</f>
        <v>2.5</v>
      </c>
      <c r="F17" s="55">
        <v>2.5</v>
      </c>
      <c r="G17" s="54" t="e">
        <f>MAX(0,($F$6/$F$5*G16))</f>
        <v>#DIV/0!</v>
      </c>
      <c r="H17" s="54" t="e">
        <f>MAX(0,($F$6/$F$5*H16))</f>
        <v>#DIV/0!</v>
      </c>
      <c r="I17" s="54" t="e">
        <f>MAX(0,($F$6/$F$5*I16))</f>
        <v>#DIV/0!</v>
      </c>
      <c r="J17" s="54" t="e">
        <f>MAX(0,($F$6/$F$5*J16))</f>
        <v>#DIV/0!</v>
      </c>
    </row>
    <row r="18" spans="1:237" ht="15.5" x14ac:dyDescent="0.35">
      <c r="A18" s="111"/>
      <c r="B18" s="48" t="s">
        <v>68</v>
      </c>
      <c r="C18" s="72"/>
      <c r="D18" s="46"/>
      <c r="E18" s="11"/>
      <c r="F18" s="12"/>
      <c r="G18" s="12"/>
      <c r="H18" s="12"/>
      <c r="I18" s="12"/>
      <c r="J18" s="12"/>
    </row>
    <row r="19" spans="1:237" ht="15.5" x14ac:dyDescent="0.35">
      <c r="A19" s="111"/>
      <c r="B19" s="48" t="s">
        <v>69</v>
      </c>
      <c r="C19" s="72"/>
      <c r="D19" s="46"/>
      <c r="E19" s="11"/>
      <c r="F19" s="12"/>
      <c r="G19" s="12"/>
      <c r="H19" s="12"/>
      <c r="I19" s="12"/>
      <c r="J19" s="12"/>
    </row>
    <row r="20" spans="1:237" ht="15.5" x14ac:dyDescent="0.35">
      <c r="A20" s="111"/>
      <c r="B20" s="48" t="s">
        <v>70</v>
      </c>
      <c r="C20" s="72"/>
      <c r="D20" s="46"/>
      <c r="E20" s="11"/>
      <c r="F20" s="12"/>
      <c r="G20" s="12"/>
      <c r="H20" s="12"/>
      <c r="I20" s="12"/>
      <c r="J20" s="12"/>
    </row>
    <row r="21" spans="1:237" ht="15.5" x14ac:dyDescent="0.35">
      <c r="A21" s="111"/>
      <c r="B21" s="48" t="s">
        <v>71</v>
      </c>
      <c r="C21" s="72"/>
      <c r="D21" s="46"/>
      <c r="E21" s="11"/>
      <c r="F21" s="12"/>
      <c r="G21" s="12"/>
      <c r="H21" s="12"/>
      <c r="I21" s="12"/>
      <c r="J21" s="12"/>
    </row>
    <row r="22" spans="1:237" ht="15.5" x14ac:dyDescent="0.35">
      <c r="A22" s="111"/>
      <c r="B22" s="48" t="s">
        <v>72</v>
      </c>
      <c r="C22" s="72"/>
      <c r="D22" s="46"/>
      <c r="E22" s="11"/>
      <c r="F22" s="12"/>
      <c r="G22" s="12"/>
      <c r="H22" s="12"/>
      <c r="I22" s="12"/>
      <c r="J22" s="12"/>
    </row>
    <row r="23" spans="1:237" ht="31" x14ac:dyDescent="0.35">
      <c r="A23" s="111">
        <v>1.4</v>
      </c>
      <c r="B23" s="50" t="s">
        <v>27</v>
      </c>
      <c r="C23" s="72" t="s">
        <v>15</v>
      </c>
      <c r="D23" s="11" t="s">
        <v>4</v>
      </c>
      <c r="E23" s="11"/>
      <c r="F23" s="63" t="e">
        <f>MAX(G23:J23)</f>
        <v>#DIV/0!</v>
      </c>
      <c r="G23" s="63" t="e">
        <f>G25/G26*100</f>
        <v>#DIV/0!</v>
      </c>
      <c r="H23" s="63" t="e">
        <f>H25/H26*100</f>
        <v>#DIV/0!</v>
      </c>
      <c r="I23" s="63" t="e">
        <f>I25/I26*100</f>
        <v>#DIV/0!</v>
      </c>
      <c r="J23" s="63" t="e">
        <f>J25/J26*100</f>
        <v>#DIV/0!</v>
      </c>
    </row>
    <row r="24" spans="1:237" ht="17" x14ac:dyDescent="0.35">
      <c r="A24" s="111"/>
      <c r="B24" s="48"/>
      <c r="C24" s="72"/>
      <c r="D24" s="11" t="s">
        <v>5</v>
      </c>
      <c r="E24" s="12">
        <f>F24</f>
        <v>2.5</v>
      </c>
      <c r="F24" s="55">
        <v>2.5</v>
      </c>
      <c r="G24" s="54" t="e">
        <f>MAX(0,($F$24/$F$23*G23))</f>
        <v>#DIV/0!</v>
      </c>
      <c r="H24" s="54" t="e">
        <f t="shared" ref="H24:J24" si="3">MAX(0,($F$24/$F$23*H23))</f>
        <v>#DIV/0!</v>
      </c>
      <c r="I24" s="54" t="e">
        <f t="shared" si="3"/>
        <v>#DIV/0!</v>
      </c>
      <c r="J24" s="54" t="e">
        <f t="shared" si="3"/>
        <v>#DIV/0!</v>
      </c>
    </row>
    <row r="25" spans="1:237" ht="15.5" x14ac:dyDescent="0.35">
      <c r="A25" s="111"/>
      <c r="B25" s="48" t="s">
        <v>42</v>
      </c>
      <c r="C25" s="72"/>
      <c r="D25" s="46"/>
      <c r="E25" s="11"/>
      <c r="F25" s="12"/>
      <c r="G25" s="12"/>
      <c r="H25" s="12"/>
      <c r="I25" s="12"/>
      <c r="J25" s="12"/>
    </row>
    <row r="26" spans="1:237" ht="15.5" x14ac:dyDescent="0.35">
      <c r="A26" s="111"/>
      <c r="B26" s="48" t="s">
        <v>43</v>
      </c>
      <c r="C26" s="72"/>
      <c r="D26" s="46"/>
      <c r="E26" s="11"/>
      <c r="F26" s="12"/>
      <c r="G26" s="12"/>
      <c r="H26" s="12"/>
      <c r="I26" s="12"/>
      <c r="J26" s="12"/>
    </row>
    <row r="27" spans="1:237" s="5" customFormat="1" ht="15.65" customHeight="1" x14ac:dyDescent="0.35">
      <c r="A27" s="108">
        <v>1.5</v>
      </c>
      <c r="B27" s="42" t="s">
        <v>28</v>
      </c>
      <c r="C27" s="73" t="s">
        <v>11</v>
      </c>
      <c r="D27" s="17" t="s">
        <v>4</v>
      </c>
      <c r="E27" s="8"/>
      <c r="F27" s="64">
        <f>MAX(G27:J27)</f>
        <v>0</v>
      </c>
      <c r="G27" s="64">
        <f>G29-G30</f>
        <v>0</v>
      </c>
      <c r="H27" s="64">
        <f t="shared" ref="H27:J27" si="4">H29-H30</f>
        <v>0</v>
      </c>
      <c r="I27" s="64">
        <f t="shared" si="4"/>
        <v>0</v>
      </c>
      <c r="J27" s="64">
        <f t="shared" si="4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</row>
    <row r="28" spans="1:237" ht="17" x14ac:dyDescent="0.35">
      <c r="A28" s="109"/>
      <c r="B28" s="42"/>
      <c r="C28" s="73"/>
      <c r="D28" s="8" t="s">
        <v>5</v>
      </c>
      <c r="E28" s="9">
        <f>F28</f>
        <v>5</v>
      </c>
      <c r="F28" s="56">
        <v>5</v>
      </c>
      <c r="G28" s="56" t="e">
        <f>MAX(0,($F$28/$F$27*G27))</f>
        <v>#DIV/0!</v>
      </c>
      <c r="H28" s="56" t="e">
        <f t="shared" ref="H28:J28" si="5">MAX(0,($F$28/$F$27*H27))</f>
        <v>#DIV/0!</v>
      </c>
      <c r="I28" s="56" t="e">
        <f t="shared" si="5"/>
        <v>#DIV/0!</v>
      </c>
      <c r="J28" s="56" t="e">
        <f t="shared" si="5"/>
        <v>#DIV/0!</v>
      </c>
    </row>
    <row r="29" spans="1:237" ht="15.5" x14ac:dyDescent="0.35">
      <c r="A29" s="109"/>
      <c r="B29" s="52" t="s">
        <v>23</v>
      </c>
      <c r="C29" s="103"/>
      <c r="D29" s="47"/>
      <c r="E29" s="44"/>
      <c r="F29" s="53"/>
      <c r="G29" s="53"/>
      <c r="H29" s="53"/>
      <c r="I29" s="53"/>
      <c r="J29" s="53"/>
    </row>
    <row r="30" spans="1:237" s="5" customFormat="1" ht="16" thickBot="1" x14ac:dyDescent="0.4">
      <c r="A30" s="110"/>
      <c r="B30" s="51" t="s">
        <v>22</v>
      </c>
      <c r="C30" s="74"/>
      <c r="D30" s="25"/>
      <c r="E30" s="25"/>
      <c r="F30" s="25"/>
      <c r="G30" s="37"/>
      <c r="H30" s="37"/>
      <c r="I30" s="37"/>
      <c r="J30" s="3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</row>
    <row r="31" spans="1:237" ht="15.5" x14ac:dyDescent="0.35">
      <c r="A31" s="91">
        <v>2</v>
      </c>
      <c r="B31" s="22" t="s">
        <v>20</v>
      </c>
      <c r="C31" s="23">
        <f>F33</f>
        <v>5</v>
      </c>
      <c r="D31" s="24"/>
      <c r="E31" s="24">
        <f>E33</f>
        <v>5</v>
      </c>
      <c r="F31" s="39">
        <f>F33</f>
        <v>5</v>
      </c>
      <c r="G31" s="39" t="e">
        <f>G33</f>
        <v>#DIV/0!</v>
      </c>
      <c r="H31" s="39" t="e">
        <f t="shared" ref="H31:J31" si="6">H33</f>
        <v>#DIV/0!</v>
      </c>
      <c r="I31" s="39" t="e">
        <f t="shared" si="6"/>
        <v>#DIV/0!</v>
      </c>
      <c r="J31" s="39" t="e">
        <f t="shared" si="6"/>
        <v>#DIV/0!</v>
      </c>
    </row>
    <row r="32" spans="1:237" ht="15.5" x14ac:dyDescent="0.35">
      <c r="A32" s="112">
        <v>2.1</v>
      </c>
      <c r="B32" s="114" t="s">
        <v>29</v>
      </c>
      <c r="C32" s="16"/>
      <c r="D32" s="8" t="s">
        <v>4</v>
      </c>
      <c r="E32" s="8"/>
      <c r="F32" s="9">
        <f>MAX(G32:J32)</f>
        <v>0</v>
      </c>
      <c r="G32" s="38"/>
      <c r="H32" s="38"/>
      <c r="I32" s="38"/>
      <c r="J32" s="38"/>
    </row>
    <row r="33" spans="1:11" ht="16" thickBot="1" x14ac:dyDescent="0.4">
      <c r="A33" s="113"/>
      <c r="B33" s="115"/>
      <c r="C33" s="26"/>
      <c r="D33" s="25" t="s">
        <v>5</v>
      </c>
      <c r="E33" s="25">
        <f>F33</f>
        <v>5</v>
      </c>
      <c r="F33" s="25">
        <v>5</v>
      </c>
      <c r="G33" s="53" t="e">
        <f>MAX(0,($F$33/$F$32*G32))</f>
        <v>#DIV/0!</v>
      </c>
      <c r="H33" s="53" t="e">
        <f t="shared" ref="H33:J33" si="7">MAX(0,($F$33/$F$32*H32))</f>
        <v>#DIV/0!</v>
      </c>
      <c r="I33" s="53" t="e">
        <f t="shared" si="7"/>
        <v>#DIV/0!</v>
      </c>
      <c r="J33" s="53" t="e">
        <f t="shared" si="7"/>
        <v>#DIV/0!</v>
      </c>
    </row>
    <row r="34" spans="1:11" ht="15.5" x14ac:dyDescent="0.35">
      <c r="A34" s="91">
        <v>3</v>
      </c>
      <c r="B34" s="27" t="s">
        <v>13</v>
      </c>
      <c r="C34" s="61">
        <f>F34</f>
        <v>20</v>
      </c>
      <c r="D34" s="24"/>
      <c r="E34" s="62">
        <f>E36+E42+E44</f>
        <v>20</v>
      </c>
      <c r="F34" s="39">
        <f>F36+F42+F44</f>
        <v>20</v>
      </c>
      <c r="G34" s="39" t="e">
        <f>G42+G44</f>
        <v>#DIV/0!</v>
      </c>
      <c r="H34" s="39" t="e">
        <f t="shared" ref="H34:J34" si="8">H42+H44</f>
        <v>#DIV/0!</v>
      </c>
      <c r="I34" s="39" t="e">
        <f t="shared" si="8"/>
        <v>#DIV/0!</v>
      </c>
      <c r="J34" s="39" t="e">
        <f t="shared" si="8"/>
        <v>#DIV/0!</v>
      </c>
    </row>
    <row r="35" spans="1:11" ht="34.25" customHeight="1" x14ac:dyDescent="0.35">
      <c r="A35" s="112">
        <v>3.1</v>
      </c>
      <c r="B35" s="59" t="s">
        <v>30</v>
      </c>
      <c r="C35" s="16"/>
      <c r="D35" s="17" t="s">
        <v>4</v>
      </c>
      <c r="E35" s="8"/>
      <c r="F35" s="9" t="e">
        <f>MIN(G35:J35)</f>
        <v>#DIV/0!</v>
      </c>
      <c r="G35" s="9" t="e">
        <f>(G37 - AVERAGE(G38:G40)) / AVERAGE(G38:G40) * 100</f>
        <v>#DIV/0!</v>
      </c>
      <c r="H35" s="9" t="e">
        <f>(H37 - AVERAGE(H38:H40)) / AVERAGE(H38:H40)*100</f>
        <v>#DIV/0!</v>
      </c>
      <c r="I35" s="9" t="e">
        <f t="shared" ref="I35:J35" si="9">(I37 - AVERAGE(I38:I40)) / AVERAGE(I38:I40)*100</f>
        <v>#DIV/0!</v>
      </c>
      <c r="J35" s="9" t="e">
        <f t="shared" si="9"/>
        <v>#DIV/0!</v>
      </c>
    </row>
    <row r="36" spans="1:11" ht="15.5" x14ac:dyDescent="0.35">
      <c r="A36" s="112"/>
      <c r="B36" s="59"/>
      <c r="C36" s="16"/>
      <c r="D36" s="8" t="s">
        <v>5</v>
      </c>
      <c r="E36" s="9">
        <f>F36</f>
        <v>10</v>
      </c>
      <c r="F36" s="82">
        <v>10</v>
      </c>
      <c r="G36" s="82" t="e">
        <f>MAX(0,($F$36/$F$35*G35))</f>
        <v>#DIV/0!</v>
      </c>
      <c r="H36" s="82" t="e">
        <f t="shared" ref="H36" si="10">MAX(0,($F$36/$F$35*H35))</f>
        <v>#DIV/0!</v>
      </c>
      <c r="I36" s="82" t="e">
        <f>MAX(0,($F$36/$F$35*I35))</f>
        <v>#DIV/0!</v>
      </c>
      <c r="J36" s="82" t="e">
        <f>MAX(0,($F$36/$F$35*J35))</f>
        <v>#DIV/0!</v>
      </c>
    </row>
    <row r="37" spans="1:11" ht="15.5" x14ac:dyDescent="0.35">
      <c r="A37" s="112"/>
      <c r="B37" s="59" t="s">
        <v>23</v>
      </c>
      <c r="C37" s="16" t="s">
        <v>16</v>
      </c>
      <c r="D37" s="17"/>
      <c r="E37" s="8"/>
      <c r="F37" s="9"/>
      <c r="G37" s="9"/>
      <c r="H37" s="9"/>
      <c r="I37" s="9"/>
      <c r="J37" s="9"/>
    </row>
    <row r="38" spans="1:11" ht="15.5" x14ac:dyDescent="0.35">
      <c r="A38" s="112"/>
      <c r="B38" s="59" t="s">
        <v>22</v>
      </c>
      <c r="C38" s="16" t="s">
        <v>16</v>
      </c>
      <c r="D38" s="17"/>
      <c r="E38" s="8"/>
      <c r="F38" s="9"/>
      <c r="G38" s="9"/>
      <c r="H38" s="9"/>
      <c r="I38" s="9"/>
      <c r="J38" s="9"/>
    </row>
    <row r="39" spans="1:11" ht="15.5" x14ac:dyDescent="0.35">
      <c r="A39" s="112"/>
      <c r="B39" s="59" t="s">
        <v>21</v>
      </c>
      <c r="C39" s="16" t="s">
        <v>16</v>
      </c>
      <c r="D39" s="17"/>
      <c r="E39" s="8"/>
      <c r="F39" s="9"/>
      <c r="G39" s="9"/>
      <c r="H39" s="9"/>
      <c r="I39" s="9"/>
      <c r="J39" s="9"/>
    </row>
    <row r="40" spans="1:11" ht="15.5" x14ac:dyDescent="0.35">
      <c r="A40" s="112"/>
      <c r="B40" s="60" t="s">
        <v>45</v>
      </c>
      <c r="C40" s="16" t="s">
        <v>16</v>
      </c>
      <c r="D40" s="17"/>
      <c r="E40" s="8"/>
      <c r="F40" s="9"/>
      <c r="G40" s="9"/>
      <c r="H40" s="9"/>
      <c r="I40" s="9"/>
      <c r="J40" s="9"/>
    </row>
    <row r="41" spans="1:11" ht="15.5" x14ac:dyDescent="0.35">
      <c r="A41" s="111">
        <v>32</v>
      </c>
      <c r="B41" s="118" t="s">
        <v>46</v>
      </c>
      <c r="C41" s="119" t="s">
        <v>9</v>
      </c>
      <c r="D41" s="11" t="s">
        <v>4</v>
      </c>
      <c r="E41" s="11"/>
      <c r="F41" s="12">
        <f>MIN(G41:J41)</f>
        <v>0</v>
      </c>
      <c r="G41" s="12"/>
      <c r="H41" s="12"/>
      <c r="I41" s="12"/>
      <c r="J41" s="12"/>
    </row>
    <row r="42" spans="1:11" ht="15.5" x14ac:dyDescent="0.35">
      <c r="A42" s="111"/>
      <c r="B42" s="118"/>
      <c r="C42" s="119"/>
      <c r="D42" s="11" t="s">
        <v>5</v>
      </c>
      <c r="E42" s="11">
        <f>F42</f>
        <v>5</v>
      </c>
      <c r="F42" s="11">
        <v>5</v>
      </c>
      <c r="G42" s="83" t="e">
        <f>MAX(0,($F$41/G41*$F$42))</f>
        <v>#DIV/0!</v>
      </c>
      <c r="H42" s="83" t="e">
        <f t="shared" ref="H42:J42" si="11">MAX(0,($F$41/H41*$F$42))</f>
        <v>#DIV/0!</v>
      </c>
      <c r="I42" s="83" t="e">
        <f>MAX(0,($F$41/I41*$F$42))</f>
        <v>#DIV/0!</v>
      </c>
      <c r="J42" s="83" t="e">
        <f t="shared" si="11"/>
        <v>#DIV/0!</v>
      </c>
    </row>
    <row r="43" spans="1:11" ht="15.5" x14ac:dyDescent="0.35">
      <c r="A43" s="112">
        <v>3.3</v>
      </c>
      <c r="B43" s="114" t="s">
        <v>31</v>
      </c>
      <c r="C43" s="116" t="s">
        <v>11</v>
      </c>
      <c r="D43" s="8" t="s">
        <v>4</v>
      </c>
      <c r="E43" s="8"/>
      <c r="F43" s="9">
        <f>MIN(G43:J43)</f>
        <v>0</v>
      </c>
      <c r="G43" s="9"/>
      <c r="H43" s="9"/>
      <c r="I43" s="9"/>
      <c r="J43" s="9"/>
    </row>
    <row r="44" spans="1:11" ht="16" thickBot="1" x14ac:dyDescent="0.4">
      <c r="A44" s="113"/>
      <c r="B44" s="115"/>
      <c r="C44" s="117"/>
      <c r="D44" s="25" t="s">
        <v>5</v>
      </c>
      <c r="E44" s="8">
        <f>F44</f>
        <v>5</v>
      </c>
      <c r="F44" s="25">
        <v>5</v>
      </c>
      <c r="G44" s="104" t="e">
        <f>MAX(0,($F$43/G43*$F$44))</f>
        <v>#DIV/0!</v>
      </c>
      <c r="H44" s="104" t="e">
        <f t="shared" ref="H44:J44" si="12">MAX(0,($F$43/H43*$F$44))</f>
        <v>#DIV/0!</v>
      </c>
      <c r="I44" s="104" t="e">
        <f t="shared" si="12"/>
        <v>#DIV/0!</v>
      </c>
      <c r="J44" s="104" t="e">
        <f t="shared" si="12"/>
        <v>#DIV/0!</v>
      </c>
    </row>
    <row r="45" spans="1:11" ht="15.5" x14ac:dyDescent="0.35">
      <c r="A45" s="91">
        <v>4</v>
      </c>
      <c r="B45" s="22" t="s">
        <v>14</v>
      </c>
      <c r="C45" s="23">
        <f>E45</f>
        <v>15</v>
      </c>
      <c r="D45" s="24"/>
      <c r="E45" s="62">
        <f>E47+E49</f>
        <v>15</v>
      </c>
      <c r="F45" s="39">
        <f>F47+F49</f>
        <v>15</v>
      </c>
      <c r="G45" s="39" t="e">
        <f>G47+G49</f>
        <v>#DIV/0!</v>
      </c>
      <c r="H45" s="39" t="e">
        <f t="shared" ref="H45:J45" si="13">H47+H49</f>
        <v>#DIV/0!</v>
      </c>
      <c r="I45" s="39" t="e">
        <f t="shared" si="13"/>
        <v>#DIV/0!</v>
      </c>
      <c r="J45" s="39" t="e">
        <f t="shared" si="13"/>
        <v>#DIV/0!</v>
      </c>
      <c r="K45" s="58"/>
    </row>
    <row r="46" spans="1:11" ht="15.5" x14ac:dyDescent="0.35">
      <c r="A46" s="112">
        <v>4.0999999999999996</v>
      </c>
      <c r="B46" s="114" t="s">
        <v>32</v>
      </c>
      <c r="C46" s="16"/>
      <c r="D46" s="8" t="s">
        <v>4</v>
      </c>
      <c r="E46" s="8"/>
      <c r="F46" s="9">
        <f>MIN(G46:J46)</f>
        <v>0</v>
      </c>
      <c r="G46" s="9"/>
      <c r="H46" s="9"/>
      <c r="I46" s="9"/>
      <c r="J46" s="9"/>
      <c r="K46" s="58"/>
    </row>
    <row r="47" spans="1:11" ht="15.5" x14ac:dyDescent="0.35">
      <c r="A47" s="112"/>
      <c r="B47" s="114"/>
      <c r="C47" s="16"/>
      <c r="D47" s="8" t="s">
        <v>5</v>
      </c>
      <c r="E47" s="9">
        <f>F47</f>
        <v>10</v>
      </c>
      <c r="F47" s="82">
        <v>10</v>
      </c>
      <c r="G47" s="82" t="e">
        <f>MAX(0,($F$46/G46*$F$47))</f>
        <v>#DIV/0!</v>
      </c>
      <c r="H47" s="82" t="e">
        <f t="shared" ref="H47:J47" si="14">MAX(0,($F$46/H46*$F$47))</f>
        <v>#DIV/0!</v>
      </c>
      <c r="I47" s="82" t="e">
        <f t="shared" si="14"/>
        <v>#DIV/0!</v>
      </c>
      <c r="J47" s="82" t="e">
        <f t="shared" si="14"/>
        <v>#DIV/0!</v>
      </c>
      <c r="K47" s="58"/>
    </row>
    <row r="48" spans="1:11" ht="31" x14ac:dyDescent="0.35">
      <c r="A48" s="111">
        <v>4.2</v>
      </c>
      <c r="B48" s="48" t="s">
        <v>47</v>
      </c>
      <c r="C48" s="72" t="s">
        <v>17</v>
      </c>
      <c r="D48" s="46" t="s">
        <v>4</v>
      </c>
      <c r="E48" s="11"/>
      <c r="F48" s="12" t="e">
        <f>MIN(G48:J48)</f>
        <v>#DIV/0!</v>
      </c>
      <c r="G48" s="12" t="e">
        <f>(G50 - AVERAGE(G51:G53)) / AVERAGE(G51:G53) * 100</f>
        <v>#DIV/0!</v>
      </c>
      <c r="H48" s="12" t="e">
        <f t="shared" ref="H48:J48" si="15">(H50 - AVERAGE(H51:H53)) / AVERAGE(H51:H53) * 100</f>
        <v>#DIV/0!</v>
      </c>
      <c r="I48" s="12" t="e">
        <f t="shared" si="15"/>
        <v>#DIV/0!</v>
      </c>
      <c r="J48" s="12" t="e">
        <f t="shared" si="15"/>
        <v>#DIV/0!</v>
      </c>
      <c r="K48" s="7"/>
    </row>
    <row r="49" spans="1:11" ht="15.5" x14ac:dyDescent="0.35">
      <c r="A49" s="111"/>
      <c r="B49" s="48"/>
      <c r="C49" s="72"/>
      <c r="D49" s="11" t="s">
        <v>5</v>
      </c>
      <c r="E49" s="12">
        <f>F49</f>
        <v>5</v>
      </c>
      <c r="F49" s="83">
        <v>5</v>
      </c>
      <c r="G49" s="83" t="e">
        <f>MAX(0,($F$49/$F$48*G48))</f>
        <v>#DIV/0!</v>
      </c>
      <c r="H49" s="83" t="e">
        <f t="shared" ref="H49:J49" si="16">MAX(0,($F$49/$F$48*H48))</f>
        <v>#DIV/0!</v>
      </c>
      <c r="I49" s="83" t="e">
        <f t="shared" si="16"/>
        <v>#DIV/0!</v>
      </c>
      <c r="J49" s="83" t="e">
        <f t="shared" si="16"/>
        <v>#DIV/0!</v>
      </c>
    </row>
    <row r="50" spans="1:11" ht="15.5" x14ac:dyDescent="0.35">
      <c r="A50" s="111"/>
      <c r="B50" s="48" t="s">
        <v>23</v>
      </c>
      <c r="C50" s="72" t="s">
        <v>17</v>
      </c>
      <c r="D50" s="46"/>
      <c r="E50" s="11"/>
      <c r="F50" s="12"/>
      <c r="G50" s="12"/>
      <c r="H50" s="12"/>
      <c r="I50" s="12"/>
      <c r="J50" s="12"/>
    </row>
    <row r="51" spans="1:11" ht="15.5" x14ac:dyDescent="0.35">
      <c r="A51" s="111"/>
      <c r="B51" s="48" t="s">
        <v>22</v>
      </c>
      <c r="C51" s="72" t="s">
        <v>17</v>
      </c>
      <c r="D51" s="46"/>
      <c r="E51" s="11"/>
      <c r="F51" s="12"/>
      <c r="G51" s="12"/>
      <c r="H51" s="12"/>
      <c r="I51" s="12"/>
      <c r="J51" s="12"/>
    </row>
    <row r="52" spans="1:11" ht="15.5" x14ac:dyDescent="0.35">
      <c r="A52" s="111"/>
      <c r="B52" s="48" t="s">
        <v>21</v>
      </c>
      <c r="C52" s="72" t="s">
        <v>17</v>
      </c>
      <c r="D52" s="46"/>
      <c r="E52" s="11"/>
      <c r="F52" s="12"/>
      <c r="G52" s="12"/>
      <c r="H52" s="12"/>
      <c r="I52" s="12"/>
      <c r="J52" s="12"/>
    </row>
    <row r="53" spans="1:11" ht="16" thickBot="1" x14ac:dyDescent="0.4">
      <c r="A53" s="111"/>
      <c r="B53" s="67" t="s">
        <v>45</v>
      </c>
      <c r="C53" s="72" t="s">
        <v>17</v>
      </c>
      <c r="D53" s="46"/>
      <c r="E53" s="11"/>
      <c r="F53" s="12"/>
      <c r="G53" s="12"/>
      <c r="H53" s="12"/>
      <c r="I53" s="12"/>
      <c r="J53" s="12"/>
    </row>
    <row r="54" spans="1:11" ht="15.5" x14ac:dyDescent="0.35">
      <c r="A54" s="91">
        <v>5</v>
      </c>
      <c r="B54" s="27" t="s">
        <v>12</v>
      </c>
      <c r="C54" s="28">
        <f>E54</f>
        <v>10</v>
      </c>
      <c r="D54" s="29"/>
      <c r="E54" s="77">
        <f>E56</f>
        <v>10</v>
      </c>
      <c r="F54" s="77">
        <f>F56</f>
        <v>10</v>
      </c>
      <c r="G54" s="29"/>
      <c r="H54" s="29"/>
      <c r="I54" s="29"/>
      <c r="J54" s="29"/>
    </row>
    <row r="55" spans="1:11" ht="15.5" x14ac:dyDescent="0.35">
      <c r="A55" s="112">
        <v>5.0999999999999996</v>
      </c>
      <c r="B55" s="59" t="s">
        <v>33</v>
      </c>
      <c r="C55" s="16"/>
      <c r="D55" s="17" t="s">
        <v>4</v>
      </c>
      <c r="E55" s="8"/>
      <c r="F55" s="9" t="e">
        <f>MAX(G55:J55)</f>
        <v>#DIV/0!</v>
      </c>
      <c r="G55" s="75" t="e">
        <f>G57/G58*100</f>
        <v>#DIV/0!</v>
      </c>
      <c r="H55" s="75" t="e">
        <f>H57/H58*100</f>
        <v>#DIV/0!</v>
      </c>
      <c r="I55" s="75" t="e">
        <f t="shared" ref="I55:J55" si="17">I57/I58*100</f>
        <v>#DIV/0!</v>
      </c>
      <c r="J55" s="75" t="e">
        <f t="shared" si="17"/>
        <v>#DIV/0!</v>
      </c>
    </row>
    <row r="56" spans="1:11" ht="15.5" x14ac:dyDescent="0.35">
      <c r="A56" s="112"/>
      <c r="B56" s="59"/>
      <c r="C56" s="16"/>
      <c r="D56" s="44" t="s">
        <v>5</v>
      </c>
      <c r="E56" s="44">
        <f>F56</f>
        <v>10</v>
      </c>
      <c r="F56" s="44">
        <v>10</v>
      </c>
      <c r="G56" s="75" t="e">
        <f>MAX(0,($F$56/$F$55*G55))</f>
        <v>#DIV/0!</v>
      </c>
      <c r="H56" s="75" t="e">
        <f t="shared" ref="H56:J56" si="18">MAX(0,($F$56/$F$55*H55))</f>
        <v>#DIV/0!</v>
      </c>
      <c r="I56" s="75" t="e">
        <f t="shared" si="18"/>
        <v>#DIV/0!</v>
      </c>
      <c r="J56" s="75" t="e">
        <f t="shared" si="18"/>
        <v>#DIV/0!</v>
      </c>
    </row>
    <row r="57" spans="1:11" ht="15.5" x14ac:dyDescent="0.35">
      <c r="A57" s="112"/>
      <c r="B57" s="52" t="s">
        <v>54</v>
      </c>
      <c r="C57" s="16" t="s">
        <v>18</v>
      </c>
      <c r="D57" s="17"/>
      <c r="E57" s="8"/>
      <c r="F57" s="9"/>
      <c r="G57" s="9"/>
      <c r="H57" s="9"/>
      <c r="I57" s="9"/>
      <c r="J57" s="9"/>
    </row>
    <row r="58" spans="1:11" ht="16" thickBot="1" x14ac:dyDescent="0.4">
      <c r="A58" s="112"/>
      <c r="B58" s="51" t="s">
        <v>53</v>
      </c>
      <c r="C58" s="16" t="s">
        <v>18</v>
      </c>
      <c r="D58" s="17"/>
      <c r="E58" s="8"/>
      <c r="F58" s="9"/>
      <c r="G58" s="9"/>
      <c r="H58" s="9"/>
      <c r="I58" s="9"/>
      <c r="J58" s="9"/>
    </row>
    <row r="59" spans="1:11" ht="15.5" x14ac:dyDescent="0.35">
      <c r="A59" s="91">
        <v>6</v>
      </c>
      <c r="B59" s="27" t="s">
        <v>35</v>
      </c>
      <c r="C59" s="28">
        <f>E59</f>
        <v>10</v>
      </c>
      <c r="D59" s="24"/>
      <c r="E59" s="62">
        <f>E61</f>
        <v>10</v>
      </c>
      <c r="F59" s="62">
        <f>F61</f>
        <v>10</v>
      </c>
      <c r="G59" s="24"/>
      <c r="H59" s="24"/>
      <c r="I59" s="24"/>
      <c r="J59" s="24"/>
    </row>
    <row r="60" spans="1:11" ht="31" x14ac:dyDescent="0.35">
      <c r="A60" s="90">
        <v>6.1</v>
      </c>
      <c r="B60" s="59" t="s">
        <v>34</v>
      </c>
      <c r="C60" s="16" t="s">
        <v>9</v>
      </c>
      <c r="D60" s="17" t="s">
        <v>4</v>
      </c>
      <c r="E60" s="8"/>
      <c r="F60" s="9" t="e">
        <f>MIN(G60:J60)</f>
        <v>#DIV/0!</v>
      </c>
      <c r="G60" s="9" t="e">
        <f>(G62-G66)/G66*100</f>
        <v>#DIV/0!</v>
      </c>
      <c r="H60" s="9" t="e">
        <f t="shared" ref="H60:J60" si="19">(H62-H66)/H66*100</f>
        <v>#DIV/0!</v>
      </c>
      <c r="I60" s="9" t="e">
        <f t="shared" si="19"/>
        <v>#DIV/0!</v>
      </c>
      <c r="J60" s="9" t="e">
        <f t="shared" si="19"/>
        <v>#DIV/0!</v>
      </c>
      <c r="K60" s="1" t="s">
        <v>74</v>
      </c>
    </row>
    <row r="61" spans="1:11" ht="15.65" customHeight="1" x14ac:dyDescent="0.35">
      <c r="A61" s="90"/>
      <c r="B61" s="59"/>
      <c r="C61" s="16"/>
      <c r="D61" s="8" t="s">
        <v>5</v>
      </c>
      <c r="E61" s="9">
        <f>F61</f>
        <v>10</v>
      </c>
      <c r="F61" s="82">
        <v>10</v>
      </c>
      <c r="G61" s="82" t="e">
        <f>MAX(0,($F$61/$F$60*G60))</f>
        <v>#DIV/0!</v>
      </c>
      <c r="H61" s="82" t="e">
        <f t="shared" ref="H61:J61" si="20">MAX(0,($F$61/$F$60*H60))</f>
        <v>#DIV/0!</v>
      </c>
      <c r="I61" s="82" t="e">
        <f t="shared" si="20"/>
        <v>#DIV/0!</v>
      </c>
      <c r="J61" s="82" t="e">
        <f t="shared" si="20"/>
        <v>#DIV/0!</v>
      </c>
      <c r="K61" s="1" t="s">
        <v>75</v>
      </c>
    </row>
    <row r="62" spans="1:11" ht="15.65" customHeight="1" x14ac:dyDescent="0.35">
      <c r="A62" s="90"/>
      <c r="B62" s="59" t="s">
        <v>23</v>
      </c>
      <c r="C62" s="16"/>
      <c r="D62" s="17"/>
      <c r="E62" s="8"/>
      <c r="F62" s="9"/>
      <c r="G62" s="9" t="e">
        <f>G63/(G64*G65)</f>
        <v>#DIV/0!</v>
      </c>
      <c r="H62" s="9" t="e">
        <f t="shared" ref="H62:J62" si="21">H63/(H64*H65)</f>
        <v>#DIV/0!</v>
      </c>
      <c r="I62" s="9" t="e">
        <f t="shared" si="21"/>
        <v>#DIV/0!</v>
      </c>
      <c r="J62" s="9" t="e">
        <f t="shared" si="21"/>
        <v>#DIV/0!</v>
      </c>
      <c r="K62" s="1" t="s">
        <v>73</v>
      </c>
    </row>
    <row r="63" spans="1:11" ht="15.65" customHeight="1" x14ac:dyDescent="0.35">
      <c r="A63" s="90"/>
      <c r="B63" s="59" t="s">
        <v>48</v>
      </c>
      <c r="C63" s="16"/>
      <c r="D63" s="17"/>
      <c r="E63" s="8"/>
      <c r="F63" s="9"/>
      <c r="G63" s="76"/>
      <c r="H63" s="76"/>
      <c r="I63" s="76"/>
      <c r="J63" s="76"/>
    </row>
    <row r="64" spans="1:11" ht="15.65" customHeight="1" x14ac:dyDescent="0.35">
      <c r="A64" s="90"/>
      <c r="B64" s="59" t="s">
        <v>49</v>
      </c>
      <c r="C64" s="16"/>
      <c r="D64" s="17"/>
      <c r="E64" s="8"/>
      <c r="F64" s="9"/>
      <c r="G64" s="9"/>
      <c r="H64" s="9"/>
      <c r="I64" s="9"/>
      <c r="J64" s="9"/>
    </row>
    <row r="65" spans="1:11" ht="15.65" customHeight="1" x14ac:dyDescent="0.35">
      <c r="A65" s="90"/>
      <c r="B65" s="59" t="s">
        <v>52</v>
      </c>
      <c r="C65" s="16"/>
      <c r="D65" s="17"/>
      <c r="E65" s="8"/>
      <c r="F65" s="9"/>
      <c r="G65" s="76"/>
      <c r="H65" s="76"/>
      <c r="I65" s="76"/>
      <c r="J65" s="76"/>
    </row>
    <row r="66" spans="1:11" ht="15.65" customHeight="1" x14ac:dyDescent="0.35">
      <c r="A66" s="90"/>
      <c r="B66" s="59" t="s">
        <v>22</v>
      </c>
      <c r="C66" s="16"/>
      <c r="D66" s="17"/>
      <c r="E66" s="8"/>
      <c r="F66" s="9"/>
      <c r="G66" s="9" t="e">
        <f>G67/(G68*G69)</f>
        <v>#DIV/0!</v>
      </c>
      <c r="H66" s="9" t="e">
        <f t="shared" ref="H66:J66" si="22">H67/(H68*H69)</f>
        <v>#DIV/0!</v>
      </c>
      <c r="I66" s="9" t="e">
        <f t="shared" si="22"/>
        <v>#DIV/0!</v>
      </c>
      <c r="J66" s="9" t="e">
        <f t="shared" si="22"/>
        <v>#DIV/0!</v>
      </c>
      <c r="K66" s="1" t="s">
        <v>73</v>
      </c>
    </row>
    <row r="67" spans="1:11" ht="15.65" customHeight="1" x14ac:dyDescent="0.35">
      <c r="A67" s="90"/>
      <c r="B67" s="59" t="s">
        <v>50</v>
      </c>
      <c r="C67" s="16"/>
      <c r="D67" s="17"/>
      <c r="E67" s="8"/>
      <c r="F67" s="9"/>
      <c r="G67" s="76"/>
      <c r="H67" s="76"/>
      <c r="I67" s="76"/>
      <c r="J67" s="76"/>
    </row>
    <row r="68" spans="1:11" ht="15.65" customHeight="1" x14ac:dyDescent="0.35">
      <c r="A68" s="90"/>
      <c r="B68" s="59" t="s">
        <v>51</v>
      </c>
      <c r="C68" s="16"/>
      <c r="D68" s="17"/>
      <c r="E68" s="8"/>
      <c r="F68" s="9"/>
      <c r="G68" s="9"/>
      <c r="H68" s="9"/>
      <c r="I68" s="9"/>
      <c r="J68" s="9"/>
    </row>
    <row r="69" spans="1:11" ht="15.65" customHeight="1" thickBot="1" x14ac:dyDescent="0.4">
      <c r="A69" s="90"/>
      <c r="B69" s="59" t="s">
        <v>52</v>
      </c>
      <c r="C69" s="16"/>
      <c r="D69" s="17"/>
      <c r="E69" s="8"/>
      <c r="F69" s="9"/>
      <c r="G69" s="76"/>
      <c r="H69" s="76"/>
      <c r="I69" s="76"/>
      <c r="J69" s="76"/>
    </row>
    <row r="70" spans="1:11" ht="15.5" x14ac:dyDescent="0.35">
      <c r="A70" s="91">
        <v>7</v>
      </c>
      <c r="B70" s="27" t="s">
        <v>24</v>
      </c>
      <c r="C70" s="28">
        <f>E70</f>
        <v>10</v>
      </c>
      <c r="D70" s="24"/>
      <c r="E70" s="39">
        <f>E72+E74</f>
        <v>10</v>
      </c>
      <c r="F70" s="39">
        <f>F72+F74</f>
        <v>10</v>
      </c>
      <c r="G70" s="39" t="e">
        <f>G74</f>
        <v>#DIV/0!</v>
      </c>
      <c r="H70" s="39" t="e">
        <f t="shared" ref="H70:J70" si="23">H74</f>
        <v>#DIV/0!</v>
      </c>
      <c r="I70" s="39" t="e">
        <f t="shared" si="23"/>
        <v>#DIV/0!</v>
      </c>
      <c r="J70" s="39" t="e">
        <f t="shared" si="23"/>
        <v>#DIV/0!</v>
      </c>
    </row>
    <row r="71" spans="1:11" ht="15.5" x14ac:dyDescent="0.35">
      <c r="A71" s="10">
        <v>7.1</v>
      </c>
      <c r="B71" s="89" t="s">
        <v>63</v>
      </c>
      <c r="C71" s="66" t="s">
        <v>61</v>
      </c>
      <c r="D71" s="10"/>
      <c r="E71" s="87"/>
      <c r="F71" s="87">
        <f>MIN(G71:J71)</f>
        <v>0</v>
      </c>
      <c r="G71" s="87"/>
      <c r="H71" s="87"/>
      <c r="I71" s="87"/>
      <c r="J71" s="87"/>
    </row>
    <row r="72" spans="1:11" ht="15.5" x14ac:dyDescent="0.35">
      <c r="A72" s="10"/>
      <c r="B72" s="89"/>
      <c r="C72" s="66"/>
      <c r="D72" s="10"/>
      <c r="E72" s="87">
        <f>F72</f>
        <v>5</v>
      </c>
      <c r="F72" s="88">
        <v>5</v>
      </c>
      <c r="G72" s="82" t="e">
        <f>MAX(0,($F$71/G71*$F$72))</f>
        <v>#DIV/0!</v>
      </c>
      <c r="H72" s="82" t="e">
        <f>MAX(0,($F$71/H71*$F$72))</f>
        <v>#DIV/0!</v>
      </c>
      <c r="I72" s="82" t="e">
        <f>MAX(0,($F$71/I71*$F$72))</f>
        <v>#DIV/0!</v>
      </c>
      <c r="J72" s="82" t="e">
        <f>MAX(0,($F$71/J71*$F$72))</f>
        <v>#DIV/0!</v>
      </c>
    </row>
    <row r="73" spans="1:11" ht="15.5" x14ac:dyDescent="0.35">
      <c r="A73" s="92">
        <v>7.2</v>
      </c>
      <c r="B73" s="60" t="s">
        <v>62</v>
      </c>
      <c r="C73" s="84" t="s">
        <v>61</v>
      </c>
      <c r="D73" s="85" t="s">
        <v>4</v>
      </c>
      <c r="E73" s="85"/>
      <c r="F73" s="86" t="e">
        <f>MIN(G73:J73)</f>
        <v>#DIV/0!</v>
      </c>
      <c r="G73" s="45" t="e">
        <f>(G75-G76)/G76*100</f>
        <v>#DIV/0!</v>
      </c>
      <c r="H73" s="45" t="e">
        <f t="shared" ref="H73:J73" si="24">(H75-H76)/H76*100</f>
        <v>#DIV/0!</v>
      </c>
      <c r="I73" s="45" t="e">
        <f>(I75-I76)/I76*100</f>
        <v>#DIV/0!</v>
      </c>
      <c r="J73" s="45" t="e">
        <f t="shared" si="24"/>
        <v>#DIV/0!</v>
      </c>
    </row>
    <row r="74" spans="1:11" ht="15.5" x14ac:dyDescent="0.35">
      <c r="A74" s="92"/>
      <c r="B74" s="59"/>
      <c r="C74" s="16"/>
      <c r="D74" s="8" t="s">
        <v>5</v>
      </c>
      <c r="E74" s="9">
        <f>F74</f>
        <v>5</v>
      </c>
      <c r="F74" s="82">
        <v>5</v>
      </c>
      <c r="G74" s="82" t="e">
        <f>MAX(0,($F$74/$F$73*G73))</f>
        <v>#DIV/0!</v>
      </c>
      <c r="H74" s="82" t="e">
        <f t="shared" ref="H74:J74" si="25">MAX(0,($F$74/$F$73*H73))</f>
        <v>#DIV/0!</v>
      </c>
      <c r="I74" s="82" t="e">
        <f t="shared" si="25"/>
        <v>#DIV/0!</v>
      </c>
      <c r="J74" s="82" t="e">
        <f t="shared" si="25"/>
        <v>#DIV/0!</v>
      </c>
    </row>
    <row r="75" spans="1:11" ht="15.5" x14ac:dyDescent="0.35">
      <c r="A75" s="92"/>
      <c r="B75" s="59" t="s">
        <v>23</v>
      </c>
      <c r="C75" s="16"/>
      <c r="D75" s="17"/>
      <c r="E75" s="8"/>
      <c r="F75" s="9"/>
      <c r="G75" s="9"/>
      <c r="H75" s="9"/>
      <c r="I75" s="9"/>
      <c r="J75" s="9"/>
    </row>
    <row r="76" spans="1:11" ht="16" thickBot="1" x14ac:dyDescent="0.4">
      <c r="A76" s="92"/>
      <c r="B76" s="60" t="s">
        <v>22</v>
      </c>
      <c r="C76" s="16"/>
      <c r="D76" s="17"/>
      <c r="E76" s="8"/>
      <c r="F76" s="9"/>
      <c r="G76" s="9"/>
      <c r="H76" s="9"/>
      <c r="I76" s="9"/>
      <c r="J76" s="9"/>
    </row>
    <row r="77" spans="1:11" ht="15.5" x14ac:dyDescent="0.35">
      <c r="A77" s="93">
        <v>8</v>
      </c>
      <c r="B77" s="30" t="s">
        <v>6</v>
      </c>
      <c r="C77" s="31">
        <f>E77</f>
        <v>15</v>
      </c>
      <c r="D77" s="32"/>
      <c r="E77" s="78">
        <f>E81+E85+E89</f>
        <v>15</v>
      </c>
      <c r="F77" s="78">
        <f>F81+F85+F89</f>
        <v>15</v>
      </c>
      <c r="G77" s="32" t="e">
        <f>G81+G85+G89</f>
        <v>#DIV/0!</v>
      </c>
      <c r="H77" s="32" t="e">
        <f t="shared" ref="H77:J77" si="26">H81+H85+H89</f>
        <v>#DIV/0!</v>
      </c>
      <c r="I77" s="32" t="e">
        <f t="shared" si="26"/>
        <v>#DIV/0!</v>
      </c>
      <c r="J77" s="32" t="e">
        <f t="shared" si="26"/>
        <v>#DIV/0!</v>
      </c>
    </row>
    <row r="78" spans="1:11" s="6" customFormat="1" ht="31" x14ac:dyDescent="0.35">
      <c r="A78" s="120">
        <v>8.1</v>
      </c>
      <c r="B78" s="95" t="s">
        <v>36</v>
      </c>
      <c r="C78" s="71"/>
      <c r="D78" s="100" t="s">
        <v>4</v>
      </c>
      <c r="E78" s="13"/>
      <c r="F78" s="14" t="e">
        <f>MIN(G78:J78)</f>
        <v>#DIV/0!</v>
      </c>
      <c r="G78" s="14" t="e">
        <f t="shared" ref="G78" si="27">(G79*100000000)/G80</f>
        <v>#DIV/0!</v>
      </c>
      <c r="H78" s="14" t="e">
        <f t="shared" ref="H78" si="28">(H79*100000000)/H80</f>
        <v>#DIV/0!</v>
      </c>
      <c r="I78" s="14" t="e">
        <f t="shared" ref="I78" si="29">(I79*100000000)/I80</f>
        <v>#DIV/0!</v>
      </c>
      <c r="J78" s="14" t="e">
        <f t="shared" ref="J78" si="30">(J79*100000000)/J80</f>
        <v>#DIV/0!</v>
      </c>
    </row>
    <row r="79" spans="1:11" s="6" customFormat="1" ht="15.5" x14ac:dyDescent="0.35">
      <c r="A79" s="121"/>
      <c r="B79" s="95" t="s">
        <v>55</v>
      </c>
      <c r="C79" s="71" t="s">
        <v>56</v>
      </c>
      <c r="D79" s="100"/>
      <c r="E79" s="13"/>
      <c r="F79" s="15"/>
      <c r="G79" s="15"/>
      <c r="H79" s="15"/>
      <c r="I79" s="15"/>
      <c r="J79" s="15"/>
    </row>
    <row r="80" spans="1:11" s="6" customFormat="1" ht="15.5" x14ac:dyDescent="0.35">
      <c r="A80" s="121"/>
      <c r="B80" s="95" t="s">
        <v>57</v>
      </c>
      <c r="C80" s="71" t="s">
        <v>58</v>
      </c>
      <c r="D80" s="100"/>
      <c r="E80" s="13"/>
      <c r="F80" s="15"/>
      <c r="G80" s="15"/>
      <c r="H80" s="15"/>
      <c r="I80" s="15"/>
      <c r="J80" s="15"/>
    </row>
    <row r="81" spans="1:10" s="6" customFormat="1" ht="15.5" x14ac:dyDescent="0.35">
      <c r="A81" s="122"/>
      <c r="B81" s="95"/>
      <c r="C81" s="71"/>
      <c r="D81" s="13" t="s">
        <v>5</v>
      </c>
      <c r="E81" s="15">
        <f>F81</f>
        <v>5</v>
      </c>
      <c r="F81" s="15">
        <v>5</v>
      </c>
      <c r="G81" s="13" t="e">
        <f>IF(G78=0, 5, IF(G78&gt;=1, 0,))</f>
        <v>#DIV/0!</v>
      </c>
      <c r="H81" s="13" t="e">
        <f t="shared" ref="H81:J81" si="31">IF(H78=0, 5, IF(H78&gt;=1, 0,))</f>
        <v>#DIV/0!</v>
      </c>
      <c r="I81" s="13" t="e">
        <f t="shared" si="31"/>
        <v>#DIV/0!</v>
      </c>
      <c r="J81" s="13" t="e">
        <f t="shared" si="31"/>
        <v>#DIV/0!</v>
      </c>
    </row>
    <row r="82" spans="1:10" ht="46.5" x14ac:dyDescent="0.35">
      <c r="A82" s="123">
        <v>8.1999999999999993</v>
      </c>
      <c r="B82" s="96" t="s">
        <v>37</v>
      </c>
      <c r="C82" s="70"/>
      <c r="D82" s="46" t="s">
        <v>4</v>
      </c>
      <c r="E82" s="11"/>
      <c r="F82" s="14" t="e">
        <f>MIN(G82:J82)</f>
        <v>#DIV/0!</v>
      </c>
      <c r="G82" s="12" t="e">
        <f>(G83*1000000)/G84</f>
        <v>#DIV/0!</v>
      </c>
      <c r="H82" s="12" t="e">
        <f t="shared" ref="H82:J82" si="32">(H83*1000000)/H84</f>
        <v>#DIV/0!</v>
      </c>
      <c r="I82" s="12" t="e">
        <f t="shared" si="32"/>
        <v>#DIV/0!</v>
      </c>
      <c r="J82" s="12" t="e">
        <f t="shared" si="32"/>
        <v>#DIV/0!</v>
      </c>
    </row>
    <row r="83" spans="1:10" ht="15.5" x14ac:dyDescent="0.35">
      <c r="A83" s="124"/>
      <c r="B83" s="96" t="s">
        <v>59</v>
      </c>
      <c r="C83" s="70" t="s">
        <v>56</v>
      </c>
      <c r="D83" s="46"/>
      <c r="E83" s="11"/>
      <c r="F83" s="11"/>
      <c r="G83" s="11"/>
      <c r="H83" s="11"/>
      <c r="I83" s="11"/>
      <c r="J83" s="11"/>
    </row>
    <row r="84" spans="1:10" ht="15.5" x14ac:dyDescent="0.35">
      <c r="A84" s="124"/>
      <c r="B84" s="96" t="s">
        <v>57</v>
      </c>
      <c r="C84" s="70" t="s">
        <v>58</v>
      </c>
      <c r="D84" s="46"/>
      <c r="E84" s="11"/>
      <c r="F84" s="11"/>
      <c r="G84" s="11"/>
      <c r="H84" s="11"/>
      <c r="I84" s="11"/>
      <c r="J84" s="11"/>
    </row>
    <row r="85" spans="1:10" ht="15.5" x14ac:dyDescent="0.35">
      <c r="A85" s="125"/>
      <c r="B85" s="96"/>
      <c r="C85" s="70"/>
      <c r="D85" s="11" t="s">
        <v>5</v>
      </c>
      <c r="E85" s="12">
        <f>F85</f>
        <v>5</v>
      </c>
      <c r="F85" s="12">
        <v>5</v>
      </c>
      <c r="G85" s="11" t="e">
        <f>MAX(0,($F$85/$F$82*G82))</f>
        <v>#DIV/0!</v>
      </c>
      <c r="H85" s="11" t="e">
        <f t="shared" ref="H85:J85" si="33">MAX(0,($F$85/$F$82*H82))</f>
        <v>#DIV/0!</v>
      </c>
      <c r="I85" s="11" t="e">
        <f t="shared" si="33"/>
        <v>#DIV/0!</v>
      </c>
      <c r="J85" s="11" t="e">
        <f t="shared" si="33"/>
        <v>#DIV/0!</v>
      </c>
    </row>
    <row r="86" spans="1:10" ht="46.5" x14ac:dyDescent="0.35">
      <c r="A86" s="126">
        <v>8.3000000000000007</v>
      </c>
      <c r="B86" s="97" t="s">
        <v>38</v>
      </c>
      <c r="C86" s="68" t="s">
        <v>10</v>
      </c>
      <c r="D86" s="99" t="s">
        <v>4</v>
      </c>
      <c r="E86" s="14"/>
      <c r="F86" s="14" t="e">
        <f>MIN(G86:J86)</f>
        <v>#DIV/0!</v>
      </c>
      <c r="G86" s="14" t="e">
        <f>(G87*200000)/G88</f>
        <v>#DIV/0!</v>
      </c>
      <c r="H86" s="14" t="e">
        <f t="shared" ref="H86:J86" si="34">(H87*200000)/H88</f>
        <v>#DIV/0!</v>
      </c>
      <c r="I86" s="14" t="e">
        <f t="shared" si="34"/>
        <v>#DIV/0!</v>
      </c>
      <c r="J86" s="14" t="e">
        <f t="shared" si="34"/>
        <v>#DIV/0!</v>
      </c>
    </row>
    <row r="87" spans="1:10" ht="15.5" x14ac:dyDescent="0.35">
      <c r="A87" s="127"/>
      <c r="B87" s="95" t="s">
        <v>60</v>
      </c>
      <c r="C87" s="71" t="s">
        <v>56</v>
      </c>
      <c r="D87" s="99"/>
      <c r="E87" s="18"/>
      <c r="F87" s="18"/>
      <c r="G87" s="18"/>
      <c r="H87" s="18"/>
      <c r="I87" s="18"/>
      <c r="J87" s="18"/>
    </row>
    <row r="88" spans="1:10" ht="15.5" x14ac:dyDescent="0.35">
      <c r="A88" s="127"/>
      <c r="B88" s="95" t="s">
        <v>57</v>
      </c>
      <c r="C88" s="71" t="s">
        <v>58</v>
      </c>
      <c r="D88" s="101"/>
      <c r="E88" s="102"/>
      <c r="F88" s="102"/>
      <c r="G88" s="102"/>
      <c r="H88" s="102"/>
      <c r="I88" s="102"/>
      <c r="J88" s="102"/>
    </row>
    <row r="89" spans="1:10" ht="16" thickBot="1" x14ac:dyDescent="0.4">
      <c r="A89" s="128"/>
      <c r="B89" s="98"/>
      <c r="C89" s="69"/>
      <c r="D89" s="33" t="s">
        <v>5</v>
      </c>
      <c r="E89" s="79">
        <f>F89</f>
        <v>5</v>
      </c>
      <c r="F89" s="79">
        <v>5</v>
      </c>
      <c r="G89" s="33" t="e">
        <f>MAX(0,($F$89/$F$86*G86))</f>
        <v>#DIV/0!</v>
      </c>
      <c r="H89" s="33" t="e">
        <f t="shared" ref="H89:J89" si="35">MAX(0,($F$89/$F$86*H86))</f>
        <v>#DIV/0!</v>
      </c>
      <c r="I89" s="33" t="e">
        <f t="shared" si="35"/>
        <v>#DIV/0!</v>
      </c>
      <c r="J89" s="33" t="e">
        <f t="shared" si="35"/>
        <v>#DIV/0!</v>
      </c>
    </row>
    <row r="90" spans="1:10" ht="16" thickBot="1" x14ac:dyDescent="0.4">
      <c r="A90" s="94"/>
      <c r="B90" s="34" t="s">
        <v>7</v>
      </c>
      <c r="C90" s="35">
        <f>SUM(C4,C34,C45,C54,C31,C59,C70,C77)</f>
        <v>100</v>
      </c>
      <c r="D90" s="35"/>
      <c r="E90" s="36">
        <f>E4+E31+E34+E45+E54+E59+E70+E77</f>
        <v>100</v>
      </c>
      <c r="F90" s="36">
        <f>F4+F31+F34+F45+F54+F59+F70+F77</f>
        <v>100</v>
      </c>
      <c r="G90" s="80" t="e">
        <f t="shared" ref="G90:J90" si="36">G4+G31+G34+G45+G54+G59+G70+G77</f>
        <v>#DIV/0!</v>
      </c>
      <c r="H90" s="80" t="e">
        <f t="shared" si="36"/>
        <v>#DIV/0!</v>
      </c>
      <c r="I90" s="80" t="e">
        <f t="shared" si="36"/>
        <v>#DIV/0!</v>
      </c>
      <c r="J90" s="80" t="e">
        <f t="shared" si="36"/>
        <v>#DIV/0!</v>
      </c>
    </row>
    <row r="133" spans="2:10" x14ac:dyDescent="0.35">
      <c r="B133" s="4" t="e">
        <f>5 - (5 / (MAX($G$43:$J$43) - MIN($G$43:$J$43))) * (G43 - MIN($G$43:$J$43))</f>
        <v>#DIV/0!</v>
      </c>
    </row>
    <row r="142" spans="2:10" ht="15.65" customHeight="1" x14ac:dyDescent="0.35"/>
    <row r="144" spans="2:10" x14ac:dyDescent="0.35">
      <c r="B144" s="1"/>
      <c r="C144" s="2"/>
      <c r="D144" s="1"/>
      <c r="E144" s="1"/>
      <c r="F144" s="1"/>
      <c r="H144" s="1"/>
      <c r="I144" s="1"/>
      <c r="J144" s="1"/>
    </row>
    <row r="145" spans="2:10" x14ac:dyDescent="0.35">
      <c r="B145" s="1"/>
      <c r="C145" s="2"/>
      <c r="D145" s="1"/>
      <c r="E145" s="1"/>
      <c r="F145" s="1"/>
      <c r="H145" s="1"/>
      <c r="I145" s="1"/>
      <c r="J145" s="1"/>
    </row>
    <row r="146" spans="2:10" x14ac:dyDescent="0.35">
      <c r="B146" s="1"/>
      <c r="C146" s="2"/>
      <c r="D146" s="1"/>
      <c r="E146" s="1"/>
      <c r="F146" s="1"/>
      <c r="H146" s="1"/>
      <c r="I146" s="1"/>
      <c r="J146" s="1"/>
    </row>
    <row r="147" spans="2:10" x14ac:dyDescent="0.35">
      <c r="B147" s="1"/>
      <c r="C147" s="2"/>
      <c r="D147" s="1"/>
      <c r="E147" s="1"/>
      <c r="F147" s="1"/>
      <c r="H147" s="1"/>
      <c r="I147" s="1"/>
      <c r="J147" s="1"/>
    </row>
    <row r="148" spans="2:10" x14ac:dyDescent="0.35">
      <c r="B148" s="1"/>
      <c r="C148" s="2"/>
      <c r="D148" s="1"/>
      <c r="E148" s="1"/>
      <c r="F148" s="1"/>
      <c r="H148" s="1"/>
      <c r="I148" s="1"/>
      <c r="J148" s="1"/>
    </row>
    <row r="149" spans="2:10" x14ac:dyDescent="0.35">
      <c r="B149" s="1"/>
      <c r="C149" s="2"/>
      <c r="D149" s="1"/>
      <c r="E149" s="1"/>
      <c r="F149" s="1"/>
      <c r="H149" s="1"/>
      <c r="I149" s="1"/>
      <c r="J149" s="1"/>
    </row>
  </sheetData>
  <mergeCells count="22">
    <mergeCell ref="A78:A81"/>
    <mergeCell ref="A82:A85"/>
    <mergeCell ref="A86:A89"/>
    <mergeCell ref="A55:A58"/>
    <mergeCell ref="A48:A53"/>
    <mergeCell ref="C43:C44"/>
    <mergeCell ref="A41:A42"/>
    <mergeCell ref="B41:B42"/>
    <mergeCell ref="C41:C42"/>
    <mergeCell ref="A46:A47"/>
    <mergeCell ref="B46:B47"/>
    <mergeCell ref="A35:A40"/>
    <mergeCell ref="A32:A33"/>
    <mergeCell ref="B32:B33"/>
    <mergeCell ref="A43:A44"/>
    <mergeCell ref="B43:B44"/>
    <mergeCell ref="A5:A11"/>
    <mergeCell ref="A1:F1"/>
    <mergeCell ref="A27:A30"/>
    <mergeCell ref="A23:A26"/>
    <mergeCell ref="A16:A22"/>
    <mergeCell ref="A12:A15"/>
  </mergeCells>
  <pageMargins left="0.15748031496062992" right="0.19685039370078741" top="0.23622047244094491" bottom="0.23622047244094491" header="0.15748031496062992" footer="0.15748031496062992"/>
  <pageSetup paperSize="8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Refinery</vt:lpstr>
      <vt:lpstr>Refinery!Higher</vt:lpstr>
      <vt:lpstr>Refinery!MBNb</vt:lpstr>
      <vt:lpstr>Refinery!Print_Area</vt:lpstr>
      <vt:lpstr>Refinery!Print_Titles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Harsh Rai</cp:lastModifiedBy>
  <cp:lastPrinted>2025-05-29T06:32:09Z</cp:lastPrinted>
  <dcterms:created xsi:type="dcterms:W3CDTF">2016-02-08T05:11:01Z</dcterms:created>
  <dcterms:modified xsi:type="dcterms:W3CDTF">2025-09-20T17:59:10Z</dcterms:modified>
</cp:coreProperties>
</file>