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<sst xmlns="http://schemas.openxmlformats.org/spreadsheetml/2006/main" count="4376" uniqueCount="1529">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</sst>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4"/>
      <c r="Z3" s="604" t="s">
        <v>537</v>
      </c>
      <c r="AA3" s="604" t="s">
        <v>538</v>
      </c>
      <c r="AB3" s="605"/>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 ca="1">IF($F4="","",ROUND(IF($C4="売",$F4*0.94,$F4*1.06),0))</f>
        <v>2648</v>
      </c>
      <c r="N4" s="485">
        <f ca="1">IF($F4="","",ROUND(IF($C4="売",$F4*1.04,$F4*0.96),0))</f>
        <v>2399</v>
      </c>
      <c r="O4" s="486" t="str">
        <f ca="1">IF(OR($B4="",$F4="",$H4=""),"",IF($C4="売",IF($H4&lt;=$M4,"🟢利確",IF($H4&lt;=$F4*0.95,"🟡利確&amp;TR STOP検討",IF($H4&gt;=$N4,"🔴損切",IF($H4&gt;=$F4*1.035,"🔴損切間近",IF($H4&gt;=$F4*1.03,"⚠️+3%注意","保持継続"))))),IF($H4&gt;=$M4,"🟢利確",IF($H4&gt;=$F4*1.05,"🟡利確&amp;TR STOP検討",IF($H4&lt;=$N4,"🔴損切",IF($H4&lt;=$F4*0.965,"🔴損切間近",IF($H4&lt;=$F4*0.97,"⚠️-3%注意","保持継続")))))))</f>
        <v>🔴損切</v>
      </c>
      <c r="P4" s="485">
        <f ca="1">IF(B4="","",IFERROR(MAX(OFFSET(高値!$E$6,IFERROR(MATCH(B4,銘柄管理!$B$6:$B$305,0),MATCH(TEXT(B4,"0"),銘柄管理!$B$6:$B$305,0))-1,0,1,10)),""))</f>
        <v>2539.5</v>
      </c>
      <c r="Q4" s="485">
        <f ca="1">IF(B4="","",IFERROR(MIN(OFFSET(安値!$E$6,IFERROR(MATCH(B4,銘柄管理!$B$6:$B$305,0),MATCH(TEXT(B4,"0"),銘柄管理!$B$6:$B$305,0))-1,0,1,10)),""))</f>
        <v>2267.5</v>
      </c>
      <c r="R4" s="485">
        <f>IF(P4="","",ROUND(P4*0.97,0))</f>
        <v>2463</v>
      </c>
      <c r="S4" s="585" t="str">
        <f>IF(B4="","",IF(T4&lt;&gt;"","✅売却済",IF(OR(H4="",L4=""),"📌保有中",IF(L4&gt;=0.06,"🟢利確推奨",IF(L4&gt;=0.05,"🟡利確直近",IF(L4&gt;=0.045,"🔵トレーリング検討",IF(L4&gt;-0.03,"📌保有中",IF(L4&gt;-0.04,"⚠️損切注意","🔴損切り"))))))))</f>
        <v>✅売却済</v>
      </c>
      <c r="T4" s="593">
        <f ca="1">IF(OR($AH4="",$AH4="保有中"),"",IF($AH4="日数制限",$AE4,IF($AH4="損切確定",IF(N($AG4)=0,TODAY(),$AG4),IF(N($AF4)=0,TODAY(),$AF4))))</f>
        <v>46234</v>
      </c>
      <c r="U4" s="485">
        <f ca="1">IF(OR($AH4="",$AH4="保有中"),"",ROUND(IF($AH4="日数制限",$AI4,IF($AH4="利益確定",$M4,$N4)),0))</f>
        <v>2399</v>
      </c>
      <c r="V4" s="700">
        <f>IF(OR(F4="",G4="",U4=""),"",IF(C4="売",(F4-U4)*G4,(U4-F4)*G4))</f>
        <v>-9950</v>
      </c>
      <c r="W4" s="487">
        <f ca="1">IF(OR($E4="",$B4=""),"",IF($T4&lt;&gt;"",$T4-$E4,TODAY()-$E4)+1)</f>
        <v>5</v>
      </c>
      <c r="X4" s="484" t="str">
        <f ca="1">IF(OR($AH4="",$AH4="保有中"),"",$AH4)</f>
        <v>損切確定</v>
      </c>
      <c r="Y4" s="488"/>
      <c r="Z4" s="710" t="s">
        <v>1268</v>
      </c>
      <c r="AA4" s="600" t="s">
        <v>1269</v>
      </c>
      <c r="AD4" s="608" t="s">
        <v>1267</v>
      </c>
      <c r="AE4" s="624">
        <f>IF($E4="","",WORKDAY($E4,12))</f>
        <v>46246</v>
      </c>
      <c r="AF4" s="626"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26"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IF($F5="","",ROUND(IF($C5="売",$F5*0.94,$F5*1.06),0))</f>
        <v>1272</v>
      </c>
      <c r="N5" s="485">
        <f>IF($F5="","",ROUND(IF($C5="売",$F5*1.04,$F5*0.96),0))</f>
        <v>1152</v>
      </c>
      <c r="O5" s="486" t="str">
        <f>IF(OR($B5="",$F5="",$H5=""),"",IF($C5="売",IF($H5&lt;=$M5,"🟢利確",IF($H5&lt;=$F5*0.95,"🟡利確&amp;TR STOP検討",IF($H5&gt;=$N5,"🔴損切",IF($H5&gt;=$F5*1.035,"🔴損切間近",IF($H5&gt;=$F5*1.03,"⚠️+3%注意","保持継続"))))),IF($H5&gt;=$M5,"🟢利確",IF($H5&gt;=$F5*1.05,"🟡利確&amp;TR STOP検討",IF($H5&lt;=$N5,"🔴損切",IF($H5&lt;=$F5*0.965,"🔴損切間近",IF($H5&lt;=$F5*0.97,"⚠️-3%注意","保持継続")))))))</f>
        <v>保持継続</v>
      </c>
      <c r="P5" s="485">
        <f ca="1">IF(B5="","",IFERROR(MAX(OFFSET(高値!$E$6,IFERROR(MATCH(B5,銘柄管理!$B$6:$B$305,0),MATCH(TEXT(B5,"0"),銘柄管理!$B$6:$B$305,0))-1,0,1,10)),""))</f>
        <v>1232.5</v>
      </c>
      <c r="Q5" s="485">
        <f ca="1">IF(B5="","",IFERROR(MIN(OFFSET(安値!$E$6,IFERROR(MATCH(B5,銘柄管理!$B$6:$B$305,0),MATCH(TEXT(B5,"0"),銘柄管理!$B$6:$B$305,0))-1,0,1,10)),""))</f>
        <v>1100.5</v>
      </c>
      <c r="R5" s="485">
        <f>IF(P5="","",ROUND(P5*0.97,0))</f>
        <v>1196</v>
      </c>
      <c r="S5" s="585" t="str">
        <f>IF(B5="","",IF(T5&lt;&gt;"","✅売却済",IF(OR(H5="",L5=""),"📌保有中",IF(L5&gt;=0.06,"🟢利確推奨",IF(L5&gt;=0.05,"🟡利確直近",IF(L5&gt;=0.045,"🔵トレーリング検討",IF(L5&gt;-0.03,"📌保有中",IF(L5&gt;-0.04,"⚠️損切注意","🔴損切り"))))))))</f>
        <v>✅売却済</v>
      </c>
      <c r="T5" s="593">
        <f>IF(OR($AH5="",$AH5="保有中"),"",IF($AH5="日数制限",$AE5,IF($AH5="損切確定",IF(N($AG5)=0,TODAY(),$AG5),IF(N($AF5)=0,TODAY(),$AF5))))</f>
        <v>46232</v>
      </c>
      <c r="U5" s="485">
        <f>IF(OR($AH5="",$AH5="保有中"),"",ROUND(IF($AH5="日数制限",$AI5,IF($AH5="利益確定",$M5,$N5)),0))</f>
        <v>1152</v>
      </c>
      <c r="V5" s="700">
        <f>IF(OR(F5="",G5="",U5=""),"",IF(C5="売",(F5-U5)*G5,(U5-F5)*G5))</f>
        <v>-4800</v>
      </c>
      <c r="W5" s="487">
        <f>IF(OR($E5="",$B5=""),"",IF($T5&lt;&gt;"",$T5-$E5,TODAY()-$E5)+1)</f>
        <v>3</v>
      </c>
      <c r="X5" s="484" t="str">
        <f>IF(OR($AH5="",$AH5="保有中"),"",$AH5)</f>
        <v>損切確定</v>
      </c>
      <c r="Y5" s="488"/>
      <c r="Z5" s="710" t="s">
        <v>1271</v>
      </c>
      <c r="AA5" s="600" t="s">
        <v>1272</v>
      </c>
      <c r="AD5" s="608" t="s">
        <v>1270</v>
      </c>
      <c r="AE5" s="624">
        <f>IF($E5="","",WORKDAY($E5,12))</f>
        <v>46246</v>
      </c>
      <c r="AF5" s="626"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26"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IF($F6="","",ROUND(IF($C6="売",$F6*0.94,$F6*1.06),0))</f>
        <v>1645</v>
      </c>
      <c r="N6" s="485">
        <f>IF($F6="","",ROUND(IF($C6="売",$F6*1.04,$F6*0.96),0))</f>
        <v>1490</v>
      </c>
      <c r="O6" s="486" t="str">
        <f>IF(OR($B6="",$F6="",$H6=""),"",IF($C6="売",IF($H6&lt;=$M6,"🟢利確",IF($H6&lt;=$F6*0.95,"🟡利確&amp;TR STOP検討",IF($H6&gt;=$N6,"🔴損切",IF($H6&gt;=$F6*1.035,"🔴損切間近",IF($H6&gt;=$F6*1.03,"⚠️+3%注意","保持継続"))))),IF($H6&gt;=$M6,"🟢利確",IF($H6&gt;=$F6*1.05,"🟡利確&amp;TR STOP検討",IF($H6&lt;=$N6,"🔴損切",IF($H6&lt;=$F6*0.965,"🔴損切間近",IF($H6&lt;=$F6*0.97,"⚠️-3%注意","保持継続")))))))</f>
        <v>保持継続</v>
      </c>
      <c r="P6" s="485">
        <f ca="1">IF(B6="","",IFERROR(MAX(OFFSET(高値!$E$6,IFERROR(MATCH(B6,銘柄管理!$B$6:$B$305,0),MATCH(TEXT(B6,"0"),銘柄管理!$B$6:$B$305,0))-1,0,1,10)),""))</f>
        <v>1874</v>
      </c>
      <c r="Q6" s="485">
        <f ca="1">IF(B6="","",IFERROR(MIN(OFFSET(安値!$E$6,IFERROR(MATCH(B6,銘柄管理!$B$6:$B$305,0),MATCH(TEXT(B6,"0"),銘柄管理!$B$6:$B$305,0))-1,0,1,10)),""))</f>
        <v>1422</v>
      </c>
      <c r="R6" s="485">
        <f>IF(P6="","",ROUND(P6*0.97,0))</f>
        <v>1818</v>
      </c>
      <c r="S6" s="585" t="str">
        <f>IF(B6="","",IF(T6&lt;&gt;"","✅売却済",IF(OR(H6="",L6=""),"📌保有中",IF(L6&gt;=0.06,"🟢利確推奨",IF(L6&gt;=0.05,"🟡利確直近",IF(L6&gt;=0.045,"🔵トレーリング検討",IF(L6&gt;-0.03,"📌保有中",IF(L6&gt;-0.04,"⚠️損切注意","🔴損切り"))))))))</f>
        <v>✅売却済</v>
      </c>
      <c r="T6" s="593">
        <f>IF(OR($AH6="",$AH6="保有中"),"",IF($AH6="日数制限",$AE6,IF($AH6="損切確定",IF(N($AG6)=0,TODAY(),$AG6),IF(N($AF6)=0,TODAY(),$AF6))))</f>
        <v>46231</v>
      </c>
      <c r="U6" s="485">
        <f>IF(OR($AH6="",$AH6="保有中"),"",ROUND(IF($AH6="日数制限",$AI6,IF($AH6="利益確定",$M6,$N6)),0))</f>
        <v>1490</v>
      </c>
      <c r="V6" s="700">
        <f>IF(OR(F6="",G6="",U6=""),"",IF(C6="売",(F6-U6)*G6,(U6-F6)*G6))</f>
        <v>-6200</v>
      </c>
      <c r="W6" s="487">
        <f>IF(OR($E6="",$B6=""),"",IF($T6&lt;&gt;"",$T6-$E6,TODAY()-$E6)+1)</f>
        <v>2</v>
      </c>
      <c r="X6" s="484" t="str">
        <f>IF(OR($AH6="",$AH6="保有中"),"",$AH6)</f>
        <v>損切確定</v>
      </c>
      <c r="Y6" s="488"/>
      <c r="Z6" s="710" t="s">
        <v>1274</v>
      </c>
      <c r="AA6" s="600" t="s">
        <v>1275</v>
      </c>
      <c r="AD6" s="608" t="s">
        <v>1273</v>
      </c>
      <c r="AE6" s="624">
        <f>IF($E6="","",WORKDAY($E6,12))</f>
        <v>46246</v>
      </c>
      <c r="AF6" s="626"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26"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IFERROR(INDEX(始値!$E$6:$BT$305,MATCH(TEXT($B6,"0"),TEXT(銘柄管理!$B$6:$B$305,"0"),0),MATCH($AE6,始値!$E$3:$BT$3,0)),"")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IF($F7="","",ROUND(IF($C7="売",$F7*0.94,$F7*1.06),0))</f>
        <v>53580</v>
      </c>
      <c r="N7" s="485">
        <f>IF($F7="","",ROUND(IF($C7="売",$F7*1.04,$F7*0.96),0))</f>
        <v>59280</v>
      </c>
      <c r="O7" s="486" t="str">
        <f>IF(OR($B7="",$F7="",$H7=""),"",IF($C7="売",IF($H7&lt;=$M7,"🟢利確",IF($H7&lt;=$F7*0.95,"🟡利確&amp;TR STOP検討",IF($H7&gt;=$N7,"🔴損切",IF($H7&gt;=$F7*1.035,"🔴損切間近",IF($H7&gt;=$F7*1.03,"⚠️+3%注意","保持継続"))))),IF($H7&gt;=$M7,"🟢利確",IF($H7&gt;=$F7*1.05,"🟡利確&amp;TR STOP検討",IF($H7&lt;=$N7,"🔴損切",IF($H7&lt;=$F7*0.965,"🔴損切間近",IF($H7&lt;=$F7*0.97,"⚠️-3%注意","保持継続")))))))</f>
        <v>🔴損切</v>
      </c>
      <c r="P7" s="485">
        <f ca="1">IF(B7="","",IFERROR(MAX(OFFSET(高値!$E$6,IFERROR(MATCH(B7,銘柄管理!$B$6:$B$305,0),MATCH(TEXT(B7,"0"),銘柄管理!$B$6:$B$305,0))-1,0,1,10)),""))</f>
        <v>64480</v>
      </c>
      <c r="Q7" s="485">
        <f ca="1">IF(B7="","",IFERROR(MIN(OFFSET(安値!$E$6,IFERROR(MATCH(B7,銘柄管理!$B$6:$B$305,0),MATCH(TEXT(B7,"0"),銘柄管理!$B$6:$B$305,0))-1,0,1,10)),""))</f>
        <v>49400</v>
      </c>
      <c r="R7" s="485">
        <f>IF(P7="","",ROUND(P7*0.97,0))</f>
        <v>62546</v>
      </c>
      <c r="S7" s="585" t="str">
        <f>IF(B7="","",IF(T7&lt;&gt;"","✅売却済",IF(OR(H7="",L7=""),"📌保有中",IF(L7&gt;=0.06,"🟢利確推奨",IF(L7&gt;=0.05,"🟡利確直近",IF(L7&gt;=0.045,"🔵トレーリング検討",IF(L7&gt;-0.03,"📌保有中",IF(L7&gt;-0.04,"⚠️損切注意","🔴損切り"))))))))</f>
        <v>✅売却済</v>
      </c>
      <c r="T7" s="593">
        <f>IF(OR($AH7="",$AH7="保有中"),"",IF($AH7="日数制限",$AE7,IF($AH7="損切確定",IF(N($AG7)=0,TODAY(),$AG7),IF(N($AF7)=0,TODAY(),$AF7))))</f>
        <v>46232</v>
      </c>
      <c r="U7" s="485">
        <f>IF(OR($AH7="",$AH7="保有中"),"",ROUND(IF($AH7="日数制限",$AI7,IF($AH7="利益確定",$M7,$N7)),0))</f>
        <v>53580</v>
      </c>
      <c r="V7" s="700">
        <f>IF(OR(F7="",G7="",U7=""),"",IF(C7="売",(F7-U7)*G7,(U7-F7)*G7))</f>
        <v>342000</v>
      </c>
      <c r="W7" s="487">
        <f>IF(OR($E7="",$B7=""),"",IF($T7&lt;&gt;"",$T7-$E7,TODAY()-$E7)+1)</f>
        <v>3</v>
      </c>
      <c r="X7" s="484" t="str">
        <f>IF(OR($AH7="",$AH7="保有中"),"",$AH7)</f>
        <v>利益確定</v>
      </c>
      <c r="Y7" s="494"/>
      <c r="Z7" s="710" t="s">
        <v>1276</v>
      </c>
      <c r="AA7" s="600" t="s">
        <v>1277</v>
      </c>
      <c r="AD7" s="608" t="s">
        <v>1267</v>
      </c>
      <c r="AE7" s="624">
        <f>IF($E7="","",WORKDAY($E7,12))</f>
        <v>46246</v>
      </c>
      <c r="AF7" s="626"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26"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IFERROR(INDEX(始値!$E$6:$BT$305,MATCH(TEXT($B7,"0"),TEXT(銘柄管理!$B$6:$B$305,"0"),0),MATCH($AE7,始値!$E$3:$BT$3,0)),"")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IF($F8="","",ROUND(IF($C8="売",$F8*0.94,$F8*1.06),0))</f>
        <v>715</v>
      </c>
      <c r="N8" s="485">
        <f>IF($F8="","",ROUND(IF($C8="売",$F8*1.04,$F8*0.96),0))</f>
        <v>791</v>
      </c>
      <c r="O8" s="486" t="str">
        <f>IF(OR($B8="",$F8="",$H8=""),"",IF($C8="売",IF($H8&lt;=$M8,"🟢利確",IF($H8&lt;=$F8*0.95,"🟡利確&amp;TR STOP検討",IF($H8&gt;=$N8,"🔴損切",IF($H8&gt;=$F8*1.035,"🔴損切間近",IF($H8&gt;=$F8*1.03,"⚠️+3%注意","保持継続"))))),IF($H8&gt;=$M8,"🟢利確",IF($H8&gt;=$F8*1.05,"🟡利確&amp;TR STOP検討",IF($H8&lt;=$N8,"🔴損切",IF($H8&lt;=$F8*0.965,"🔴損切間近",IF($H8&lt;=$F8*0.97,"⚠️-3%注意","保持継続")))))))</f>
        <v>保持継続</v>
      </c>
      <c r="P8" s="485">
        <f ca="1">IF(B8="","",IFERROR(MAX(OFFSET(高値!$E$6,IFERROR(MATCH(B8,銘柄管理!$B$6:$B$305,0),MATCH(TEXT(B8,"0"),銘柄管理!$B$6:$B$305,0))-1,0,1,10)),""))</f>
        <v>797</v>
      </c>
      <c r="Q8" s="485">
        <f ca="1">IF(B8="","",IFERROR(MIN(OFFSET(安値!$E$6,IFERROR(MATCH(B8,銘柄管理!$B$6:$B$305,0),MATCH(TEXT(B8,"0"),銘柄管理!$B$6:$B$305,0))-1,0,1,10)),""))</f>
        <v>701</v>
      </c>
      <c r="R8" s="485">
        <f>IF(P8="","",ROUND(P8*0.97,0))</f>
        <v>773</v>
      </c>
      <c r="S8" s="585" t="str">
        <f>IF(B8="","",IF(T8&lt;&gt;"","✅売却済",IF(OR(H8="",L8=""),"📌保有中",IF(L8&gt;=0.06,"🟢利確推奨",IF(L8&gt;=0.05,"🟡利確直近",IF(L8&gt;=0.045,"🔵トレーリング検討",IF(L8&gt;-0.03,"📌保有中",IF(L8&gt;-0.04,"⚠️損切注意","🔴損切り"))))))))</f>
        <v>✅売却済</v>
      </c>
      <c r="T8" s="593">
        <f>IF(OR($AH8="",$AH8="保有中"),"",IF($AH8="日数制限",$AE8,IF($AH8="損切確定",IF(N($AG8)=0,TODAY(),$AG8),IF(N($AF8)=0,TODAY(),$AF8))))</f>
        <v>46232</v>
      </c>
      <c r="U8" s="485">
        <f>IF(OR($AH8="",$AH8="保有中"),"",ROUND(IF($AH8="日数制限",$AI8,IF($AH8="利益確定",$M8,$N8)),0))</f>
        <v>715</v>
      </c>
      <c r="V8" s="700">
        <f>IF(OR(F8="",G8="",U8=""),"",IF(C8="売",(F8-U8)*G8,(U8-F8)*G8))</f>
        <v>4600</v>
      </c>
      <c r="W8" s="487">
        <f>IF(OR($E8="",$B8=""),"",IF($T8&lt;&gt;"",$T8-$E8,TODAY()-$E8)+1)</f>
        <v>3</v>
      </c>
      <c r="X8" s="484" t="str">
        <f>IF(OR($AH8="",$AH8="保有中"),"",$AH8)</f>
        <v>利益確定</v>
      </c>
      <c r="Y8" s="488"/>
      <c r="Z8" s="710" t="s">
        <v>1278</v>
      </c>
      <c r="AA8" s="600" t="s">
        <v>1279</v>
      </c>
      <c r="AD8" s="608" t="s">
        <v>1270</v>
      </c>
      <c r="AE8" s="624">
        <f>IF($E8="","",WORKDAY($E8,12))</f>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IFERROR(INDEX(始値!$E$6:$BT$305,MATCH(TEXT($B8,"0"),TEXT(銘柄管理!$B$6:$B$305,"0"),0),MATCH($AE8,始値!$E$3:$BT$3,0)),"")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IF($F9="","",ROUND(IF($C9="売",$F9*0.94,$F9*1.06),0))</f>
        <v>416</v>
      </c>
      <c r="N9" s="485">
        <f>IF($F9="","",ROUND(IF($C9="売",$F9*1.04,$F9*0.96),0))</f>
        <v>461</v>
      </c>
      <c r="O9" s="486" t="str">
        <f>IF(OR($B9="",$F9="",$H9=""),"",IF($C9="売",IF($H9&lt;=$M9,"🟢利確",IF($H9&lt;=$F9*0.95,"🟡利確&amp;TR STOP検討",IF($H9&gt;=$N9,"🔴損切",IF($H9&gt;=$F9*1.035,"🔴損切間近",IF($H9&gt;=$F9*1.03,"⚠️+3%注意","保持継続"))))),IF($H9&gt;=$M9,"🟢利確",IF($H9&gt;=$F9*1.05,"🟡利確&amp;TR STOP検討",IF($H9&lt;=$N9,"🔴損切",IF($H9&lt;=$F9*0.965,"🔴損切間近",IF($H9&lt;=$F9*0.97,"⚠️-3%注意","保持継続")))))))</f>
        <v>保持継続</v>
      </c>
      <c r="P9" s="485">
        <f ca="1">IF(B9="","",IFERROR(MAX(OFFSET(高値!$E$6,IFERROR(MATCH(B9,銘柄管理!$B$6:$B$305,0),MATCH(TEXT(B9,"0"),銘柄管理!$B$6:$B$305,0))-1,0,1,10)),""))</f>
        <v>529</v>
      </c>
      <c r="Q9" s="485">
        <f ca="1">IF(B9="","",IFERROR(MIN(OFFSET(安値!$E$6,IFERROR(MATCH(B9,銘柄管理!$B$6:$B$305,0),MATCH(TEXT(B9,"0"),銘柄管理!$B$6:$B$305,0))-1,0,1,10)),""))</f>
        <v>406</v>
      </c>
      <c r="R9" s="485">
        <f>IF(P9="","",ROUND(P9*0.97,0))</f>
        <v>513</v>
      </c>
      <c r="S9" s="585" t="str">
        <f>IF(B9="","",IF(T9&lt;&gt;"","✅売却済",IF(OR(H9="",L9=""),"📌保有中",IF(L9&gt;=0.06,"🟢利確推奨",IF(L9&gt;=0.05,"🟡利確直近",IF(L9&gt;=0.045,"🔵トレーリング検討",IF(L9&gt;-0.03,"📌保有中",IF(L9&gt;-0.04,"⚠️損切注意","🔴損切り"))))))))</f>
        <v>✅売却済</v>
      </c>
      <c r="T9" s="593">
        <f>IF(OR($AH9="",$AH9="保有中"),"",IF($AH9="日数制限",$AE9,IF($AH9="損切確定",IF(N($AG9)=0,TODAY(),$AG9),IF(N($AF9)=0,TODAY(),$AF9))))</f>
        <v>46232</v>
      </c>
      <c r="U9" s="485">
        <f>IF(OR($AH9="",$AH9="保有中"),"",ROUND(IF($AH9="日数制限",$AI9,IF($AH9="利益確定",$M9,$N9)),0))</f>
        <v>416</v>
      </c>
      <c r="V9" s="700">
        <f>IF(OR(F9="",G9="",U9=""),"",IF(C9="売",(F9-U9)*G9,(U9-F9)*G9))</f>
        <v>2700</v>
      </c>
      <c r="W9" s="487">
        <f>IF(OR($E9="",$B9=""),"",IF($T9&lt;&gt;"",$T9-$E9,TODAY()-$E9)+1)</f>
        <v>3</v>
      </c>
      <c r="X9" s="484" t="str">
        <f>IF(OR($AH9="",$AH9="保有中"),"",$AH9)</f>
        <v>利益確定</v>
      </c>
      <c r="Y9" s="488"/>
      <c r="Z9" s="710" t="s">
        <v>1280</v>
      </c>
      <c r="AA9" s="600" t="s">
        <v>1281</v>
      </c>
      <c r="AD9" s="608" t="s">
        <v>1273</v>
      </c>
      <c r="AE9" s="624">
        <f>IF($E9="","",WORKDAY($E9,12))</f>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IFERROR(INDEX(始値!$E$6:$BT$305,MATCH(TEXT($B9,"0"),TEXT(銘柄管理!$B$6:$B$305,"0"),0),MATCH($AE9,始値!$E$3:$BT$3,0)),"")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IF($F10="","",ROUND(IF($C10="売",$F10*0.94,$F10*1.06),0))</f>
        <v>4066</v>
      </c>
      <c r="N10" s="485">
        <f>IF($F10="","",ROUND(IF($C10="売",$F10*1.04,$F10*0.96),0))</f>
        <v>3683</v>
      </c>
      <c r="O10" s="486" t="str">
        <f>IF(OR($B10="",$F10="",$H10=""),"",IF($C10="売",IF($H10&lt;=$M10,"🟢利確",IF($H10&lt;=$F10*0.95,"🟡利確&amp;TR STOP検討",IF($H10&gt;=$N10,"🔴損切",IF($H10&gt;=$F10*1.035,"🔴損切間近",IF($H10&gt;=$F10*1.03,"⚠️+3%注意","保持継続"))))),IF($H10&gt;=$M10,"🟢利確",IF($H10&gt;=$F10*1.05,"🟡利確&amp;TR STOP検討",IF($H10&lt;=$N10,"🔴損切",IF($H10&lt;=$F10*0.965,"🔴損切間近",IF($H10&lt;=$F10*0.97,"⚠️-3%注意","保持継続")))))))</f>
        <v>保持継続</v>
      </c>
      <c r="P10" s="485">
        <f ca="1">IF(B10="","",IFERROR(MAX(OFFSET(高値!$E$6,IFERROR(MATCH(B10,銘柄管理!$B$6:$B$305,0),MATCH(TEXT(B10,"0"),銘柄管理!$B$6:$B$305,0))-1,0,1,10)),""))</f>
        <v>4077</v>
      </c>
      <c r="Q10" s="485">
        <f ca="1">IF(B10="","",IFERROR(MIN(OFFSET(安値!$E$6,IFERROR(MATCH(B10,銘柄管理!$B$6:$B$305,0),MATCH(TEXT(B10,"0"),銘柄管理!$B$6:$B$305,0))-1,0,1,10)),""))</f>
        <v>3672</v>
      </c>
      <c r="R10" s="485">
        <f>IF(P10="","",ROUND(P10*0.97,0))</f>
        <v>3955</v>
      </c>
      <c r="S10" s="585" t="str">
        <f>IF(B10="","",IF(T10&lt;&gt;"","✅売却済",IF(OR(H10="",L10=""),"📌保有中",IF(L10&gt;=0.06,"🟢利確推奨",IF(L10&gt;=0.05,"🟡利確直近",IF(L10&gt;=0.045,"🔵トレーリング検討",IF(L10&gt;-0.03,"📌保有中",IF(L10&gt;-0.04,"⚠️損切注意","🔴損切り"))))))))</f>
        <v>📌保有中</v>
      </c>
      <c r="T10" s="593" t="str">
        <f>IF(OR($AH10="",$AH10="保有中"),"",IF($AH10="日数制限",$AE10,IF($AH10="損切確定",IF(N($AG10)=0,TODAY(),$AG10),IF(N($AF10)=0,TODAY(),$AF10))))</f>
        <v/>
      </c>
      <c r="U10" s="485" t="str">
        <f>IF(OR($AH10="",$AH10="保有中"),"",ROUND(IF($AH10="日数制限",$AI10,IF($AH10="利益確定",$M10,$N10)),0))</f>
        <v/>
      </c>
      <c r="V10" s="700" t="str">
        <f>IF(OR(F10="",G10="",U10=""),"",IF(C10="売",(F10-U10)*G10,(U10-F10)*G10))</f>
        <v/>
      </c>
      <c r="W10" s="487">
        <f>IF(OR($E10="",$B10=""),"",IF($T10&lt;&gt;"",$T10-$E10,TODAY()-$E10)+1)</f>
        <v>10</v>
      </c>
      <c r="X10" s="484" t="str">
        <f>IF(OR($AH10="",$AH10="保有中"),"",$AH10)</f>
        <v/>
      </c>
      <c r="Y10" s="488"/>
      <c r="Z10" s="710">
        <v>13</v>
      </c>
      <c r="AA10" s="600" t="s">
        <v>1327</v>
      </c>
      <c r="AD10" s="608" t="s">
        <v>1322</v>
      </c>
      <c r="AE10" s="624">
        <f>IF($E10="","",WORKDAY($E10,12))</f>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IFERROR(INDEX(始値!$E$6:$BT$305,MATCH(TEXT($B10,"0"),TEXT(銘柄管理!$B$6:$B$305,"0"),0),MATCH($AE10,始値!$E$3:$BT$3,0)),"")</f>
        <v/>
      </c>
      <c r="AJ10" s="905" t="str">
        <f>IF(OR($V10="",$F10="",$G10=""),"",$V10/($F10*$G10))</f>
        <v/>
      </c>
      <c r="AK10" s="629" t="str">
        <f>IF($V10="","",IF($V10&gt;0,"○勝",IF($V10&lt;0,"●負","△引分")))</f>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IF($F11="","",ROUND(IF($C11="売",$F11*0.94,$F11*1.06),0))</f>
        <v>2724</v>
      </c>
      <c r="N11" s="485">
        <f>IF($F11="","",ROUND(IF($C11="売",$F11*1.04,$F11*0.96),0))</f>
        <v>2467</v>
      </c>
      <c r="O11" s="486" t="str">
        <f>IF(OR($B11="",$F11="",$H11=""),"",IF($C11="売",IF($H11&lt;=$M11,"🟢利確",IF($H11&lt;=$F11*0.95,"🟡利確&amp;TR STOP検討",IF($H11&gt;=$N11,"🔴損切",IF($H11&gt;=$F11*1.035,"🔴損切間近",IF($H11&gt;=$F11*1.03,"⚠️+3%注意","保持継続"))))),IF($H11&gt;=$M11,"🟢利確",IF($H11&gt;=$F11*1.05,"🟡利確&amp;TR STOP検討",IF($H11&lt;=$N11,"🔴損切",IF($H11&lt;=$F11*0.965,"🔴損切間近",IF($H11&lt;=$F11*0.97,"⚠️-3%注意","保持継続")))))))</f>
        <v>保持継続</v>
      </c>
      <c r="P11" s="485">
        <f ca="1">IF(B11="","",IFERROR(MAX(OFFSET(高値!$E$6,IFERROR(MATCH(B11,銘柄管理!$B$6:$B$305,0),MATCH(TEXT(B11,"0"),銘柄管理!$B$6:$B$305,0))-1,0,1,10)),""))</f>
        <v>2661</v>
      </c>
      <c r="Q11" s="485">
        <f ca="1">IF(B11="","",IFERROR(MIN(OFFSET(安値!$E$6,IFERROR(MATCH(B11,銘柄管理!$B$6:$B$305,0),MATCH(TEXT(B11,"0"),銘柄管理!$B$6:$B$305,0))-1,0,1,10)),""))</f>
        <v>2440</v>
      </c>
      <c r="R11" s="485">
        <f>IF(P11="","",ROUND(P11*0.97,0))</f>
        <v>2581</v>
      </c>
      <c r="S11" s="585" t="str">
        <f>IF(B11="","",IF(T11&lt;&gt;"","✅売却済",IF(OR(H11="",L11=""),"📌保有中",IF(L11&gt;=0.06,"🟢利確推奨",IF(L11&gt;=0.05,"🟡利確直近",IF(L11&gt;=0.045,"🔵トレーリング検討",IF(L11&gt;-0.03,"📌保有中",IF(L11&gt;-0.04,"⚠️損切注意","🔴損切り"))))))))</f>
        <v>✅売却済</v>
      </c>
      <c r="T11" s="593">
        <f>IF(OR($AH11="",$AH11="保有中"),"",IF($AH11="日数制限",$AE11,IF($AH11="損切確定",IF(N($AG11)=0,TODAY(),$AG11),IF(N($AF11)=0,TODAY(),$AF11))))</f>
        <v>46232</v>
      </c>
      <c r="U11" s="485">
        <f>IF(OR($AH11="",$AH11="保有中"),"",ROUND(IF($AH11="日数制限",$AI11,IF($AH11="利益確定",$M11,$N11)),0))</f>
        <v>2467</v>
      </c>
      <c r="V11" s="700">
        <f>IF(OR(F11="",G11="",U11=""),"",IF(C11="売",(F11-U11)*G11,(U11-F11)*G11))</f>
        <v>-10300</v>
      </c>
      <c r="W11" s="487">
        <f>IF(OR($E11="",$B11=""),"",IF($T11&lt;&gt;"",$T11-$E11,TODAY()-$E11)+1)</f>
        <v>2</v>
      </c>
      <c r="X11" s="484" t="str">
        <f>IF(OR($AH11="",$AH11="保有中"),"",$AH11)</f>
        <v>損切確定</v>
      </c>
      <c r="Y11" s="488"/>
      <c r="Z11" s="710">
        <v>13</v>
      </c>
      <c r="AA11" s="600" t="s">
        <v>1328</v>
      </c>
      <c r="AD11" s="608" t="s">
        <v>1322</v>
      </c>
      <c r="AE11" s="624">
        <f>IF($E11="","",WORKDAY($E11,12))</f>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IFERROR(INDEX(始値!$E$6:$BT$305,MATCH(TEXT($B11,"0"),TEXT(銘柄管理!$B$6:$B$305,"0"),0),MATCH($AE11,始値!$E$3:$BT$3,0)),"")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IF($F12="","",ROUND(IF($C12="売",$F12*0.94,$F12*1.06),0))</f>
        <v>7924</v>
      </c>
      <c r="N12" s="485">
        <f>IF($F12="","",ROUND(IF($C12="売",$F12*1.04,$F12*0.96),0))</f>
        <v>8767</v>
      </c>
      <c r="O12" s="486" t="str">
        <f>IF(OR($B12="",$F12="",$H12=""),"",IF($C12="売",IF($H12&lt;=$M12,"🟢利確",IF($H12&lt;=$F12*0.95,"🟡利確&amp;TR STOP検討",IF($H12&gt;=$N12,"🔴損切",IF($H12&gt;=$F12*1.035,"🔴損切間近",IF($H12&gt;=$F12*1.03,"⚠️+3%注意","保持継続"))))),IF($H12&gt;=$M12,"🟢利確",IF($H12&gt;=$F12*1.05,"🟡利確&amp;TR STOP検討",IF($H12&lt;=$N12,"🔴損切",IF($H12&lt;=$F12*0.965,"🔴損切間近",IF($H12&lt;=$F12*0.97,"⚠️-3%注意","保持継続")))))))</f>
        <v>🔴損切</v>
      </c>
      <c r="P12" s="485">
        <f ca="1">IF(B12="","",IFERROR(MAX(OFFSET(高値!$E$6,IFERROR(MATCH(B12,銘柄管理!$B$6:$B$305,0),MATCH(TEXT(B12,"0"),銘柄管理!$B$6:$B$305,0))-1,0,1,10)),""))</f>
        <v>9960</v>
      </c>
      <c r="Q12" s="485">
        <f ca="1">IF(B12="","",IFERROR(MIN(OFFSET(安値!$E$6,IFERROR(MATCH(B12,銘柄管理!$B$6:$B$305,0),MATCH(TEXT(B12,"0"),銘柄管理!$B$6:$B$305,0))-1,0,1,10)),""))</f>
        <v>7130</v>
      </c>
      <c r="R12" s="485">
        <f>IF(P12="","",ROUND(P12*0.97,0))</f>
        <v>9661</v>
      </c>
      <c r="S12" s="585" t="str">
        <f>IF(B12="","",IF(T12&lt;&gt;"","✅売却済",IF(OR(H12="",L12=""),"📌保有中",IF(L12&gt;=0.06,"🟢利確推奨",IF(L12&gt;=0.05,"🟡利確直近",IF(L12&gt;=0.045,"🔵トレーリング検討",IF(L12&gt;-0.03,"📌保有中",IF(L12&gt;-0.04,"⚠️損切注意","🔴損切り"))))))))</f>
        <v>✅売却済</v>
      </c>
      <c r="T12" s="593">
        <f>IF(OR($AH12="",$AH12="保有中"),"",IF($AH12="日数制限",$AE12,IF($AH12="損切確定",IF(N($AG12)=0,TODAY(),$AG12),IF(N($AF12)=0,TODAY(),$AF12))))</f>
        <v>46232</v>
      </c>
      <c r="U12" s="485">
        <f>IF(OR($AH12="",$AH12="保有中"),"",ROUND(IF($AH12="日数制限",$AI12,IF($AH12="利益確定",$M12,$N12)),0))</f>
        <v>7924</v>
      </c>
      <c r="V12" s="700">
        <f>IF(OR(F12="",G12="",U12=""),"",IF(C12="売",(F12-U12)*G12,(U12-F12)*G12))</f>
        <v>50600</v>
      </c>
      <c r="W12" s="487">
        <f>IF(OR($E12="",$B12=""),"",IF($T12&lt;&gt;"",$T12-$E12,TODAY()-$E12)+1)</f>
        <v>2</v>
      </c>
      <c r="X12" s="484" t="str">
        <f>IF(OR($AH12="",$AH12="保有中"),"",$AH12)</f>
        <v>利益確定</v>
      </c>
      <c r="Y12" s="488"/>
      <c r="Z12" s="710">
        <v>16</v>
      </c>
      <c r="AA12" s="600" t="s">
        <v>1329</v>
      </c>
      <c r="AD12" s="608" t="s">
        <v>1323</v>
      </c>
      <c r="AE12" s="625">
        <f>IF($E12="","",WORKDAY($E12,12))</f>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IFERROR(INDEX(始値!$E$6:$BT$305,MATCH(TEXT($B12,"0"),TEXT(銘柄管理!$B$6:$B$305,"0"),0),MATCH($AE12,始値!$E$3:$BT$3,0)),"")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IF($F13="","",ROUND(IF($C13="売",$F13*0.94,$F13*1.06),0))</f>
        <v>4778</v>
      </c>
      <c r="N13" s="485">
        <f>IF($F13="","",ROUND(IF($C13="売",$F13*1.04,$F13*0.96),0))</f>
        <v>5286</v>
      </c>
      <c r="O13" s="486" t="str">
        <f>IF(OR($B13="",$F13="",$H13=""),"",IF($C13="売",IF($H13&lt;=$M13,"🟢利確",IF($H13&lt;=$F13*0.95,"🟡利確&amp;TR STOP検討",IF($H13&gt;=$N13,"🔴損切",IF($H13&gt;=$F13*1.035,"🔴損切間近",IF($H13&gt;=$F13*1.03,"⚠️+3%注意","保持継続"))))),IF($H13&gt;=$M13,"🟢利確",IF($H13&gt;=$F13*1.05,"🟡利確&amp;TR STOP検討",IF($H13&lt;=$N13,"🔴損切",IF($H13&lt;=$F13*0.965,"🔴損切間近",IF($H13&lt;=$F13*0.97,"⚠️-3%注意","保持継続")))))))</f>
        <v>🔴損切</v>
      </c>
      <c r="P13" s="485">
        <f ca="1">IF(B13="","",IFERROR(MAX(OFFSET(高値!$E$6,IFERROR(MATCH(B13,銘柄管理!$B$6:$B$305,0),MATCH(TEXT(B13,"0"),銘柄管理!$B$6:$B$305,0))-1,0,1,10)),""))</f>
        <v>5958</v>
      </c>
      <c r="Q13" s="485">
        <f ca="1">IF(B13="","",IFERROR(MIN(OFFSET(安値!$E$6,IFERROR(MATCH(B13,銘柄管理!$B$6:$B$305,0),MATCH(TEXT(B13,"0"),銘柄管理!$B$6:$B$305,0))-1,0,1,10)),""))</f>
        <v>4500</v>
      </c>
      <c r="R13" s="485">
        <f>IF(P13="","",ROUND(P13*0.97,0))</f>
        <v>5779</v>
      </c>
      <c r="S13" s="585" t="str">
        <f>IF(B13="","",IF(T13&lt;&gt;"","✅売却済",IF(OR(H13="",L13=""),"📌保有中",IF(L13&gt;=0.06,"🟢利確推奨",IF(L13&gt;=0.05,"🟡利確直近",IF(L13&gt;=0.045,"🔵トレーリング検討",IF(L13&gt;-0.03,"📌保有中",IF(L13&gt;-0.04,"⚠️損切注意","🔴損切り"))))))))</f>
        <v>✅売却済</v>
      </c>
      <c r="T13" s="593">
        <f>IF(OR($AH13="",$AH13="保有中"),"",IF($AH13="日数制限",$AE13,IF($AH13="損切確定",IF(N($AG13)=0,TODAY(),$AG13),IF(N($AF13)=0,TODAY(),$AF13))))</f>
        <v>46232</v>
      </c>
      <c r="U13" s="485">
        <f>IF(OR($AH13="",$AH13="保有中"),"",ROUND(IF($AH13="日数制限",$AI13,IF($AH13="利益確定",$M13,$N13)),0))</f>
        <v>4778</v>
      </c>
      <c r="V13" s="700">
        <f>IF(OR(F13="",G13="",U13=""),"",IF(C13="売",(F13-U13)*G13,(U13-F13)*G13))</f>
        <v>30500</v>
      </c>
      <c r="W13" s="487">
        <f>IF(OR($E13="",$B13=""),"",IF($T13&lt;&gt;"",$T13-$E13,TODAY()-$E13)+1)</f>
        <v>2</v>
      </c>
      <c r="X13" s="484" t="str">
        <f>IF(OR($AH13="",$AH13="保有中"),"",$AH13)</f>
        <v>利益確定</v>
      </c>
      <c r="Y13" s="488"/>
      <c r="Z13" s="710">
        <v>16</v>
      </c>
      <c r="AA13" s="600" t="s">
        <v>1330</v>
      </c>
      <c r="AD13" s="608" t="s">
        <v>1323</v>
      </c>
      <c r="AE13" s="625">
        <f>IF($E13="","",WORKDAY($E13,12))</f>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IFERROR(INDEX(始値!$E$6:$BT$305,MATCH(TEXT($B13,"0"),TEXT(銘柄管理!$B$6:$B$305,"0"),0),MATCH($AE13,始値!$E$3:$BT$3,0)),"")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IF($F14="","",ROUND(IF($C14="売",$F14*0.94,$F14*1.06),0))</f>
        <v>3509</v>
      </c>
      <c r="N14" s="485">
        <f>IF($F14="","",ROUND(IF($C14="売",$F14*1.04,$F14*0.96),0))</f>
        <v>3178</v>
      </c>
      <c r="O14" s="486" t="str">
        <f>IF(OR($B14="",$F14="",$H14=""),"",IF($C14="売",IF($H14&lt;=$M14,"🟢利確",IF($H14&lt;=$F14*0.95,"🟡利確&amp;TR STOP検討",IF($H14&gt;=$N14,"🔴損切",IF($H14&gt;=$F14*1.035,"🔴損切間近",IF($H14&gt;=$F14*1.03,"⚠️+3%注意","保持継続"))))),IF($H14&gt;=$M14,"🟢利確",IF($H14&gt;=$F14*1.05,"🟡利確&amp;TR STOP検討",IF($H14&lt;=$N14,"🔴損切",IF($H14&lt;=$F14*0.965,"🔴損切間近",IF($H14&lt;=$F14*0.97,"⚠️-3%注意","保持継続")))))))</f>
        <v>🔴損切</v>
      </c>
      <c r="P14" s="485">
        <f ca="1">IF(B14="","",IFERROR(MAX(OFFSET(高値!$E$6,IFERROR(MATCH(B14,銘柄管理!$B$6:$B$305,0),MATCH(TEXT(B14,"0"),銘柄管理!$B$6:$B$305,0))-1,0,1,10)),""))</f>
        <v>3330</v>
      </c>
      <c r="Q14" s="485">
        <f ca="1">IF(B14="","",IFERROR(MIN(OFFSET(安値!$E$6,IFERROR(MATCH(B14,銘柄管理!$B$6:$B$305,0),MATCH(TEXT(B14,"0"),銘柄管理!$B$6:$B$305,0))-1,0,1,10)),""))</f>
        <v>2960</v>
      </c>
      <c r="R14" s="485">
        <f>IF(P14="","",ROUND(P14*0.97,0))</f>
        <v>3230</v>
      </c>
      <c r="S14" s="585" t="str">
        <f>IF(B14="","",IF(T14&lt;&gt;"","✅売却済",IF(OR(H14="",L14=""),"📌保有中",IF(L14&gt;=0.06,"🟢利確推奨",IF(L14&gt;=0.05,"🟡利確直近",IF(L14&gt;=0.045,"🔵トレーリング検討",IF(L14&gt;-0.03,"📌保有中",IF(L14&gt;-0.04,"⚠️損切注意","🔴損切り"))))))))</f>
        <v>✅売却済</v>
      </c>
      <c r="T14" s="593">
        <f>IF(OR($AH14="",$AH14="保有中"),"",IF($AH14="日数制限",$AE14,IF($AH14="損切確定",IF(N($AG14)=0,TODAY(),$AG14),IF(N($AF14)=0,TODAY(),$AF14))))</f>
        <v>46233</v>
      </c>
      <c r="U14" s="485">
        <f>IF(OR($AH14="",$AH14="保有中"),"",ROUND(IF($AH14="日数制限",$AI14,IF($AH14="利益確定",$M14,$N14)),0))</f>
        <v>3178</v>
      </c>
      <c r="V14" s="700">
        <f>IF(OR(F14="",G14="",U14=""),"",IF(C14="売",(F14-U14)*G14,(U14-F14)*G14))</f>
        <v>-13200</v>
      </c>
      <c r="W14" s="487">
        <f>IF(OR($E14="",$B14=""),"",IF($T14&lt;&gt;"",$T14-$E14,TODAY()-$E14)+1)</f>
        <v>3</v>
      </c>
      <c r="X14" s="484" t="str">
        <f>IF(OR($AH14="",$AH14="保有中"),"",$AH14)</f>
        <v>損切確定</v>
      </c>
      <c r="Y14" s="488"/>
      <c r="Z14" s="710">
        <v>21</v>
      </c>
      <c r="AA14" s="600" t="s">
        <v>1331</v>
      </c>
      <c r="AD14" s="608" t="s">
        <v>1324</v>
      </c>
      <c r="AE14" s="625">
        <f>IF($E14="","",WORKDAY($E14,12))</f>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IFERROR(INDEX(始値!$E$6:$BT$305,MATCH(TEXT($B14,"0"),TEXT(銘柄管理!$B$6:$B$305,"0"),0),MATCH($AE14,始値!$E$3:$BT$3,0)),"")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IF($F15="","",ROUND(IF($C15="売",$F15*0.94,$F15*1.06),0))</f>
        <v>4209</v>
      </c>
      <c r="N15" s="485">
        <f>IF($F15="","",ROUND(IF($C15="売",$F15*1.04,$F15*0.96),0))</f>
        <v>3812</v>
      </c>
      <c r="O15" s="486" t="str">
        <f>IF(OR($B15="",$F15="",$H15=""),"",IF($C15="売",IF($H15&lt;=$M15,"🟢利確",IF($H15&lt;=$F15*0.95,"🟡利確&amp;TR STOP検討",IF($H15&gt;=$N15,"🔴損切",IF($H15&gt;=$F15*1.035,"🔴損切間近",IF($H15&gt;=$F15*1.03,"⚠️+3%注意","保持継続"))))),IF($H15&gt;=$M15,"🟢利確",IF($H15&gt;=$F15*1.05,"🟡利確&amp;TR STOP検討",IF($H15&lt;=$N15,"🔴損切",IF($H15&lt;=$F15*0.965,"🔴損切間近",IF($H15&lt;=$F15*0.97,"⚠️-3%注意","保持継続")))))))</f>
        <v>🔴損切</v>
      </c>
      <c r="P15" s="485">
        <f ca="1">IF(B15="","",IFERROR(MAX(OFFSET(高値!$E$6,IFERROR(MATCH(B15,銘柄管理!$B$6:$B$305,0),MATCH(TEXT(B15,"0"),銘柄管理!$B$6:$B$305,0))-1,0,1,10)),""))</f>
        <v>4079</v>
      </c>
      <c r="Q15" s="485">
        <f ca="1">IF(B15="","",IFERROR(MIN(OFFSET(安値!$E$6,IFERROR(MATCH(B15,銘柄管理!$B$6:$B$305,0),MATCH(TEXT(B15,"0"),銘柄管理!$B$6:$B$305,0))-1,0,1,10)),""))</f>
        <v>3702</v>
      </c>
      <c r="R15" s="485">
        <f>IF(P15="","",ROUND(P15*0.97,0))</f>
        <v>3957</v>
      </c>
      <c r="S15" s="585" t="str">
        <f>IF(B15="","",IF(T15&lt;&gt;"","✅売却済",IF(OR(H15="",L15=""),"📌保有中",IF(L15&gt;=0.06,"🟢利確推奨",IF(L15&gt;=0.05,"🟡利確直近",IF(L15&gt;=0.045,"🔵トレーリング検討",IF(L15&gt;-0.03,"📌保有中",IF(L15&gt;-0.04,"⚠️損切注意","🔴損切り"))))))))</f>
        <v>✅売却済</v>
      </c>
      <c r="T15" s="593">
        <f>IF(OR($AH15="",$AH15="保有中"),"",IF($AH15="日数制限",$AE15,IF($AH15="損切確定",IF(N($AG15)=0,TODAY(),$AG15),IF(N($AF15)=0,TODAY(),$AF15))))</f>
        <v>46237</v>
      </c>
      <c r="U15" s="485">
        <f>IF(OR($AH15="",$AH15="保有中"),"",ROUND(IF($AH15="日数制限",$AI15,IF($AH15="利益確定",$M15,$N15)),0))</f>
        <v>3812</v>
      </c>
      <c r="V15" s="700">
        <f>IF(OR(F15="",G15="",U15=""),"",IF(C15="売",(F15-U15)*G15,(U15-F15)*G15))</f>
        <v>-15900</v>
      </c>
      <c r="W15" s="487">
        <f>IF(OR($E15="",$B15=""),"",IF($T15&lt;&gt;"",$T15-$E15,TODAY()-$E15)+1)</f>
        <v>7</v>
      </c>
      <c r="X15" s="484" t="str">
        <f>IF(OR($AH15="",$AH15="保有中"),"",$AH15)</f>
        <v>損切確定</v>
      </c>
      <c r="Y15" s="488"/>
      <c r="Z15" s="710">
        <v>20</v>
      </c>
      <c r="AA15" s="600" t="s">
        <v>1332</v>
      </c>
      <c r="AD15" s="608" t="s">
        <v>1324</v>
      </c>
      <c r="AE15" s="625">
        <f>IF($E15="","",WORKDAY($E15,12))</f>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IFERROR(INDEX(始値!$E$6:$BT$305,MATCH(TEXT($B15,"0"),TEXT(銘柄管理!$B$6:$B$305,"0"),0),MATCH($AE15,始値!$E$3:$BT$3,0)),"")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IF($F16="","",ROUND(IF($C16="売",$F16*0.94,$F16*1.06),0))</f>
        <v>3957</v>
      </c>
      <c r="N16" s="485">
        <f>IF($F16="","",ROUND(IF($C16="売",$F16*1.04,$F16*0.96),0))</f>
        <v>4378</v>
      </c>
      <c r="O16" s="486" t="str">
        <f>IF(OR($B16="",$F16="",$H16=""),"",IF($C16="売",IF($H16&lt;=$M16,"🟢利確",IF($H16&lt;=$F16*0.95,"🟡利確&amp;TR STOP検討",IF($H16&gt;=$N16,"🔴損切",IF($H16&gt;=$F16*1.035,"🔴損切間近",IF($H16&gt;=$F16*1.03,"⚠️+3%注意","保持継続"))))),IF($H16&gt;=$M16,"🟢利確",IF($H16&gt;=$F16*1.05,"🟡利確&amp;TR STOP検討",IF($H16&lt;=$N16,"🔴損切",IF($H16&lt;=$F16*0.965,"🔴損切間近",IF($H16&lt;=$F16*0.97,"⚠️-3%注意","保持継続")))))))</f>
        <v>🔴損切</v>
      </c>
      <c r="P16" s="485">
        <f ca="1">IF(B16="","",IFERROR(MAX(OFFSET(高値!$E$6,IFERROR(MATCH(B16,銘柄管理!$B$6:$B$305,0),MATCH(TEXT(B16,"0"),銘柄管理!$B$6:$B$305,0))-1,0,1,10)),""))</f>
        <v>5020</v>
      </c>
      <c r="Q16" s="485">
        <f ca="1">IF(B16="","",IFERROR(MIN(OFFSET(安値!$E$6,IFERROR(MATCH(B16,銘柄管理!$B$6:$B$305,0),MATCH(TEXT(B16,"0"),銘柄管理!$B$6:$B$305,0))-1,0,1,10)),""))</f>
        <v>4030</v>
      </c>
      <c r="R16" s="485">
        <f>IF(P16="","",ROUND(P16*0.97,0))</f>
        <v>4869</v>
      </c>
      <c r="S16" s="585" t="str">
        <f>IF(B16="","",IF(T16&lt;&gt;"","✅売却済",IF(OR(H16="",L16=""),"📌保有中",IF(L16&gt;=0.06,"🟢利確推奨",IF(L16&gt;=0.05,"🟡利確直近",IF(L16&gt;=0.045,"🔵トレーリング検討",IF(L16&gt;-0.03,"📌保有中",IF(L16&gt;-0.04,"⚠️損切注意","🔴損切り"))))))))</f>
        <v>✅売却済</v>
      </c>
      <c r="T16" s="593">
        <f>IF(OR($AH16="",$AH16="保有中"),"",IF($AH16="日数制限",$AE16,IF($AH16="損切確定",IF(N($AG16)=0,TODAY(),$AG16),IF(N($AF16)=0,TODAY(),$AF16))))</f>
        <v>46238</v>
      </c>
      <c r="U16" s="485">
        <f>IF(OR($AH16="",$AH16="保有中"),"",ROUND(IF($AH16="日数制限",$AI16,IF($AH16="利益確定",$M16,$N16)),0))</f>
        <v>4378</v>
      </c>
      <c r="V16" s="700">
        <f>IF(OR(F16="",G16="",U16=""),"",IF(C16="売",(F16-U16)*G16,(U16-F16)*G16))</f>
        <v>-16800</v>
      </c>
      <c r="W16" s="487">
        <f>IF(OR($E16="",$B16=""),"",IF($T16&lt;&gt;"",$T16-$E16,TODAY()-$E16)+1)</f>
        <v>8</v>
      </c>
      <c r="X16" s="484" t="str">
        <f>IF(OR($AH16="",$AH16="保有中"),"",$AH16)</f>
        <v>損切確定</v>
      </c>
      <c r="Y16" s="488"/>
      <c r="Z16" s="710">
        <v>14</v>
      </c>
      <c r="AA16" s="600" t="s">
        <v>1333</v>
      </c>
      <c r="AD16" s="608" t="s">
        <v>1325</v>
      </c>
      <c r="AE16" s="625">
        <f>IF($E16="","",WORKDAY($E16,12))</f>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IFERROR(INDEX(始値!$E$6:$BT$305,MATCH(TEXT($B16,"0"),TEXT(銘柄管理!$B$6:$B$305,"0"),0),MATCH($AE16,始値!$E$3:$BT$3,0)),"")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IF($F17="","",ROUND(IF($C17="売",$F17*0.94,$F17*1.06),0))</f>
        <v>368</v>
      </c>
      <c r="N17" s="485">
        <f>IF($F17="","",ROUND(IF($C17="売",$F17*1.04,$F17*0.96),0))</f>
        <v>408</v>
      </c>
      <c r="O17" s="486" t="str">
        <f>IF(OR($B17="",$F17="",$H17=""),"",IF($C17="売",IF($H17&lt;=$M17,"🟢利確",IF($H17&lt;=$F17*0.95,"🟡利確&amp;TR STOP検討",IF($H17&gt;=$N17,"🔴損切",IF($H17&gt;=$F17*1.035,"🔴損切間近",IF($H17&gt;=$F17*1.03,"⚠️+3%注意","保持継続"))))),IF($H17&gt;=$M17,"🟢利確",IF($H17&gt;=$F17*1.05,"🟡利確&amp;TR STOP検討",IF($H17&lt;=$N17,"🔴損切",IF($H17&lt;=$F17*0.965,"🔴損切間近",IF($H17&lt;=$F17*0.97,"⚠️-3%注意","保持継続")))))))</f>
        <v>🔴損切</v>
      </c>
      <c r="P17" s="485">
        <f ca="1">IF(B17="","",IFERROR(MAX(OFFSET(高値!$E$6,IFERROR(MATCH(B17,銘柄管理!$B$6:$B$305,0),MATCH(TEXT(B17,"0"),銘柄管理!$B$6:$B$305,0))-1,0,1,10)),""))</f>
        <v>415</v>
      </c>
      <c r="Q17" s="485">
        <f ca="1">IF(B17="","",IFERROR(MIN(OFFSET(安値!$E$6,IFERROR(MATCH(B17,銘柄管理!$B$6:$B$305,0),MATCH(TEXT(B17,"0"),銘柄管理!$B$6:$B$305,0))-1,0,1,10)),""))</f>
        <v>375</v>
      </c>
      <c r="R17" s="485">
        <f>IF(P17="","",ROUND(P17*0.97,0))</f>
        <v>403</v>
      </c>
      <c r="S17" s="585" t="str">
        <f>IF(B17="","",IF(T17&lt;&gt;"","✅売却済",IF(OR(H17="",L17=""),"📌保有中",IF(L17&gt;=0.06,"🟢利確推奨",IF(L17&gt;=0.05,"🟡利確直近",IF(L17&gt;=0.045,"🔵トレーリング検討",IF(L17&gt;-0.03,"📌保有中",IF(L17&gt;-0.04,"⚠️損切注意","🔴損切り"))))))))</f>
        <v>✅売却済</v>
      </c>
      <c r="T17" s="593">
        <f>IF(OR($AH17="",$AH17="保有中"),"",IF($AH17="日数制限",$AE17,IF($AH17="損切確定",IF(N($AG17)=0,TODAY(),$AG17),IF(N($AF17)=0,TODAY(),$AF17))))</f>
        <v>46240</v>
      </c>
      <c r="U17" s="485">
        <f>IF(OR($AH17="",$AH17="保有中"),"",ROUND(IF($AH17="日数制限",$AI17,IF($AH17="利益確定",$M17,$N17)),0))</f>
        <v>408</v>
      </c>
      <c r="V17" s="700">
        <f>IF(OR(F17="",G17="",U17=""),"",IF(C17="売",(F17-U17)*G17,(U17-F17)*G17))</f>
        <v>-1600</v>
      </c>
      <c r="W17" s="487">
        <f>IF(OR($E17="",$B17=""),"",IF($T17&lt;&gt;"",$T17-$E17,TODAY()-$E17)+1)</f>
        <v>10</v>
      </c>
      <c r="X17" s="484" t="str">
        <f>IF(OR($AH17="",$AH17="保有中"),"",$AH17)</f>
        <v>損切確定</v>
      </c>
      <c r="Y17" s="488"/>
      <c r="Z17" s="710">
        <v>14</v>
      </c>
      <c r="AA17" s="600" t="s">
        <v>1334</v>
      </c>
      <c r="AD17" s="608" t="s">
        <v>1325</v>
      </c>
      <c r="AE17" s="625">
        <f>IF($E17="","",WORKDAY($E17,12))</f>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IFERROR(INDEX(始値!$E$6:$BT$305,MATCH(TEXT($B17,"0"),TEXT(銘柄管理!$B$6:$B$305,"0"),0),MATCH($AE17,始値!$E$3:$BT$3,0)),"")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IF($F18="","",ROUND(IF($C18="売",$F18*0.94,$F18*1.06),0))</f>
        <v>5883</v>
      </c>
      <c r="N18" s="485">
        <f>IF($F18="","",ROUND(IF($C18="売",$F18*1.04,$F18*0.96),0))</f>
        <v>5328</v>
      </c>
      <c r="O18" s="486" t="str">
        <f>IF(OR($B18="",$F18="",$H18=""),"",IF($C18="売",IF($H18&lt;=$M18,"🟢利確",IF($H18&lt;=$F18*0.95,"🟡利確&amp;TR STOP検討",IF($H18&gt;=$N18,"🔴損切",IF($H18&gt;=$F18*1.035,"🔴損切間近",IF($H18&gt;=$F18*1.03,"⚠️+3%注意","保持継続"))))),IF($H18&gt;=$M18,"🟢利確",IF($H18&gt;=$F18*1.05,"🟡利確&amp;TR STOP検討",IF($H18&lt;=$N18,"🔴損切",IF($H18&lt;=$F18*0.965,"🔴損切間近",IF($H18&lt;=$F18*0.97,"⚠️-3%注意","保持継続")))))))</f>
        <v>🔴損切</v>
      </c>
      <c r="P18" s="485">
        <f ca="1">IF(B18="","",IFERROR(MAX(OFFSET(高値!$E$6,IFERROR(MATCH(B18,銘柄管理!$B$6:$B$305,0),MATCH(TEXT(B18,"0"),銘柄管理!$B$6:$B$305,0))-1,0,1,10)),""))</f>
        <v>5620</v>
      </c>
      <c r="Q18" s="485">
        <f ca="1">IF(B18="","",IFERROR(MIN(OFFSET(安値!$E$6,IFERROR(MATCH(B18,銘柄管理!$B$6:$B$305,0),MATCH(TEXT(B18,"0"),銘柄管理!$B$6:$B$305,0))-1,0,1,10)),""))</f>
        <v>4486</v>
      </c>
      <c r="R18" s="485">
        <f>IF(P18="","",ROUND(P18*0.97,0))</f>
        <v>5451</v>
      </c>
      <c r="S18" s="585" t="str">
        <f>IF(B18="","",IF(T18&lt;&gt;"","✅売却済",IF(OR(H18="",L18=""),"📌保有中",IF(L18&gt;=0.06,"🟢利確推奨",IF(L18&gt;=0.05,"🟡利確直近",IF(L18&gt;=0.045,"🔵トレーリング検討",IF(L18&gt;-0.03,"📌保有中",IF(L18&gt;-0.04,"⚠️損切注意","🔴損切り"))))))))</f>
        <v>✅売却済</v>
      </c>
      <c r="T18" s="593">
        <f>IF(OR($AH18="",$AH18="保有中"),"",IF($AH18="日数制限",$AE18,IF($AH18="損切確定",IF(N($AG18)=0,TODAY(),$AG18),IF(N($AF18)=0,TODAY(),$AF18))))</f>
        <v>46234</v>
      </c>
      <c r="U18" s="485">
        <f>IF(OR($AH18="",$AH18="保有中"),"",ROUND(IF($AH18="日数制限",$AI18,IF($AH18="利益確定",$M18,$N18)),0))</f>
        <v>5328</v>
      </c>
      <c r="V18" s="700">
        <f>IF(OR(F18="",G18="",U18=""),"",IF(C18="売",(F18-U18)*G18,(U18-F18)*G18))</f>
        <v>-22200</v>
      </c>
      <c r="W18" s="487">
        <f>IF(OR($E18="",$B18=""),"",IF($T18&lt;&gt;"",$T18-$E18,TODAY()-$E18)+1)</f>
        <v>3</v>
      </c>
      <c r="X18" s="484" t="str">
        <f>IF(OR($AH18="",$AH18="保有中"),"",$AH18)</f>
        <v>損切確定</v>
      </c>
      <c r="Y18" s="488"/>
      <c r="Z18" s="710">
        <v>13</v>
      </c>
      <c r="AA18" s="600" t="s">
        <v>1349</v>
      </c>
      <c r="AD18" s="616" t="s">
        <v>1322</v>
      </c>
      <c r="AE18" s="625">
        <f>IF($E18="","",WORKDAY($E18,12))</f>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IFERROR(INDEX(始値!$E$6:$BT$305,MATCH(TEXT($B18,"0"),TEXT(銘柄管理!$B$6:$B$305,"0"),0),MATCH($AE18,始値!$E$3:$BT$3,0)),"")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IF($F19="","",ROUND(IF($C19="売",$F19*0.94,$F19*1.06),0))</f>
        <v>4837</v>
      </c>
      <c r="N19" s="485">
        <f>IF($F19="","",ROUND(IF($C19="売",$F19*1.04,$F19*0.96),0))</f>
        <v>4380</v>
      </c>
      <c r="O19" s="486" t="str">
        <f>IF(OR($B19="",$F19="",$H19=""),"",IF($C19="売",IF($H19&lt;=$M19,"🟢利確",IF($H19&lt;=$F19*0.95,"🟡利確&amp;TR STOP検討",IF($H19&gt;=$N19,"🔴損切",IF($H19&gt;=$F19*1.035,"🔴損切間近",IF($H19&gt;=$F19*1.03,"⚠️+3%注意","保持継続"))))),IF($H19&gt;=$M19,"🟢利確",IF($H19&gt;=$F19*1.05,"🟡利確&amp;TR STOP検討",IF($H19&lt;=$N19,"🔴損切",IF($H19&lt;=$F19*0.965,"🔴損切間近",IF($H19&lt;=$F19*0.97,"⚠️-3%注意","保持継続")))))))</f>
        <v>⚠️-3%注意</v>
      </c>
      <c r="P19" s="485">
        <f ca="1">IF(B19="","",IFERROR(MAX(OFFSET(高値!$E$6,IFERROR(MATCH(B19,銘柄管理!$B$6:$B$305,0),MATCH(TEXT(B19,"0"),銘柄管理!$B$6:$B$305,0))-1,0,1,10)),""))</f>
        <v>4620</v>
      </c>
      <c r="Q19" s="485">
        <f ca="1">IF(B19="","",IFERROR(MIN(OFFSET(安値!$E$6,IFERROR(MATCH(B19,銘柄管理!$B$6:$B$305,0),MATCH(TEXT(B19,"0"),銘柄管理!$B$6:$B$305,0))-1,0,1,10)),""))</f>
        <v>4350</v>
      </c>
      <c r="R19" s="485">
        <f>IF(P19="","",ROUND(P19*0.97,0))</f>
        <v>4481</v>
      </c>
      <c r="S19" s="585" t="str">
        <f>IF(B19="","",IF(T19&lt;&gt;"","✅売却済",IF(OR(H19="",L19=""),"📌保有中",IF(L19&gt;=0.06,"🟢利確推奨",IF(L19&gt;=0.05,"🟡利確直近",IF(L19&gt;=0.045,"🔵トレーリング検討",IF(L19&gt;-0.03,"📌保有中",IF(L19&gt;-0.04,"⚠️損切注意","🔴損切り"))))))))</f>
        <v>✅売却済</v>
      </c>
      <c r="T19" s="593">
        <f>IF(OR($AH19="",$AH19="保有中"),"",IF($AH19="日数制限",$AE19,IF($AH19="損切確定",IF(N($AG19)=0,TODAY(),$AG19),IF(N($AF19)=0,TODAY(),$AF19))))</f>
        <v>46238</v>
      </c>
      <c r="U19" s="485">
        <f>IF(OR($AH19="",$AH19="保有中"),"",ROUND(IF($AH19="日数制限",$AI19,IF($AH19="利益確定",$M19,$N19)),0))</f>
        <v>4380</v>
      </c>
      <c r="V19" s="700">
        <f>IF(OR(F19="",G19="",U19=""),"",IF(C19="売",(F19-U19)*G19,(U19-F19)*G19))</f>
        <v>-18300</v>
      </c>
      <c r="W19" s="487">
        <f>IF(OR($E19="",$B19=""),"",IF($T19&lt;&gt;"",$T19-$E19,TODAY()-$E19)+1)</f>
        <v>7</v>
      </c>
      <c r="X19" s="484" t="str">
        <f>IF(OR($AH19="",$AH19="保有中"),"",$AH19)</f>
        <v>損切確定</v>
      </c>
      <c r="Y19" s="488"/>
      <c r="Z19" s="710">
        <v>11</v>
      </c>
      <c r="AA19" s="600" t="s">
        <v>1350</v>
      </c>
      <c r="AD19" s="616" t="s">
        <v>1322</v>
      </c>
      <c r="AE19" s="625">
        <f>IF($E19="","",WORKDAY($E19,12))</f>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IFERROR(INDEX(始値!$E$6:$BT$305,MATCH(TEXT($B19,"0"),TEXT(銘柄管理!$B$6:$B$305,"0"),0),MATCH($AE19,始値!$E$3:$BT$3,0)),"")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IF($F20="","",ROUND(IF($C20="売",$F20*0.94,$F20*1.06),0))</f>
        <v>5151</v>
      </c>
      <c r="N20" s="485">
        <f>IF($F20="","",ROUND(IF($C20="売",$F20*1.04,$F20*0.96),0))</f>
        <v>5699</v>
      </c>
      <c r="O20" s="486" t="str">
        <f>IF(OR($B20="",$F20="",$H20=""),"",IF($C20="売",IF($H20&lt;=$M20,"🟢利確",IF($H20&lt;=$F20*0.95,"🟡利確&amp;TR STOP検討",IF($H20&gt;=$N20,"🔴損切",IF($H20&gt;=$F20*1.035,"🔴損切間近",IF($H20&gt;=$F20*1.03,"⚠️+3%注意","保持継続"))))),IF($H20&gt;=$M20,"🟢利確",IF($H20&gt;=$F20*1.05,"🟡利確&amp;TR STOP検討",IF($H20&lt;=$N20,"🔴損切",IF($H20&lt;=$F20*0.965,"🔴損切間近",IF($H20&lt;=$F20*0.97,"⚠️-3%注意","保持継続")))))))</f>
        <v>🔴損切</v>
      </c>
      <c r="P20" s="485">
        <f ca="1">IF(B20="","",IFERROR(MAX(OFFSET(高値!$E$6,IFERROR(MATCH(B20,銘柄管理!$B$6:$B$305,0),MATCH(TEXT(B20,"0"),銘柄管理!$B$6:$B$305,0))-1,0,1,10)),""))</f>
        <v>7700</v>
      </c>
      <c r="Q20" s="485">
        <f ca="1">IF(B20="","",IFERROR(MIN(OFFSET(安値!$E$6,IFERROR(MATCH(B20,銘柄管理!$B$6:$B$305,0),MATCH(TEXT(B20,"0"),銘柄管理!$B$6:$B$305,0))-1,0,1,10)),""))</f>
        <v>5310</v>
      </c>
      <c r="R20" s="485">
        <f>IF(P20="","",ROUND(P20*0.97,0))</f>
        <v>7469</v>
      </c>
      <c r="S20" s="585" t="str">
        <f>IF(B20="","",IF(T20&lt;&gt;"","✅売却済",IF(OR(H20="",L20=""),"📌保有中",IF(L20&gt;=0.06,"🟢利確推奨",IF(L20&gt;=0.05,"🟡利確直近",IF(L20&gt;=0.045,"🔵トレーリング検討",IF(L20&gt;-0.03,"📌保有中",IF(L20&gt;-0.04,"⚠️損切注意","🔴損切り"))))))))</f>
        <v>✅売却済</v>
      </c>
      <c r="T20" s="593">
        <f>IF(OR($AH20="",$AH20="保有中"),"",IF($AH20="日数制限",$AE20,IF($AH20="損切確定",IF(N($AG20)=0,TODAY(),$AG20),IF(N($AF20)=0,TODAY(),$AF20))))</f>
        <v>46233</v>
      </c>
      <c r="U20" s="485">
        <f>IF(OR($AH20="",$AH20="保有中"),"",ROUND(IF($AH20="日数制限",$AI20,IF($AH20="利益確定",$M20,$N20)),0))</f>
        <v>5699</v>
      </c>
      <c r="V20" s="700">
        <f>IF(OR(F20="",G20="",U20=""),"",IF(C20="売",(F20-U20)*G20,(U20-F20)*G20))</f>
        <v>-21900</v>
      </c>
      <c r="W20" s="487">
        <f>IF(OR($E20="",$B20=""),"",IF($T20&lt;&gt;"",$T20-$E20,TODAY()-$E20)+1)</f>
        <v>2</v>
      </c>
      <c r="X20" s="484" t="str">
        <f>IF(OR($AH20="",$AH20="保有中"),"",$AH20)</f>
        <v>損切確定</v>
      </c>
      <c r="Y20" s="488"/>
      <c r="Z20" s="710">
        <v>19</v>
      </c>
      <c r="AA20" s="600" t="s">
        <v>1351</v>
      </c>
      <c r="AD20" s="616" t="s">
        <v>1323</v>
      </c>
      <c r="AE20" s="625">
        <f>IF($E20="","",WORKDAY($E20,12))</f>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IFERROR(INDEX(始値!$E$6:$BT$305,MATCH(TEXT($B20,"0"),TEXT(銘柄管理!$B$6:$B$305,"0"),0),MATCH($AE20,始値!$E$3:$BT$3,0)),"")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IF($F21="","",ROUND(IF($C21="売",$F21*0.94,$F21*1.06),0))</f>
        <v/>
      </c>
      <c r="N21" s="485" t="str">
        <f>IF($F21="","",ROUND(IF($C21="売",$F21*1.04,$F21*0.96),0))</f>
        <v/>
      </c>
      <c r="O21" s="486" t="str">
        <f>IF(OR($B21="",$F21="",$H21=""),"",IF($C21="売",IF($H21&lt;=$M21,"🟢利確",IF($H21&lt;=$F21*0.95,"🟡利確&amp;TR STOP検討",IF($H21&gt;=$N21,"🔴損切",IF($H21&gt;=$F21*1.035,"🔴損切間近",IF($H21&gt;=$F21*1.03,"⚠️+3%注意","保持継続"))))),IF($H21&gt;=$M21,"🟢利確",IF($H21&gt;=$F21*1.05,"🟡利確&amp;TR STOP検討",IF($H21&lt;=$N21,"🔴損切",IF($H21&lt;=$F21*0.965,"🔴損切間近",IF($H21&lt;=$F21*0.97,"⚠️-3%注意","保持継続")))))))</f>
        <v/>
      </c>
      <c r="P21" s="485">
        <f ca="1">IF(B21="","",IFERROR(MAX(OFFSET(高値!$E$6,IFERROR(MATCH(B21,銘柄管理!$B$6:$B$305,0),MATCH(TEXT(B21,"0"),銘柄管理!$B$6:$B$305,0))-1,0,1,10)),""))</f>
        <v>1170</v>
      </c>
      <c r="Q21" s="485">
        <f ca="1">IF(B21="","",IFERROR(MIN(OFFSET(安値!$E$6,IFERROR(MATCH(B21,銘柄管理!$B$6:$B$305,0),MATCH(TEXT(B21,"0"),銘柄管理!$B$6:$B$305,0))-1,0,1,10)),""))</f>
        <v>1123</v>
      </c>
      <c r="R21" s="485">
        <f>IF(P21="","",ROUND(P21*0.97,0))</f>
        <v>1135</v>
      </c>
      <c r="S21" s="585" t="str">
        <f>IF(B21="","",IF(T21&lt;&gt;"","✅売却済",IF(OR(H21="",L21=""),"📌保有中",IF(L21&gt;=0.06,"🟢利確推奨",IF(L21&gt;=0.05,"🟡利確直近",IF(L21&gt;=0.045,"🔵トレーリング検討",IF(L21&gt;-0.03,"📌保有中",IF(L21&gt;-0.04,"⚠️損切注意","🔴損切り"))))))))</f>
        <v>📌保有中</v>
      </c>
      <c r="T21" s="593" t="str">
        <f>IF(OR($AH21="",$AH21="保有中"),"",IF($AH21="日数制限",$AE21,IF($AH21="損切確定",IF(N($AG21)=0,TODAY(),$AG21),IF(N($AF21)=0,TODAY(),$AF21))))</f>
        <v/>
      </c>
      <c r="U21" s="485" t="str">
        <f>IF(OR($AH21="",$AH21="保有中"),"",ROUND(IF($AH21="日数制限",$AI21,IF($AH21="利益確定",$M21,$N21)),0))</f>
        <v/>
      </c>
      <c r="V21" s="700" t="str">
        <f>IF(OR(F21="",G21="",U21=""),"",IF(C21="売",(F21-U21)*G21,(U21-F21)*G21))</f>
        <v/>
      </c>
      <c r="W21" s="487">
        <f>IF(OR($E21="",$B21=""),"",IF($T21&lt;&gt;"",$T21-$E21,TODAY()-$E21)+1)</f>
        <v>9</v>
      </c>
      <c r="X21" s="484" t="str">
        <f>IF(OR($AH21="",$AH21="保有中"),"",$AH21)</f>
        <v/>
      </c>
      <c r="Y21" s="488"/>
      <c r="Z21" s="710">
        <v>19</v>
      </c>
      <c r="AA21" s="600" t="s">
        <v>1352</v>
      </c>
      <c r="AD21" s="616" t="s">
        <v>1323</v>
      </c>
      <c r="AE21" s="625">
        <f>IF($E21="","",WORKDAY($E21,12))</f>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IFERROR(INDEX(始値!$E$6:$BT$305,MATCH(TEXT($B21,"0"),TEXT(銘柄管理!$B$6:$B$305,"0"),0),MATCH($AE21,始値!$E$3:$BT$3,0)),"")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IF($F22="","",ROUND(IF($C22="売",$F22*0.94,$F22*1.06),0))</f>
        <v>4897</v>
      </c>
      <c r="N22" s="485">
        <f>IF($F22="","",ROUND(IF($C22="売",$F22*1.04,$F22*0.96),0))</f>
        <v>4435</v>
      </c>
      <c r="O22" s="486" t="str">
        <f>IF(OR($B22="",$F22="",$H22=""),"",IF($C22="売",IF($H22&lt;=$M22,"🟢利確",IF($H22&lt;=$F22*0.95,"🟡利確&amp;TR STOP検討",IF($H22&gt;=$N22,"🔴損切",IF($H22&gt;=$F22*1.035,"🔴損切間近",IF($H22&gt;=$F22*1.03,"⚠️+3%注意","保持継続"))))),IF($H22&gt;=$M22,"🟢利確",IF($H22&gt;=$F22*1.05,"🟡利確&amp;TR STOP検討",IF($H22&lt;=$N22,"🔴損切",IF($H22&lt;=$F22*0.965,"🔴損切間近",IF($H22&lt;=$F22*0.97,"⚠️-3%注意","保持継続")))))))</f>
        <v>🔴損切</v>
      </c>
      <c r="P22" s="485">
        <f ca="1">IF(B22="","",IFERROR(MAX(OFFSET(高値!$E$6,IFERROR(MATCH(B22,銘柄管理!$B$6:$B$305,0),MATCH(TEXT(B22,"0"),銘柄管理!$B$6:$B$305,0))-1,0,1,10)),""))</f>
        <v>4660</v>
      </c>
      <c r="Q22" s="485">
        <f ca="1">IF(B22="","",IFERROR(MIN(OFFSET(安値!$E$6,IFERROR(MATCH(B22,銘柄管理!$B$6:$B$305,0),MATCH(TEXT(B22,"0"),銘柄管理!$B$6:$B$305,0))-1,0,1,10)),""))</f>
        <v>4009</v>
      </c>
      <c r="R22" s="485">
        <f>IF(P22="","",ROUND(P22*0.97,0))</f>
        <v>4520</v>
      </c>
      <c r="S22" s="585" t="str">
        <f>IF(B22="","",IF(T22&lt;&gt;"","✅売却済",IF(OR(H22="",L22=""),"📌保有中",IF(L22&gt;=0.06,"🟢利確推奨",IF(L22&gt;=0.05,"🟡利確直近",IF(L22&gt;=0.045,"🔵トレーリング検討",IF(L22&gt;-0.03,"📌保有中",IF(L22&gt;-0.04,"⚠️損切注意","🔴損切り"))))))))</f>
        <v>✅売却済</v>
      </c>
      <c r="T22" s="593">
        <f>IF(OR($AH22="",$AH22="保有中"),"",IF($AH22="日数制限",$AE22,IF($AH22="損切確定",IF(N($AG22)=0,TODAY(),$AG22),IF(N($AF22)=0,TODAY(),$AF22))))</f>
        <v>46234</v>
      </c>
      <c r="U22" s="485">
        <f>IF(OR($AH22="",$AH22="保有中"),"",ROUND(IF($AH22="日数制限",$AI22,IF($AH22="利益確定",$M22,$N22)),0))</f>
        <v>4435</v>
      </c>
      <c r="V22" s="700">
        <f>IF(OR(F22="",G22="",U22=""),"",IF(C22="売",(F22-U22)*G22,(U22-F22)*G22))</f>
        <v>-18500</v>
      </c>
      <c r="W22" s="487">
        <f>IF(OR($E22="",$B22=""),"",IF($T22&lt;&gt;"",$T22-$E22,TODAY()-$E22)+1)</f>
        <v>3</v>
      </c>
      <c r="X22" s="484" t="str">
        <f>IF(OR($AH22="",$AH22="保有中"),"",$AH22)</f>
        <v>損切確定</v>
      </c>
      <c r="Y22" s="488"/>
      <c r="Z22" s="710">
        <v>21</v>
      </c>
      <c r="AA22" s="600" t="s">
        <v>1353</v>
      </c>
      <c r="AD22" s="616" t="s">
        <v>1324</v>
      </c>
      <c r="AE22" s="625">
        <f>IF($E22="","",WORKDAY($E22,12))</f>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IFERROR(INDEX(始値!$E$6:$BT$305,MATCH(TEXT($B22,"0"),TEXT(銘柄管理!$B$6:$B$305,"0"),0),MATCH($AE22,始値!$E$3:$BT$3,0)),"")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IF($F23="","",ROUND(IF($C23="売",$F23*0.94,$F23*1.06),0))</f>
        <v>3487</v>
      </c>
      <c r="N23" s="485">
        <f>IF($F23="","",ROUND(IF($C23="売",$F23*1.04,$F23*0.96),0))</f>
        <v>3158</v>
      </c>
      <c r="O23" s="486" t="str">
        <f>IF(OR($B23="",$F23="",$H23=""),"",IF($C23="売",IF($H23&lt;=$M23,"🟢利確",IF($H23&lt;=$F23*0.95,"🟡利確&amp;TR STOP検討",IF($H23&gt;=$N23,"🔴損切",IF($H23&gt;=$F23*1.035,"🔴損切間近",IF($H23&gt;=$F23*1.03,"⚠️+3%注意","保持継続"))))),IF($H23&gt;=$M23,"🟢利確",IF($H23&gt;=$F23*1.05,"🟡利確&amp;TR STOP検討",IF($H23&lt;=$N23,"🔴損切",IF($H23&lt;=$F23*0.965,"🔴損切間近",IF($H23&lt;=$F23*0.97,"⚠️-3%注意","保持継続")))))))</f>
        <v>🔴損切</v>
      </c>
      <c r="P23" s="485">
        <f ca="1">IF(B23="","",IFERROR(MAX(OFFSET(高値!$E$6,IFERROR(MATCH(B23,銘柄管理!$B$6:$B$305,0),MATCH(TEXT(B23,"0"),銘柄管理!$B$6:$B$305,0))-1,0,1,10)),""))</f>
        <v>3330</v>
      </c>
      <c r="Q23" s="485">
        <f ca="1">IF(B23="","",IFERROR(MIN(OFFSET(安値!$E$6,IFERROR(MATCH(B23,銘柄管理!$B$6:$B$305,0),MATCH(TEXT(B23,"0"),銘柄管理!$B$6:$B$305,0))-1,0,1,10)),""))</f>
        <v>2960</v>
      </c>
      <c r="R23" s="485">
        <f>IF(P23="","",ROUND(P23*0.97,0))</f>
        <v>3230</v>
      </c>
      <c r="S23" s="585" t="str">
        <f>IF(B23="","",IF(T23&lt;&gt;"","✅売却済",IF(OR(H23="",L23=""),"📌保有中",IF(L23&gt;=0.06,"🟢利確推奨",IF(L23&gt;=0.05,"🟡利確直近",IF(L23&gt;=0.045,"🔵トレーリング検討",IF(L23&gt;-0.03,"📌保有中",IF(L23&gt;-0.04,"⚠️損切注意","🔴損切り"))))))))</f>
        <v>✅売却済</v>
      </c>
      <c r="T23" s="593">
        <f>IF(OR($AH23="",$AH23="保有中"),"",IF($AH23="日数制限",$AE23,IF($AH23="損切確定",IF(N($AG23)=0,TODAY(),$AG23),IF(N($AF23)=0,TODAY(),$AF23))))</f>
        <v>46233</v>
      </c>
      <c r="U23" s="485">
        <f>IF(OR($AH23="",$AH23="保有中"),"",ROUND(IF($AH23="日数制限",$AI23,IF($AH23="利益確定",$M23,$N23)),0))</f>
        <v>3158</v>
      </c>
      <c r="V23" s="700">
        <f>IF(OR(F23="",G23="",U23=""),"",IF(C23="売",(F23-U23)*G23,(U23-F23)*G23))</f>
        <v>-13200</v>
      </c>
      <c r="W23" s="487">
        <f>IF(OR($E23="",$B23=""),"",IF($T23&lt;&gt;"",$T23-$E23,TODAY()-$E23)+1)</f>
        <v>2</v>
      </c>
      <c r="X23" s="484" t="str">
        <f>IF(OR($AH23="",$AH23="保有中"),"",$AH23)</f>
        <v>損切確定</v>
      </c>
      <c r="Y23" s="488"/>
      <c r="Z23" s="710">
        <v>21</v>
      </c>
      <c r="AA23" s="600" t="s">
        <v>1331</v>
      </c>
      <c r="AD23" s="616" t="s">
        <v>1324</v>
      </c>
      <c r="AE23" s="625">
        <f>IF($E23="","",WORKDAY($E23,12))</f>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IFERROR(INDEX(始値!$E$6:$BT$305,MATCH(TEXT($B23,"0"),TEXT(銘柄管理!$B$6:$B$305,"0"),0),MATCH($AE23,始値!$E$3:$BT$3,0)),"")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IF($F24="","",ROUND(IF($C24="売",$F24*0.94,$F24*1.06),0))</f>
        <v>10923</v>
      </c>
      <c r="N24" s="485">
        <f>IF($F24="","",ROUND(IF($C24="売",$F24*1.04,$F24*0.96),0))</f>
        <v>12085</v>
      </c>
      <c r="O24" s="486" t="str">
        <f>IF(OR($B24="",$F24="",$H24=""),"",IF($C24="売",IF($H24&lt;=$M24,"🟢利確",IF($H24&lt;=$F24*0.95,"🟡利確&amp;TR STOP検討",IF($H24&gt;=$N24,"🔴損切",IF($H24&gt;=$F24*1.035,"🔴損切間近",IF($H24&gt;=$F24*1.03,"⚠️+3%注意","保持継続"))))),IF($H24&gt;=$M24,"🟢利確",IF($H24&gt;=$F24*1.05,"🟡利確&amp;TR STOP検討",IF($H24&lt;=$N24,"🔴損切",IF($H24&lt;=$F24*0.965,"🔴損切間近",IF($H24&lt;=$F24*0.97,"⚠️-3%注意","保持継続")))))))</f>
        <v>🔴損切</v>
      </c>
      <c r="P24" s="485">
        <f ca="1">IF(B24="","",IFERROR(MAX(OFFSET(高値!$E$6,IFERROR(MATCH(B24,銘柄管理!$B$6:$B$305,0),MATCH(TEXT(B24,"0"),銘柄管理!$B$6:$B$305,0))-1,0,1,10)),""))</f>
        <v>15660</v>
      </c>
      <c r="Q24" s="485">
        <f ca="1">IF(B24="","",IFERROR(MIN(OFFSET(安値!$E$6,IFERROR(MATCH(B24,銘柄管理!$B$6:$B$305,0),MATCH(TEXT(B24,"0"),銘柄管理!$B$6:$B$305,0))-1,0,1,10)),""))</f>
        <v>11460</v>
      </c>
      <c r="R24" s="485">
        <f>IF(P24="","",ROUND(P24*0.97,0))</f>
        <v>15190</v>
      </c>
      <c r="S24" s="585" t="str">
        <f>IF(B24="","",IF(T24&lt;&gt;"","✅売却済",IF(OR(H24="",L24=""),"📌保有中",IF(L24&gt;=0.06,"🟢利確推奨",IF(L24&gt;=0.05,"🟡利確直近",IF(L24&gt;=0.045,"🔵トレーリング検討",IF(L24&gt;-0.03,"📌保有中",IF(L24&gt;-0.04,"⚠️損切注意","🔴損切り"))))))))</f>
        <v>✅売却済</v>
      </c>
      <c r="T24" s="593">
        <f>IF(OR($AH24="",$AH24="保有中"),"",IF($AH24="日数制限",$AE24,IF($AH24="損切確定",IF(N($AG24)=0,TODAY(),$AG24),IF(N($AF24)=0,TODAY(),$AF24))))</f>
        <v>46233</v>
      </c>
      <c r="U24" s="485">
        <f>IF(OR($AH24="",$AH24="保有中"),"",ROUND(IF($AH24="日数制限",$AI24,IF($AH24="利益確定",$M24,$N24)),0))</f>
        <v>12085</v>
      </c>
      <c r="V24" s="700">
        <f>IF(OR(F24="",G24="",U24=""),"",IF(C24="売",(F24-U24)*G24,(U24-F24)*G24))</f>
        <v>-46500</v>
      </c>
      <c r="W24" s="487">
        <f>IF(OR($E24="",$B24=""),"",IF($T24&lt;&gt;"",$T24-$E24,TODAY()-$E24)+1)</f>
        <v>2</v>
      </c>
      <c r="X24" s="484" t="str">
        <f>IF(OR($AH24="",$AH24="保有中"),"",$AH24)</f>
        <v>損切確定</v>
      </c>
      <c r="Y24" s="488"/>
      <c r="Z24" s="710">
        <v>21</v>
      </c>
      <c r="AA24" s="600" t="s">
        <v>1354</v>
      </c>
      <c r="AD24" s="608" t="s">
        <v>1325</v>
      </c>
      <c r="AE24" s="624">
        <f>IF($E24="","",WORKDAY($E24,12))</f>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IFERROR(INDEX(始値!$E$6:$BT$305,MATCH(TEXT($B24,"0"),TEXT(銘柄管理!$B$6:$B$305,"0"),0),MATCH($AE24,始値!$E$3:$BT$3,0)),"")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IF($F25="","",ROUND(IF($C25="売",$F25*0.94,$F25*1.06),0))</f>
        <v>5369</v>
      </c>
      <c r="N25" s="485">
        <f>IF($F25="","",ROUND(IF($C25="売",$F25*1.04,$F25*0.96),0))</f>
        <v>5940</v>
      </c>
      <c r="O25" s="486" t="str">
        <f>IF(OR($B25="",$F25="",$H25=""),"",IF($C25="売",IF($H25&lt;=$M25,"🟢利確",IF($H25&lt;=$F25*0.95,"🟡利確&amp;TR STOP検討",IF($H25&gt;=$N25,"🔴損切",IF($H25&gt;=$F25*1.035,"🔴損切間近",IF($H25&gt;=$F25*1.03,"⚠️+3%注意","保持継続"))))),IF($H25&gt;=$M25,"🟢利確",IF($H25&gt;=$F25*1.05,"🟡利確&amp;TR STOP検討",IF($H25&lt;=$N25,"🔴損切",IF($H25&lt;=$F25*0.965,"🔴損切間近",IF($H25&lt;=$F25*0.97,"⚠️-3%注意","保持継続")))))))</f>
        <v>🔴損切</v>
      </c>
      <c r="P25" s="485">
        <f ca="1">IF(B25="","",IFERROR(MAX(OFFSET(高値!$E$6,IFERROR(MATCH(B25,銘柄管理!$B$6:$B$305,0),MATCH(TEXT(B25,"0"),銘柄管理!$B$6:$B$305,0))-1,0,1,10)),""))</f>
        <v>6840</v>
      </c>
      <c r="Q25" s="485">
        <f ca="1">IF(B25="","",IFERROR(MIN(OFFSET(安値!$E$6,IFERROR(MATCH(B25,銘柄管理!$B$6:$B$305,0),MATCH(TEXT(B25,"0"),銘柄管理!$B$6:$B$305,0))-1,0,1,10)),""))</f>
        <v>5636</v>
      </c>
      <c r="R25" s="485">
        <f>IF(P25="","",ROUND(P25*0.97,0))</f>
        <v>6635</v>
      </c>
      <c r="S25" s="585" t="str">
        <f>IF(B25="","",IF(T25&lt;&gt;"","✅売却済",IF(OR(H25="",L25=""),"📌保有中",IF(L25&gt;=0.06,"🟢利確推奨",IF(L25&gt;=0.05,"🟡利確直近",IF(L25&gt;=0.045,"🔵トレーリング検討",IF(L25&gt;-0.03,"📌保有中",IF(L25&gt;-0.04,"⚠️損切注意","🔴損切り"))))))))</f>
        <v>✅売却済</v>
      </c>
      <c r="T25" s="593">
        <f>IF(OR($AH25="",$AH25="保有中"),"",IF($AH25="日数制限",$AE25,IF($AH25="損切確定",IF(N($AG25)=0,TODAY(),$AG25),IF(N($AF25)=0,TODAY(),$AF25))))</f>
        <v>46234</v>
      </c>
      <c r="U25" s="485">
        <f>IF(OR($AH25="",$AH25="保有中"),"",ROUND(IF($AH25="日数制限",$AI25,IF($AH25="利益確定",$M25,$N25)),0))</f>
        <v>5940</v>
      </c>
      <c r="V25" s="700">
        <f>IF(OR(F25="",G25="",U25=""),"",IF(C25="売",(F25-U25)*G25,(U25-F25)*G25))</f>
        <v>-22800</v>
      </c>
      <c r="W25" s="487">
        <f>IF(OR($E25="",$B25=""),"",IF($T25&lt;&gt;"",$T25-$E25,TODAY()-$E25)+1)</f>
        <v>3</v>
      </c>
      <c r="X25" s="484" t="str">
        <f>IF(OR($AH25="",$AH25="保有中"),"",$AH25)</f>
        <v>損切確定</v>
      </c>
      <c r="Y25" s="488"/>
      <c r="Z25" s="710">
        <v>21</v>
      </c>
      <c r="AA25" s="600" t="s">
        <v>1355</v>
      </c>
      <c r="AD25" s="608" t="s">
        <v>1325</v>
      </c>
      <c r="AE25" s="624">
        <f>IF($E25="","",WORKDAY($E25,12))</f>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IFERROR(INDEX(始値!$E$6:$BT$305,MATCH(TEXT($B25,"0"),TEXT(銘柄管理!$B$6:$B$305,"0"),0),MATCH($AE25,始値!$E$3:$BT$3,0)),"")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IF($F26="","",ROUND(IF($C26="売",$F26*0.94,$F26*1.06),0))</f>
        <v>1552</v>
      </c>
      <c r="N26" s="485">
        <f>IF($F26="","",ROUND(IF($C26="売",$F26*1.04,$F26*0.96),0))</f>
        <v>1405</v>
      </c>
      <c r="O26" s="486" t="str">
        <f>IF(OR($B26="",$F26="",$H26=""),"",IF($C26="売",IF($H26&lt;=$M26,"🟢利確",IF($H26&lt;=$F26*0.95,"🟡利確&amp;TR STOP検討",IF($H26&gt;=$N26,"🔴損切",IF($H26&gt;=$F26*1.035,"🔴損切間近",IF($H26&gt;=$F26*1.03,"⚠️+3%注意","保持継続"))))),IF($H26&gt;=$M26,"🟢利確",IF($H26&gt;=$F26*1.05,"🟡利確&amp;TR STOP検討",IF($H26&lt;=$N26,"🔴損切",IF($H26&lt;=$F26*0.965,"🔴損切間近",IF($H26&lt;=$F26*0.97,"⚠️-3%注意","保持継続")))))))</f>
        <v>保持継続</v>
      </c>
      <c r="P26" s="485">
        <f ca="1">IF(B26="","",IFERROR(MAX(OFFSET(高値!$E$6,IFERROR(MATCH(B26,銘柄管理!$B$6:$B$305,0),MATCH(TEXT(B26,"0"),銘柄管理!$B$6:$B$305,0))-1,0,1,10)),""))</f>
        <v>1518</v>
      </c>
      <c r="Q26" s="485">
        <f ca="1">IF(B26="","",IFERROR(MIN(OFFSET(安値!$E$6,IFERROR(MATCH(B26,銘柄管理!$B$6:$B$305,0),MATCH(TEXT(B26,"0"),銘柄管理!$B$6:$B$305,0))-1,0,1,10)),""))</f>
        <v>1404</v>
      </c>
      <c r="R26" s="485">
        <f>IF(P26="","",ROUND(P26*0.97,0))</f>
        <v>1472</v>
      </c>
      <c r="S26" s="585" t="str">
        <f>IF(B26="","",IF(T26&lt;&gt;"","✅売却済",IF(OR(H26="",L26=""),"📌保有中",IF(L26&gt;=0.06,"🟢利確推奨",IF(L26&gt;=0.05,"🟡利確直近",IF(L26&gt;=0.045,"🔵トレーリング検討",IF(L26&gt;-0.03,"📌保有中",IF(L26&gt;-0.04,"⚠️損切注意","🔴損切り"))))))))</f>
        <v>✅売却済</v>
      </c>
      <c r="T26" s="593">
        <f>IF(OR($AH26="",$AH26="保有中"),"",IF($AH26="日数制限",$AE26,IF($AH26="損切確定",IF(N($AG26)=0,TODAY(),$AG26),IF(N($AF26)=0,TODAY(),$AF26))))</f>
        <v>46237</v>
      </c>
      <c r="U26" s="485">
        <f>IF(OR($AH26="",$AH26="保有中"),"",ROUND(IF($AH26="日数制限",$AI26,IF($AH26="利益確定",$M26,$N26)),0))</f>
        <v>1405</v>
      </c>
      <c r="V26" s="700">
        <f>IF(OR(F26="",G26="",U26=""),"",IF(C26="売",(F26-U26)*G26,(U26-F26)*G26))</f>
        <v>-5900</v>
      </c>
      <c r="W26" s="487">
        <f>IF(OR($E26="",$B26=""),"",IF($T26&lt;&gt;"",$T26-$E26,TODAY()-$E26)+1)</f>
        <v>5</v>
      </c>
      <c r="X26" s="484" t="str">
        <f>IF(OR($AH26="",$AH26="保有中"),"",$AH26)</f>
        <v>損切確定</v>
      </c>
      <c r="Y26" s="488"/>
      <c r="Z26" s="710">
        <v>16</v>
      </c>
      <c r="AA26" s="600" t="s">
        <v>1356</v>
      </c>
      <c r="AD26" s="608" t="s">
        <v>1322</v>
      </c>
      <c r="AE26" s="624">
        <f>IF($E26="","",WORKDAY($E26,12))</f>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IFERROR(INDEX(始値!$E$6:$BT$305,MATCH(TEXT($B26,"0"),TEXT(銘柄管理!$B$6:$B$305,"0"),0),MATCH($AE26,始値!$E$3:$BT$3,0)),"")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IF($F27="","",ROUND(IF($C27="売",$F27*0.94,$F27*1.06),0))</f>
        <v>5194</v>
      </c>
      <c r="N27" s="485">
        <f>IF($F27="","",ROUND(IF($C27="売",$F27*1.04,$F27*0.96),0))</f>
        <v>4704</v>
      </c>
      <c r="O27" s="486" t="str">
        <f>IF(OR($B27="",$F27="",$H27=""),"",IF($C27="売",IF($H27&lt;=$M27,"🟢利確",IF($H27&lt;=$F27*0.95,"🟡利確&amp;TR STOP検討",IF($H27&gt;=$N27,"🔴損切",IF($H27&gt;=$F27*1.035,"🔴損切間近",IF($H27&gt;=$F27*1.03,"⚠️+3%注意","保持継続"))))),IF($H27&gt;=$M27,"🟢利確",IF($H27&gt;=$F27*1.05,"🟡利確&amp;TR STOP検討",IF($H27&lt;=$N27,"🔴損切",IF($H27&lt;=$F27*0.965,"🔴損切間近",IF($H27&lt;=$F27*0.97,"⚠️-3%注意","保持継続")))))))</f>
        <v>🔴損切</v>
      </c>
      <c r="P27" s="485">
        <f ca="1">IF(B27="","",IFERROR(MAX(OFFSET(高値!$E$6,IFERROR(MATCH(B27,銘柄管理!$B$6:$B$305,0),MATCH(TEXT(B27,"0"),銘柄管理!$B$6:$B$305,0))-1,0,1,10)),""))</f>
        <v>5132</v>
      </c>
      <c r="Q27" s="485">
        <f ca="1">IF(B27="","",IFERROR(MIN(OFFSET(安値!$E$6,IFERROR(MATCH(B27,銘柄管理!$B$6:$B$305,0),MATCH(TEXT(B27,"0"),銘柄管理!$B$6:$B$305,0))-1,0,1,10)),""))</f>
        <v>4476</v>
      </c>
      <c r="R27" s="485">
        <f>IF(P27="","",ROUND(P27*0.97,0))</f>
        <v>4978</v>
      </c>
      <c r="S27" s="585" t="str">
        <f>IF(B27="","",IF(T27&lt;&gt;"","✅売却済",IF(OR(H27="",L27=""),"📌保有中",IF(L27&gt;=0.06,"🟢利確推奨",IF(L27&gt;=0.05,"🟡利確直近",IF(L27&gt;=0.045,"🔵トレーリング検討",IF(L27&gt;-0.03,"📌保有中",IF(L27&gt;-0.04,"⚠️損切注意","🔴損切り"))))))))</f>
        <v>✅売却済</v>
      </c>
      <c r="T27" s="593">
        <f>IF(OR($AH27="",$AH27="保有中"),"",IF($AH27="日数制限",$AE27,IF($AH27="損切確定",IF(N($AG27)=0,TODAY(),$AG27),IF(N($AF27)=0,TODAY(),$AF27))))</f>
        <v>46237</v>
      </c>
      <c r="U27" s="485">
        <f>IF(OR($AH27="",$AH27="保有中"),"",ROUND(IF($AH27="日数制限",$AI27,IF($AH27="利益確定",$M27,$N27)),0))</f>
        <v>4704</v>
      </c>
      <c r="V27" s="700">
        <f>IF(OR(F27="",G27="",U27=""),"",IF(C27="売",(F27-U27)*G27,(U27-F27)*G27))</f>
        <v>-19600</v>
      </c>
      <c r="W27" s="487">
        <f>IF(OR($E27="",$B27=""),"",IF($T27&lt;&gt;"",$T27-$E27,TODAY()-$E27)+1)</f>
        <v>5</v>
      </c>
      <c r="X27" s="484" t="str">
        <f>IF(OR($AH27="",$AH27="保有中"),"",$AH27)</f>
        <v>損切確定</v>
      </c>
      <c r="Y27" s="488"/>
      <c r="Z27" s="710">
        <v>16</v>
      </c>
      <c r="AA27" s="600" t="s">
        <v>1357</v>
      </c>
      <c r="AD27" s="608" t="s">
        <v>1322</v>
      </c>
      <c r="AE27" s="624">
        <f>IF($E27="","",WORKDAY($E27,12))</f>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IFERROR(INDEX(始値!$E$6:$BT$305,MATCH(TEXT($B27,"0"),TEXT(銘柄管理!$B$6:$B$305,"0"),0),MATCH($AE27,始値!$E$3:$BT$3,0)),"")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IF($F28="","",ROUND(IF($C28="売",$F28*0.94,$F28*1.06),0))</f>
        <v>1643</v>
      </c>
      <c r="N28" s="491">
        <f>IF($F28="","",ROUND(IF($C28="売",$F28*1.04,$F28*0.96),0))</f>
        <v>1818</v>
      </c>
      <c r="O28" s="492" t="str">
        <f>IF(OR($B28="",$F28="",$H28=""),"",IF($C28="売",IF($H28&lt;=$M28,"🟢利確",IF($H28&lt;=$F28*0.95,"🟡利確&amp;TR STOP検討",IF($H28&gt;=$N28,"🔴損切",IF($H28&gt;=$F28*1.035,"🔴損切間近",IF($H28&gt;=$F28*1.03,"⚠️+3%注意","保持継続"))))),IF($H28&gt;=$M28,"🟢利確",IF($H28&gt;=$F28*1.05,"🟡利確&amp;TR STOP検討",IF($H28&lt;=$N28,"🔴損切",IF($H28&lt;=$F28*0.965,"🔴損切間近",IF($H28&lt;=$F28*0.97,"⚠️-3%注意","保持継続")))))))</f>
        <v>🔴損切</v>
      </c>
      <c r="P28" s="491">
        <f ca="1">IF(B28="","",IFERROR(MAX(OFFSET(高値!$E$6,IFERROR(MATCH(B28,銘柄管理!$B$6:$B$305,0),MATCH(TEXT(B28,"0"),銘柄管理!$B$6:$B$305,0))-1,0,1,10)),""))</f>
        <v>1958</v>
      </c>
      <c r="Q28" s="491">
        <f ca="1">IF(B28="","",IFERROR(MIN(OFFSET(安値!$E$6,IFERROR(MATCH(B28,銘柄管理!$B$6:$B$305,0),MATCH(TEXT(B28,"0"),銘柄管理!$B$6:$B$305,0))-1,0,1,10)),""))</f>
        <v>1648</v>
      </c>
      <c r="R28" s="491">
        <f>IF(P28="","",ROUND(P28*0.97,0))</f>
        <v>1899</v>
      </c>
      <c r="S28" s="586" t="str">
        <f>IF(B28="","",IF(T28&lt;&gt;"","✅売却済",IF(OR(H28="",L28=""),"📌保有中",IF(L28&gt;=0.06,"🟢利確推奨",IF(L28&gt;=0.05,"🟡利確直近",IF(L28&gt;=0.045,"🔵トレーリング検討",IF(L28&gt;-0.03,"📌保有中",IF(L28&gt;-0.04,"⚠️損切注意","🔴損切り"))))))))</f>
        <v>✅売却済</v>
      </c>
      <c r="T28" s="594">
        <f>IF(OR($AH28="",$AH28="保有中"),"",IF($AH28="日数制限",$AE28,IF($AH28="損切確定",IF(N($AG28)=0,TODAY(),$AG28),IF(N($AF28)=0,TODAY(),$AF28))))</f>
        <v>46237</v>
      </c>
      <c r="U28" s="491">
        <f>IF(OR($AH28="",$AH28="保有中"),"",ROUND(IF($AH28="日数制限",$AI28,IF($AH28="利益確定",$M28,$N28)),0))</f>
        <v>1818</v>
      </c>
      <c r="V28" s="701">
        <f>IF(OR(F28="",G28="",U28=""),"",IF(C28="売",(F28-U28)*G28,(U28-F28)*G28))</f>
        <v>-7000</v>
      </c>
      <c r="W28" s="493">
        <f>IF(OR($E28="",$B28=""),"",IF($T28&lt;&gt;"",$T28-$E28,TODAY()-$E28)+1)</f>
        <v>5</v>
      </c>
      <c r="X28" s="489" t="str">
        <f>IF(OR($AH28="",$AH28="保有中"),"",$AH28)</f>
        <v>損切確定</v>
      </c>
      <c r="Y28" s="488"/>
      <c r="Z28" s="710">
        <v>21</v>
      </c>
      <c r="AA28" s="600" t="s">
        <v>1358</v>
      </c>
      <c r="AD28" s="608" t="s">
        <v>1323</v>
      </c>
      <c r="AE28" s="624">
        <f>IF($E28="","",WORKDAY($E28,12))</f>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IFERROR(INDEX(始値!$E$6:$BT$305,MATCH(TEXT($B28,"0"),TEXT(銘柄管理!$B$6:$B$305,"0"),0),MATCH($AE28,始値!$E$3:$BT$3,0)),"")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IF($F29="","",ROUND(IF($C29="売",$F29*0.94,$F29*1.06),0))</f>
        <v>6232</v>
      </c>
      <c r="N29" s="491">
        <f>IF($F29="","",ROUND(IF($C29="売",$F29*1.04,$F29*0.96),0))</f>
        <v>6895</v>
      </c>
      <c r="O29" s="492" t="str">
        <f>IF(OR($B29="",$F29="",$H29=""),"",IF($C29="売",IF($H29&lt;=$M29,"🟢利確",IF($H29&lt;=$F29*0.95,"🟡利確&amp;TR STOP検討",IF($H29&gt;=$N29,"🔴損切",IF($H29&gt;=$F29*1.035,"🔴損切間近",IF($H29&gt;=$F29*1.03,"⚠️+3%注意","保持継続"))))),IF($H29&gt;=$M29,"🟢利確",IF($H29&gt;=$F29*1.05,"🟡利確&amp;TR STOP検討",IF($H29&lt;=$N29,"🔴損切",IF($H29&lt;=$F29*0.965,"🔴損切間近",IF($H29&lt;=$F29*0.97,"⚠️-3%注意","保持継続")))))))</f>
        <v>🔴損切</v>
      </c>
      <c r="P29" s="491">
        <f ca="1">IF(B29="","",IFERROR(MAX(OFFSET(高値!$E$6,IFERROR(MATCH(B29,銘柄管理!$B$6:$B$305,0),MATCH(TEXT(B29,"0"),銘柄管理!$B$6:$B$305,0))-1,0,1,10)),""))</f>
        <v>7700</v>
      </c>
      <c r="Q29" s="491">
        <f ca="1">IF(B29="","",IFERROR(MIN(OFFSET(安値!$E$6,IFERROR(MATCH(B29,銘柄管理!$B$6:$B$305,0),MATCH(TEXT(B29,"0"),銘柄管理!$B$6:$B$305,0))-1,0,1,10)),""))</f>
        <v>5310</v>
      </c>
      <c r="R29" s="491">
        <f>IF(P29="","",ROUND(P29*0.97,0))</f>
        <v>7469</v>
      </c>
      <c r="S29" s="586" t="str">
        <f>IF(B29="","",IF(T29&lt;&gt;"","✅売却済",IF(OR(H29="",L29=""),"📌保有中",IF(L29&gt;=0.06,"🟢利確推奨",IF(L29&gt;=0.05,"🟡利確直近",IF(L29&gt;=0.045,"🔵トレーリング検討",IF(L29&gt;-0.03,"📌保有中",IF(L29&gt;-0.04,"⚠️損切注意","🔴損切り"))))))))</f>
        <v>✅売却済</v>
      </c>
      <c r="T29" s="594">
        <f>IF(OR($AH29="",$AH29="保有中"),"",IF($AH29="日数制限",$AE29,IF($AH29="損切確定",IF(N($AG29)=0,TODAY(),$AG29),IF(N($AF29)=0,TODAY(),$AF29))))</f>
        <v>46237</v>
      </c>
      <c r="U29" s="491">
        <f>IF(OR($AH29="",$AH29="保有中"),"",ROUND(IF($AH29="日数制限",$AI29,IF($AH29="利益確定",$M29,$N29)),0))</f>
        <v>6895</v>
      </c>
      <c r="V29" s="701">
        <f>IF(OR(F29="",G29="",U29=""),"",IF(C29="売",(F29-U29)*G29,(U29-F29)*G29))</f>
        <v>-26500</v>
      </c>
      <c r="W29" s="493">
        <f>IF(OR($E29="",$B29=""),"",IF($T29&lt;&gt;"",$T29-$E29,TODAY()-$E29)+1)</f>
        <v>5</v>
      </c>
      <c r="X29" s="489" t="str">
        <f>IF(OR($AH29="",$AH29="保有中"),"",$AH29)</f>
        <v>損切確定</v>
      </c>
      <c r="Y29" s="488"/>
      <c r="Z29" s="710">
        <v>21</v>
      </c>
      <c r="AA29" s="600" t="s">
        <v>1359</v>
      </c>
      <c r="AD29" s="608" t="s">
        <v>1323</v>
      </c>
      <c r="AE29" s="624">
        <f>IF($E29="","",WORKDAY($E29,12))</f>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IFERROR(INDEX(始値!$E$6:$BT$305,MATCH(TEXT($B29,"0"),TEXT(銘柄管理!$B$6:$B$305,"0"),0),MATCH($AE29,始値!$E$3:$BT$3,0)),"")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IF($F30="","",ROUND(IF($C30="売",$F30*0.94,$F30*1.06),0))</f>
        <v>4612</v>
      </c>
      <c r="N30" s="491">
        <f>IF($F30="","",ROUND(IF($C30="売",$F30*1.04,$F30*0.96),0))</f>
        <v>4177</v>
      </c>
      <c r="O30" s="492" t="str">
        <f>IF(OR($B30="",$F30="",$H30=""),"",IF($C30="売",IF($H30&lt;=$M30,"🟢利確",IF($H30&lt;=$F30*0.95,"🟡利確&amp;TR STOP検討",IF($H30&gt;=$N30,"🔴損切",IF($H30&gt;=$F30*1.035,"🔴損切間近",IF($H30&gt;=$F30*1.03,"⚠️+3%注意","保持継続"))))),IF($H30&gt;=$M30,"🟢利確",IF($H30&gt;=$F30*1.05,"🟡利確&amp;TR STOP検討",IF($H30&lt;=$N30,"🔴損切",IF($H30&lt;=$F30*0.965,"🔴損切間近",IF($H30&lt;=$F30*0.97,"⚠️-3%注意","保持継続")))))))</f>
        <v>🔴損切間近</v>
      </c>
      <c r="P30" s="491">
        <f ca="1">IF(B30="","",IFERROR(MAX(OFFSET(高値!$E$6,IFERROR(MATCH(B30,銘柄管理!$B$6:$B$305,0),MATCH(TEXT(B30,"0"),銘柄管理!$B$6:$B$305,0))-1,0,1,10)),""))</f>
        <v>4660</v>
      </c>
      <c r="Q30" s="491">
        <f ca="1">IF(B30="","",IFERROR(MIN(OFFSET(安値!$E$6,IFERROR(MATCH(B30,銘柄管理!$B$6:$B$305,0),MATCH(TEXT(B30,"0"),銘柄管理!$B$6:$B$305,0))-1,0,1,10)),""))</f>
        <v>4009</v>
      </c>
      <c r="R30" s="491">
        <f>IF(P30="","",ROUND(P30*0.97,0))</f>
        <v>4520</v>
      </c>
      <c r="S30" s="586" t="str">
        <f>IF(B30="","",IF(T30&lt;&gt;"","✅売却済",IF(OR(H30="",L30=""),"📌保有中",IF(L30&gt;=0.06,"🟢利確推奨",IF(L30&gt;=0.05,"🟡利確直近",IF(L30&gt;=0.045,"🔵トレーリング検討",IF(L30&gt;-0.03,"📌保有中",IF(L30&gt;-0.04,"⚠️損切注意","🔴損切り"))))))))</f>
        <v>✅売却済</v>
      </c>
      <c r="T30" s="594">
        <f>IF(OR($AH30="",$AH30="保有中"),"",IF($AH30="日数制限",$AE30,IF($AH30="損切確定",IF(N($AG30)=0,TODAY(),$AG30),IF(N($AF30)=0,TODAY(),$AF30))))</f>
        <v>46238</v>
      </c>
      <c r="U30" s="491">
        <f>IF(OR($AH30="",$AH30="保有中"),"",ROUND(IF($AH30="日数制限",$AI30,IF($AH30="利益確定",$M30,$N30)),0))</f>
        <v>4177</v>
      </c>
      <c r="V30" s="701">
        <f>IF(OR(F30="",G30="",U30=""),"",IF(C30="売",(F30-U30)*G30,(U30-F30)*G30))</f>
        <v>-17400</v>
      </c>
      <c r="W30" s="493">
        <f>IF(OR($E30="",$B30=""),"",IF($T30&lt;&gt;"",$T30-$E30,TODAY()-$E30)+1)</f>
        <v>6</v>
      </c>
      <c r="X30" s="489" t="str">
        <f>IF(OR($AH30="",$AH30="保有中"),"",$AH30)</f>
        <v>損切確定</v>
      </c>
      <c r="Y30" s="488"/>
      <c r="Z30" s="710">
        <v>21</v>
      </c>
      <c r="AA30" s="600" t="s">
        <v>1353</v>
      </c>
      <c r="AD30" s="608" t="s">
        <v>1324</v>
      </c>
      <c r="AE30" s="624">
        <f>IF($E30="","",WORKDAY($E30,12))</f>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IFERROR(INDEX(始値!$E$6:$BT$305,MATCH(TEXT($B30,"0"),TEXT(銘柄管理!$B$6:$B$305,"0"),0),MATCH($AE30,始値!$E$3:$BT$3,0)),"")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IF($F31="","",ROUND(IF($C31="売",$F31*0.94,$F31*1.06),0))</f>
        <v>3207</v>
      </c>
      <c r="N31" s="491">
        <f>IF($F31="","",ROUND(IF($C31="売",$F31*1.04,$F31*0.96),0))</f>
        <v>2904</v>
      </c>
      <c r="O31" s="492" t="str">
        <f>IF(OR($B31="",$F31="",$H31=""),"",IF($C31="売",IF($H31&lt;=$M31,"🟢利確",IF($H31&lt;=$F31*0.95,"🟡利確&amp;TR STOP検討",IF($H31&gt;=$N31,"🔴損切",IF($H31&gt;=$F31*1.035,"🔴損切間近",IF($H31&gt;=$F31*1.03,"⚠️+3%注意","保持継続"))))),IF($H31&gt;=$M31,"🟢利確",IF($H31&gt;=$F31*1.05,"🟡利確&amp;TR STOP検討",IF($H31&lt;=$N31,"🔴損切",IF($H31&lt;=$F31*0.965,"🔴損切間近",IF($H31&lt;=$F31*0.97,"⚠️-3%注意","保持継続")))))))</f>
        <v>保持継続</v>
      </c>
      <c r="P31" s="491">
        <f ca="1">IF(B31="","",IFERROR(MAX(OFFSET(高値!$E$6,IFERROR(MATCH(B31,銘柄管理!$B$6:$B$305,0),MATCH(TEXT(B31,"0"),銘柄管理!$B$6:$B$305,0))-1,0,1,10)),""))</f>
        <v>3330</v>
      </c>
      <c r="Q31" s="491">
        <f ca="1">IF(B31="","",IFERROR(MIN(OFFSET(安値!$E$6,IFERROR(MATCH(B31,銘柄管理!$B$6:$B$305,0),MATCH(TEXT(B31,"0"),銘柄管理!$B$6:$B$305,0))-1,0,1,10)),""))</f>
        <v>2960</v>
      </c>
      <c r="R31" s="491">
        <f>IF(P31="","",ROUND(P31*0.97,0))</f>
        <v>3230</v>
      </c>
      <c r="S31" s="586" t="str">
        <f>IF(B31="","",IF(T31&lt;&gt;"","✅売却済",IF(OR(H31="",L31=""),"📌保有中",IF(L31&gt;=0.06,"🟢利確推奨",IF(L31&gt;=0.05,"🟡利確直近",IF(L31&gt;=0.045,"🔵トレーリング検討",IF(L31&gt;-0.03,"📌保有中",IF(L31&gt;-0.04,"⚠️損切注意","🔴損切り"))))))))</f>
        <v>📌保有中</v>
      </c>
      <c r="T31" s="594" t="str">
        <f>IF(OR($AH31="",$AH31="保有中"),"",IF($AH31="日数制限",$AE31,IF($AH31="損切確定",IF(N($AG31)=0,TODAY(),$AG31),IF(N($AF31)=0,TODAY(),$AF31))))</f>
        <v/>
      </c>
      <c r="U31" s="491" t="str">
        <f>IF(OR($AH31="",$AH31="保有中"),"",ROUND(IF($AH31="日数制限",$AI31,IF($AH31="利益確定",$M31,$N31)),0))</f>
        <v/>
      </c>
      <c r="V31" s="701" t="str">
        <f>IF(OR(F31="",G31="",U31=""),"",IF(C31="売",(F31-U31)*G31,(U31-F31)*G31))</f>
        <v/>
      </c>
      <c r="W31" s="493">
        <f>IF(OR($E31="",$B31=""),"",IF($T31&lt;&gt;"",$T31-$E31,TODAY()-$E31)+1)</f>
        <v>8</v>
      </c>
      <c r="X31" s="489" t="str">
        <f>IF(OR($AH31="",$AH31="保有中"),"",$AH31)</f>
        <v/>
      </c>
      <c r="Y31" s="488"/>
      <c r="Z31" s="710">
        <v>21</v>
      </c>
      <c r="AA31" s="600" t="s">
        <v>1331</v>
      </c>
      <c r="AD31" s="608" t="s">
        <v>1324</v>
      </c>
      <c r="AE31" s="624">
        <f>IF($E31="","",WORKDAY($E31,12))</f>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IFERROR(INDEX(始値!$E$6:$BT$305,MATCH(TEXT($B31,"0"),TEXT(銘柄管理!$B$6:$B$305,"0"),0),MATCH($AE31,始値!$E$3:$BT$3,0)),"")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IF($F32="","",ROUND(IF($C32="売",$F32*0.94,$F32*1.06),0))</f>
        <v>12690</v>
      </c>
      <c r="N32" s="491">
        <f>IF($F32="","",ROUND(IF($C32="売",$F32*1.04,$F32*0.96),0))</f>
        <v>14040</v>
      </c>
      <c r="O32" s="492" t="str">
        <f>IF(OR($B32="",$F32="",$H32=""),"",IF($C32="売",IF($H32&lt;=$M32,"🟢利確",IF($H32&lt;=$F32*0.95,"🟡利確&amp;TR STOP検討",IF($H32&gt;=$N32,"🔴損切",IF($H32&gt;=$F32*1.035,"🔴損切間近",IF($H32&gt;=$F32*1.03,"⚠️+3%注意","保持継続"))))),IF($H32&gt;=$M32,"🟢利確",IF($H32&gt;=$F32*1.05,"🟡利確&amp;TR STOP検討",IF($H32&lt;=$N32,"🔴損切",IF($H32&lt;=$F32*0.965,"🔴損切間近",IF($H32&lt;=$F32*0.97,"⚠️-3%注意","保持継続")))))))</f>
        <v>🔴損切</v>
      </c>
      <c r="P32" s="491">
        <f ca="1">IF(B32="","",IFERROR(MAX(OFFSET(高値!$E$6,IFERROR(MATCH(B32,銘柄管理!$B$6:$B$305,0),MATCH(TEXT(B32,"0"),銘柄管理!$B$6:$B$305,0))-1,0,1,10)),""))</f>
        <v>15660</v>
      </c>
      <c r="Q32" s="491">
        <f ca="1">IF(B32="","",IFERROR(MIN(OFFSET(安値!$E$6,IFERROR(MATCH(B32,銘柄管理!$B$6:$B$305,0),MATCH(TEXT(B32,"0"),銘柄管理!$B$6:$B$305,0))-1,0,1,10)),""))</f>
        <v>11460</v>
      </c>
      <c r="R32" s="491">
        <f>IF(P32="","",ROUND(P32*0.97,0))</f>
        <v>15190</v>
      </c>
      <c r="S32" s="586" t="str">
        <f>IF(B32="","",IF(T32&lt;&gt;"","✅売却済",IF(OR(H32="",L32=""),"📌保有中",IF(L32&gt;=0.06,"🟢利確推奨",IF(L32&gt;=0.05,"🟡利確直近",IF(L32&gt;=0.045,"🔵トレーリング検討",IF(L32&gt;-0.03,"📌保有中",IF(L32&gt;-0.04,"⚠️損切注意","🔴損切り"))))))))</f>
        <v>✅売却済</v>
      </c>
      <c r="T32" s="594">
        <f>IF(OR($AH32="",$AH32="保有中"),"",IF($AH32="日数制限",$AE32,IF($AH32="損切確定",IF(N($AG32)=0,TODAY(),$AG32),IF(N($AF32)=0,TODAY(),$AF32))))</f>
        <v>46238</v>
      </c>
      <c r="U32" s="491">
        <f>IF(OR($AH32="",$AH32="保有中"),"",ROUND(IF($AH32="日数制限",$AI32,IF($AH32="利益確定",$M32,$N32)),0))</f>
        <v>14040</v>
      </c>
      <c r="V32" s="701">
        <f>IF(OR(F32="",G32="",U32=""),"",IF(C32="売",(F32-U32)*G32,(U32-F32)*G32))</f>
        <v>-54000</v>
      </c>
      <c r="W32" s="493">
        <f>IF(OR($E32="",$B32=""),"",IF($T32&lt;&gt;"",$T32-$E32,TODAY()-$E32)+1)</f>
        <v>6</v>
      </c>
      <c r="X32" s="489" t="str">
        <f>IF(OR($AH32="",$AH32="保有中"),"",$AH32)</f>
        <v>損切確定</v>
      </c>
      <c r="Y32" s="488"/>
      <c r="Z32" s="710">
        <v>21</v>
      </c>
      <c r="AA32" s="600" t="s">
        <v>1354</v>
      </c>
      <c r="AD32" s="608" t="s">
        <v>1325</v>
      </c>
      <c r="AE32" s="624">
        <f>IF($E32="","",WORKDAY($E32,12))</f>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IFERROR(INDEX(始値!$E$6:$BT$305,MATCH(TEXT($B32,"0"),TEXT(銘柄管理!$B$6:$B$305,"0"),0),MATCH($AE32,始値!$E$3:$BT$3,0)),"")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IF($F33="","",ROUND(IF($C33="売",$F33*0.94,$F33*1.06),0))</f>
        <v>2234</v>
      </c>
      <c r="N33" s="491">
        <f>IF($F33="","",ROUND(IF($C33="売",$F33*1.04,$F33*0.96),0))</f>
        <v>2472</v>
      </c>
      <c r="O33" s="492" t="str">
        <f>IF(OR($B33="",$F33="",$H33=""),"",IF($C33="売",IF($H33&lt;=$M33,"🟢利確",IF($H33&lt;=$F33*0.95,"🟡利確&amp;TR STOP検討",IF($H33&gt;=$N33,"🔴損切",IF($H33&gt;=$F33*1.035,"🔴損切間近",IF($H33&gt;=$F33*1.03,"⚠️+3%注意","保持継続"))))),IF($H33&gt;=$M33,"🟢利確",IF($H33&gt;=$F33*1.05,"🟡利確&amp;TR STOP検討",IF($H33&lt;=$N33,"🔴損切",IF($H33&lt;=$F33*0.965,"🔴損切間近",IF($H33&lt;=$F33*0.97,"⚠️-3%注意","保持継続")))))))</f>
        <v>🔴損切</v>
      </c>
      <c r="P33" s="491">
        <f ca="1">IF(B33="","",IFERROR(MAX(OFFSET(高値!$E$6,IFERROR(MATCH(B33,銘柄管理!$B$6:$B$305,0),MATCH(TEXT(B33,"0"),銘柄管理!$B$6:$B$305,0))-1,0,1,10)),""))</f>
        <v>2680</v>
      </c>
      <c r="Q33" s="491">
        <f ca="1">IF(B33="","",IFERROR(MIN(OFFSET(安値!$E$6,IFERROR(MATCH(B33,銘柄管理!$B$6:$B$305,0),MATCH(TEXT(B33,"0"),銘柄管理!$B$6:$B$305,0))-1,0,1,10)),""))</f>
        <v>2130</v>
      </c>
      <c r="R33" s="491">
        <f>IF(P33="","",ROUND(P33*0.97,0))</f>
        <v>2600</v>
      </c>
      <c r="S33" s="586" t="str">
        <f>IF(B33="","",IF(T33&lt;&gt;"","✅売却済",IF(OR(H33="",L33=""),"📌保有中",IF(L33&gt;=0.06,"🟢利確推奨",IF(L33&gt;=0.05,"🟡利確直近",IF(L33&gt;=0.045,"🔵トレーリング検討",IF(L33&gt;-0.03,"📌保有中",IF(L33&gt;-0.04,"⚠️損切注意","🔴損切り"))))))))</f>
        <v>✅売却済</v>
      </c>
      <c r="T33" s="594">
        <f>IF(OR($AH33="",$AH33="保有中"),"",IF($AH33="日数制限",$AE33,IF($AH33="損切確定",IF(N($AG33)=0,TODAY(),$AG33),IF(N($AF33)=0,TODAY(),$AF33))))</f>
        <v>46238</v>
      </c>
      <c r="U33" s="491">
        <f>IF(OR($AH33="",$AH33="保有中"),"",ROUND(IF($AH33="日数制限",$AI33,IF($AH33="利益確定",$M33,$N33)),0))</f>
        <v>2472</v>
      </c>
      <c r="V33" s="701">
        <f>IF(OR(F33="",G33="",U33=""),"",IF(C33="売",(F33-U33)*G33,(U33-F33)*G33))</f>
        <v>-9500</v>
      </c>
      <c r="W33" s="493">
        <f>IF(OR($E33="",$B33=""),"",IF($T33&lt;&gt;"",$T33-$E33,TODAY()-$E33)+1)</f>
        <v>6</v>
      </c>
      <c r="X33" s="489" t="str">
        <f>IF(OR($AH33="",$AH33="保有中"),"",$AH33)</f>
        <v>損切確定</v>
      </c>
      <c r="Y33" s="488"/>
      <c r="Z33" s="710">
        <v>18</v>
      </c>
      <c r="AA33" s="600" t="s">
        <v>1360</v>
      </c>
      <c r="AD33" s="608" t="s">
        <v>1325</v>
      </c>
      <c r="AE33" s="624">
        <f>IF($E33="","",WORKDAY($E33,12))</f>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IFERROR(INDEX(始値!$E$6:$BT$305,MATCH(TEXT($B33,"0"),TEXT(銘柄管理!$B$6:$B$305,"0"),0),MATCH($AE33,始値!$E$3:$BT$3,0)),"")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IF($F34="","",ROUND(IF($C34="売",$F34*0.94,$F34*1.06),0))</f>
        <v>1048</v>
      </c>
      <c r="N34" s="491">
        <f>IF($F34="","",ROUND(IF($C34="売",$F34*1.04,$F34*0.96),0))</f>
        <v>949</v>
      </c>
      <c r="O34" s="492" t="str">
        <f>IF(OR($B34="",$F34="",$H34=""),"",IF($C34="売",IF($H34&lt;=$M34,"🟢利確",IF($H34&lt;=$F34*0.95,"🟡利確&amp;TR STOP検討",IF($H34&gt;=$N34,"🔴損切",IF($H34&gt;=$F34*1.035,"🔴損切間近",IF($H34&gt;=$F34*1.03,"⚠️+3%注意","保持継続"))))),IF($H34&gt;=$M34,"🟢利確",IF($H34&gt;=$F34*1.05,"🟡利確&amp;TR STOP検討",IF($H34&lt;=$N34,"🔴損切",IF($H34&lt;=$F34*0.965,"🔴損切間近",IF($H34&lt;=$F34*0.97,"⚠️-3%注意","保持継続")))))))</f>
        <v>保持継続</v>
      </c>
      <c r="P34" s="491">
        <f ca="1">IF(B34="","",IFERROR(MAX(OFFSET(高値!$E$6,IFERROR(MATCH(B34,銘柄管理!$B$6:$B$305,0),MATCH(TEXT(B34,"0"),銘柄管理!$B$6:$B$305,0))-1,0,1,10)),""))</f>
        <v>1000</v>
      </c>
      <c r="Q34" s="491">
        <f ca="1">IF(B34="","",IFERROR(MIN(OFFSET(安値!$E$6,IFERROR(MATCH(B34,銘柄管理!$B$6:$B$305,0),MATCH(TEXT(B34,"0"),銘柄管理!$B$6:$B$305,0))-1,0,1,10)),""))</f>
        <v>974</v>
      </c>
      <c r="R34" s="491">
        <f>IF(P34="","",ROUND(P34*0.97,0))</f>
        <v>970</v>
      </c>
      <c r="S34" s="586" t="str">
        <f>IF(B34="","",IF(T34&lt;&gt;"","✅売却済",IF(OR(H34="",L34=""),"📌保有中",IF(L34&gt;=0.06,"🟢利確推奨",IF(L34&gt;=0.05,"🟡利確直近",IF(L34&gt;=0.045,"🔵トレーリング検討",IF(L34&gt;-0.03,"📌保有中",IF(L34&gt;-0.04,"⚠️損切注意","🔴損切り"))))))))</f>
        <v>📌保有中</v>
      </c>
      <c r="T34" s="594" t="str">
        <f>IF(OR($AH34="",$AH34="保有中"),"",IF($AH34="日数制限",$AE34,IF($AH34="損切確定",IF(N($AG34)=0,TODAY(),$AG34),IF(N($AF34)=0,TODAY(),$AF34))))</f>
        <v/>
      </c>
      <c r="U34" s="491" t="str">
        <f>IF(OR($AH34="",$AH34="保有中"),"",ROUND(IF($AH34="日数制限",$AI34,IF($AH34="利益確定",$M34,$N34)),0))</f>
        <v/>
      </c>
      <c r="V34" s="701" t="str">
        <f>IF(OR(F34="",G34="",U34=""),"",IF(C34="売",(F34-U34)*G34,(U34-F34)*G34))</f>
        <v/>
      </c>
      <c r="W34" s="493">
        <f>IF(OR($E34="",$B34=""),"",IF($T34&lt;&gt;"",$T34-$E34,TODAY()-$E34)+1)</f>
        <v>8</v>
      </c>
      <c r="X34" s="489" t="str">
        <f>IF(OR($AH34="",$AH34="保有中"),"",$AH34)</f>
        <v/>
      </c>
      <c r="Y34" s="488"/>
      <c r="Z34" s="710">
        <v>18</v>
      </c>
      <c r="AD34" s="608" t="s">
        <v>1324</v>
      </c>
      <c r="AE34" s="624">
        <f>IF($E34="","",WORKDAY($E34,12))</f>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IFERROR(INDEX(始値!$E$6:$BT$305,MATCH(TEXT($B34,"0"),TEXT(銘柄管理!$B$6:$B$305,"0"),0),MATCH($AE34,始値!$E$3:$BT$3,0)),"")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IF($F35="","",ROUND(IF($C35="売",$F35*0.94,$F35*1.06),0))</f>
        <v>3572</v>
      </c>
      <c r="N35" s="491">
        <f>IF($F35="","",ROUND(IF($C35="売",$F35*1.04,$F35*0.96),0))</f>
        <v>3235</v>
      </c>
      <c r="O35" s="492" t="str">
        <f>IF(OR($B35="",$F35="",$H35=""),"",IF($C35="売",IF($H35&lt;=$M35,"🟢利確",IF($H35&lt;=$F35*0.95,"🟡利確&amp;TR STOP検討",IF($H35&gt;=$N35,"🔴損切",IF($H35&gt;=$F35*1.035,"🔴損切間近",IF($H35&gt;=$F35*1.03,"⚠️+3%注意","保持継続"))))),IF($H35&gt;=$M35,"🟢利確",IF($H35&gt;=$F35*1.05,"🟡利確&amp;TR STOP検討",IF($H35&lt;=$N35,"🔴損切",IF($H35&lt;=$F35*0.965,"🔴損切間近",IF($H35&lt;=$F35*0.97,"⚠️-3%注意","保持継続")))))))</f>
        <v>保持継続</v>
      </c>
      <c r="P35" s="491">
        <f ca="1">IF(B35="","",IFERROR(MAX(OFFSET(高値!$E$6,IFERROR(MATCH(B35,銘柄管理!$B$6:$B$305,0),MATCH(TEXT(B35,"0"),銘柄管理!$B$6:$B$305,0))-1,0,1,10)),""))</f>
        <v>3625</v>
      </c>
      <c r="Q35" s="491">
        <f ca="1">IF(B35="","",IFERROR(MIN(OFFSET(安値!$E$6,IFERROR(MATCH(B35,銘柄管理!$B$6:$B$305,0),MATCH(TEXT(B35,"0"),銘柄管理!$B$6:$B$305,0))-1,0,1,10)),""))</f>
        <v>3200</v>
      </c>
      <c r="R35" s="491">
        <f>IF(P35="","",ROUND(P35*0.97,0))</f>
        <v>3516</v>
      </c>
      <c r="S35" s="586" t="str">
        <f>IF(B35="","",IF(T35&lt;&gt;"","✅売却済",IF(OR(H35="",L35=""),"📌保有中",IF(L35&gt;=0.06,"🟢利確推奨",IF(L35&gt;=0.05,"🟡利確直近",IF(L35&gt;=0.045,"🔵トレーリング検討",IF(L35&gt;-0.03,"📌保有中",IF(L35&gt;-0.04,"⚠️損切注意","🔴損切り"))))))))</f>
        <v>✅売却済</v>
      </c>
      <c r="T35" s="594">
        <f>IF(OR($AH35="",$AH35="保有中"),"",IF($AH35="日数制限",$AE35,IF($AH35="損切確定",IF(N($AG35)=0,TODAY(),$AG35),IF(N($AF35)=0,TODAY(),$AF35))))</f>
        <v>46238</v>
      </c>
      <c r="U35" s="491">
        <f>IF(OR($AH35="",$AH35="保有中"),"",ROUND(IF($AH35="日数制限",$AI35,IF($AH35="利益確定",$M35,$N35)),0))</f>
        <v>3572</v>
      </c>
      <c r="V35" s="701">
        <f>IF(OR(F35="",G35="",U35=""),"",IF(C35="売",(F35-U35)*G35,(U35-F35)*G35))</f>
        <v>20200</v>
      </c>
      <c r="W35" s="493">
        <f>IF(OR($E35="",$B35=""),"",IF($T35&lt;&gt;"",$T35-$E35,TODAY()-$E35)+1)</f>
        <v>6</v>
      </c>
      <c r="X35" s="489" t="str">
        <f>IF(OR($AH35="",$AH35="保有中"),"",$AH35)</f>
        <v>利益確定</v>
      </c>
      <c r="Y35" s="488"/>
      <c r="Z35" s="710">
        <v>15</v>
      </c>
      <c r="AD35" s="608" t="s">
        <v>1324</v>
      </c>
      <c r="AE35" s="624">
        <f>IF($E35="","",WORKDAY($E35,12))</f>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IFERROR(INDEX(始値!$E$6:$BT$305,MATCH(TEXT($B35,"0"),TEXT(銘柄管理!$B$6:$B$305,"0"),0),MATCH($AE35,始値!$E$3:$BT$3,0)),"")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IF($F36="","",ROUND(IF($C36="売",$F36*0.94,$F36*1.06),0))</f>
        <v>1927</v>
      </c>
      <c r="N36" s="491">
        <f>IF($F36="","",ROUND(IF($C36="売",$F36*1.04,$F36*0.96),0))</f>
        <v>2132</v>
      </c>
      <c r="O36" s="492" t="str">
        <f>IF(OR($B36="",$F36="",$H36=""),"",IF($C36="売",IF($H36&lt;=$M36,"🟢利確",IF($H36&lt;=$F36*0.95,"🟡利確&amp;TR STOP検討",IF($H36&gt;=$N36,"🔴損切",IF($H36&gt;=$F36*1.035,"🔴損切間近",IF($H36&gt;=$F36*1.03,"⚠️+3%注意","保持継続"))))),IF($H36&gt;=$M36,"🟢利確",IF($H36&gt;=$F36*1.05,"🟡利確&amp;TR STOP検討",IF($H36&lt;=$N36,"🔴損切",IF($H36&lt;=$F36*0.965,"🔴損切間近",IF($H36&lt;=$F36*0.97,"⚠️-3%注意","保持継続")))))))</f>
        <v>🔴損切</v>
      </c>
      <c r="P36" s="491">
        <f ca="1">IF(B36="","",IFERROR(MAX(OFFSET(高値!$E$6,IFERROR(MATCH(B36,銘柄管理!$B$6:$B$305,0),MATCH(TEXT(B36,"0"),銘柄管理!$B$6:$B$305,0))-1,0,1,10)),""))</f>
        <v>2371</v>
      </c>
      <c r="Q36" s="491">
        <f ca="1">IF(B36="","",IFERROR(MIN(OFFSET(安値!$E$6,IFERROR(MATCH(B36,銘柄管理!$B$6:$B$305,0),MATCH(TEXT(B36,"0"),銘柄管理!$B$6:$B$305,0))-1,0,1,10)),""))</f>
        <v>1521</v>
      </c>
      <c r="R36" s="491">
        <f>IF(P36="","",ROUND(P36*0.97,0))</f>
        <v>2300</v>
      </c>
      <c r="S36" s="586" t="str">
        <f>IF(B36="","",IF(T36&lt;&gt;"","✅売却済",IF(OR(H36="",L36=""),"📌保有中",IF(L36&gt;=0.06,"🟢利確推奨",IF(L36&gt;=0.05,"🟡利確直近",IF(L36&gt;=0.045,"🔵トレーリング検討",IF(L36&gt;-0.03,"📌保有中",IF(L36&gt;-0.04,"⚠️損切注意","🔴損切り"))))))))</f>
        <v>✅売却済</v>
      </c>
      <c r="T36" s="594">
        <f>IF(OR($AH36="",$AH36="保有中"),"",IF($AH36="日数制限",$AE36,IF($AH36="損切確定",IF(N($AG36)=0,TODAY(),$AG36),IF(N($AF36)=0,TODAY(),$AF36))))</f>
        <v>46238</v>
      </c>
      <c r="U36" s="491">
        <f>IF(OR($AH36="",$AH36="保有中"),"",ROUND(IF($AH36="日数制限",$AI36,IF($AH36="利益確定",$M36,$N36)),0))</f>
        <v>2132</v>
      </c>
      <c r="V36" s="701">
        <f>IF(OR(F36="",G36="",U36=""),"",IF(C36="売",(F36-U36)*G36,(U36-F36)*G36))</f>
        <v>-8200</v>
      </c>
      <c r="W36" s="493">
        <f>IF(OR($E36="",$B36=""),"",IF($T36&lt;&gt;"",$T36-$E36,TODAY()-$E36)+1)</f>
        <v>6</v>
      </c>
      <c r="X36" s="489" t="str">
        <f>IF(OR($AH36="",$AH36="保有中"),"",$AH36)</f>
        <v>損切確定</v>
      </c>
      <c r="Y36" s="488"/>
      <c r="Z36" s="710">
        <v>22</v>
      </c>
      <c r="AD36" s="608" t="s">
        <v>1325</v>
      </c>
      <c r="AE36" s="624">
        <f>IF($E36="","",WORKDAY($E36,12))</f>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IFERROR(INDEX(始値!$E$6:$BT$305,MATCH(TEXT($B36,"0"),TEXT(銘柄管理!$B$6:$B$305,"0"),0),MATCH($AE36,始値!$E$3:$BT$3,0)),"")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IF($F37="","",ROUND(IF($C37="売",$F37*0.94,$F37*1.06),0))</f>
        <v>1199</v>
      </c>
      <c r="N37" s="491">
        <f>IF($F37="","",ROUND(IF($C37="売",$F37*1.04,$F37*0.96),0))</f>
        <v>1086</v>
      </c>
      <c r="O37" s="492" t="str">
        <f>IF(OR($B37="",$F37="",$H37=""),"",IF($C37="売",IF($H37&lt;=$M37,"🟢利確",IF($H37&lt;=$F37*0.95,"🟡利確&amp;TR STOP検討",IF($H37&gt;=$N37,"🔴損切",IF($H37&gt;=$F37*1.035,"🔴損切間近",IF($H37&gt;=$F37*1.03,"⚠️+3%注意","保持継続"))))),IF($H37&gt;=$M37,"🟢利確",IF($H37&gt;=$F37*1.05,"🟡利確&amp;TR STOP検討",IF($H37&lt;=$N37,"🔴損切",IF($H37&lt;=$F37*0.965,"🔴損切間近",IF($H37&lt;=$F37*0.97,"⚠️-3%注意","保持継続")))))))</f>
        <v>保持継続</v>
      </c>
      <c r="P37" s="491">
        <f ca="1">IF(B37="","",IFERROR(MAX(OFFSET(高値!$E$6,IFERROR(MATCH(B37,銘柄管理!$B$6:$B$305,0),MATCH(TEXT(B37,"0"),銘柄管理!$B$6:$B$305,0))-1,0,1,10)),""))</f>
        <v>1232.5</v>
      </c>
      <c r="Q37" s="491">
        <f ca="1">IF(B37="","",IFERROR(MIN(OFFSET(安値!$E$6,IFERROR(MATCH(B37,銘柄管理!$B$6:$B$305,0),MATCH(TEXT(B37,"0"),銘柄管理!$B$6:$B$305,0))-1,0,1,10)),""))</f>
        <v>1100.5</v>
      </c>
      <c r="R37" s="491">
        <f>IF(P37="","",ROUND(P37*0.97,0))</f>
        <v>1196</v>
      </c>
      <c r="S37" s="586" t="str">
        <f>IF(B37="","",IF(T37&lt;&gt;"","✅売却済",IF(OR(H37="",L37=""),"📌保有中",IF(L37&gt;=0.06,"🟢利確推奨",IF(L37&gt;=0.05,"🟡利確直近",IF(L37&gt;=0.045,"🔵トレーリング検討",IF(L37&gt;-0.03,"📌保有中",IF(L37&gt;-0.04,"⚠️損切注意","🔴損切り"))))))))</f>
        <v>🔵トレーリング検討</v>
      </c>
      <c r="T37" s="594" t="str">
        <f>IF(OR($AH37="",$AH37="保有中"),"",IF($AH37="日数制限",$AE37,IF($AH37="損切確定",IF(N($AG37)=0,TODAY(),$AG37),IF(N($AF37)=0,TODAY(),$AF37))))</f>
        <v/>
      </c>
      <c r="U37" s="491" t="str">
        <f>IF(OR($AH37="",$AH37="保有中"),"",ROUND(IF($AH37="日数制限",$AI37,IF($AH37="利益確定",$M37,$N37)),0))</f>
        <v/>
      </c>
      <c r="V37" s="701" t="str">
        <f>IF(OR(F37="",G37="",U37=""),"",IF(C37="売",(F37-U37)*G37,(U37-F37)*G37))</f>
        <v/>
      </c>
      <c r="W37" s="493">
        <f>IF(OR($E37="",$B37=""),"",IF($T37&lt;&gt;"",$T37-$E37,TODAY()-$E37)+1)</f>
        <v>4</v>
      </c>
      <c r="X37" s="489" t="str">
        <f>IF(OR($AH37="",$AH37="保有中"),"",$AH37)</f>
        <v/>
      </c>
      <c r="Y37" s="488"/>
      <c r="Z37" s="710">
        <v>17</v>
      </c>
      <c r="AD37" s="608" t="s">
        <v>1322</v>
      </c>
      <c r="AE37" s="624">
        <f>IF($E37="","",WORKDAY($E37,12))</f>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IFERROR(INDEX(始値!$E$6:$BT$305,MATCH(TEXT($B37,"0"),TEXT(銘柄管理!$B$6:$B$305,"0"),0),MATCH($AE37,始値!$E$3:$BT$3,0)),"")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IF($F38="","",ROUND(IF($C38="売",$F38*0.94,$F38*1.06),0))</f>
        <v>7314</v>
      </c>
      <c r="N38" s="491">
        <f>IF($F38="","",ROUND(IF($C38="売",$F38*1.04,$F38*0.96),0))</f>
        <v>6624</v>
      </c>
      <c r="O38" s="492" t="str">
        <f>IF(OR($B38="",$F38="",$H38=""),"",IF($C38="売",IF($H38&lt;=$M38,"🟢利確",IF($H38&lt;=$F38*0.95,"🟡利確&amp;TR STOP検討",IF($H38&gt;=$N38,"🔴損切",IF($H38&gt;=$F38*1.035,"🔴損切間近",IF($H38&gt;=$F38*1.03,"⚠️+3%注意","保持継続"))))),IF($H38&gt;=$M38,"🟢利確",IF($H38&gt;=$F38*1.05,"🟡利確&amp;TR STOP検討",IF($H38&lt;=$N38,"🔴損切",IF($H38&lt;=$F38*0.965,"🔴損切間近",IF($H38&lt;=$F38*0.97,"⚠️-3%注意","保持継続")))))))</f>
        <v>保持継続</v>
      </c>
      <c r="P38" s="491">
        <f ca="1">IF(B38="","",IFERROR(MAX(OFFSET(高値!$E$6,IFERROR(MATCH(B38,銘柄管理!$B$6:$B$305,0),MATCH(TEXT(B38,"0"),銘柄管理!$B$6:$B$305,0))-1,0,1,10)),""))</f>
        <v>7218</v>
      </c>
      <c r="Q38" s="491">
        <f ca="1">IF(B38="","",IFERROR(MIN(OFFSET(安値!$E$6,IFERROR(MATCH(B38,銘柄管理!$B$6:$B$305,0),MATCH(TEXT(B38,"0"),銘柄管理!$B$6:$B$305,0))-1,0,1,10)),""))</f>
        <v>6362</v>
      </c>
      <c r="R38" s="491">
        <f>IF(P38="","",ROUND(P38*0.97,0))</f>
        <v>7001</v>
      </c>
      <c r="S38" s="586" t="str">
        <f>IF(B38="","",IF(T38&lt;&gt;"","✅売却済",IF(OR(H38="",L38=""),"📌保有中",IF(L38&gt;=0.06,"🟢利確推奨",IF(L38&gt;=0.05,"🟡利確直近",IF(L38&gt;=0.045,"🔵トレーリング検討",IF(L38&gt;-0.03,"📌保有中",IF(L38&gt;-0.04,"⚠️損切注意","🔴損切り"))))))))</f>
        <v>📌保有中</v>
      </c>
      <c r="T38" s="594" t="str">
        <f>IF(OR($AH38="",$AH38="保有中"),"",IF($AH38="日数制限",$AE38,IF($AH38="損切確定",IF(N($AG38)=0,TODAY(),$AG38),IF(N($AF38)=0,TODAY(),$AF38))))</f>
        <v/>
      </c>
      <c r="U38" s="491" t="str">
        <f>IF(OR($AH38="",$AH38="保有中"),"",ROUND(IF($AH38="日数制限",$AI38,IF($AH38="利益確定",$M38,$N38)),0))</f>
        <v/>
      </c>
      <c r="V38" s="701" t="str">
        <f>IF(OR(F38="",G38="",U38=""),"",IF(C38="売",(F38-U38)*G38,(U38-F38)*G38))</f>
        <v/>
      </c>
      <c r="W38" s="493">
        <f>IF(OR($E38="",$B38=""),"",IF($T38&lt;&gt;"",$T38-$E38,TODAY()-$E38)+1)</f>
        <v>4</v>
      </c>
      <c r="X38" s="489" t="str">
        <f>IF(OR($AH38="",$AH38="保有中"),"",$AH38)</f>
        <v/>
      </c>
      <c r="Y38" s="488"/>
      <c r="Z38" s="710">
        <v>17</v>
      </c>
      <c r="AD38" s="608" t="s">
        <v>1322</v>
      </c>
      <c r="AE38" s="624">
        <f>IF($E38="","",WORKDAY($E38,12))</f>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IFERROR(INDEX(始値!$E$6:$BT$305,MATCH(TEXT($B38,"0"),TEXT(銘柄管理!$B$6:$B$305,"0"),0),MATCH($AE38,始値!$E$3:$BT$3,0)),"")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IF($F39="","",ROUND(IF($C39="売",$F39*0.94,$F39*1.06),0))</f>
        <v>5013</v>
      </c>
      <c r="N39" s="491">
        <f>IF($F39="","",ROUND(IF($C39="売",$F39*1.04,$F39*0.96),0))</f>
        <v>5546</v>
      </c>
      <c r="O39" s="492" t="str">
        <f>IF(OR($B39="",$F39="",$H39=""),"",IF($C39="売",IF($H39&lt;=$M39,"🟢利確",IF($H39&lt;=$F39*0.95,"🟡利確&amp;TR STOP検討",IF($H39&gt;=$N39,"🔴損切",IF($H39&gt;=$F39*1.035,"🔴損切間近",IF($H39&gt;=$F39*1.03,"⚠️+3%注意","保持継続"))))),IF($H39&gt;=$M39,"🟢利確",IF($H39&gt;=$F39*1.05,"🟡利確&amp;TR STOP検討",IF($H39&lt;=$N39,"🔴損切",IF($H39&lt;=$F39*0.965,"🔴損切間近",IF($H39&lt;=$F39*0.97,"⚠️-3%注意","保持継続")))))))</f>
        <v>🔴損切</v>
      </c>
      <c r="P39" s="491">
        <f ca="1">IF(B39="","",IFERROR(MAX(OFFSET(高値!$E$6,IFERROR(MATCH(B39,銘柄管理!$B$6:$B$305,0),MATCH(TEXT(B39,"0"),銘柄管理!$B$6:$B$305,0))-1,0,1,10)),""))</f>
        <v>6100</v>
      </c>
      <c r="Q39" s="491">
        <f ca="1">IF(B39="","",IFERROR(MIN(OFFSET(安値!$E$6,IFERROR(MATCH(B39,銘柄管理!$B$6:$B$305,0),MATCH(TEXT(B39,"0"),銘柄管理!$B$6:$B$305,0))-1,0,1,10)),""))</f>
        <v>5033</v>
      </c>
      <c r="R39" s="491">
        <f>IF(P39="","",ROUND(P39*0.97,0))</f>
        <v>5917</v>
      </c>
      <c r="S39" s="586" t="str">
        <f>IF(B39="","",IF(T39&lt;&gt;"","✅売却済",IF(OR(H39="",L39=""),"📌保有中",IF(L39&gt;=0.06,"🟢利確推奨",IF(L39&gt;=0.05,"🟡利確直近",IF(L39&gt;=0.045,"🔵トレーリング検討",IF(L39&gt;-0.03,"📌保有中",IF(L39&gt;-0.04,"⚠️損切注意","🔴損切り"))))))))</f>
        <v>✅売却済</v>
      </c>
      <c r="T39" s="594">
        <f>IF(OR($AH39="",$AH39="保有中"),"",IF($AH39="日数制限",$AE39,IF($AH39="損切確定",IF(N($AG39)=0,TODAY(),$AG39),IF(N($AF39)=0,TODAY(),$AF39))))</f>
        <v>46239</v>
      </c>
      <c r="U39" s="491">
        <f>IF(OR($AH39="",$AH39="保有中"),"",ROUND(IF($AH39="日数制限",$AI39,IF($AH39="利益確定",$M39,$N39)),0))</f>
        <v>5546</v>
      </c>
      <c r="V39" s="701">
        <f>IF(OR(F39="",G39="",U39=""),"",IF(C39="売",(F39-U39)*G39,(U39-F39)*G39))</f>
        <v>-21300</v>
      </c>
      <c r="W39" s="493">
        <f>IF(OR($E39="",$B39=""),"",IF($T39&lt;&gt;"",$T39-$E39,TODAY()-$E39)+1)</f>
        <v>3</v>
      </c>
      <c r="X39" s="489" t="str">
        <f>IF(OR($AH39="",$AH39="保有中"),"",$AH39)</f>
        <v>損切確定</v>
      </c>
      <c r="Y39" s="488"/>
      <c r="Z39" s="710">
        <v>16</v>
      </c>
      <c r="AD39" s="608" t="s">
        <v>1323</v>
      </c>
      <c r="AE39" s="624">
        <f>IF($E39="","",WORKDAY($E39,12))</f>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IFERROR(INDEX(始値!$E$6:$BT$305,MATCH(TEXT($B39,"0"),TEXT(銘柄管理!$B$6:$B$305,"0"),0),MATCH($AE39,始値!$E$3:$BT$3,0)),"")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IF($F40="","",ROUND(IF($C40="売",$F40*0.94,$F40*1.06),0))</f>
        <v>2726</v>
      </c>
      <c r="N40" s="491">
        <f>IF($F40="","",ROUND(IF($C40="売",$F40*1.04,$F40*0.96),0))</f>
        <v>3016</v>
      </c>
      <c r="O40" s="492" t="str">
        <f>IF(OR($B40="",$F40="",$H40=""),"",IF($C40="売",IF($H40&lt;=$M40,"🟢利確",IF($H40&lt;=$F40*0.95,"🟡利確&amp;TR STOP検討",IF($H40&gt;=$N40,"🔴損切",IF($H40&gt;=$F40*1.035,"🔴損切間近",IF($H40&gt;=$F40*1.03,"⚠️+3%注意","保持継続"))))),IF($H40&gt;=$M40,"🟢利確",IF($H40&gt;=$F40*1.05,"🟡利確&amp;TR STOP検討",IF($H40&lt;=$N40,"🔴損切",IF($H40&lt;=$F40*0.965,"🔴損切間近",IF($H40&lt;=$F40*0.97,"⚠️-3%注意","保持継続")))))))</f>
        <v>🔴損切</v>
      </c>
      <c r="P40" s="491">
        <f ca="1">IF(B40="","",IFERROR(MAX(OFFSET(高値!$E$6,IFERROR(MATCH(B40,銘柄管理!$B$6:$B$305,0),MATCH(TEXT(B40,"0"),銘柄管理!$B$6:$B$305,0))-1,0,1,10)),""))</f>
        <v>3840</v>
      </c>
      <c r="Q40" s="491">
        <f ca="1">IF(B40="","",IFERROR(MIN(OFFSET(安値!$E$6,IFERROR(MATCH(B40,銘柄管理!$B$6:$B$305,0),MATCH(TEXT(B40,"0"),銘柄管理!$B$6:$B$305,0))-1,0,1,10)),""))</f>
        <v>2615</v>
      </c>
      <c r="R40" s="491">
        <f>IF(P40="","",ROUND(P40*0.97,0))</f>
        <v>3725</v>
      </c>
      <c r="S40" s="586" t="str">
        <f>IF(B40="","",IF(T40&lt;&gt;"","✅売却済",IF(OR(H40="",L40=""),"📌保有中",IF(L40&gt;=0.06,"🟢利確推奨",IF(L40&gt;=0.05,"🟡利確直近",IF(L40&gt;=0.045,"🔵トレーリング検討",IF(L40&gt;-0.03,"📌保有中",IF(L40&gt;-0.04,"⚠️損切注意","🔴損切り"))))))))</f>
        <v>✅売却済</v>
      </c>
      <c r="T40" s="594">
        <f>IF(OR($AH40="",$AH40="保有中"),"",IF($AH40="日数制限",$AE40,IF($AH40="損切確定",IF(N($AG40)=0,TODAY(),$AG40),IF(N($AF40)=0,TODAY(),$AF40))))</f>
        <v>46238</v>
      </c>
      <c r="U40" s="491">
        <f>IF(OR($AH40="",$AH40="保有中"),"",ROUND(IF($AH40="日数制限",$AI40,IF($AH40="利益確定",$M40,$N40)),0))</f>
        <v>3016</v>
      </c>
      <c r="V40" s="701">
        <f>IF(OR(F40="",G40="",U40=""),"",IF(C40="売",(F40-U40)*G40,(U40-F40)*G40))</f>
        <v>-11600</v>
      </c>
      <c r="W40" s="493">
        <f>IF(OR($E40="",$B40=""),"",IF($T40&lt;&gt;"",$T40-$E40,TODAY()-$E40)+1)</f>
        <v>2</v>
      </c>
      <c r="X40" s="489" t="str">
        <f>IF(OR($AH40="",$AH40="保有中"),"",$AH40)</f>
        <v>損切確定</v>
      </c>
      <c r="Y40" s="488"/>
      <c r="Z40" s="710">
        <v>16</v>
      </c>
      <c r="AD40" s="608" t="s">
        <v>1323</v>
      </c>
      <c r="AE40" s="624">
        <f>IF($E40="","",WORKDAY($E40,12))</f>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IFERROR(INDEX(始値!$E$6:$BT$305,MATCH(TEXT($B40,"0"),TEXT(銘柄管理!$B$6:$B$305,"0"),0),MATCH($AE40,始値!$E$3:$BT$3,0)),"")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IF($F41="","",ROUND(IF($C41="売",$F41*0.94,$F41*1.06),0))</f>
        <v>3241</v>
      </c>
      <c r="N41" s="491">
        <f>IF($F41="","",ROUND(IF($C41="売",$F41*1.04,$F41*0.96),0))</f>
        <v>2936</v>
      </c>
      <c r="O41" s="492" t="str">
        <f>IF(OR($B41="",$F41="",$H41=""),"",IF($C41="売",IF($H41&lt;=$M41,"🟢利確",IF($H41&lt;=$F41*0.95,"🟡利確&amp;TR STOP検討",IF($H41&gt;=$N41,"🔴損切",IF($H41&gt;=$F41*1.035,"🔴損切間近",IF($H41&gt;=$F41*1.03,"⚠️+3%注意","保持継続"))))),IF($H41&gt;=$M41,"🟢利確",IF($H41&gt;=$F41*1.05,"🟡利確&amp;TR STOP検討",IF($H41&lt;=$N41,"🔴損切",IF($H41&lt;=$F41*0.965,"🔴損切間近",IF($H41&lt;=$F41*0.97,"⚠️-3%注意","保持継続")))))))</f>
        <v>⚠️-3%注意</v>
      </c>
      <c r="P41" s="491">
        <f ca="1">IF(B41="","",IFERROR(MAX(OFFSET(高値!$E$6,IFERROR(MATCH(B41,銘柄管理!$B$6:$B$305,0),MATCH(TEXT(B41,"0"),銘柄管理!$B$6:$B$305,0))-1,0,1,10)),""))</f>
        <v>3167</v>
      </c>
      <c r="Q41" s="491">
        <f ca="1">IF(B41="","",IFERROR(MIN(OFFSET(安値!$E$6,IFERROR(MATCH(B41,銘柄管理!$B$6:$B$305,0),MATCH(TEXT(B41,"0"),銘柄管理!$B$6:$B$305,0))-1,0,1,10)),""))</f>
        <v>2708</v>
      </c>
      <c r="R41" s="491">
        <f>IF(P41="","",ROUND(P41*0.97,0))</f>
        <v>3072</v>
      </c>
      <c r="S41" s="586" t="str">
        <f>IF(B41="","",IF(T41&lt;&gt;"","✅売却済",IF(OR(H41="",L41=""),"📌保有中",IF(L41&gt;=0.06,"🟢利確推奨",IF(L41&gt;=0.05,"🟡利確直近",IF(L41&gt;=0.045,"🔵トレーリング検討",IF(L41&gt;-0.03,"📌保有中",IF(L41&gt;-0.04,"⚠️損切注意","🔴損切り"))))))))</f>
        <v>✅売却済</v>
      </c>
      <c r="T41" s="594">
        <f>IF(OR($AH41="",$AH41="保有中"),"",IF($AH41="日数制限",$AE41,IF($AH41="損切確定",IF(N($AG41)=0,TODAY(),$AG41),IF(N($AF41)=0,TODAY(),$AF41))))</f>
        <v>46238</v>
      </c>
      <c r="U41" s="491">
        <f>IF(OR($AH41="",$AH41="保有中"),"",ROUND(IF($AH41="日数制限",$AI41,IF($AH41="利益確定",$M41,$N41)),0))</f>
        <v>2936</v>
      </c>
      <c r="V41" s="701">
        <f>IF(OR(F41="",G41="",U41=""),"",IF(C41="売",(F41-U41)*G41,(U41-F41)*G41))</f>
        <v>-12200</v>
      </c>
      <c r="W41" s="493">
        <f>IF(OR($E41="",$B41=""),"",IF($T41&lt;&gt;"",$T41-$E41,TODAY()-$E41)+1)</f>
        <v>2</v>
      </c>
      <c r="X41" s="489" t="str">
        <f>IF(OR($AH41="",$AH41="保有中"),"",$AH41)</f>
        <v>損切確定</v>
      </c>
      <c r="Y41" s="488"/>
      <c r="Z41" s="710">
        <v>15</v>
      </c>
      <c r="AD41" s="608" t="s">
        <v>1324</v>
      </c>
      <c r="AE41" s="624">
        <f>IF($E41="","",WORKDAY($E41,12))</f>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IFERROR(INDEX(始値!$E$6:$BT$305,MATCH(TEXT($B41,"0"),TEXT(銘柄管理!$B$6:$B$305,"0"),0),MATCH($AE41,始値!$E$3:$BT$3,0)),"")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IF($F42="","",ROUND(IF($C42="売",$F42*0.94,$F42*1.06),0))</f>
        <v>8280</v>
      </c>
      <c r="N42" s="491">
        <f>IF($F42="","",ROUND(IF($C42="売",$F42*1.04,$F42*0.96),0))</f>
        <v>7499</v>
      </c>
      <c r="O42" s="492" t="str">
        <f>IF(OR($B42="",$F42="",$H42=""),"",IF($C42="売",IF($H42&lt;=$M42,"🟢利確",IF($H42&lt;=$F42*0.95,"🟡利確&amp;TR STOP検討",IF($H42&gt;=$N42,"🔴損切",IF($H42&gt;=$F42*1.035,"🔴損切間近",IF($H42&gt;=$F42*1.03,"⚠️+3%注意","保持継続"))))),IF($H42&gt;=$M42,"🟢利確",IF($H42&gt;=$F42*1.05,"🟡利確&amp;TR STOP検討",IF($H42&lt;=$N42,"🔴損切",IF($H42&lt;=$F42*0.965,"🔴損切間近",IF($H42&lt;=$F42*0.97,"⚠️-3%注意","保持継続")))))))</f>
        <v>🟢利確</v>
      </c>
      <c r="P42" s="491">
        <f ca="1">IF(B42="","",IFERROR(MAX(OFFSET(高値!$E$6,IFERROR(MATCH(B42,銘柄管理!$B$6:$B$305,0),MATCH(TEXT(B42,"0"),銘柄管理!$B$6:$B$305,0))-1,0,1,10)),""))</f>
        <v>9210</v>
      </c>
      <c r="Q42" s="491">
        <f ca="1">IF(B42="","",IFERROR(MIN(OFFSET(安値!$E$6,IFERROR(MATCH(B42,銘柄管理!$B$6:$B$305,0),MATCH(TEXT(B42,"0"),銘柄管理!$B$6:$B$305,0))-1,0,1,10)),""))</f>
        <v>6969</v>
      </c>
      <c r="R42" s="491">
        <f>IF(P42="","",ROUND(P42*0.97,0))</f>
        <v>8934</v>
      </c>
      <c r="S42" s="586" t="str">
        <f>IF(B42="","",IF(T42&lt;&gt;"","✅売却済",IF(OR(H42="",L42=""),"📌保有中",IF(L42&gt;=0.06,"🟢利確推奨",IF(L42&gt;=0.05,"🟡利確直近",IF(L42&gt;=0.045,"🔵トレーリング検討",IF(L42&gt;-0.03,"📌保有中",IF(L42&gt;-0.04,"⚠️損切注意","🔴損切り"))))))))</f>
        <v>✅売却済</v>
      </c>
      <c r="T42" s="594">
        <f>IF(OR($AH42="",$AH42="保有中"),"",IF($AH42="日数制限",$AE42,IF($AH42="損切確定",IF(N($AG42)=0,TODAY(),$AG42),IF(N($AF42)=0,TODAY(),$AF42))))</f>
        <v>46239</v>
      </c>
      <c r="U42" s="491">
        <f>IF(OR($AH42="",$AH42="保有中"),"",ROUND(IF($AH42="日数制限",$AI42,IF($AH42="利益確定",$M42,$N42)),0))</f>
        <v>8280</v>
      </c>
      <c r="V42" s="701">
        <f>IF(OR(F42="",G42="",U42=""),"",IF(C42="売",(F42-U42)*G42,(U42-F42)*G42))</f>
        <v>46900</v>
      </c>
      <c r="W42" s="493">
        <f>IF(OR($E42="",$B42=""),"",IF($T42&lt;&gt;"",$T42-$E42,TODAY()-$E42)+1)</f>
        <v>3</v>
      </c>
      <c r="X42" s="489" t="str">
        <f>IF(OR($AH42="",$AH42="保有中"),"",$AH42)</f>
        <v>利益確定</v>
      </c>
      <c r="Y42" s="488"/>
      <c r="Z42" s="710">
        <v>13</v>
      </c>
      <c r="AD42" s="608" t="s">
        <v>1324</v>
      </c>
      <c r="AE42" s="624">
        <f>IF($E42="","",WORKDAY($E42,12))</f>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IFERROR(INDEX(始値!$E$6:$BT$305,MATCH(TEXT($B42,"0"),TEXT(銘柄管理!$B$6:$B$305,"0"),0),MATCH($AE42,始値!$E$3:$BT$3,0)),"")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IF($F43="","",ROUND(IF($C43="売",$F43*0.94,$F43*1.06),0))</f>
        <v>3060</v>
      </c>
      <c r="N43" s="491">
        <f>IF($F43="","",ROUND(IF($C43="売",$F43*1.04,$F43*0.96),0))</f>
        <v>3385</v>
      </c>
      <c r="O43" s="492" t="str">
        <f>IF(OR($B43="",$F43="",$H43=""),"",IF($C43="売",IF($H43&lt;=$M43,"🟢利確",IF($H43&lt;=$F43*0.95,"🟡利確&amp;TR STOP検討",IF($H43&gt;=$N43,"🔴損切",IF($H43&gt;=$F43*1.035,"🔴損切間近",IF($H43&gt;=$F43*1.03,"⚠️+3%注意","保持継続"))))),IF($H43&gt;=$M43,"🟢利確",IF($H43&gt;=$F43*1.05,"🟡利確&amp;TR STOP検討",IF($H43&lt;=$N43,"🔴損切",IF($H43&lt;=$F43*0.965,"🔴損切間近",IF($H43&lt;=$F43*0.97,"⚠️-3%注意","保持継続")))))))</f>
        <v>保持継続</v>
      </c>
      <c r="P43" s="491">
        <f ca="1">IF(B43="","",IFERROR(MAX(OFFSET(高値!$E$6,IFERROR(MATCH(B43,銘柄管理!$B$6:$B$305,0),MATCH(TEXT(B43,"0"),銘柄管理!$B$6:$B$305,0))-1,0,1,10)),""))</f>
        <v>3420</v>
      </c>
      <c r="Q43" s="491">
        <f ca="1">IF(B43="","",IFERROR(MIN(OFFSET(安値!$E$6,IFERROR(MATCH(B43,銘柄管理!$B$6:$B$305,0),MATCH(TEXT(B43,"0"),銘柄管理!$B$6:$B$305,0))-1,0,1,10)),""))</f>
        <v>3200</v>
      </c>
      <c r="R43" s="491">
        <f>IF(P43="","",ROUND(P43*0.97,0))</f>
        <v>3317</v>
      </c>
      <c r="S43" s="586" t="str">
        <f>IF(B43="","",IF(T43&lt;&gt;"","✅売却済",IF(OR(H43="",L43=""),"📌保有中",IF(L43&gt;=0.06,"🟢利確推奨",IF(L43&gt;=0.05,"🟡利確直近",IF(L43&gt;=0.045,"🔵トレーリング検討",IF(L43&gt;-0.03,"📌保有中",IF(L43&gt;-0.04,"⚠️損切注意","🔴損切り"))))))))</f>
        <v>📌保有中</v>
      </c>
      <c r="T43" s="594" t="str">
        <f>IF(OR($AH43="",$AH43="保有中"),"",IF($AH43="日数制限",$AE43,IF($AH43="損切確定",IF(N($AG43)=0,TODAY(),$AG43),IF(N($AF43)=0,TODAY(),$AF43))))</f>
        <v/>
      </c>
      <c r="U43" s="491" t="str">
        <f>IF(OR($AH43="",$AH43="保有中"),"",ROUND(IF($AH43="日数制限",$AI43,IF($AH43="利益確定",$M43,$N43)),0))</f>
        <v/>
      </c>
      <c r="V43" s="701" t="str">
        <f>IF(OR(F43="",G43="",U43=""),"",IF(C43="売",(F43-U43)*G43,(U43-F43)*G43))</f>
        <v/>
      </c>
      <c r="W43" s="493">
        <f>IF(OR($E43="",$B43=""),"",IF($T43&lt;&gt;"",$T43-$E43,TODAY()-$E43)+1)</f>
        <v>4</v>
      </c>
      <c r="X43" s="489" t="str">
        <f>IF(OR($AH43="",$AH43="保有中"),"",$AH43)</f>
        <v/>
      </c>
      <c r="Y43" s="488"/>
      <c r="Z43" s="710">
        <v>17</v>
      </c>
      <c r="AD43" s="608" t="s">
        <v>1325</v>
      </c>
      <c r="AE43" s="624">
        <f>IF($E43="","",WORKDAY($E43,12))</f>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IFERROR(INDEX(始値!$E$6:$BT$305,MATCH(TEXT($B43,"0"),TEXT(銘柄管理!$B$6:$B$305,"0"),0),MATCH($AE43,始値!$E$3:$BT$3,0)),"")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IF($F44="","",ROUND(IF($C44="売",$F44*0.94,$F44*1.06),0))</f>
        <v>4100</v>
      </c>
      <c r="N44" s="491">
        <f>IF($F44="","",ROUND(IF($C44="売",$F44*1.04,$F44*0.96),0))</f>
        <v>3713</v>
      </c>
      <c r="O44" s="492" t="str">
        <f>IF(OR($B44="",$F44="",$H44=""),"",IF($C44="売",IF($H44&lt;=$M44,"🟢利確",IF($H44&lt;=$F44*0.95,"🟡利確&amp;TR STOP検討",IF($H44&gt;=$N44,"🔴損切",IF($H44&gt;=$F44*1.035,"🔴損切間近",IF($H44&gt;=$F44*1.03,"⚠️+3%注意","保持継続"))))),IF($H44&gt;=$M44,"🟢利確",IF($H44&gt;=$F44*1.05,"🟡利確&amp;TR STOP検討",IF($H44&lt;=$N44,"🔴損切",IF($H44&lt;=$F44*0.965,"🔴損切間近",IF($H44&lt;=$F44*0.97,"⚠️-3%注意","保持継続")))))))</f>
        <v>保持継続</v>
      </c>
      <c r="P44" s="491">
        <f ca="1">IF(B44="","",IFERROR(MAX(OFFSET(高値!$E$6,IFERROR(MATCH(B44,銘柄管理!$B$6:$B$305,0),MATCH(TEXT(B44,"0"),銘柄管理!$B$6:$B$305,0))-1,0,1,10)),""))</f>
        <v>4077</v>
      </c>
      <c r="Q44" s="491">
        <f ca="1">IF(B44="","",IFERROR(MIN(OFFSET(安値!$E$6,IFERROR(MATCH(B44,銘柄管理!$B$6:$B$305,0),MATCH(TEXT(B44,"0"),銘柄管理!$B$6:$B$305,0))-1,0,1,10)),""))</f>
        <v>3672</v>
      </c>
      <c r="R44" s="491">
        <f>IF(P44="","",ROUND(P44*0.97,0))</f>
        <v>3955</v>
      </c>
      <c r="S44" s="586" t="str">
        <f>IF(B44="","",IF(T44&lt;&gt;"","✅売却済",IF(OR(H44="",L44=""),"📌保有中",IF(L44&gt;=0.06,"🟢利確推奨",IF(L44&gt;=0.05,"🟡利確直近",IF(L44&gt;=0.045,"🔵トレーリング検討",IF(L44&gt;-0.03,"📌保有中",IF(L44&gt;-0.04,"⚠️損切注意","🔴損切り"))))))))</f>
        <v>📌保有中</v>
      </c>
      <c r="T44" s="594" t="str">
        <f>IF(OR($AH44="",$AH44="保有中"),"",IF($AH44="日数制限",$AE44,IF($AH44="損切確定",IF(N($AG44)=0,TODAY(),$AG44),IF(N($AF44)=0,TODAY(),$AF44))))</f>
        <v/>
      </c>
      <c r="U44" s="491" t="str">
        <f>IF(OR($AH44="",$AH44="保有中"),"",ROUND(IF($AH44="日数制限",$AI44,IF($AH44="利益確定",$M44,$N44)),0))</f>
        <v/>
      </c>
      <c r="V44" s="701" t="str">
        <f>IF(OR(F44="",G44="",U44=""),"",IF(C44="売",(F44-U44)*G44,(U44-F44)*G44))</f>
        <v/>
      </c>
      <c r="W44" s="493">
        <f>IF(OR($E44="",$B44=""),"",IF($T44&lt;&gt;"",$T44-$E44,TODAY()-$E44)+1)</f>
        <v>3</v>
      </c>
      <c r="X44" s="489" t="str">
        <f>IF(OR($AH44="",$AH44="保有中"),"",$AH44)</f>
        <v/>
      </c>
      <c r="Y44" s="488"/>
      <c r="Z44" s="710">
        <v>14</v>
      </c>
      <c r="AD44" s="608" t="s">
        <v>1324</v>
      </c>
      <c r="AE44" s="624">
        <f>IF($E44="","",WORKDAY($E44,12))</f>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IFERROR(INDEX(始値!$E$6:$BT$305,MATCH(TEXT($B44,"0"),TEXT(銘柄管理!$B$6:$B$305,"0"),0),MATCH($AE44,始値!$E$3:$BT$3,0)),"")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IF($F45="","",ROUND(IF($C45="売",$F45*0.94,$F45*1.06),0))</f>
        <v>2179</v>
      </c>
      <c r="N45" s="491">
        <f>IF($F45="","",ROUND(IF($C45="売",$F45*1.04,$F45*0.96),0))</f>
        <v>2411</v>
      </c>
      <c r="O45" s="492" t="str">
        <f>IF(OR($B45="",$F45="",$H45=""),"",IF($C45="売",IF($H45&lt;=$M45,"🟢利確",IF($H45&lt;=$F45*0.95,"🟡利確&amp;TR STOP検討",IF($H45&gt;=$N45,"🔴損切",IF($H45&gt;=$F45*1.035,"🔴損切間近",IF($H45&gt;=$F45*1.03,"⚠️+3%注意","保持継続"))))),IF($H45&gt;=$M45,"🟢利確",IF($H45&gt;=$F45*1.05,"🟡利確&amp;TR STOP検討",IF($H45&lt;=$N45,"🔴損切",IF($H45&lt;=$F45*0.965,"🔴損切間近",IF($H45&lt;=$F45*0.97,"⚠️-3%注意","保持継続")))))))</f>
        <v>保持継続</v>
      </c>
      <c r="P45" s="491">
        <f ca="1">IF(B45="","",IFERROR(MAX(OFFSET(高値!$E$6,IFERROR(MATCH(B45,銘柄管理!$B$6:$B$305,0),MATCH(TEXT(B45,"0"),銘柄管理!$B$6:$B$305,0))-1,0,1,10)),""))</f>
        <v>2413</v>
      </c>
      <c r="Q45" s="491">
        <f ca="1">IF(B45="","",IFERROR(MIN(OFFSET(安値!$E$6,IFERROR(MATCH(B45,銘柄管理!$B$6:$B$305,0),MATCH(TEXT(B45,"0"),銘柄管理!$B$6:$B$305,0))-1,0,1,10)),""))</f>
        <v>2169</v>
      </c>
      <c r="R45" s="491">
        <f>IF(P45="","",ROUND(P45*0.97,0))</f>
        <v>2341</v>
      </c>
      <c r="S45" s="586" t="str">
        <f>IF(B45="","",IF(T45&lt;&gt;"","✅売却済",IF(OR(H45="",L45=""),"📌保有中",IF(L45&gt;=0.06,"🟢利確推奨",IF(L45&gt;=0.05,"🟡利確直近",IF(L45&gt;=0.045,"🔵トレーリング検討",IF(L45&gt;-0.03,"📌保有中",IF(L45&gt;-0.04,"⚠️損切注意","🔴損切り"))))))))</f>
        <v>✅売却済</v>
      </c>
      <c r="T45" s="594">
        <f>IF(OR($AH45="",$AH45="保有中"),"",IF($AH45="日数制限",$AE45,IF($AH45="損切確定",IF(N($AG45)=0,TODAY(),$AG45),IF(N($AF45)=0,TODAY(),$AF45))))</f>
        <v>46240</v>
      </c>
      <c r="U45" s="491">
        <f>IF(OR($AH45="",$AH45="保有中"),"",ROUND(IF($AH45="日数制限",$AI45,IF($AH45="利益確定",$M45,$N45)),0))</f>
        <v>2411</v>
      </c>
      <c r="V45" s="701">
        <f>IF(OR(F45="",G45="",U45=""),"",IF(C45="売",(F45-U45)*G45,(U45-F45)*G45))</f>
        <v>-9300</v>
      </c>
      <c r="W45" s="493">
        <f>IF(OR($E45="",$B45=""),"",IF($T45&lt;&gt;"",$T45-$E45,TODAY()-$E45)+1)</f>
        <v>3</v>
      </c>
      <c r="X45" s="489" t="str">
        <f>IF(OR($AH45="",$AH45="保有中"),"",$AH45)</f>
        <v>損切確定</v>
      </c>
      <c r="Y45" s="488"/>
      <c r="Z45" s="710">
        <v>12</v>
      </c>
      <c r="AD45" s="608" t="s">
        <v>1325</v>
      </c>
      <c r="AE45" s="624">
        <f>IF($E45="","",WORKDAY($E45,12))</f>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IFERROR(INDEX(始値!$E$6:$BT$305,MATCH(TEXT($B45,"0"),TEXT(銘柄管理!$B$6:$B$305,"0"),0),MATCH($AE45,始値!$E$3:$BT$3,0)),"")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IF($F46="","",ROUND(IF($C46="売",$F46*0.94,$F46*1.06),0))</f>
        <v>6098</v>
      </c>
      <c r="N46" s="491">
        <f>IF($F46="","",ROUND(IF($C46="売",$F46*1.04,$F46*0.96),0))</f>
        <v>6746</v>
      </c>
      <c r="O46" s="492" t="str">
        <f>IF(OR($B46="",$F46="",$H46=""),"",IF($C46="売",IF($H46&lt;=$M46,"🟢利確",IF($H46&lt;=$F46*0.95,"🟡利確&amp;TR STOP検討",IF($H46&gt;=$N46,"🔴損切",IF($H46&gt;=$F46*1.035,"🔴損切間近",IF($H46&gt;=$F46*1.03,"⚠️+3%注意","保持継続"))))),IF($H46&gt;=$M46,"🟢利確",IF($H46&gt;=$F46*1.05,"🟡利確&amp;TR STOP検討",IF($H46&lt;=$N46,"🔴損切",IF($H46&lt;=$F46*0.965,"🔴損切間近",IF($H46&lt;=$F46*0.97,"⚠️-3%注意","保持継続")))))))</f>
        <v>保持継続</v>
      </c>
      <c r="P46" s="491">
        <f ca="1">IF(B46="","",IFERROR(MAX(OFFSET(高値!$E$6,IFERROR(MATCH(B46,銘柄管理!$B$6:$B$305,0),MATCH(TEXT(B46,"0"),銘柄管理!$B$6:$B$305,0))-1,0,1,10)),""))</f>
        <v>7240</v>
      </c>
      <c r="Q46" s="491">
        <f ca="1">IF(B46="","",IFERROR(MIN(OFFSET(安値!$E$6,IFERROR(MATCH(B46,銘柄管理!$B$6:$B$305,0),MATCH(TEXT(B46,"0"),銘柄管理!$B$6:$B$305,0))-1,0,1,10)),""))</f>
        <v>5808</v>
      </c>
      <c r="R46" s="491">
        <f>IF(P46="","",ROUND(P46*0.97,0))</f>
        <v>7023</v>
      </c>
      <c r="S46" s="586" t="str">
        <f>IF(B46="","",IF(T46&lt;&gt;"","✅売却済",IF(OR(H46="",L46=""),"📌保有中",IF(L46&gt;=0.06,"🟢利確推奨",IF(L46&gt;=0.05,"🟡利確直近",IF(L46&gt;=0.045,"🔵トレーリング検討",IF(L46&gt;-0.03,"📌保有中",IF(L46&gt;-0.04,"⚠️損切注意","🔴損切り"))))))))</f>
        <v>📌保有中</v>
      </c>
      <c r="T46" s="594" t="str">
        <f>IF(OR($AH46="",$AH46="保有中"),"",IF($AH46="日数制限",$AE46,IF($AH46="損切確定",IF(N($AG46)=0,TODAY(),$AG46),IF(N($AF46)=0,TODAY(),$AF46))))</f>
        <v/>
      </c>
      <c r="U46" s="491" t="str">
        <f>IF(OR($AH46="",$AH46="保有中"),"",ROUND(IF($AH46="日数制限",$AI46,IF($AH46="利益確定",$M46,$N46)),0))</f>
        <v/>
      </c>
      <c r="V46" s="701" t="str">
        <f>IF(OR(F46="",G46="",U46=""),"",IF(C46="売",(F46-U46)*G46,(U46-F46)*G46))</f>
        <v/>
      </c>
      <c r="W46" s="493">
        <f>IF(OR($E46="",$B46=""),"",IF($T46&lt;&gt;"",$T46-$E46,TODAY()-$E46)+1)</f>
        <v>3</v>
      </c>
      <c r="X46" s="489" t="str">
        <f>IF(OR($AH46="",$AH46="保有中"),"",$AH46)</f>
        <v/>
      </c>
      <c r="Y46" s="488"/>
      <c r="Z46" s="710">
        <v>11</v>
      </c>
      <c r="AD46" s="608" t="s">
        <v>1325</v>
      </c>
      <c r="AE46" s="624">
        <f>IF($E46="","",WORKDAY($E46,12))</f>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IFERROR(INDEX(始値!$E$6:$BT$305,MATCH(TEXT($B46,"0"),TEXT(銘柄管理!$B$6:$B$305,"0"),0),MATCH($AE46,始値!$E$3:$BT$3,0)),"")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IF($F47="","",ROUND(IF($C47="売",$F47*0.94,$F47*1.06),0))</f>
        <v>5566</v>
      </c>
      <c r="N47" s="491">
        <f>IF($F47="","",ROUND(IF($C47="売",$F47*1.04,$F47*0.96),0))</f>
        <v>5041</v>
      </c>
      <c r="O47" s="492" t="str">
        <f>IF(OR($B47="",$F47="",$H47=""),"",IF($C47="売",IF($H47&lt;=$M47,"🟢利確",IF($H47&lt;=$F47*0.95,"🟡利確&amp;TR STOP検討",IF($H47&gt;=$N47,"🔴損切",IF($H47&gt;=$F47*1.035,"🔴損切間近",IF($H47&gt;=$F47*1.03,"⚠️+3%注意","保持継続"))))),IF($H47&gt;=$M47,"🟢利確",IF($H47&gt;=$F47*1.05,"🟡利確&amp;TR STOP検討",IF($H47&lt;=$N47,"🔴損切",IF($H47&lt;=$F47*0.965,"🔴損切間近",IF($H47&lt;=$F47*0.97,"⚠️-3%注意","保持継続")))))))</f>
        <v>保持継続</v>
      </c>
      <c r="P47" s="491">
        <f ca="1">IF(B47="","",IFERROR(MAX(OFFSET(高値!$E$6,IFERROR(MATCH(B47,銘柄管理!$B$6:$B$305,0),MATCH(TEXT(B47,"0"),銘柄管理!$B$6:$B$305,0))-1,0,1,10)),""))</f>
        <v>6022</v>
      </c>
      <c r="Q47" s="491">
        <f ca="1">IF(B47="","",IFERROR(MIN(OFFSET(安値!$E$6,IFERROR(MATCH(B47,銘柄管理!$B$6:$B$305,0),MATCH(TEXT(B47,"0"),銘柄管理!$B$6:$B$305,0))-1,0,1,10)),""))</f>
        <v>5210</v>
      </c>
      <c r="R47" s="491">
        <f>IF(P47="","",ROUND(P47*0.97,0))</f>
        <v>5841</v>
      </c>
      <c r="S47" s="586" t="str">
        <f>IF(B47="","",IF(T47&lt;&gt;"","✅売却済",IF(OR(H47="",L47=""),"📌保有中",IF(L47&gt;=0.06,"🟢利確推奨",IF(L47&gt;=0.05,"🟡利確直近",IF(L47&gt;=0.045,"🔵トレーリング検討",IF(L47&gt;-0.03,"📌保有中",IF(L47&gt;-0.04,"⚠️損切注意","🔴損切り"))))))))</f>
        <v>📌保有中</v>
      </c>
      <c r="T47" s="594" t="str">
        <f>IF(OR($AH47="",$AH47="保有中"),"",IF($AH47="日数制限",$AE47,IF($AH47="損切確定",IF(N($AG47)=0,TODAY(),$AG47),IF(N($AF47)=0,TODAY(),$AF47))))</f>
        <v/>
      </c>
      <c r="U47" s="491" t="str">
        <f>IF(OR($AH47="",$AH47="保有中"),"",ROUND(IF($AH47="日数制限",$AI47,IF($AH47="利益確定",$M47,$N47)),0))</f>
        <v/>
      </c>
      <c r="V47" s="701" t="str">
        <f>IF(OR(F47="",G47="",U47=""),"",IF(C47="売",(F47-U47)*G47,(U47-F47)*G47))</f>
        <v/>
      </c>
      <c r="W47" s="493">
        <f>IF(OR($E47="",$B47=""),"",IF($T47&lt;&gt;"",$T47-$E47,TODAY()-$E47)+1)</f>
        <v>2</v>
      </c>
      <c r="X47" s="489" t="str">
        <f>IF(OR($AH47="",$AH47="保有中"),"",$AH47)</f>
        <v/>
      </c>
      <c r="Y47" s="488"/>
      <c r="Z47" s="710">
        <v>13</v>
      </c>
      <c r="AD47" s="608" t="s">
        <v>1322</v>
      </c>
      <c r="AE47" s="624">
        <f>IF($E47="","",WORKDAY($E47,12))</f>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IFERROR(INDEX(始値!$E$6:$BT$305,MATCH(TEXT($B47,"0"),TEXT(銘柄管理!$B$6:$B$305,"0"),0),MATCH($AE47,始値!$E$3:$BT$3,0)),"")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IF($F48="","",ROUND(IF($C48="売",$F48*0.94,$F48*1.06),0))</f>
        <v>2491</v>
      </c>
      <c r="N48" s="491">
        <f>IF($F48="","",ROUND(IF($C48="売",$F48*1.04,$F48*0.96),0))</f>
        <v>2256</v>
      </c>
      <c r="O48" s="492" t="str">
        <f>IF(OR($B48="",$F48="",$H48=""),"",IF($C48="売",IF($H48&lt;=$M48,"🟢利確",IF($H48&lt;=$F48*0.95,"🟡利確&amp;TR STOP検討",IF($H48&gt;=$N48,"🔴損切",IF($H48&gt;=$F48*1.035,"🔴損切間近",IF($H48&gt;=$F48*1.03,"⚠️+3%注意","保持継続"))))),IF($H48&gt;=$M48,"🟢利確",IF($H48&gt;=$F48*1.05,"🟡利確&amp;TR STOP検討",IF($H48&lt;=$N48,"🔴損切",IF($H48&lt;=$F48*0.965,"🔴損切間近",IF($H48&lt;=$F48*0.97,"⚠️-3%注意","保持継続")))))))</f>
        <v>🔴損切</v>
      </c>
      <c r="P48" s="491">
        <f ca="1">IF(B48="","",IFERROR(MAX(OFFSET(高値!$E$6,IFERROR(MATCH(B48,銘柄管理!$B$6:$B$305,0),MATCH(TEXT(B48,"0"),銘柄管理!$B$6:$B$305,0))-1,0,1,10)),""))</f>
        <v>2500</v>
      </c>
      <c r="Q48" s="491">
        <f ca="1">IF(B48="","",IFERROR(MIN(OFFSET(安値!$E$6,IFERROR(MATCH(B48,銘柄管理!$B$6:$B$305,0),MATCH(TEXT(B48,"0"),銘柄管理!$B$6:$B$305,0))-1,0,1,10)),""))</f>
        <v>2007</v>
      </c>
      <c r="R48" s="491">
        <f>IF(P48="","",ROUND(P48*0.97,0))</f>
        <v>2425</v>
      </c>
      <c r="S48" s="586" t="str">
        <f>IF(B48="","",IF(T48&lt;&gt;"","✅売却済",IF(OR(H48="",L48=""),"📌保有中",IF(L48&gt;=0.06,"🟢利確推奨",IF(L48&gt;=0.05,"🟡利確直近",IF(L48&gt;=0.045,"🔵トレーリング検討",IF(L48&gt;-0.03,"📌保有中",IF(L48&gt;-0.04,"⚠️損切注意","🔴損切り"))))))))</f>
        <v>✅売却済</v>
      </c>
      <c r="T48" s="594">
        <f>IF(OR($AH48="",$AH48="保有中"),"",IF($AH48="日数制限",$AE48,IF($AH48="損切確定",IF(N($AG48)=0,TODAY(),$AG48),IF(N($AF48)=0,TODAY(),$AF48))))</f>
        <v>46240</v>
      </c>
      <c r="U48" s="491">
        <f>IF(OR($AH48="",$AH48="保有中"),"",ROUND(IF($AH48="日数制限",$AI48,IF($AH48="利益確定",$M48,$N48)),0))</f>
        <v>2256</v>
      </c>
      <c r="V48" s="701">
        <f>IF(OR(F48="",G48="",U48=""),"",IF(C48="売",(F48-U48)*G48,(U48-F48)*G48))</f>
        <v>-9400</v>
      </c>
      <c r="W48" s="493">
        <f>IF(OR($E48="",$B48=""),"",IF($T48&lt;&gt;"",$T48-$E48,TODAY()-$E48)+1)</f>
        <v>2</v>
      </c>
      <c r="X48" s="489" t="str">
        <f>IF(OR($AH48="",$AH48="保有中"),"",$AH48)</f>
        <v>損切確定</v>
      </c>
      <c r="Y48" s="488"/>
      <c r="Z48" s="710">
        <v>12</v>
      </c>
      <c r="AD48" s="608" t="s">
        <v>1322</v>
      </c>
      <c r="AE48" s="624">
        <f>IF($E48="","",WORKDAY($E48,12))</f>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IFERROR(INDEX(始値!$E$6:$BT$305,MATCH(TEXT($B48,"0"),TEXT(銘柄管理!$B$6:$B$305,"0"),0),MATCH($AE48,始値!$E$3:$BT$3,0)),"")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IF($F49="","",ROUND(IF($C49="売",$F49*0.94,$F49*1.06),0))</f>
        <v>2962</v>
      </c>
      <c r="N49" s="491">
        <f>IF($F49="","",ROUND(IF($C49="売",$F49*1.04,$F49*0.96),0))</f>
        <v>3277</v>
      </c>
      <c r="O49" s="492" t="str">
        <f>IF(OR($B49="",$F49="",$H49=""),"",IF($C49="売",IF($H49&lt;=$M49,"🟢利確",IF($H49&lt;=$F49*0.95,"🟡利確&amp;TR STOP検討",IF($H49&gt;=$N49,"🔴損切",IF($H49&gt;=$F49*1.035,"🔴損切間近",IF($H49&gt;=$F49*1.03,"⚠️+3%注意","保持継続"))))),IF($H49&gt;=$M49,"🟢利確",IF($H49&gt;=$F49*1.05,"🟡利確&amp;TR STOP検討",IF($H49&lt;=$N49,"🔴損切",IF($H49&lt;=$F49*0.965,"🔴損切間近",IF($H49&lt;=$F49*0.97,"⚠️-3%注意","保持継続")))))))</f>
        <v>保持継続</v>
      </c>
      <c r="P49" s="491">
        <f ca="1">IF(B49="","",IFERROR(MAX(OFFSET(高値!$E$6,IFERROR(MATCH(B49,銘柄管理!$B$6:$B$305,0),MATCH(TEXT(B49,"0"),銘柄管理!$B$6:$B$305,0))-1,0,1,10)),""))</f>
        <v>3658</v>
      </c>
      <c r="Q49" s="491">
        <f ca="1">IF(B49="","",IFERROR(MIN(OFFSET(安値!$E$6,IFERROR(MATCH(B49,銘柄管理!$B$6:$B$305,0),MATCH(TEXT(B49,"0"),銘柄管理!$B$6:$B$305,0))-1,0,1,10)),""))</f>
        <v>3056</v>
      </c>
      <c r="R49" s="491">
        <f>IF(P49="","",ROUND(P49*0.97,0))</f>
        <v>3548</v>
      </c>
      <c r="S49" s="586" t="str">
        <f>IF(B49="","",IF(T49&lt;&gt;"","✅売却済",IF(OR(H49="",L49=""),"📌保有中",IF(L49&gt;=0.06,"🟢利確推奨",IF(L49&gt;=0.05,"🟡利確直近",IF(L49&gt;=0.045,"🔵トレーリング検討",IF(L49&gt;-0.03,"📌保有中",IF(L49&gt;-0.04,"⚠️損切注意","🔴損切り"))))))))</f>
        <v>📌保有中</v>
      </c>
      <c r="T49" s="594" t="str">
        <f>IF(OR($AH49="",$AH49="保有中"),"",IF($AH49="日数制限",$AE49,IF($AH49="損切確定",IF(N($AG49)=0,TODAY(),$AG49),IF(N($AF49)=0,TODAY(),$AF49))))</f>
        <v/>
      </c>
      <c r="U49" s="491" t="str">
        <f>IF(OR($AH49="",$AH49="保有中"),"",ROUND(IF($AH49="日数制限",$AI49,IF($AH49="利益確定",$M49,$N49)),0))</f>
        <v/>
      </c>
      <c r="V49" s="701" t="str">
        <f>IF(OR(F49="",G49="",U49=""),"",IF(C49="売",(F49-U49)*G49,(U49-F49)*G49))</f>
        <v/>
      </c>
      <c r="W49" s="493">
        <f>IF(OR($E49="",$B49=""),"",IF($T49&lt;&gt;"",$T49-$E49,TODAY()-$E49)+1)</f>
        <v>2</v>
      </c>
      <c r="X49" s="489" t="str">
        <f>IF(OR($AH49="",$AH49="保有中"),"",$AH49)</f>
        <v/>
      </c>
      <c r="Y49" s="488"/>
      <c r="Z49" s="710">
        <v>17</v>
      </c>
      <c r="AD49" s="608" t="s">
        <v>1323</v>
      </c>
      <c r="AE49" s="624">
        <f>IF($E49="","",WORKDAY($E49,12))</f>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IFERROR(INDEX(始値!$E$6:$BT$305,MATCH(TEXT($B49,"0"),TEXT(銘柄管理!$B$6:$B$305,"0"),0),MATCH($AE49,始値!$E$3:$BT$3,0)),"")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IF($F50="","",ROUND(IF($C50="売",$F50*0.94,$F50*1.06),0))</f>
        <v>4293</v>
      </c>
      <c r="N50" s="491">
        <f>IF($F50="","",ROUND(IF($C50="売",$F50*1.04,$F50*0.96),0))</f>
        <v>3888</v>
      </c>
      <c r="O50" s="492" t="str">
        <f>IF(OR($B50="",$F50="",$H50=""),"",IF($C50="売",IF($H50&lt;=$M50,"🟢利確",IF($H50&lt;=$F50*0.95,"🟡利確&amp;TR STOP検討",IF($H50&gt;=$N50,"🔴損切",IF($H50&gt;=$F50*1.035,"🔴損切間近",IF($H50&gt;=$F50*1.03,"⚠️+3%注意","保持継続"))))),IF($H50&gt;=$M50,"🟢利確",IF($H50&gt;=$F50*1.05,"🟡利確&amp;TR STOP検討",IF($H50&lt;=$N50,"🔴損切",IF($H50&lt;=$F50*0.965,"🔴損切間近",IF($H50&lt;=$F50*0.97,"⚠️-3%注意","保持継続")))))))</f>
        <v>保持継続</v>
      </c>
      <c r="P50" s="491">
        <f ca="1">IF(B50="","",IFERROR(MAX(OFFSET(高値!$E$6,IFERROR(MATCH(B50,銘柄管理!$B$6:$B$305,0),MATCH(TEXT(B50,"0"),銘柄管理!$B$6:$B$305,0))-1,0,1,10)),""))</f>
        <v>4155</v>
      </c>
      <c r="Q50" s="491">
        <f ca="1">IF(B50="","",IFERROR(MIN(OFFSET(安値!$E$6,IFERROR(MATCH(B50,銘柄管理!$B$6:$B$305,0),MATCH(TEXT(B50,"0"),銘柄管理!$B$6:$B$305,0))-1,0,1,10)),""))</f>
        <v>3621</v>
      </c>
      <c r="R50" s="491">
        <f>IF(P50="","",ROUND(P50*0.97,0))</f>
        <v>4030</v>
      </c>
      <c r="S50" s="586" t="str">
        <f>IF(B50="","",IF(T50&lt;&gt;"","✅売却済",IF(OR(H50="",L50=""),"📌保有中",IF(L50&gt;=0.06,"🟢利確推奨",IF(L50&gt;=0.05,"🟡利確直近",IF(L50&gt;=0.045,"🔵トレーリング検討",IF(L50&gt;-0.03,"📌保有中",IF(L50&gt;-0.04,"⚠️損切注意","🔴損切り"))))))))</f>
        <v>📌保有中</v>
      </c>
      <c r="T50" s="594" t="str">
        <f>IF(OR($AH50="",$AH50="保有中"),"",IF($AH50="日数制限",$AE50,IF($AH50="損切確定",IF(N($AG50)=0,TODAY(),$AG50),IF(N($AF50)=0,TODAY(),$AF50))))</f>
        <v/>
      </c>
      <c r="U50" s="491" t="str">
        <f>IF(OR($AH50="",$AH50="保有中"),"",ROUND(IF($AH50="日数制限",$AI50,IF($AH50="利益確定",$M50,$N50)),0))</f>
        <v/>
      </c>
      <c r="V50" s="701" t="str">
        <f>IF(OR(F50="",G50="",U50=""),"",IF(C50="売",(F50-U50)*G50,(U50-F50)*G50))</f>
        <v/>
      </c>
      <c r="W50" s="493">
        <f>IF(OR($E50="",$B50=""),"",IF($T50&lt;&gt;"",$T50-$E50,TODAY()-$E50)+1)</f>
        <v>2</v>
      </c>
      <c r="X50" s="489" t="str">
        <f>IF(OR($AH50="",$AH50="保有中"),"",$AH50)</f>
        <v/>
      </c>
      <c r="Y50" s="488"/>
      <c r="Z50" s="710">
        <v>21</v>
      </c>
      <c r="AD50" s="608" t="s">
        <v>1324</v>
      </c>
      <c r="AE50" s="624">
        <f>IF($E50="","",WORKDAY($E50,12))</f>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IFERROR(INDEX(始値!$E$6:$BT$305,MATCH(TEXT($B50,"0"),TEXT(銘柄管理!$B$6:$B$305,"0"),0),MATCH($AE50,始値!$E$3:$BT$3,0)),"")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IF($F51="","",ROUND(IF($C51="売",$F51*0.94,$F51*1.06),0))</f>
        <v>5368</v>
      </c>
      <c r="N51" s="491">
        <f>IF($F51="","",ROUND(IF($C51="売",$F51*1.04,$F51*0.96),0))</f>
        <v>5939</v>
      </c>
      <c r="O51" s="492" t="str">
        <f>IF(OR($B51="",$F51="",$H51=""),"",IF($C51="売",IF($H51&lt;=$M51,"🟢利確",IF($H51&lt;=$F51*0.95,"🟡利確&amp;TR STOP検討",IF($H51&gt;=$N51,"🔴損切",IF($H51&gt;=$F51*1.035,"🔴損切間近",IF($H51&gt;=$F51*1.03,"⚠️+3%注意","保持継続"))))),IF($H51&gt;=$M51,"🟢利確",IF($H51&gt;=$F51*1.05,"🟡利確&amp;TR STOP検討",IF($H51&lt;=$N51,"🔴損切",IF($H51&lt;=$F51*0.965,"🔴損切間近",IF($H51&lt;=$F51*0.97,"⚠️-3%注意","保持継続")))))))</f>
        <v>保持継続</v>
      </c>
      <c r="P51" s="491">
        <f ca="1">IF(B51="","",IFERROR(MAX(OFFSET(高値!$E$6,IFERROR(MATCH(B51,銘柄管理!$B$6:$B$305,0),MATCH(TEXT(B51,"0"),銘柄管理!$B$6:$B$305,0))-1,0,1,10)),""))</f>
        <v>6279</v>
      </c>
      <c r="Q51" s="491">
        <f ca="1">IF(B51="","",IFERROR(MIN(OFFSET(安値!$E$6,IFERROR(MATCH(B51,銘柄管理!$B$6:$B$305,0),MATCH(TEXT(B51,"0"),銘柄管理!$B$6:$B$305,0))-1,0,1,10)),""))</f>
        <v>5581</v>
      </c>
      <c r="R51" s="491">
        <f>IF(P51="","",ROUND(P51*0.97,0))</f>
        <v>6091</v>
      </c>
      <c r="S51" s="586" t="str">
        <f>IF(B51="","",IF(T51&lt;&gt;"","✅売却済",IF(OR(H51="",L51=""),"📌保有中",IF(L51&gt;=0.06,"🟢利確推奨",IF(L51&gt;=0.05,"🟡利確直近",IF(L51&gt;=0.045,"🔵トレーリング検討",IF(L51&gt;-0.03,"📌保有中",IF(L51&gt;-0.04,"⚠️損切注意","🔴損切り"))))))))</f>
        <v>📌保有中</v>
      </c>
      <c r="T51" s="594" t="str">
        <f>IF(OR($AH51="",$AH51="保有中"),"",IF($AH51="日数制限",$AE51,IF($AH51="損切確定",IF(N($AG51)=0,TODAY(),$AG51),IF(N($AF51)=0,TODAY(),$AF51))))</f>
        <v/>
      </c>
      <c r="U51" s="491" t="str">
        <f>IF(OR($AH51="",$AH51="保有中"),"",ROUND(IF($AH51="日数制限",$AI51,IF($AH51="利益確定",$M51,$N51)),0))</f>
        <v/>
      </c>
      <c r="V51" s="701" t="str">
        <f>IF(OR(F51="",G51="",U51=""),"",IF(C51="売",(F51-U51)*G51,(U51-F51)*G51))</f>
        <v/>
      </c>
      <c r="W51" s="493">
        <f>IF(OR($E51="",$B51=""),"",IF($T51&lt;&gt;"",$T51-$E51,TODAY()-$E51)+1)</f>
        <v>2</v>
      </c>
      <c r="X51" s="489" t="str">
        <f>IF(OR($AH51="",$AH51="保有中"),"",$AH51)</f>
        <v/>
      </c>
      <c r="Y51" s="488"/>
      <c r="Z51" s="710">
        <v>14</v>
      </c>
      <c r="AD51" s="608" t="s">
        <v>1325</v>
      </c>
      <c r="AE51" s="624">
        <f>IF($E51="","",WORKDAY($E51,12))</f>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IFERROR(INDEX(始値!$E$6:$BT$305,MATCH(TEXT($B51,"0"),TEXT(銘柄管理!$B$6:$B$305,"0"),0),MATCH($AE51,始値!$E$3:$BT$3,0)),"")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IF($F52="","",ROUND(IF($C52="売",$F52*0.94,$F52*1.06),0))</f>
        <v>878</v>
      </c>
      <c r="N52" s="491">
        <f>IF($F52="","",ROUND(IF($C52="売",$F52*1.04,$F52*0.96),0))</f>
        <v>971</v>
      </c>
      <c r="O52" s="492" t="str">
        <f>IF(OR($B52="",$F52="",$H52=""),"",IF($C52="売",IF($H52&lt;=$M52,"🟢利確",IF($H52&lt;=$F52*0.95,"🟡利確&amp;TR STOP検討",IF($H52&gt;=$N52,"🔴損切",IF($H52&gt;=$F52*1.035,"🔴損切間近",IF($H52&gt;=$F52*1.03,"⚠️+3%注意","保持継続"))))),IF($H52&gt;=$M52,"🟢利確",IF($H52&gt;=$F52*1.05,"🟡利確&amp;TR STOP検討",IF($H52&lt;=$N52,"🔴損切",IF($H52&lt;=$F52*0.965,"🔴損切間近",IF($H52&lt;=$F52*0.97,"⚠️-3%注意","保持継続")))))))</f>
        <v>保持継続</v>
      </c>
      <c r="P52" s="491">
        <f ca="1">IF(B52="","",IFERROR(MAX(OFFSET(高値!$E$6,IFERROR(MATCH(B52,銘柄管理!$B$6:$B$305,0),MATCH(TEXT(B52,"0"),銘柄管理!$B$6:$B$305,0))-1,0,1,10)),""))</f>
        <v>1039</v>
      </c>
      <c r="Q52" s="491">
        <f ca="1">IF(B52="","",IFERROR(MIN(OFFSET(安値!$E$6,IFERROR(MATCH(B52,銘柄管理!$B$6:$B$305,0),MATCH(TEXT(B52,"0"),銘柄管理!$B$6:$B$305,0))-1,0,1,10)),""))</f>
        <v>884</v>
      </c>
      <c r="R52" s="491">
        <f>IF(P52="","",ROUND(P52*0.97,0))</f>
        <v>1008</v>
      </c>
      <c r="S52" s="586" t="str">
        <f>IF(B52="","",IF(T52&lt;&gt;"","✅売却済",IF(OR(H52="",L52=""),"📌保有中",IF(L52&gt;=0.06,"🟢利確推奨",IF(L52&gt;=0.05,"🟡利確直近",IF(L52&gt;=0.045,"🔵トレーリング検討",IF(L52&gt;-0.03,"📌保有中",IF(L52&gt;-0.04,"⚠️損切注意","🔴損切り"))))))))</f>
        <v>📌保有中</v>
      </c>
      <c r="T52" s="594" t="str">
        <f>IF(OR($AH52="",$AH52="保有中"),"",IF($AH52="日数制限",$AE52,IF($AH52="損切確定",IF(N($AG52)=0,TODAY(),$AG52),IF(N($AF52)=0,TODAY(),$AF52))))</f>
        <v/>
      </c>
      <c r="U52" s="491" t="str">
        <f>IF(OR($AH52="",$AH52="保有中"),"",ROUND(IF($AH52="日数制限",$AI52,IF($AH52="利益確定",$M52,$N52)),0))</f>
        <v/>
      </c>
      <c r="V52" s="701" t="str">
        <f>IF(OR(F52="",G52="",U52=""),"",IF(C52="売",(F52-U52)*G52,(U52-F52)*G52))</f>
        <v/>
      </c>
      <c r="W52" s="493">
        <f>IF(OR($E52="",$B52=""),"",IF($T52&lt;&gt;"",$T52-$E52,TODAY()-$E52)+1)</f>
        <v>2</v>
      </c>
      <c r="X52" s="489" t="str">
        <f>IF(OR($AH52="",$AH52="保有中"),"",$AH52)</f>
        <v/>
      </c>
      <c r="Y52" s="488"/>
      <c r="Z52" s="710">
        <v>12</v>
      </c>
      <c r="AD52" s="608" t="s">
        <v>1325</v>
      </c>
      <c r="AE52" s="624">
        <f>IF($E52="","",WORKDAY($E52,12))</f>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IFERROR(INDEX(始値!$E$6:$BT$305,MATCH(TEXT($B52,"0"),TEXT(銘柄管理!$B$6:$B$305,"0"),0),MATCH($AE52,始値!$E$3:$BT$3,0)),"")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IF($F53="","",ROUND(IF($C53="売",$F53*0.94,$F53*1.06),0))</f>
        <v/>
      </c>
      <c r="N53" s="491" t="str">
        <f>IF($F53="","",ROUND(IF($C53="売",$F53*1.04,$F53*0.96),0))</f>
        <v/>
      </c>
      <c r="O53" s="492" t="str">
        <f>IF(OR($B53="",$F53="",$H53=""),"",IF($C53="売",IF($H53&lt;=$M53,"🟢利確",IF($H53&lt;=$F53*0.95,"🟡利確&amp;TR STOP検討",IF($H53&gt;=$N53,"🔴損切",IF($H53&gt;=$F53*1.035,"🔴損切間近",IF($H53&gt;=$F53*1.03,"⚠️+3%注意","保持継続"))))),IF($H53&gt;=$M53,"🟢利確",IF($H53&gt;=$F53*1.05,"🟡利確&amp;TR STOP検討",IF($H53&lt;=$N53,"🔴損切",IF($H53&lt;=$F53*0.965,"🔴損切間近",IF($H53&lt;=$F53*0.97,"⚠️-3%注意","保持継続")))))))</f>
        <v/>
      </c>
      <c r="P53" s="491"/>
      <c r="Q53" s="491"/>
      <c r="R53" s="491" t="str">
        <f>IF(P53="","",ROUND(P53*0.97,0))</f>
        <v/>
      </c>
      <c r="S53" s="586" t="str">
        <f>IF(B53="","",IF(T53&lt;&gt;"","✅売却済",IF(OR(H53="",L53=""),"📌保有中",IF(L53&gt;=0.06,"🟢利確推奨",IF(L53&gt;=0.05,"🟡利確直近",IF(L53&gt;=0.045,"🔵トレーリング検討",IF(L53&gt;-0.03,"📌保有中",IF(L53&gt;-0.04,"⚠️損切注意","🔴損切り"))))))))</f>
        <v>📌保有中</v>
      </c>
      <c r="T53" s="594" t="str">
        <f>IF(OR($AH53="",$AH53="保有中"),"",IF($AH53="日数制限",$AE53,IF($AH53="損切確定",IF(N($AG53)=0,TODAY(),$AG53),IF(N($AF53)=0,TODAY(),$AF53))))</f>
        <v/>
      </c>
      <c r="U53" s="491" t="str">
        <f>IF(OR($AH53="",$AH53="保有中"),"",ROUND(IF($AH53="日数制限",$AI53,IF($AH53="利益確定",$M53,$N53)),0))</f>
        <v/>
      </c>
      <c r="V53" s="701" t="str">
        <f>IF(OR(F53="",G53="",U53=""),"",IF(C53="売",(F53-U53)*G53,(U53-F53)*G53))</f>
        <v/>
      </c>
      <c r="W53" s="493">
        <f>IF(OR($E53="",$B53=""),"",IF($T53&lt;&gt;"",$T53-$E53,TODAY()-$E53)+1)</f>
        <v>0</v>
      </c>
      <c r="X53" s="489" t="str">
        <f>IF(OR($AH53="",$AH53="保有中"),"",$AH53)</f>
        <v/>
      </c>
      <c r="Y53" s="488"/>
      <c r="Z53" s="710">
        <v>19</v>
      </c>
      <c r="AD53" s="608" t="s">
        <v>1322</v>
      </c>
      <c r="AE53" s="624">
        <f>IF($E53="","",WORKDAY($E53,12))</f>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IFERROR(INDEX(始値!$E$6:$BT$305,MATCH(TEXT($B53,"0"),TEXT(銘柄管理!$B$6:$B$305,"0"),0),MATCH($AE53,始値!$E$3:$BT$3,0)),"")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IF($F54="","",ROUND(IF($C54="売",$F54*0.94,$F54*1.06),0))</f>
        <v/>
      </c>
      <c r="N54" s="491" t="str">
        <f>IF($F54="","",ROUND(IF($C54="売",$F54*1.04,$F54*0.96),0))</f>
        <v/>
      </c>
      <c r="O54" s="492" t="str">
        <f>IF(OR($B54="",$F54="",$H54=""),"",IF($C54="売",IF($H54&lt;=$M54,"🟢利確",IF($H54&lt;=$F54*0.95,"🟡利確&amp;TR STOP検討",IF($H54&gt;=$N54,"🔴損切",IF($H54&gt;=$F54*1.035,"🔴損切間近",IF($H54&gt;=$F54*1.03,"⚠️+3%注意","保持継続"))))),IF($H54&gt;=$M54,"🟢利確",IF($H54&gt;=$F54*1.05,"🟡利確&amp;TR STOP検討",IF($H54&lt;=$N54,"🔴損切",IF($H54&lt;=$F54*0.965,"🔴損切間近",IF($H54&lt;=$F54*0.97,"⚠️-3%注意","保持継続")))))))</f>
        <v/>
      </c>
      <c r="P54" s="491"/>
      <c r="Q54" s="491"/>
      <c r="R54" s="491" t="str">
        <f>IF(P54="","",ROUND(P54*0.97,0))</f>
        <v/>
      </c>
      <c r="S54" s="586" t="str">
        <f>IF(B54="","",IF(T54&lt;&gt;"","✅売却済",IF(OR(H54="",L54=""),"📌保有中",IF(L54&gt;=0.06,"🟢利確推奨",IF(L54&gt;=0.05,"🟡利確直近",IF(L54&gt;=0.045,"🔵トレーリング検討",IF(L54&gt;-0.03,"📌保有中",IF(L54&gt;-0.04,"⚠️損切注意","🔴損切り"))))))))</f>
        <v>📌保有中</v>
      </c>
      <c r="T54" s="594" t="str">
        <f>IF(OR($AH54="",$AH54="保有中"),"",IF($AH54="日数制限",$AE54,IF($AH54="損切確定",IF(N($AG54)=0,TODAY(),$AG54),IF(N($AF54)=0,TODAY(),$AF54))))</f>
        <v/>
      </c>
      <c r="U54" s="491" t="str">
        <f>IF(OR($AH54="",$AH54="保有中"),"",ROUND(IF($AH54="日数制限",$AI54,IF($AH54="利益確定",$M54,$N54)),0))</f>
        <v/>
      </c>
      <c r="V54" s="701" t="str">
        <f>IF(OR(F54="",G54="",U54=""),"",IF(C54="売",(F54-U54)*G54,(U54-F54)*G54))</f>
        <v/>
      </c>
      <c r="W54" s="493">
        <f>IF(OR($E54="",$B54=""),"",IF($T54&lt;&gt;"",$T54-$E54,TODAY()-$E54)+1)</f>
        <v>0</v>
      </c>
      <c r="X54" s="489" t="str">
        <f>IF(OR($AH54="",$AH54="保有中"),"",$AH54)</f>
        <v/>
      </c>
      <c r="Y54" s="488"/>
      <c r="Z54" s="710">
        <v>14</v>
      </c>
      <c r="AD54" s="608" t="s">
        <v>1322</v>
      </c>
      <c r="AE54" s="624">
        <f>IF($E54="","",WORKDAY($E54,12))</f>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IFERROR(INDEX(始値!$E$6:$BT$305,MATCH(TEXT($B54,"0"),TEXT(銘柄管理!$B$6:$B$305,"0"),0),MATCH($AE54,始値!$E$3:$BT$3,0)),"")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IF($F55="","",ROUND(IF($C55="売",$F55*0.94,$F55*1.06),0))</f>
        <v/>
      </c>
      <c r="N55" s="491" t="str">
        <f>IF($F55="","",ROUND(IF($C55="売",$F55*1.04,$F55*0.96),0))</f>
        <v/>
      </c>
      <c r="O55" s="492" t="str">
        <f>IF(OR($B55="",$F55="",$H55=""),"",IF($C55="売",IF($H55&lt;=$M55,"🟢利確",IF($H55&lt;=$F55*0.95,"🟡利確&amp;TR STOP検討",IF($H55&gt;=$N55,"🔴損切",IF($H55&gt;=$F55*1.035,"🔴損切間近",IF($H55&gt;=$F55*1.03,"⚠️+3%注意","保持継続"))))),IF($H55&gt;=$M55,"🟢利確",IF($H55&gt;=$F55*1.05,"🟡利確&amp;TR STOP検討",IF($H55&lt;=$N55,"🔴損切",IF($H55&lt;=$F55*0.965,"🔴損切間近",IF($H55&lt;=$F55*0.97,"⚠️-3%注意","保持継続")))))))</f>
        <v/>
      </c>
      <c r="P55" s="491"/>
      <c r="Q55" s="491"/>
      <c r="R55" s="491" t="str">
        <f>IF(P55="","",ROUND(P55*0.97,0))</f>
        <v/>
      </c>
      <c r="S55" s="586" t="str">
        <f>IF(B55="","",IF(T55&lt;&gt;"","✅売却済",IF(OR(H55="",L55=""),"📌保有中",IF(L55&gt;=0.06,"🟢利確推奨",IF(L55&gt;=0.05,"🟡利確直近",IF(L55&gt;=0.045,"🔵トレーリング検討",IF(L55&gt;-0.03,"📌保有中",IF(L55&gt;-0.04,"⚠️損切注意","🔴損切り"))))))))</f>
        <v>📌保有中</v>
      </c>
      <c r="T55" s="594" t="str">
        <f>IF(OR($AH55="",$AH55="保有中"),"",IF($AH55="日数制限",$AE55,IF($AH55="損切確定",IF(N($AG55)=0,TODAY(),$AG55),IF(N($AF55)=0,TODAY(),$AF55))))</f>
        <v/>
      </c>
      <c r="U55" s="491" t="str">
        <f>IF(OR($AH55="",$AH55="保有中"),"",ROUND(IF($AH55="日数制限",$AI55,IF($AH55="利益確定",$M55,$N55)),0))</f>
        <v/>
      </c>
      <c r="V55" s="701" t="str">
        <f>IF(OR(F55="",G55="",U55=""),"",IF(C55="売",(F55-U55)*G55,(U55-F55)*G55))</f>
        <v/>
      </c>
      <c r="W55" s="493">
        <f>IF(OR($E55="",$B55=""),"",IF($T55&lt;&gt;"",$T55-$E55,TODAY()-$E55)+1)</f>
        <v>0</v>
      </c>
      <c r="X55" s="489" t="str">
        <f>IF(OR($AH55="",$AH55="保有中"),"",$AH55)</f>
        <v/>
      </c>
      <c r="Y55" s="488"/>
      <c r="Z55" s="710">
        <v>17</v>
      </c>
      <c r="AD55" s="608" t="s">
        <v>1323</v>
      </c>
      <c r="AE55" s="624">
        <f>IF($E55="","",WORKDAY($E55,12))</f>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IFERROR(INDEX(始値!$E$6:$BT$305,MATCH(TEXT($B55,"0"),TEXT(銘柄管理!$B$6:$B$305,"0"),0),MATCH($AE55,始値!$E$3:$BT$3,0)),"")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IF($F56="","",ROUND(IF($C56="売",$F56*0.94,$F56*1.06),0))</f>
        <v/>
      </c>
      <c r="N56" s="491" t="str">
        <f>IF($F56="","",ROUND(IF($C56="売",$F56*1.04,$F56*0.96),0))</f>
        <v/>
      </c>
      <c r="O56" s="492" t="str">
        <f>IF(OR($B56="",$F56="",$H56=""),"",IF($C56="売",IF($H56&lt;=$M56,"🟢利確",IF($H56&lt;=$F56*0.95,"🟡利確&amp;TR STOP検討",IF($H56&gt;=$N56,"🔴損切",IF($H56&gt;=$F56*1.035,"🔴損切間近",IF($H56&gt;=$F56*1.03,"⚠️+3%注意","保持継続"))))),IF($H56&gt;=$M56,"🟢利確",IF($H56&gt;=$F56*1.05,"🟡利確&amp;TR STOP検討",IF($H56&lt;=$N56,"🔴損切",IF($H56&lt;=$F56*0.965,"🔴損切間近",IF($H56&lt;=$F56*0.97,"⚠️-3%注意","保持継続")))))))</f>
        <v/>
      </c>
      <c r="P56" s="491"/>
      <c r="Q56" s="491"/>
      <c r="R56" s="491" t="str">
        <f>IF(P56="","",ROUND(P56*0.97,0))</f>
        <v/>
      </c>
      <c r="S56" s="586" t="str">
        <f>IF(B56="","",IF(T56&lt;&gt;"","✅売却済",IF(OR(H56="",L56=""),"📌保有中",IF(L56&gt;=0.06,"🟢利確推奨",IF(L56&gt;=0.05,"🟡利確直近",IF(L56&gt;=0.045,"🔵トレーリング検討",IF(L56&gt;-0.03,"📌保有中",IF(L56&gt;-0.04,"⚠️損切注意","🔴損切り"))))))))</f>
        <v>📌保有中</v>
      </c>
      <c r="T56" s="594" t="str">
        <f>IF(OR($AH56="",$AH56="保有中"),"",IF($AH56="日数制限",$AE56,IF($AH56="損切確定",IF(N($AG56)=0,TODAY(),$AG56),IF(N($AF56)=0,TODAY(),$AF56))))</f>
        <v/>
      </c>
      <c r="U56" s="491" t="str">
        <f>IF(OR($AH56="",$AH56="保有中"),"",ROUND(IF($AH56="日数制限",$AI56,IF($AH56="利益確定",$M56,$N56)),0))</f>
        <v/>
      </c>
      <c r="V56" s="701" t="str">
        <f>IF(OR(F56="",G56="",U56=""),"",IF(C56="売",(F56-U56)*G56,(U56-F56)*G56))</f>
        <v/>
      </c>
      <c r="W56" s="493">
        <f>IF(OR($E56="",$B56=""),"",IF($T56&lt;&gt;"",$T56-$E56,TODAY()-$E56)+1)</f>
        <v>0</v>
      </c>
      <c r="X56" s="489" t="str">
        <f>IF(OR($AH56="",$AH56="保有中"),"",$AH56)</f>
        <v/>
      </c>
      <c r="Y56" s="488"/>
      <c r="Z56" s="710">
        <v>15</v>
      </c>
      <c r="AD56" s="608" t="s">
        <v>1323</v>
      </c>
      <c r="AE56" s="624">
        <f>IF($E56="","",WORKDAY($E56,12))</f>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IFERROR(INDEX(始値!$E$6:$BT$305,MATCH(TEXT($B56,"0"),TEXT(銘柄管理!$B$6:$B$305,"0"),0),MATCH($AE56,始値!$E$3:$BT$3,0)),"")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IF($F57="","",ROUND(IF($C57="売",$F57*0.94,$F57*1.06),0))</f>
        <v/>
      </c>
      <c r="N57" s="491" t="str">
        <f>IF($F57="","",ROUND(IF($C57="売",$F57*1.04,$F57*0.96),0))</f>
        <v/>
      </c>
      <c r="O57" s="492" t="str">
        <f>IF(OR($B57="",$F57="",$H57=""),"",IF($C57="売",IF($H57&lt;=$M57,"🟢利確",IF($H57&lt;=$F57*0.95,"🟡利確&amp;TR STOP検討",IF($H57&gt;=$N57,"🔴損切",IF($H57&gt;=$F57*1.035,"🔴損切間近",IF($H57&gt;=$F57*1.03,"⚠️+3%注意","保持継続"))))),IF($H57&gt;=$M57,"🟢利確",IF($H57&gt;=$F57*1.05,"🟡利確&amp;TR STOP検討",IF($H57&lt;=$N57,"🔴損切",IF($H57&lt;=$F57*0.965,"🔴損切間近",IF($H57&lt;=$F57*0.97,"⚠️-3%注意","保持継続")))))))</f>
        <v/>
      </c>
      <c r="P57" s="491"/>
      <c r="Q57" s="491"/>
      <c r="R57" s="491" t="str">
        <f>IF(P57="","",ROUND(P57*0.97,0))</f>
        <v/>
      </c>
      <c r="S57" s="586" t="str">
        <f>IF(B57="","",IF(T57&lt;&gt;"","✅売却済",IF(OR(H57="",L57=""),"📌保有中",IF(L57&gt;=0.06,"🟢利確推奨",IF(L57&gt;=0.05,"🟡利確直近",IF(L57&gt;=0.045,"🔵トレーリング検討",IF(L57&gt;-0.03,"📌保有中",IF(L57&gt;-0.04,"⚠️損切注意","🔴損切り"))))))))</f>
        <v>📌保有中</v>
      </c>
      <c r="T57" s="594" t="str">
        <f>IF(OR($AH57="",$AH57="保有中"),"",IF($AH57="日数制限",$AE57,IF($AH57="損切確定",IF(N($AG57)=0,TODAY(),$AG57),IF(N($AF57)=0,TODAY(),$AF57))))</f>
        <v/>
      </c>
      <c r="U57" s="491" t="str">
        <f>IF(OR($AH57="",$AH57="保有中"),"",ROUND(IF($AH57="日数制限",$AI57,IF($AH57="利益確定",$M57,$N57)),0))</f>
        <v/>
      </c>
      <c r="V57" s="701" t="str">
        <f>IF(OR(F57="",G57="",U57=""),"",IF(C57="売",(F57-U57)*G57,(U57-F57)*G57))</f>
        <v/>
      </c>
      <c r="W57" s="493">
        <f>IF(OR($E57="",$B57=""),"",IF($T57&lt;&gt;"",$T57-$E57,TODAY()-$E57)+1)</f>
        <v>0</v>
      </c>
      <c r="X57" s="489" t="str">
        <f>IF(OR($AH57="",$AH57="保有中"),"",$AH57)</f>
        <v/>
      </c>
      <c r="Y57" s="488"/>
      <c r="Z57" s="710">
        <v>18</v>
      </c>
      <c r="AD57" s="608" t="s">
        <v>1324</v>
      </c>
      <c r="AE57" s="624">
        <f>IF($E57="","",WORKDAY($E57,12))</f>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IFERROR(INDEX(始値!$E$6:$BT$305,MATCH(TEXT($B57,"0"),TEXT(銘柄管理!$B$6:$B$305,"0"),0),MATCH($AE57,始値!$E$3:$BT$3,0)),"")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IF($F58="","",ROUND(IF($C58="売",$F58*0.94,$F58*1.06),0))</f>
        <v/>
      </c>
      <c r="N58" s="491" t="str">
        <f>IF($F58="","",ROUND(IF($C58="売",$F58*1.04,$F58*0.96),0))</f>
        <v/>
      </c>
      <c r="O58" s="492" t="str">
        <f>IF(OR($B58="",$F58="",$H58=""),"",IF($C58="売",IF($H58&lt;=$M58,"🟢利確",IF($H58&lt;=$F58*0.95,"🟡利確&amp;TR STOP検討",IF($H58&gt;=$N58,"🔴損切",IF($H58&gt;=$F58*1.035,"🔴損切間近",IF($H58&gt;=$F58*1.03,"⚠️+3%注意","保持継続"))))),IF($H58&gt;=$M58,"🟢利確",IF($H58&gt;=$F58*1.05,"🟡利確&amp;TR STOP検討",IF($H58&lt;=$N58,"🔴損切",IF($H58&lt;=$F58*0.965,"🔴損切間近",IF($H58&lt;=$F58*0.97,"⚠️-3%注意","保持継続")))))))</f>
        <v/>
      </c>
      <c r="P58" s="491"/>
      <c r="Q58" s="491"/>
      <c r="R58" s="491" t="str">
        <f>IF(P58="","",ROUND(P58*0.97,0))</f>
        <v/>
      </c>
      <c r="S58" s="586" t="str">
        <f>IF(B58="","",IF(T58&lt;&gt;"","✅売却済",IF(OR(H58="",L58=""),"📌保有中",IF(L58&gt;=0.06,"🟢利確推奨",IF(L58&gt;=0.05,"🟡利確直近",IF(L58&gt;=0.045,"🔵トレーリング検討",IF(L58&gt;-0.03,"📌保有中",IF(L58&gt;-0.04,"⚠️損切注意","🔴損切り"))))))))</f>
        <v>📌保有中</v>
      </c>
      <c r="T58" s="594" t="str">
        <f>IF(OR($AH58="",$AH58="保有中"),"",IF($AH58="日数制限",$AE58,IF($AH58="損切確定",IF(N($AG58)=0,TODAY(),$AG58),IF(N($AF58)=0,TODAY(),$AF58))))</f>
        <v/>
      </c>
      <c r="U58" s="491" t="str">
        <f>IF(OR($AH58="",$AH58="保有中"),"",ROUND(IF($AH58="日数制限",$AI58,IF($AH58="利益確定",$M58,$N58)),0))</f>
        <v/>
      </c>
      <c r="V58" s="701" t="str">
        <f>IF(OR(F58="",G58="",U58=""),"",IF(C58="売",(F58-U58)*G58,(U58-F58)*G58))</f>
        <v/>
      </c>
      <c r="W58" s="493">
        <f>IF(OR($E58="",$B58=""),"",IF($T58&lt;&gt;"",$T58-$E58,TODAY()-$E58)+1)</f>
        <v>0</v>
      </c>
      <c r="X58" s="489" t="str">
        <f>IF(OR($AH58="",$AH58="保有中"),"",$AH58)</f>
        <v/>
      </c>
      <c r="Y58" s="488"/>
      <c r="Z58" s="710">
        <v>13</v>
      </c>
      <c r="AD58" s="608" t="s">
        <v>1325</v>
      </c>
      <c r="AE58" s="624">
        <f>IF($E58="","",WORKDAY($E58,12))</f>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IFERROR(INDEX(始値!$E$6:$BT$305,MATCH(TEXT($B58,"0"),TEXT(銘柄管理!$B$6:$B$305,"0"),0),MATCH($AE58,始値!$E$3:$BT$3,0)),"")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IF($F59="","",ROUND(IF($C59="売",$F59*0.94,$F59*1.06),0))</f>
        <v/>
      </c>
      <c r="N59" s="491" t="str">
        <f>IF($F59="","",ROUND(IF($C59="売",$F59*1.04,$F59*0.96),0))</f>
        <v/>
      </c>
      <c r="O59" s="492" t="str">
        <f>IF(OR($B59="",$F59="",$H59=""),"",IF($C59="売",IF($H59&lt;=$M59,"🟢利確",IF($H59&lt;=$F59*0.95,"🟡利確&amp;TR STOP検討",IF($H59&gt;=$N59,"🔴損切",IF($H59&gt;=$F59*1.035,"🔴損切間近",IF($H59&gt;=$F59*1.03,"⚠️+3%注意","保持継続"))))),IF($H59&gt;=$M59,"🟢利確",IF($H59&gt;=$F59*1.05,"🟡利確&amp;TR STOP検討",IF($H59&lt;=$N59,"🔴損切",IF($H59&lt;=$F59*0.965,"🔴損切間近",IF($H59&lt;=$F59*0.97,"⚠️-3%注意","保持継続")))))))</f>
        <v/>
      </c>
      <c r="P59" s="491"/>
      <c r="Q59" s="491"/>
      <c r="R59" s="491" t="str">
        <f>IF(P59="","",ROUND(P59*0.97,0))</f>
        <v/>
      </c>
      <c r="S59" s="586" t="str">
        <f>IF(B59="","",IF(T59&lt;&gt;"","✅売却済",IF(OR(H59="",L59=""),"📌保有中",IF(L59&gt;=0.06,"🟢利確推奨",IF(L59&gt;=0.05,"🟡利確直近",IF(L59&gt;=0.045,"🔵トレーリング検討",IF(L59&gt;-0.03,"📌保有中",IF(L59&gt;-0.04,"⚠️損切注意","🔴損切り"))))))))</f>
        <v/>
      </c>
      <c r="T59" s="594" t="str">
        <f>IF(OR($AH59="",$AH59="保有中"),"",IF($AH59="日数制限",$AE59,IF($AH59="損切確定",IF(N($AG59)=0,TODAY(),$AG59),IF(N($AF59)=0,TODAY(),$AF59))))</f>
        <v/>
      </c>
      <c r="U59" s="491" t="str">
        <f>IF(OR($AH59="",$AH59="保有中"),"",ROUND(IF($AH59="日数制限",$AI59,IF($AH59="利益確定",$M59,$N59)),0))</f>
        <v/>
      </c>
      <c r="V59" s="701" t="str">
        <f>IF(OR(F59="",G59="",U59=""),"",IF(C59="売",(F59-U59)*G59,(U59-F59)*G59))</f>
        <v/>
      </c>
      <c r="W59" s="493" t="str">
        <f>IF(OR($E59="",$B59=""),"",IF($T59&lt;&gt;"",$T59-$E59,TODAY()-$E59)+1)</f>
        <v/>
      </c>
      <c r="X59" s="489" t="str">
        <f>IF(OR($AH59="",$AH59="保有中"),"",$AH59)</f>
        <v/>
      </c>
      <c r="Y59" s="488"/>
      <c r="Z59" s="710"/>
      <c r="AD59" s="608"/>
      <c r="AE59" s="624" t="str">
        <f>IF($E59="","",WORKDAY($E59,12))</f>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IFERROR(INDEX(始値!$E$6:$BT$305,MATCH(TEXT($B59,"0"),TEXT(銘柄管理!$B$6:$B$305,"0"),0),MATCH($AE59,始値!$E$3:$BT$3,0)),"")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IF($F60="","",ROUND(IF($C60="売",$F60*0.94,$F60*1.06),0))</f>
        <v/>
      </c>
      <c r="N60" s="491" t="str">
        <f>IF($F60="","",ROUND(IF($C60="売",$F60*1.04,$F60*0.96),0))</f>
        <v/>
      </c>
      <c r="O60" s="492" t="str">
        <f>IF(OR($B60="",$F60="",$H60=""),"",IF($C60="売",IF($H60&lt;=$M60,"🟢利確",IF($H60&lt;=$F60*0.95,"🟡利確&amp;TR STOP検討",IF($H60&gt;=$N60,"🔴損切",IF($H60&gt;=$F60*1.035,"🔴損切間近",IF($H60&gt;=$F60*1.03,"⚠️+3%注意","保持継続"))))),IF($H60&gt;=$M60,"🟢利確",IF($H60&gt;=$F60*1.05,"🟡利確&amp;TR STOP検討",IF($H60&lt;=$N60,"🔴損切",IF($H60&lt;=$F60*0.965,"🔴損切間近",IF($H60&lt;=$F60*0.97,"⚠️-3%注意","保持継続")))))))</f>
        <v/>
      </c>
      <c r="P60" s="491"/>
      <c r="Q60" s="491"/>
      <c r="R60" s="491" t="str">
        <f>IF(P60="","",ROUND(P60*0.97,0))</f>
        <v/>
      </c>
      <c r="S60" s="586" t="str">
        <f>IF(B60="","",IF(T60&lt;&gt;"","✅売却済",IF(OR(H60="",L60=""),"📌保有中",IF(L60&gt;=0.06,"🟢利確推奨",IF(L60&gt;=0.05,"🟡利確直近",IF(L60&gt;=0.045,"🔵トレーリング検討",IF(L60&gt;-0.03,"📌保有中",IF(L60&gt;-0.04,"⚠️損切注意","🔴損切り"))))))))</f>
        <v/>
      </c>
      <c r="T60" s="594" t="str">
        <f>IF(OR($AH60="",$AH60="保有中"),"",IF($AH60="日数制限",$AE60,IF($AH60="損切確定",IF(N($AG60)=0,TODAY(),$AG60),IF(N($AF60)=0,TODAY(),$AF60))))</f>
        <v/>
      </c>
      <c r="U60" s="491" t="str">
        <f>IF(OR($AH60="",$AH60="保有中"),"",ROUND(IF($AH60="日数制限",$AI60,IF($AH60="利益確定",$M60,$N60)),0))</f>
        <v/>
      </c>
      <c r="V60" s="701" t="str">
        <f>IF(OR(F60="",G60="",U60=""),"",IF(C60="売",(F60-U60)*G60,(U60-F60)*G60))</f>
        <v/>
      </c>
      <c r="W60" s="493" t="str">
        <f>IF(OR($E60="",$B60=""),"",IF($T60&lt;&gt;"",$T60-$E60,TODAY()-$E60)+1)</f>
        <v/>
      </c>
      <c r="X60" s="489" t="str">
        <f>IF(OR($AH60="",$AH60="保有中"),"",$AH60)</f>
        <v/>
      </c>
      <c r="Y60" s="488"/>
      <c r="Z60" s="710"/>
      <c r="AD60" s="608"/>
      <c r="AE60" s="624" t="str">
        <f>IF($E60="","",WORKDAY($E60,12))</f>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IFERROR(INDEX(始値!$E$6:$BT$305,MATCH(TEXT($B60,"0"),TEXT(銘柄管理!$B$6:$B$305,"0"),0),MATCH($AE60,始値!$E$3:$BT$3,0)),"")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IF($F61="","",ROUND(IF($C61="売",$F61*0.94,$F61*1.06),0))</f>
        <v/>
      </c>
      <c r="N61" s="491" t="str">
        <f>IF($F61="","",ROUND(IF($C61="売",$F61*1.04,$F61*0.96),0))</f>
        <v/>
      </c>
      <c r="O61" s="492" t="str">
        <f>IF(OR($B61="",$F61="",$H61=""),"",IF($C61="売",IF($H61&lt;=$M61,"🟢利確",IF($H61&lt;=$F61*0.95,"🟡利確&amp;TR STOP検討",IF($H61&gt;=$N61,"🔴損切",IF($H61&gt;=$F61*1.035,"🔴損切間近",IF($H61&gt;=$F61*1.03,"⚠️+3%注意","保持継続"))))),IF($H61&gt;=$M61,"🟢利確",IF($H61&gt;=$F61*1.05,"🟡利確&amp;TR STOP検討",IF($H61&lt;=$N61,"🔴損切",IF($H61&lt;=$F61*0.965,"🔴損切間近",IF($H61&lt;=$F61*0.97,"⚠️-3%注意","保持継続")))))))</f>
        <v/>
      </c>
      <c r="P61" s="491"/>
      <c r="Q61" s="491"/>
      <c r="R61" s="491" t="str">
        <f>IF(P61="","",ROUND(P61*0.97,0))</f>
        <v/>
      </c>
      <c r="S61" s="586" t="str">
        <f>IF(B61="","",IF(T61&lt;&gt;"","✅売却済",IF(OR(H61="",L61=""),"📌保有中",IF(L61&gt;=0.06,"🟢利確推奨",IF(L61&gt;=0.05,"🟡利確直近",IF(L61&gt;=0.045,"🔵トレーリング検討",IF(L61&gt;-0.03,"📌保有中",IF(L61&gt;-0.04,"⚠️損切注意","🔴損切り"))))))))</f>
        <v/>
      </c>
      <c r="T61" s="594" t="str">
        <f>IF(OR($AH61="",$AH61="保有中"),"",IF($AH61="日数制限",$AE61,IF($AH61="損切確定",IF(N($AG61)=0,TODAY(),$AG61),IF(N($AF61)=0,TODAY(),$AF61))))</f>
        <v/>
      </c>
      <c r="U61" s="491" t="str">
        <f>IF(OR($AH61="",$AH61="保有中"),"",ROUND(IF($AH61="日数制限",$AI61,IF($AH61="利益確定",$M61,$N61)),0))</f>
        <v/>
      </c>
      <c r="V61" s="701" t="str">
        <f>IF(OR(F61="",G61="",U61=""),"",IF(C61="売",(F61-U61)*G61,(U61-F61)*G61))</f>
        <v/>
      </c>
      <c r="W61" s="493" t="str">
        <f>IF(OR($E61="",$B61=""),"",IF($T61&lt;&gt;"",$T61-$E61,TODAY()-$E61)+1)</f>
        <v/>
      </c>
      <c r="X61" s="489" t="str">
        <f>IF(OR($AH61="",$AH61="保有中"),"",$AH61)</f>
        <v/>
      </c>
      <c r="Y61" s="488"/>
      <c r="Z61" s="710"/>
      <c r="AD61" s="608"/>
      <c r="AE61" s="624" t="str">
        <f>IF($E61="","",WORKDAY($E61,12))</f>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IFERROR(INDEX(始値!$E$6:$BT$305,MATCH(TEXT($B61,"0"),TEXT(銘柄管理!$B$6:$B$305,"0"),0),MATCH($AE61,始値!$E$3:$BT$3,0)),"")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IF($F62="","",ROUND(IF($C62="売",$F62*0.94,$F62*1.06),0))</f>
        <v/>
      </c>
      <c r="N62" s="491" t="str">
        <f>IF($F62="","",ROUND(IF($C62="売",$F62*1.04,$F62*0.96),0))</f>
        <v/>
      </c>
      <c r="O62" s="492" t="str">
        <f>IF(OR($B62="",$F62="",$H62=""),"",IF($C62="売",IF($H62&lt;=$M62,"🟢利確",IF($H62&lt;=$F62*0.95,"🟡利確&amp;TR STOP検討",IF($H62&gt;=$N62,"🔴損切",IF($H62&gt;=$F62*1.035,"🔴損切間近",IF($H62&gt;=$F62*1.03,"⚠️+3%注意","保持継続"))))),IF($H62&gt;=$M62,"🟢利確",IF($H62&gt;=$F62*1.05,"🟡利確&amp;TR STOP検討",IF($H62&lt;=$N62,"🔴損切",IF($H62&lt;=$F62*0.965,"🔴損切間近",IF($H62&lt;=$F62*0.97,"⚠️-3%注意","保持継続")))))))</f>
        <v/>
      </c>
      <c r="P62" s="491"/>
      <c r="Q62" s="491"/>
      <c r="R62" s="491" t="str">
        <f>IF(P62="","",ROUND(P62*0.97,0))</f>
        <v/>
      </c>
      <c r="S62" s="586" t="str">
        <f>IF(B62="","",IF(T62&lt;&gt;"","✅売却済",IF(OR(H62="",L62=""),"📌保有中",IF(L62&gt;=0.06,"🟢利確推奨",IF(L62&gt;=0.05,"🟡利確直近",IF(L62&gt;=0.045,"🔵トレーリング検討",IF(L62&gt;-0.03,"📌保有中",IF(L62&gt;-0.04,"⚠️損切注意","🔴損切り"))))))))</f>
        <v/>
      </c>
      <c r="T62" s="594" t="str">
        <f>IF(OR($AH62="",$AH62="保有中"),"",IF($AH62="日数制限",$AE62,IF($AH62="損切確定",IF(N($AG62)=0,TODAY(),$AG62),IF(N($AF62)=0,TODAY(),$AF62))))</f>
        <v/>
      </c>
      <c r="U62" s="491" t="str">
        <f>IF(OR($AH62="",$AH62="保有中"),"",ROUND(IF($AH62="日数制限",$AI62,IF($AH62="利益確定",$M62,$N62)),0))</f>
        <v/>
      </c>
      <c r="V62" s="701" t="str">
        <f>IF(OR(F62="",G62="",U62=""),"",IF(C62="売",(F62-U62)*G62,(U62-F62)*G62))</f>
        <v/>
      </c>
      <c r="W62" s="493" t="str">
        <f>IF(OR($E62="",$B62=""),"",IF($T62&lt;&gt;"",$T62-$E62,TODAY()-$E62)+1)</f>
        <v/>
      </c>
      <c r="X62" s="489" t="str">
        <f>IF(OR($AH62="",$AH62="保有中"),"",$AH62)</f>
        <v/>
      </c>
      <c r="Y62" s="488"/>
      <c r="Z62" s="710"/>
      <c r="AD62" s="608"/>
      <c r="AE62" s="624" t="str">
        <f>IF($E62="","",WORKDAY($E62,12))</f>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IFERROR(INDEX(始値!$E$6:$BT$305,MATCH(TEXT($B62,"0"),TEXT(銘柄管理!$B$6:$B$305,"0"),0),MATCH($AE62,始値!$E$3:$BT$3,0)),"")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IF($F63="","",ROUND(IF($C63="売",$F63*0.94,$F63*1.06),0))</f>
        <v/>
      </c>
      <c r="N63" s="491" t="str">
        <f>IF($F63="","",ROUND(IF($C63="売",$F63*1.04,$F63*0.96),0))</f>
        <v/>
      </c>
      <c r="O63" s="492" t="str">
        <f>IF(OR($B63="",$F63="",$H63=""),"",IF($C63="売",IF($H63&lt;=$M63,"🟢利確",IF($H63&lt;=$F63*0.95,"🟡利確&amp;TR STOP検討",IF($H63&gt;=$N63,"🔴損切",IF($H63&gt;=$F63*1.035,"🔴損切間近",IF($H63&gt;=$F63*1.03,"⚠️+3%注意","保持継続"))))),IF($H63&gt;=$M63,"🟢利確",IF($H63&gt;=$F63*1.05,"🟡利確&amp;TR STOP検討",IF($H63&lt;=$N63,"🔴損切",IF($H63&lt;=$F63*0.965,"🔴損切間近",IF($H63&lt;=$F63*0.97,"⚠️-3%注意","保持継続")))))))</f>
        <v/>
      </c>
      <c r="P63" s="491"/>
      <c r="Q63" s="491"/>
      <c r="R63" s="491" t="str">
        <f>IF(P63="","",ROUND(P63*0.97,0))</f>
        <v/>
      </c>
      <c r="S63" s="586" t="str">
        <f>IF(B63="","",IF(T63&lt;&gt;"","✅売却済",IF(OR(H63="",L63=""),"📌保有中",IF(L63&gt;=0.06,"🟢利確推奨",IF(L63&gt;=0.05,"🟡利確直近",IF(L63&gt;=0.045,"🔵トレーリング検討",IF(L63&gt;-0.03,"📌保有中",IF(L63&gt;-0.04,"⚠️損切注意","🔴損切り"))))))))</f>
        <v/>
      </c>
      <c r="T63" s="594" t="str">
        <f>IF(OR($AH63="",$AH63="保有中"),"",IF($AH63="日数制限",$AE63,IF($AH63="損切確定",IF(N($AG63)=0,TODAY(),$AG63),IF(N($AF63)=0,TODAY(),$AF63))))</f>
        <v/>
      </c>
      <c r="U63" s="491" t="str">
        <f>IF(OR($AH63="",$AH63="保有中"),"",ROUND(IF($AH63="日数制限",$AI63,IF($AH63="利益確定",$M63,$N63)),0))</f>
        <v/>
      </c>
      <c r="V63" s="701" t="str">
        <f>IF(OR(F63="",G63="",U63=""),"",IF(C63="売",(F63-U63)*G63,(U63-F63)*G63))</f>
        <v/>
      </c>
      <c r="W63" s="493" t="str">
        <f>IF(OR($E63="",$B63=""),"",IF($T63&lt;&gt;"",$T63-$E63,TODAY()-$E63)+1)</f>
        <v/>
      </c>
      <c r="X63" s="489" t="str">
        <f>IF(OR($AH63="",$AH63="保有中"),"",$AH63)</f>
        <v/>
      </c>
      <c r="Y63" s="488"/>
      <c r="Z63" s="710"/>
      <c r="AD63" s="608"/>
      <c r="AE63" s="624" t="str">
        <f>IF($E63="","",WORKDAY($E63,12))</f>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IFERROR(INDEX(始値!$E$6:$BT$305,MATCH(TEXT($B63,"0"),TEXT(銘柄管理!$B$6:$B$305,"0"),0),MATCH($AE63,始値!$E$3:$BT$3,0)),"")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IF($F64="","",ROUND(IF($C64="売",$F64*0.94,$F64*1.06),0))</f>
        <v/>
      </c>
      <c r="N64" s="491" t="str">
        <f>IF($F64="","",ROUND(IF($C64="売",$F64*1.04,$F64*0.96),0))</f>
        <v/>
      </c>
      <c r="O64" s="492" t="str">
        <f>IF(OR($B64="",$F64="",$H64=""),"",IF($C64="売",IF($H64&lt;=$M64,"🟢利確",IF($H64&lt;=$F64*0.95,"🟡利確&amp;TR STOP検討",IF($H64&gt;=$N64,"🔴損切",IF($H64&gt;=$F64*1.035,"🔴損切間近",IF($H64&gt;=$F64*1.03,"⚠️+3%注意","保持継続"))))),IF($H64&gt;=$M64,"🟢利確",IF($H64&gt;=$F64*1.05,"🟡利確&amp;TR STOP検討",IF($H64&lt;=$N64,"🔴損切",IF($H64&lt;=$F64*0.965,"🔴損切間近",IF($H64&lt;=$F64*0.97,"⚠️-3%注意","保持継続")))))))</f>
        <v/>
      </c>
      <c r="P64" s="491"/>
      <c r="Q64" s="491"/>
      <c r="R64" s="491" t="str">
        <f>IF(P64="","",ROUND(P64*0.97,0))</f>
        <v/>
      </c>
      <c r="S64" s="586" t="str">
        <f>IF(B64="","",IF(T64&lt;&gt;"","✅売却済",IF(OR(H64="",L64=""),"📌保有中",IF(L64&gt;=0.06,"🟢利確推奨",IF(L64&gt;=0.05,"🟡利確直近",IF(L64&gt;=0.045,"🔵トレーリング検討",IF(L64&gt;-0.03,"📌保有中",IF(L64&gt;-0.04,"⚠️損切注意","🔴損切り"))))))))</f>
        <v/>
      </c>
      <c r="T64" s="594" t="str">
        <f>IF(OR($AH64="",$AH64="保有中"),"",IF($AH64="日数制限",$AE64,IF($AH64="損切確定",IF(N($AG64)=0,TODAY(),$AG64),IF(N($AF64)=0,TODAY(),$AF64))))</f>
        <v/>
      </c>
      <c r="U64" s="491" t="str">
        <f>IF(OR($AH64="",$AH64="保有中"),"",ROUND(IF($AH64="日数制限",$AI64,IF($AH64="利益確定",$M64,$N64)),0))</f>
        <v/>
      </c>
      <c r="V64" s="701" t="str">
        <f>IF(OR(F64="",G64="",U64=""),"",IF(C64="売",(F64-U64)*G64,(U64-F64)*G64))</f>
        <v/>
      </c>
      <c r="W64" s="493" t="str">
        <f>IF(OR($E64="",$B64=""),"",IF($T64&lt;&gt;"",$T64-$E64,TODAY()-$E64)+1)</f>
        <v/>
      </c>
      <c r="X64" s="489" t="str">
        <f>IF(OR($AH64="",$AH64="保有中"),"",$AH64)</f>
        <v/>
      </c>
      <c r="Y64" s="488"/>
      <c r="Z64" s="710"/>
      <c r="AD64" s="608"/>
      <c r="AE64" s="624" t="str">
        <f>IF($E64="","",WORKDAY($E64,12))</f>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IFERROR(INDEX(始値!$E$6:$BT$305,MATCH(TEXT($B64,"0"),TEXT(銘柄管理!$B$6:$B$305,"0"),0),MATCH($AE64,始値!$E$3:$BT$3,0)),"")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IF($F65="","",ROUND(IF($C65="売",$F65*0.94,$F65*1.06),0))</f>
        <v/>
      </c>
      <c r="N65" s="491" t="str">
        <f>IF($F65="","",ROUND(IF($C65="売",$F65*1.04,$F65*0.96),0))</f>
        <v/>
      </c>
      <c r="O65" s="492" t="str">
        <f>IF(OR($B65="",$F65="",$H65=""),"",IF($C65="売",IF($H65&lt;=$M65,"🟢利確",IF($H65&lt;=$F65*0.95,"🟡利確&amp;TR STOP検討",IF($H65&gt;=$N65,"🔴損切",IF($H65&gt;=$F65*1.035,"🔴損切間近",IF($H65&gt;=$F65*1.03,"⚠️+3%注意","保持継続"))))),IF($H65&gt;=$M65,"🟢利確",IF($H65&gt;=$F65*1.05,"🟡利確&amp;TR STOP検討",IF($H65&lt;=$N65,"🔴損切",IF($H65&lt;=$F65*0.965,"🔴損切間近",IF($H65&lt;=$F65*0.97,"⚠️-3%注意","保持継続")))))))</f>
        <v/>
      </c>
      <c r="P65" s="491"/>
      <c r="Q65" s="491"/>
      <c r="R65" s="491" t="str">
        <f>IF(P65="","",ROUND(P65*0.97,0))</f>
        <v/>
      </c>
      <c r="S65" s="586" t="str">
        <f>IF(B65="","",IF(T65&lt;&gt;"","✅売却済",IF(OR(H65="",L65=""),"📌保有中",IF(L65&gt;=0.06,"🟢利確推奨",IF(L65&gt;=0.05,"🟡利確直近",IF(L65&gt;=0.045,"🔵トレーリング検討",IF(L65&gt;-0.03,"📌保有中",IF(L65&gt;-0.04,"⚠️損切注意","🔴損切り"))))))))</f>
        <v/>
      </c>
      <c r="T65" s="594" t="str">
        <f>IF(OR($AH65="",$AH65="保有中"),"",IF($AH65="日数制限",$AE65,IF($AH65="損切確定",IF(N($AG65)=0,TODAY(),$AG65),IF(N($AF65)=0,TODAY(),$AF65))))</f>
        <v/>
      </c>
      <c r="U65" s="491" t="str">
        <f>IF(OR($AH65="",$AH65="保有中"),"",ROUND(IF($AH65="日数制限",$AI65,IF($AH65="利益確定",$M65,$N65)),0))</f>
        <v/>
      </c>
      <c r="V65" s="701" t="str">
        <f>IF(OR(F65="",G65="",U65=""),"",IF(C65="売",(F65-U65)*G65,(U65-F65)*G65))</f>
        <v/>
      </c>
      <c r="W65" s="493" t="str">
        <f>IF(OR($E65="",$B65=""),"",IF($T65&lt;&gt;"",$T65-$E65,TODAY()-$E65)+1)</f>
        <v/>
      </c>
      <c r="X65" s="489" t="str">
        <f>IF(OR($AH65="",$AH65="保有中"),"",$AH65)</f>
        <v/>
      </c>
      <c r="Y65" s="488"/>
      <c r="Z65" s="710"/>
      <c r="AD65" s="608"/>
      <c r="AE65" s="624" t="str">
        <f>IF($E65="","",WORKDAY($E65,12))</f>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IFERROR(INDEX(始値!$E$6:$BT$305,MATCH(TEXT($B65,"0"),TEXT(銘柄管理!$B$6:$B$305,"0"),0),MATCH($AE65,始値!$E$3:$BT$3,0)),"")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IF($F66="","",ROUND(IF($C66="売",$F66*0.94,$F66*1.06),0))</f>
        <v/>
      </c>
      <c r="N66" s="491" t="str">
        <f>IF($F66="","",ROUND(IF($C66="売",$F66*1.04,$F66*0.96),0))</f>
        <v/>
      </c>
      <c r="O66" s="492" t="str">
        <f>IF(OR($B66="",$F66="",$H66=""),"",IF($C66="売",IF($H66&lt;=$M66,"🟢利確",IF($H66&lt;=$F66*0.95,"🟡利確&amp;TR STOP検討",IF($H66&gt;=$N66,"🔴損切",IF($H66&gt;=$F66*1.035,"🔴損切間近",IF($H66&gt;=$F66*1.03,"⚠️+3%注意","保持継続"))))),IF($H66&gt;=$M66,"🟢利確",IF($H66&gt;=$F66*1.05,"🟡利確&amp;TR STOP検討",IF($H66&lt;=$N66,"🔴損切",IF($H66&lt;=$F66*0.965,"🔴損切間近",IF($H66&lt;=$F66*0.97,"⚠️-3%注意","保持継続")))))))</f>
        <v/>
      </c>
      <c r="P66" s="491"/>
      <c r="Q66" s="491"/>
      <c r="R66" s="491" t="str">
        <f>IF(P66="","",ROUND(P66*0.97,0))</f>
        <v/>
      </c>
      <c r="S66" s="586" t="str">
        <f>IF(B66="","",IF(T66&lt;&gt;"","✅売却済",IF(OR(H66="",L66=""),"📌保有中",IF(L66&gt;=0.06,"🟢利確推奨",IF(L66&gt;=0.05,"🟡利確直近",IF(L66&gt;=0.045,"🔵トレーリング検討",IF(L66&gt;-0.03,"📌保有中",IF(L66&gt;-0.04,"⚠️損切注意","🔴損切り"))))))))</f>
        <v/>
      </c>
      <c r="T66" s="594" t="str">
        <f>IF(OR($AH66="",$AH66="保有中"),"",IF($AH66="日数制限",$AE66,IF($AH66="損切確定",IF(N($AG66)=0,TODAY(),$AG66),IF(N($AF66)=0,TODAY(),$AF66))))</f>
        <v/>
      </c>
      <c r="U66" s="491" t="str">
        <f>IF(OR($AH66="",$AH66="保有中"),"",ROUND(IF($AH66="日数制限",$AI66,IF($AH66="利益確定",$M66,$N66)),0))</f>
        <v/>
      </c>
      <c r="V66" s="701" t="str">
        <f>IF(OR(F66="",G66="",U66=""),"",IF(C66="売",(F66-U66)*G66,(U66-F66)*G66))</f>
        <v/>
      </c>
      <c r="W66" s="493" t="str">
        <f>IF(OR($E66="",$B66=""),"",IF($T66&lt;&gt;"",$T66-$E66,TODAY()-$E66)+1)</f>
        <v/>
      </c>
      <c r="X66" s="489" t="str">
        <f>IF(OR($AH66="",$AH66="保有中"),"",$AH66)</f>
        <v/>
      </c>
      <c r="Y66" s="488"/>
      <c r="Z66" s="710"/>
      <c r="AD66" s="608"/>
      <c r="AE66" s="624" t="str">
        <f>IF($E66="","",WORKDAY($E66,12))</f>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IFERROR(INDEX(始値!$E$6:$BT$305,MATCH(TEXT($B66,"0"),TEXT(銘柄管理!$B$6:$B$305,"0"),0),MATCH($AE66,始値!$E$3:$BT$3,0)),"")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IF($F67="","",ROUND(IF($C67="売",$F67*0.94,$F67*1.06),0))</f>
        <v/>
      </c>
      <c r="N67" s="491" t="str">
        <f>IF($F67="","",ROUND(IF($C67="売",$F67*1.04,$F67*0.96),0))</f>
        <v/>
      </c>
      <c r="O67" s="492" t="str">
        <f>IF(OR($B67="",$F67="",$H67=""),"",IF($C67="売",IF($H67&lt;=$M67,"🟢利確",IF($H67&lt;=$F67*0.95,"🟡利確&amp;TR STOP検討",IF($H67&gt;=$N67,"🔴損切",IF($H67&gt;=$F67*1.035,"🔴損切間近",IF($H67&gt;=$F67*1.03,"⚠️+3%注意","保持継続"))))),IF($H67&gt;=$M67,"🟢利確",IF($H67&gt;=$F67*1.05,"🟡利確&amp;TR STOP検討",IF($H67&lt;=$N67,"🔴損切",IF($H67&lt;=$F67*0.965,"🔴損切間近",IF($H67&lt;=$F67*0.97,"⚠️-3%注意","保持継続")))))))</f>
        <v/>
      </c>
      <c r="P67" s="491"/>
      <c r="Q67" s="491"/>
      <c r="R67" s="491" t="str">
        <f>IF(P67="","",ROUND(P67*0.97,0))</f>
        <v/>
      </c>
      <c r="S67" s="586" t="str">
        <f>IF(B67="","",IF(T67&lt;&gt;"","✅売却済",IF(OR(H67="",L67=""),"📌保有中",IF(L67&gt;=0.06,"🟢利確推奨",IF(L67&gt;=0.05,"🟡利確直近",IF(L67&gt;=0.045,"🔵トレーリング検討",IF(L67&gt;-0.03,"📌保有中",IF(L67&gt;-0.04,"⚠️損切注意","🔴損切り"))))))))</f>
        <v/>
      </c>
      <c r="T67" s="594" t="str">
        <f>IF(OR($AH67="",$AH67="保有中"),"",IF($AH67="日数制限",$AE67,IF($AH67="損切確定",IF(N($AG67)=0,TODAY(),$AG67),IF(N($AF67)=0,TODAY(),$AF67))))</f>
        <v/>
      </c>
      <c r="U67" s="491" t="str">
        <f>IF(OR($AH67="",$AH67="保有中"),"",ROUND(IF($AH67="日数制限",$AI67,IF($AH67="利益確定",$M67,$N67)),0))</f>
        <v/>
      </c>
      <c r="V67" s="701" t="str">
        <f>IF(OR(F67="",G67="",U67=""),"",IF(C67="売",(F67-U67)*G67,(U67-F67)*G67))</f>
        <v/>
      </c>
      <c r="W67" s="493" t="str">
        <f>IF(OR($E67="",$B67=""),"",IF($T67&lt;&gt;"",$T67-$E67,TODAY()-$E67)+1)</f>
        <v/>
      </c>
      <c r="X67" s="489" t="str">
        <f>IF(OR($AH67="",$AH67="保有中"),"",$AH67)</f>
        <v/>
      </c>
      <c r="Y67" s="488"/>
      <c r="Z67" s="710"/>
      <c r="AD67" s="608"/>
      <c r="AE67" s="624" t="str">
        <f>IF($E67="","",WORKDAY($E67,12))</f>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IFERROR(INDEX(始値!$E$6:$BT$305,MATCH(TEXT($B67,"0"),TEXT(銘柄管理!$B$6:$B$305,"0"),0),MATCH($AE67,始値!$E$3:$BT$3,0)),"")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IF($F68="","",ROUND(IF($C68="売",$F68*0.94,$F68*1.06),0))</f>
        <v/>
      </c>
      <c r="N68" s="491" t="str">
        <f>IF($F68="","",ROUND(IF($C68="売",$F68*1.04,$F68*0.96),0))</f>
        <v/>
      </c>
      <c r="O68" s="492" t="str">
        <f>IF(OR($B68="",$F68="",$H68=""),"",IF($C68="売",IF($H68&lt;=$M68,"🟢利確",IF($H68&lt;=$F68*0.95,"🟡利確&amp;TR STOP検討",IF($H68&gt;=$N68,"🔴損切",IF($H68&gt;=$F68*1.035,"🔴損切間近",IF($H68&gt;=$F68*1.03,"⚠️+3%注意","保持継続"))))),IF($H68&gt;=$M68,"🟢利確",IF($H68&gt;=$F68*1.05,"🟡利確&amp;TR STOP検討",IF($H68&lt;=$N68,"🔴損切",IF($H68&lt;=$F68*0.965,"🔴損切間近",IF($H68&lt;=$F68*0.97,"⚠️-3%注意","保持継続")))))))</f>
        <v/>
      </c>
      <c r="P68" s="491"/>
      <c r="Q68" s="491"/>
      <c r="R68" s="491" t="str">
        <f>IF(P68="","",ROUND(P68*0.97,0))</f>
        <v/>
      </c>
      <c r="S68" s="586" t="str">
        <f>IF(B68="","",IF(T68&lt;&gt;"","✅売却済",IF(OR(H68="",L68=""),"📌保有中",IF(L68&gt;=0.06,"🟢利確推奨",IF(L68&gt;=0.05,"🟡利確直近",IF(L68&gt;=0.045,"🔵トレーリング検討",IF(L68&gt;-0.03,"📌保有中",IF(L68&gt;-0.04,"⚠️損切注意","🔴損切り"))))))))</f>
        <v/>
      </c>
      <c r="T68" s="594" t="str">
        <f>IF(OR($AH68="",$AH68="保有中"),"",IF($AH68="日数制限",$AE68,IF($AH68="損切確定",IF(N($AG68)=0,TODAY(),$AG68),IF(N($AF68)=0,TODAY(),$AF68))))</f>
        <v/>
      </c>
      <c r="U68" s="491" t="str">
        <f>IF(OR($AH68="",$AH68="保有中"),"",ROUND(IF($AH68="日数制限",$AI68,IF($AH68="利益確定",$M68,$N68)),0))</f>
        <v/>
      </c>
      <c r="V68" s="701" t="str">
        <f>IF(OR(F68="",G68="",U68=""),"",IF(C68="売",(F68-U68)*G68,(U68-F68)*G68))</f>
        <v/>
      </c>
      <c r="W68" s="493" t="str">
        <f>IF(OR($E68="",$B68=""),"",IF($T68&lt;&gt;"",$T68-$E68,TODAY()-$E68)+1)</f>
        <v/>
      </c>
      <c r="X68" s="489" t="str">
        <f>IF(OR($AH68="",$AH68="保有中"),"",$AH68)</f>
        <v/>
      </c>
      <c r="Y68" s="488"/>
      <c r="Z68" s="710"/>
      <c r="AD68" s="608"/>
      <c r="AE68" s="624" t="str">
        <f>IF($E68="","",WORKDAY($E68,12))</f>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IFERROR(INDEX(始値!$E$6:$BT$305,MATCH(TEXT($B68,"0"),TEXT(銘柄管理!$B$6:$B$305,"0"),0),MATCH($AE68,始値!$E$3:$BT$3,0)),"")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IF($F69="","",ROUND(IF($C69="売",$F69*0.94,$F69*1.06),0))</f>
        <v/>
      </c>
      <c r="N69" s="491" t="str">
        <f>IF($F69="","",ROUND(IF($C69="売",$F69*1.04,$F69*0.96),0))</f>
        <v/>
      </c>
      <c r="O69" s="492" t="str">
        <f>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1"/>
      <c r="Q69" s="491"/>
      <c r="R69" s="491" t="str">
        <f>IF(P69="","",ROUND(P69*0.97,0))</f>
        <v/>
      </c>
      <c r="S69" s="586" t="str">
        <f>IF(B69="","",IF(T69&lt;&gt;"","✅売却済",IF(OR(H69="",L69=""),"📌保有中",IF(L69&gt;=0.06,"🟢利確推奨",IF(L69&gt;=0.05,"🟡利確直近",IF(L69&gt;=0.045,"🔵トレーリング検討",IF(L69&gt;-0.03,"📌保有中",IF(L69&gt;-0.04,"⚠️損切注意","🔴損切り"))))))))</f>
        <v/>
      </c>
      <c r="T69" s="594" t="str">
        <f>IF(OR($AH69="",$AH69="保有中"),"",IF($AH69="日数制限",$AE69,IF($AH69="損切確定",IF(N($AG69)=0,TODAY(),$AG69),IF(N($AF69)=0,TODAY(),$AF69))))</f>
        <v/>
      </c>
      <c r="U69" s="491" t="str">
        <f>IF(OR($AH69="",$AH69="保有中"),"",ROUND(IF($AH69="日数制限",$AI69,IF($AH69="利益確定",$M69,$N69)),0))</f>
        <v/>
      </c>
      <c r="V69" s="701" t="str">
        <f>IF(OR(F69="",G69="",U69=""),"",IF(C69="売",(F69-U69)*G69,(U69-F69)*G69))</f>
        <v/>
      </c>
      <c r="W69" s="493" t="str">
        <f>IF(OR($E69="",$B69=""),"",IF($T69&lt;&gt;"",$T69-$E69,TODAY()-$E69)+1)</f>
        <v/>
      </c>
      <c r="X69" s="489" t="str">
        <f>IF(OR($AH69="",$AH69="保有中"),"",$AH69)</f>
        <v/>
      </c>
      <c r="Y69" s="488"/>
      <c r="Z69" s="710"/>
      <c r="AD69" s="608"/>
      <c r="AE69" s="624" t="str">
        <f>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IF($F70="","",ROUND(IF($C70="売",$F70*0.94,$F70*1.06),0))</f>
        <v/>
      </c>
      <c r="N70" s="491" t="str">
        <f>IF($F70="","",ROUND(IF($C70="売",$F70*1.04,$F70*0.96),0))</f>
        <v/>
      </c>
      <c r="O70" s="492" t="str">
        <f>IF(OR($B70="",$F70="",$H70=""),"",IF($C70="売",IF($H70&lt;=$M70,"🟢利確",IF($H70&lt;=$F70*0.95,"🟡利確&amp;TR STOP検討",IF($H70&gt;=$N70,"🔴損切",IF($H70&gt;=$F70*1.035,"🔴損切間近",IF($H70&gt;=$F70*1.03,"⚠️+3%注意","保持継続"))))),IF($H70&gt;=$M70,"🟢利確",IF($H70&gt;=$F70*1.05,"🟡利確&amp;TR STOP検討",IF($H70&lt;=$N70,"🔴損切",IF($H70&lt;=$F70*0.965,"🔴損切間近",IF($H70&lt;=$F70*0.97,"⚠️-3%注意","保持継続")))))))</f>
        <v/>
      </c>
      <c r="P70" s="491"/>
      <c r="Q70" s="491"/>
      <c r="R70" s="491" t="str">
        <f>IF(P70="","",ROUND(P70*0.97,0))</f>
        <v/>
      </c>
      <c r="S70" s="586" t="str">
        <f>IF(B70="","",IF(T70&lt;&gt;"","✅売却済",IF(OR(H70="",L70=""),"📌保有中",IF(L70&gt;=0.06,"🟢利確推奨",IF(L70&gt;=0.05,"🟡利確直近",IF(L70&gt;=0.045,"🔵トレーリング検討",IF(L70&gt;-0.03,"📌保有中",IF(L70&gt;-0.04,"⚠️損切注意","🔴損切り"))))))))</f>
        <v/>
      </c>
      <c r="T70" s="594" t="str">
        <f>IF(OR($AH70="",$AH70="保有中"),"",IF($AH70="日数制限",$AE70,IF($AH70="損切確定",IF(N($AG70)=0,TODAY(),$AG70),IF(N($AF70)=0,TODAY(),$AF70))))</f>
        <v/>
      </c>
      <c r="U70" s="491" t="str">
        <f>IF(OR($AH70="",$AH70="保有中"),"",ROUND(IF($AH70="日数制限",$AI70,IF($AH70="利益確定",$M70,$N70)),0))</f>
        <v/>
      </c>
      <c r="V70" s="701" t="str">
        <f>IF(OR(F70="",G70="",U70=""),"",IF(C70="売",(F70-U70)*G70,(U70-F70)*G70))</f>
        <v/>
      </c>
      <c r="W70" s="493" t="str">
        <f>IF(OR($E70="",$B70=""),"",IF($T70&lt;&gt;"",$T70-$E70,TODAY()-$E70)+1)</f>
        <v/>
      </c>
      <c r="X70" s="489" t="str">
        <f>IF(OR($AH70="",$AH70="保有中"),"",$AH70)</f>
        <v/>
      </c>
      <c r="Y70" s="488"/>
      <c r="Z70" s="710"/>
      <c r="AD70" s="608"/>
      <c r="AE70" s="624" t="str">
        <f>IF($E70="","",WORKDAY($E70,12))</f>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IFERROR(INDEX(始値!$E$6:$BT$305,MATCH(TEXT($B70,"0"),TEXT(銘柄管理!$B$6:$B$305,"0"),0),MATCH($AE70,始値!$E$3:$BT$3,0)),"")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IF($F71="","",ROUND(IF($C71="売",$F71*0.94,$F71*1.06),0))</f>
        <v/>
      </c>
      <c r="N71" s="491" t="str">
        <f>IF($F71="","",ROUND(IF($C71="売",$F71*1.04,$F71*0.96),0))</f>
        <v/>
      </c>
      <c r="O71" s="492" t="str">
        <f>IF(OR($B71="",$F71="",$H71=""),"",IF($C71="売",IF($H71&lt;=$M71,"🟢利確",IF($H71&lt;=$F71*0.95,"🟡利確&amp;TR STOP検討",IF($H71&gt;=$N71,"🔴損切",IF($H71&gt;=$F71*1.035,"🔴損切間近",IF($H71&gt;=$F71*1.03,"⚠️+3%注意","保持継続"))))),IF($H71&gt;=$M71,"🟢利確",IF($H71&gt;=$F71*1.05,"🟡利確&amp;TR STOP検討",IF($H71&lt;=$N71,"🔴損切",IF($H71&lt;=$F71*0.965,"🔴損切間近",IF($H71&lt;=$F71*0.97,"⚠️-3%注意","保持継続")))))))</f>
        <v/>
      </c>
      <c r="P71" s="491"/>
      <c r="Q71" s="491"/>
      <c r="R71" s="491" t="str">
        <f>IF(P71="","",ROUND(P71*0.97,0))</f>
        <v/>
      </c>
      <c r="S71" s="586" t="str">
        <f>IF(B71="","",IF(T71&lt;&gt;"","✅売却済",IF(OR(H71="",L71=""),"📌保有中",IF(L71&gt;=0.06,"🟢利確推奨",IF(L71&gt;=0.05,"🟡利確直近",IF(L71&gt;=0.045,"🔵トレーリング検討",IF(L71&gt;-0.03,"📌保有中",IF(L71&gt;-0.04,"⚠️損切注意","🔴損切り"))))))))</f>
        <v/>
      </c>
      <c r="T71" s="594" t="str">
        <f>IF(OR($AH71="",$AH71="保有中"),"",IF($AH71="日数制限",$AE71,IF($AH71="損切確定",IF(N($AG71)=0,TODAY(),$AG71),IF(N($AF71)=0,TODAY(),$AF71))))</f>
        <v/>
      </c>
      <c r="U71" s="491" t="str">
        <f>IF(OR($AH71="",$AH71="保有中"),"",ROUND(IF($AH71="日数制限",$AI71,IF($AH71="利益確定",$M71,$N71)),0))</f>
        <v/>
      </c>
      <c r="V71" s="701" t="str">
        <f>IF(OR(F71="",G71="",U71=""),"",IF(C71="売",(F71-U71)*G71,(U71-F71)*G71))</f>
        <v/>
      </c>
      <c r="W71" s="493" t="str">
        <f>IF(OR($E71="",$B71=""),"",IF($T71&lt;&gt;"",$T71-$E71,TODAY()-$E71)+1)</f>
        <v/>
      </c>
      <c r="X71" s="489" t="str">
        <f>IF(OR($AH71="",$AH71="保有中"),"",$AH71)</f>
        <v/>
      </c>
      <c r="Y71" s="488"/>
      <c r="Z71" s="710"/>
      <c r="AD71" s="608"/>
      <c r="AE71" s="624" t="str">
        <f>IF($E71="","",WORKDAY($E71,12))</f>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IFERROR(INDEX(始値!$E$6:$BT$305,MATCH(TEXT($B71,"0"),TEXT(銘柄管理!$B$6:$B$305,"0"),0),MATCH($AE71,始値!$E$3:$BT$3,0)),"")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IF($F72="","",ROUND(IF($C72="売",$F72*0.94,$F72*1.06),0))</f>
        <v/>
      </c>
      <c r="N72" s="491" t="str">
        <f>IF($F72="","",ROUND(IF($C72="売",$F72*1.04,$F72*0.96),0))</f>
        <v/>
      </c>
      <c r="O72" s="492" t="str">
        <f>IF(OR($B72="",$F72="",$H72=""),"",IF($C72="売",IF($H72&lt;=$M72,"🟢利確",IF($H72&lt;=$F72*0.95,"🟡利確&amp;TR STOP検討",IF($H72&gt;=$N72,"🔴損切",IF($H72&gt;=$F72*1.035,"🔴損切間近",IF($H72&gt;=$F72*1.03,"⚠️+3%注意","保持継続"))))),IF($H72&gt;=$M72,"🟢利確",IF($H72&gt;=$F72*1.05,"🟡利確&amp;TR STOP検討",IF($H72&lt;=$N72,"🔴損切",IF($H72&lt;=$F72*0.965,"🔴損切間近",IF($H72&lt;=$F72*0.97,"⚠️-3%注意","保持継続")))))))</f>
        <v/>
      </c>
      <c r="P72" s="491"/>
      <c r="Q72" s="491"/>
      <c r="R72" s="491" t="str">
        <f>IF(P72="","",ROUND(P72*0.97,0))</f>
        <v/>
      </c>
      <c r="S72" s="586" t="str">
        <f>IF(B72="","",IF(T72&lt;&gt;"","✅売却済",IF(OR(H72="",L72=""),"📌保有中",IF(L72&gt;=0.06,"🟢利確推奨",IF(L72&gt;=0.05,"🟡利確直近",IF(L72&gt;=0.045,"🔵トレーリング検討",IF(L72&gt;-0.03,"📌保有中",IF(L72&gt;-0.04,"⚠️損切注意","🔴損切り"))))))))</f>
        <v/>
      </c>
      <c r="T72" s="594" t="str">
        <f>IF(OR($AH72="",$AH72="保有中"),"",IF($AH72="日数制限",$AE72,IF($AH72="損切確定",IF(N($AG72)=0,TODAY(),$AG72),IF(N($AF72)=0,TODAY(),$AF72))))</f>
        <v/>
      </c>
      <c r="U72" s="491" t="str">
        <f>IF(OR($AH72="",$AH72="保有中"),"",ROUND(IF($AH72="日数制限",$AI72,IF($AH72="利益確定",$M72,$N72)),0))</f>
        <v/>
      </c>
      <c r="V72" s="701" t="str">
        <f>IF(OR(F72="",G72="",U72=""),"",IF(C72="売",(F72-U72)*G72,(U72-F72)*G72))</f>
        <v/>
      </c>
      <c r="W72" s="493" t="str">
        <f>IF(OR($E72="",$B72=""),"",IF($T72&lt;&gt;"",$T72-$E72,TODAY()-$E72)+1)</f>
        <v/>
      </c>
      <c r="X72" s="489" t="str">
        <f>IF(OR($AH72="",$AH72="保有中"),"",$AH72)</f>
        <v/>
      </c>
      <c r="Y72" s="488"/>
      <c r="Z72" s="710"/>
      <c r="AD72" s="608"/>
      <c r="AE72" s="624" t="str">
        <f>IF($E72="","",WORKDAY($E72,12))</f>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IFERROR(INDEX(始値!$E$6:$BT$305,MATCH(TEXT($B72,"0"),TEXT(銘柄管理!$B$6:$B$305,"0"),0),MATCH($AE72,始値!$E$3:$BT$3,0)),"")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IF($F73="","",ROUND(IF($C73="売",$F73*0.94,$F73*1.06),0))</f>
        <v/>
      </c>
      <c r="N73" s="491" t="str">
        <f>IF($F73="","",ROUND(IF($C73="売",$F73*1.04,$F73*0.96),0))</f>
        <v/>
      </c>
      <c r="O73" s="492" t="str">
        <f>IF(OR($B73="",$F73="",$H73=""),"",IF($C73="売",IF($H73&lt;=$M73,"🟢利確",IF($H73&lt;=$F73*0.95,"🟡利確&amp;TR STOP検討",IF($H73&gt;=$N73,"🔴損切",IF($H73&gt;=$F73*1.035,"🔴損切間近",IF($H73&gt;=$F73*1.03,"⚠️+3%注意","保持継続"))))),IF($H73&gt;=$M73,"🟢利確",IF($H73&gt;=$F73*1.05,"🟡利確&amp;TR STOP検討",IF($H73&lt;=$N73,"🔴損切",IF($H73&lt;=$F73*0.965,"🔴損切間近",IF($H73&lt;=$F73*0.97,"⚠️-3%注意","保持継続")))))))</f>
        <v/>
      </c>
      <c r="P73" s="491"/>
      <c r="Q73" s="491"/>
      <c r="R73" s="491" t="str">
        <f>IF(P73="","",ROUND(P73*0.97,0))</f>
        <v/>
      </c>
      <c r="S73" s="586" t="str">
        <f>IF(B73="","",IF(T73&lt;&gt;"","✅売却済",IF(OR(H73="",L73=""),"📌保有中",IF(L73&gt;=0.06,"🟢利確推奨",IF(L73&gt;=0.05,"🟡利確直近",IF(L73&gt;=0.045,"🔵トレーリング検討",IF(L73&gt;-0.03,"📌保有中",IF(L73&gt;-0.04,"⚠️損切注意","🔴損切り"))))))))</f>
        <v/>
      </c>
      <c r="T73" s="594" t="str">
        <f>IF(OR($AH73="",$AH73="保有中"),"",IF($AH73="日数制限",$AE73,IF($AH73="損切確定",IF(N($AG73)=0,TODAY(),$AG73),IF(N($AF73)=0,TODAY(),$AF73))))</f>
        <v/>
      </c>
      <c r="U73" s="491" t="str">
        <f>IF(OR($AH73="",$AH73="保有中"),"",ROUND(IF($AH73="日数制限",$AI73,IF($AH73="利益確定",$M73,$N73)),0))</f>
        <v/>
      </c>
      <c r="V73" s="701" t="str">
        <f>IF(OR(F73="",G73="",U73=""),"",IF(C73="売",(F73-U73)*G73,(U73-F73)*G73))</f>
        <v/>
      </c>
      <c r="W73" s="493" t="str">
        <f>IF(OR($E73="",$B73=""),"",IF($T73&lt;&gt;"",$T73-$E73,TODAY()-$E73)+1)</f>
        <v/>
      </c>
      <c r="X73" s="489" t="str">
        <f>IF(OR($AH73="",$AH73="保有中"),"",$AH73)</f>
        <v/>
      </c>
      <c r="Y73" s="488"/>
      <c r="Z73" s="710"/>
      <c r="AD73" s="608"/>
      <c r="AE73" s="624" t="str">
        <f>IF($E73="","",WORKDAY($E73,12))</f>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IFERROR(INDEX(始値!$E$6:$BT$305,MATCH(TEXT($B73,"0"),TEXT(銘柄管理!$B$6:$B$305,"0"),0),MATCH($AE73,始値!$E$3:$BT$3,0)),"")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IF($F74="","",ROUND(IF($C74="売",$F74*0.94,$F74*1.06),0))</f>
        <v/>
      </c>
      <c r="N74" s="491" t="str">
        <f>IF($F74="","",ROUND(IF($C74="売",$F74*1.04,$F74*0.96),0))</f>
        <v/>
      </c>
      <c r="O74" s="492" t="str">
        <f>IF(OR($B74="",$F74="",$H74=""),"",IF($C74="売",IF($H74&lt;=$M74,"🟢利確",IF($H74&lt;=$F74*0.95,"🟡利確&amp;TR STOP検討",IF($H74&gt;=$N74,"🔴損切",IF($H74&gt;=$F74*1.035,"🔴損切間近",IF($H74&gt;=$F74*1.03,"⚠️+3%注意","保持継続"))))),IF($H74&gt;=$M74,"🟢利確",IF($H74&gt;=$F74*1.05,"🟡利確&amp;TR STOP検討",IF($H74&lt;=$N74,"🔴損切",IF($H74&lt;=$F74*0.965,"🔴損切間近",IF($H74&lt;=$F74*0.97,"⚠️-3%注意","保持継続")))))))</f>
        <v/>
      </c>
      <c r="P74" s="491"/>
      <c r="Q74" s="491"/>
      <c r="R74" s="491" t="str">
        <f>IF(P74="","",ROUND(P74*0.97,0))</f>
        <v/>
      </c>
      <c r="S74" s="586" t="str">
        <f>IF(B74="","",IF(T74&lt;&gt;"","✅売却済",IF(OR(H74="",L74=""),"📌保有中",IF(L74&gt;=0.06,"🟢利確推奨",IF(L74&gt;=0.05,"🟡利確直近",IF(L74&gt;=0.045,"🔵トレーリング検討",IF(L74&gt;-0.03,"📌保有中",IF(L74&gt;-0.04,"⚠️損切注意","🔴損切り"))))))))</f>
        <v/>
      </c>
      <c r="T74" s="594" t="str">
        <f>IF(OR($AH74="",$AH74="保有中"),"",IF($AH74="日数制限",$AE74,IF($AH74="損切確定",IF(N($AG74)=0,TODAY(),$AG74),IF(N($AF74)=0,TODAY(),$AF74))))</f>
        <v/>
      </c>
      <c r="U74" s="491" t="str">
        <f>IF(OR($AH74="",$AH74="保有中"),"",ROUND(IF($AH74="日数制限",$AI74,IF($AH74="利益確定",$M74,$N74)),0))</f>
        <v/>
      </c>
      <c r="V74" s="701" t="str">
        <f>IF(OR(F74="",G74="",U74=""),"",IF(C74="売",(F74-U74)*G74,(U74-F74)*G74))</f>
        <v/>
      </c>
      <c r="W74" s="493" t="str">
        <f>IF(OR($E74="",$B74=""),"",IF($T74&lt;&gt;"",$T74-$E74,TODAY()-$E74)+1)</f>
        <v/>
      </c>
      <c r="X74" s="489" t="str">
        <f>IF(OR($AH74="",$AH74="保有中"),"",$AH74)</f>
        <v/>
      </c>
      <c r="Y74" s="488"/>
      <c r="Z74" s="710"/>
      <c r="AD74" s="608"/>
      <c r="AE74" s="624" t="str">
        <f>IF($E74="","",WORKDAY($E74,12))</f>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IFERROR(INDEX(始値!$E$6:$BT$305,MATCH(TEXT($B74,"0"),TEXT(銘柄管理!$B$6:$B$305,"0"),0),MATCH($AE74,始値!$E$3:$BT$3,0)),"")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IF($F75="","",ROUND(IF($C75="売",$F75*0.94,$F75*1.06),0))</f>
        <v/>
      </c>
      <c r="N75" s="491" t="str">
        <f>IF($F75="","",ROUND(IF($C75="売",$F75*1.04,$F75*0.96),0))</f>
        <v/>
      </c>
      <c r="O75" s="492" t="str">
        <f>IF(OR($B75="",$F75="",$H75=""),"",IF($C75="売",IF($H75&lt;=$M75,"🟢利確",IF($H75&lt;=$F75*0.95,"🟡利確&amp;TR STOP検討",IF($H75&gt;=$N75,"🔴損切",IF($H75&gt;=$F75*1.035,"🔴損切間近",IF($H75&gt;=$F75*1.03,"⚠️+3%注意","保持継続"))))),IF($H75&gt;=$M75,"🟢利確",IF($H75&gt;=$F75*1.05,"🟡利確&amp;TR STOP検討",IF($H75&lt;=$N75,"🔴損切",IF($H75&lt;=$F75*0.965,"🔴損切間近",IF($H75&lt;=$F75*0.97,"⚠️-3%注意","保持継続")))))))</f>
        <v/>
      </c>
      <c r="P75" s="491"/>
      <c r="Q75" s="491"/>
      <c r="R75" s="491" t="str">
        <f>IF(P75="","",ROUND(P75*0.97,0))</f>
        <v/>
      </c>
      <c r="S75" s="586" t="str">
        <f>IF(B75="","",IF(T75&lt;&gt;"","✅売却済",IF(OR(H75="",L75=""),"📌保有中",IF(L75&gt;=0.06,"🟢利確推奨",IF(L75&gt;=0.05,"🟡利確直近",IF(L75&gt;=0.045,"🔵トレーリング検討",IF(L75&gt;-0.03,"📌保有中",IF(L75&gt;-0.04,"⚠️損切注意","🔴損切り"))))))))</f>
        <v/>
      </c>
      <c r="T75" s="594" t="str">
        <f>IF(OR($AH75="",$AH75="保有中"),"",IF($AH75="日数制限",$AE75,IF($AH75="損切確定",IF(N($AG75)=0,TODAY(),$AG75),IF(N($AF75)=0,TODAY(),$AF75))))</f>
        <v/>
      </c>
      <c r="U75" s="491" t="str">
        <f>IF(OR($AH75="",$AH75="保有中"),"",ROUND(IF($AH75="日数制限",$AI75,IF($AH75="利益確定",$M75,$N75)),0))</f>
        <v/>
      </c>
      <c r="V75" s="701" t="str">
        <f>IF(OR(F75="",G75="",U75=""),"",IF(C75="売",(F75-U75)*G75,(U75-F75)*G75))</f>
        <v/>
      </c>
      <c r="W75" s="493" t="str">
        <f>IF(OR($E75="",$B75=""),"",IF($T75&lt;&gt;"",$T75-$E75,TODAY()-$E75)+1)</f>
        <v/>
      </c>
      <c r="X75" s="489" t="str">
        <f>IF(OR($AH75="",$AH75="保有中"),"",$AH75)</f>
        <v/>
      </c>
      <c r="Y75" s="488"/>
      <c r="Z75" s="710"/>
      <c r="AD75" s="608"/>
      <c r="AE75" s="624" t="str">
        <f>IF($E75="","",WORKDAY($E75,12))</f>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IFERROR(INDEX(始値!$E$6:$BT$305,MATCH(TEXT($B75,"0"),TEXT(銘柄管理!$B$6:$B$305,"0"),0),MATCH($AE75,始値!$E$3:$BT$3,0)),"")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IF($F76="","",ROUND(IF($C76="売",$F76*0.94,$F76*1.06),0))</f>
        <v/>
      </c>
      <c r="N76" s="491" t="str">
        <f>IF($F76="","",ROUND(IF($C76="売",$F76*1.04,$F76*0.96),0))</f>
        <v/>
      </c>
      <c r="O76" s="492" t="str">
        <f>IF(OR($B76="",$F76="",$H76=""),"",IF($C76="売",IF($H76&lt;=$M76,"🟢利確",IF($H76&lt;=$F76*0.95,"🟡利確&amp;TR STOP検討",IF($H76&gt;=$N76,"🔴損切",IF($H76&gt;=$F76*1.035,"🔴損切間近",IF($H76&gt;=$F76*1.03,"⚠️+3%注意","保持継続"))))),IF($H76&gt;=$M76,"🟢利確",IF($H76&gt;=$F76*1.05,"🟡利確&amp;TR STOP検討",IF($H76&lt;=$N76,"🔴損切",IF($H76&lt;=$F76*0.965,"🔴損切間近",IF($H76&lt;=$F76*0.97,"⚠️-3%注意","保持継続")))))))</f>
        <v/>
      </c>
      <c r="P76" s="491"/>
      <c r="Q76" s="491"/>
      <c r="R76" s="491" t="str">
        <f>IF(P76="","",ROUND(P76*0.97,0))</f>
        <v/>
      </c>
      <c r="S76" s="586" t="str">
        <f>IF(B76="","",IF(T76&lt;&gt;"","✅売却済",IF(OR(H76="",L76=""),"📌保有中",IF(L76&gt;=0.06,"🟢利確推奨",IF(L76&gt;=0.05,"🟡利確直近",IF(L76&gt;=0.045,"🔵トレーリング検討",IF(L76&gt;-0.03,"📌保有中",IF(L76&gt;-0.04,"⚠️損切注意","🔴損切り"))))))))</f>
        <v/>
      </c>
      <c r="T76" s="594" t="str">
        <f>IF(OR($AH76="",$AH76="保有中"),"",IF($AH76="日数制限",$AE76,IF($AH76="損切確定",IF(N($AG76)=0,TODAY(),$AG76),IF(N($AF76)=0,TODAY(),$AF76))))</f>
        <v/>
      </c>
      <c r="U76" s="491" t="str">
        <f>IF(OR($AH76="",$AH76="保有中"),"",ROUND(IF($AH76="日数制限",$AI76,IF($AH76="利益確定",$M76,$N76)),0))</f>
        <v/>
      </c>
      <c r="V76" s="701" t="str">
        <f>IF(OR(F76="",G76="",U76=""),"",IF(C76="売",(F76-U76)*G76,(U76-F76)*G76))</f>
        <v/>
      </c>
      <c r="W76" s="493" t="str">
        <f>IF(OR($E76="",$B76=""),"",IF($T76&lt;&gt;"",$T76-$E76,TODAY()-$E76)+1)</f>
        <v/>
      </c>
      <c r="X76" s="489" t="str">
        <f>IF(OR($AH76="",$AH76="保有中"),"",$AH76)</f>
        <v/>
      </c>
      <c r="Y76" s="488"/>
      <c r="Z76" s="710"/>
      <c r="AD76" s="608"/>
      <c r="AE76" s="624" t="str">
        <f>IF($E76="","",WORKDAY($E76,12))</f>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IFERROR(INDEX(始値!$E$6:$BT$305,MATCH(TEXT($B76,"0"),TEXT(銘柄管理!$B$6:$B$305,"0"),0),MATCH($AE76,始値!$E$3:$BT$3,0)),"")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IF($F77="","",ROUND(IF($C77="売",$F77*0.94,$F77*1.06),0))</f>
        <v/>
      </c>
      <c r="N77" s="491" t="str">
        <f>IF($F77="","",ROUND(IF($C77="売",$F77*1.04,$F77*0.96),0))</f>
        <v/>
      </c>
      <c r="O77" s="492" t="str">
        <f>IF(OR($B77="",$F77="",$H77=""),"",IF($C77="売",IF($H77&lt;=$M77,"🟢利確",IF($H77&lt;=$F77*0.95,"🟡利確&amp;TR STOP検討",IF($H77&gt;=$N77,"🔴損切",IF($H77&gt;=$F77*1.035,"🔴損切間近",IF($H77&gt;=$F77*1.03,"⚠️+3%注意","保持継続"))))),IF($H77&gt;=$M77,"🟢利確",IF($H77&gt;=$F77*1.05,"🟡利確&amp;TR STOP検討",IF($H77&lt;=$N77,"🔴損切",IF($H77&lt;=$F77*0.965,"🔴損切間近",IF($H77&lt;=$F77*0.97,"⚠️-3%注意","保持継続")))))))</f>
        <v/>
      </c>
      <c r="P77" s="491"/>
      <c r="Q77" s="491"/>
      <c r="R77" s="491" t="str">
        <f>IF(P77="","",ROUND(P77*0.97,0))</f>
        <v/>
      </c>
      <c r="S77" s="586" t="str">
        <f>IF(B77="","",IF(T77&lt;&gt;"","✅売却済",IF(OR(H77="",L77=""),"📌保有中",IF(L77&gt;=0.06,"🟢利確推奨",IF(L77&gt;=0.05,"🟡利確直近",IF(L77&gt;=0.045,"🔵トレーリング検討",IF(L77&gt;-0.03,"📌保有中",IF(L77&gt;-0.04,"⚠️損切注意","🔴損切り"))))))))</f>
        <v/>
      </c>
      <c r="T77" s="594" t="str">
        <f>IF(OR($AH77="",$AH77="保有中"),"",IF($AH77="日数制限",$AE77,IF($AH77="損切確定",IF(N($AG77)=0,TODAY(),$AG77),IF(N($AF77)=0,TODAY(),$AF77))))</f>
        <v/>
      </c>
      <c r="U77" s="491" t="str">
        <f>IF(OR($AH77="",$AH77="保有中"),"",ROUND(IF($AH77="日数制限",$AI77,IF($AH77="利益確定",$M77,$N77)),0))</f>
        <v/>
      </c>
      <c r="V77" s="701" t="str">
        <f>IF(OR(F77="",G77="",U77=""),"",IF(C77="売",(F77-U77)*G77,(U77-F77)*G77))</f>
        <v/>
      </c>
      <c r="W77" s="493" t="str">
        <f>IF(OR($E77="",$B77=""),"",IF($T77&lt;&gt;"",$T77-$E77,TODAY()-$E77)+1)</f>
        <v/>
      </c>
      <c r="X77" s="489" t="str">
        <f>IF(OR($AH77="",$AH77="保有中"),"",$AH77)</f>
        <v/>
      </c>
      <c r="Y77" s="488"/>
      <c r="Z77" s="710"/>
      <c r="AD77" s="608"/>
      <c r="AE77" s="624" t="str">
        <f>IF($E77="","",WORKDAY($E77,12))</f>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IFERROR(INDEX(始値!$E$6:$BT$305,MATCH(TEXT($B77,"0"),TEXT(銘柄管理!$B$6:$B$305,"0"),0),MATCH($AE77,始値!$E$3:$BT$3,0)),"")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IF($F78="","",ROUND(IF($C78="売",$F78*0.94,$F78*1.06),0))</f>
        <v/>
      </c>
      <c r="N78" s="491" t="str">
        <f>IF($F78="","",ROUND(IF($C78="売",$F78*1.04,$F78*0.96),0))</f>
        <v/>
      </c>
      <c r="O78" s="492" t="str">
        <f>IF(OR($B78="",$F78="",$H78=""),"",IF($C78="売",IF($H78&lt;=$M78,"🟢利確",IF($H78&lt;=$F78*0.95,"🟡利確&amp;TR STOP検討",IF($H78&gt;=$N78,"🔴損切",IF($H78&gt;=$F78*1.035,"🔴損切間近",IF($H78&gt;=$F78*1.03,"⚠️+3%注意","保持継続"))))),IF($H78&gt;=$M78,"🟢利確",IF($H78&gt;=$F78*1.05,"🟡利確&amp;TR STOP検討",IF($H78&lt;=$N78,"🔴損切",IF($H78&lt;=$F78*0.965,"🔴損切間近",IF($H78&lt;=$F78*0.97,"⚠️-3%注意","保持継続")))))))</f>
        <v/>
      </c>
      <c r="P78" s="491"/>
      <c r="Q78" s="491"/>
      <c r="R78" s="491" t="str">
        <f>IF(P78="","",ROUND(P78*0.97,0))</f>
        <v/>
      </c>
      <c r="S78" s="586" t="str">
        <f>IF(B78="","",IF(T78&lt;&gt;"","✅売却済",IF(OR(H78="",L78=""),"📌保有中",IF(L78&gt;=0.06,"🟢利確推奨",IF(L78&gt;=0.05,"🟡利確直近",IF(L78&gt;=0.045,"🔵トレーリング検討",IF(L78&gt;-0.03,"📌保有中",IF(L78&gt;-0.04,"⚠️損切注意","🔴損切り"))))))))</f>
        <v/>
      </c>
      <c r="T78" s="594" t="str">
        <f>IF(OR($AH78="",$AH78="保有中"),"",IF($AH78="日数制限",$AE78,IF($AH78="損切確定",IF(N($AG78)=0,TODAY(),$AG78),IF(N($AF78)=0,TODAY(),$AF78))))</f>
        <v/>
      </c>
      <c r="U78" s="491" t="str">
        <f>IF(OR($AH78="",$AH78="保有中"),"",ROUND(IF($AH78="日数制限",$AI78,IF($AH78="利益確定",$M78,$N78)),0))</f>
        <v/>
      </c>
      <c r="V78" s="701" t="str">
        <f>IF(OR(F78="",G78="",U78=""),"",IF(C78="売",(F78-U78)*G78,(U78-F78)*G78))</f>
        <v/>
      </c>
      <c r="W78" s="493" t="str">
        <f>IF(OR($E78="",$B78=""),"",IF($T78&lt;&gt;"",$T78-$E78,TODAY()-$E78)+1)</f>
        <v/>
      </c>
      <c r="X78" s="489" t="str">
        <f>IF(OR($AH78="",$AH78="保有中"),"",$AH78)</f>
        <v/>
      </c>
      <c r="Y78" s="488"/>
      <c r="Z78" s="710"/>
      <c r="AD78" s="608"/>
      <c r="AE78" s="624" t="str">
        <f>IF($E78="","",WORKDAY($E78,12))</f>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IFERROR(INDEX(始値!$E$6:$BT$305,MATCH(TEXT($B78,"0"),TEXT(銘柄管理!$B$6:$B$305,"0"),0),MATCH($AE78,始値!$E$3:$BT$3,0)),"")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IF($F79="","",ROUND(IF($C79="売",$F79*0.94,$F79*1.06),0))</f>
        <v/>
      </c>
      <c r="N79" s="491" t="str">
        <f>IF($F79="","",ROUND(IF($C79="売",$F79*1.04,$F79*0.96),0))</f>
        <v/>
      </c>
      <c r="O79" s="492" t="str">
        <f>IF(OR($B79="",$F79="",$H79=""),"",IF($C79="売",IF($H79&lt;=$M79,"🟢利確",IF($H79&lt;=$F79*0.95,"🟡利確&amp;TR STOP検討",IF($H79&gt;=$N79,"🔴損切",IF($H79&gt;=$F79*1.035,"🔴損切間近",IF($H79&gt;=$F79*1.03,"⚠️+3%注意","保持継続"))))),IF($H79&gt;=$M79,"🟢利確",IF($H79&gt;=$F79*1.05,"🟡利確&amp;TR STOP検討",IF($H79&lt;=$N79,"🔴損切",IF($H79&lt;=$F79*0.965,"🔴損切間近",IF($H79&lt;=$F79*0.97,"⚠️-3%注意","保持継続")))))))</f>
        <v/>
      </c>
      <c r="P79" s="491"/>
      <c r="Q79" s="491"/>
      <c r="R79" s="491" t="str">
        <f>IF(P79="","",ROUND(P79*0.97,0))</f>
        <v/>
      </c>
      <c r="S79" s="586" t="str">
        <f>IF(B79="","",IF(T79&lt;&gt;"","✅売却済",IF(OR(H79="",L79=""),"📌保有中",IF(L79&gt;=0.06,"🟢利確推奨",IF(L79&gt;=0.05,"🟡利確直近",IF(L79&gt;=0.045,"🔵トレーリング検討",IF(L79&gt;-0.03,"📌保有中",IF(L79&gt;-0.04,"⚠️損切注意","🔴損切り"))))))))</f>
        <v/>
      </c>
      <c r="T79" s="594" t="str">
        <f>IF(OR($AH79="",$AH79="保有中"),"",IF($AH79="日数制限",$AE79,IF($AH79="損切確定",IF(N($AG79)=0,TODAY(),$AG79),IF(N($AF79)=0,TODAY(),$AF79))))</f>
        <v/>
      </c>
      <c r="U79" s="491" t="str">
        <f>IF(OR($AH79="",$AH79="保有中"),"",ROUND(IF($AH79="日数制限",$AI79,IF($AH79="利益確定",$M79,$N79)),0))</f>
        <v/>
      </c>
      <c r="V79" s="701" t="str">
        <f>IF(OR(F79="",G79="",U79=""),"",IF(C79="売",(F79-U79)*G79,(U79-F79)*G79))</f>
        <v/>
      </c>
      <c r="W79" s="493" t="str">
        <f>IF(OR($E79="",$B79=""),"",IF($T79&lt;&gt;"",$T79-$E79,TODAY()-$E79)+1)</f>
        <v/>
      </c>
      <c r="X79" s="489" t="str">
        <f>IF(OR($AH79="",$AH79="保有中"),"",$AH79)</f>
        <v/>
      </c>
      <c r="Y79" s="488"/>
      <c r="Z79" s="710"/>
      <c r="AD79" s="608"/>
      <c r="AE79" s="624" t="str">
        <f>IF($E79="","",WORKDAY($E79,12))</f>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IFERROR(INDEX(始値!$E$6:$BT$305,MATCH(TEXT($B79,"0"),TEXT(銘柄管理!$B$6:$B$305,"0"),0),MATCH($AE79,始値!$E$3:$BT$3,0)),"")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IF($F80="","",ROUND(IF($C80="売",$F80*0.94,$F80*1.06),0))</f>
        <v/>
      </c>
      <c r="N80" s="491" t="str">
        <f>IF($F80="","",ROUND(IF($C80="売",$F80*1.04,$F80*0.96),0))</f>
        <v/>
      </c>
      <c r="O80" s="492" t="str">
        <f>IF(OR($B80="",$F80="",$H80=""),"",IF($C80="売",IF($H80&lt;=$M80,"🟢利確",IF($H80&lt;=$F80*0.95,"🟡利確&amp;TR STOP検討",IF($H80&gt;=$N80,"🔴損切",IF($H80&gt;=$F80*1.035,"🔴損切間近",IF($H80&gt;=$F80*1.03,"⚠️+3%注意","保持継続"))))),IF($H80&gt;=$M80,"🟢利確",IF($H80&gt;=$F80*1.05,"🟡利確&amp;TR STOP検討",IF($H80&lt;=$N80,"🔴損切",IF($H80&lt;=$F80*0.965,"🔴損切間近",IF($H80&lt;=$F80*0.97,"⚠️-3%注意","保持継続")))))))</f>
        <v/>
      </c>
      <c r="P80" s="491"/>
      <c r="Q80" s="491"/>
      <c r="R80" s="491" t="str">
        <f>IF(P80="","",ROUND(P80*0.97,0))</f>
        <v/>
      </c>
      <c r="S80" s="586" t="str">
        <f>IF(B80="","",IF(T80&lt;&gt;"","✅売却済",IF(OR(H80="",L80=""),"📌保有中",IF(L80&gt;=0.06,"🟢利確推奨",IF(L80&gt;=0.05,"🟡利確直近",IF(L80&gt;=0.045,"🔵トレーリング検討",IF(L80&gt;-0.03,"📌保有中",IF(L80&gt;-0.04,"⚠️損切注意","🔴損切り"))))))))</f>
        <v/>
      </c>
      <c r="T80" s="594" t="str">
        <f>IF(OR($AH80="",$AH80="保有中"),"",IF($AH80="日数制限",$AE80,IF($AH80="損切確定",IF(N($AG80)=0,TODAY(),$AG80),IF(N($AF80)=0,TODAY(),$AF80))))</f>
        <v/>
      </c>
      <c r="U80" s="491" t="str">
        <f>IF(OR($AH80="",$AH80="保有中"),"",ROUND(IF($AH80="日数制限",$AI80,IF($AH80="利益確定",$M80,$N80)),0))</f>
        <v/>
      </c>
      <c r="V80" s="701" t="str">
        <f>IF(OR(F80="",G80="",U80=""),"",IF(C80="売",(F80-U80)*G80,(U80-F80)*G80))</f>
        <v/>
      </c>
      <c r="W80" s="493" t="str">
        <f>IF(OR($E80="",$B80=""),"",IF($T80&lt;&gt;"",$T80-$E80,TODAY()-$E80)+1)</f>
        <v/>
      </c>
      <c r="X80" s="489" t="str">
        <f>IF(OR($AH80="",$AH80="保有中"),"",$AH80)</f>
        <v/>
      </c>
      <c r="Y80" s="488"/>
      <c r="Z80" s="710"/>
      <c r="AD80" s="608"/>
      <c r="AE80" s="624" t="str">
        <f>IF($E80="","",WORKDAY($E80,12))</f>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IFERROR(INDEX(始値!$E$6:$BT$305,MATCH(TEXT($B80,"0"),TEXT(銘柄管理!$B$6:$B$305,"0"),0),MATCH($AE80,始値!$E$3:$BT$3,0)),"")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IF($F81="","",ROUND(IF($C81="売",$F81*0.94,$F81*1.06),0))</f>
        <v/>
      </c>
      <c r="N81" s="491" t="str">
        <f>IF($F81="","",ROUND(IF($C81="売",$F81*1.04,$F81*0.96),0))</f>
        <v/>
      </c>
      <c r="O81" s="492" t="str">
        <f>IF(OR($B81="",$F81="",$H81=""),"",IF($C81="売",IF($H81&lt;=$M81,"🟢利確",IF($H81&lt;=$F81*0.95,"🟡利確&amp;TR STOP検討",IF($H81&gt;=$N81,"🔴損切",IF($H81&gt;=$F81*1.035,"🔴損切間近",IF($H81&gt;=$F81*1.03,"⚠️+3%注意","保持継続"))))),IF($H81&gt;=$M81,"🟢利確",IF($H81&gt;=$F81*1.05,"🟡利確&amp;TR STOP検討",IF($H81&lt;=$N81,"🔴損切",IF($H81&lt;=$F81*0.965,"🔴損切間近",IF($H81&lt;=$F81*0.97,"⚠️-3%注意","保持継続")))))))</f>
        <v/>
      </c>
      <c r="P81" s="491"/>
      <c r="Q81" s="491"/>
      <c r="R81" s="491" t="str">
        <f>IF(P81="","",ROUND(P81*0.97,0))</f>
        <v/>
      </c>
      <c r="S81" s="586" t="str">
        <f>IF(B81="","",IF(T81&lt;&gt;"","✅売却済",IF(OR(H81="",L81=""),"📌保有中",IF(L81&gt;=0.06,"🟢利確推奨",IF(L81&gt;=0.05,"🟡利確直近",IF(L81&gt;=0.045,"🔵トレーリング検討",IF(L81&gt;-0.03,"📌保有中",IF(L81&gt;-0.04,"⚠️損切注意","🔴損切り"))))))))</f>
        <v/>
      </c>
      <c r="T81" s="594" t="str">
        <f>IF(OR($AH81="",$AH81="保有中"),"",IF($AH81="日数制限",$AE81,IF($AH81="損切確定",IF(N($AG81)=0,TODAY(),$AG81),IF(N($AF81)=0,TODAY(),$AF81))))</f>
        <v/>
      </c>
      <c r="U81" s="491" t="str">
        <f>IF(OR($AH81="",$AH81="保有中"),"",ROUND(IF($AH81="日数制限",$AI81,IF($AH81="利益確定",$M81,$N81)),0))</f>
        <v/>
      </c>
      <c r="V81" s="701" t="str">
        <f>IF(OR(F81="",G81="",U81=""),"",IF(C81="売",(F81-U81)*G81,(U81-F81)*G81))</f>
        <v/>
      </c>
      <c r="W81" s="493" t="str">
        <f>IF(OR($E81="",$B81=""),"",IF($T81&lt;&gt;"",$T81-$E81,TODAY()-$E81)+1)</f>
        <v/>
      </c>
      <c r="X81" s="489" t="str">
        <f>IF(OR($AH81="",$AH81="保有中"),"",$AH81)</f>
        <v/>
      </c>
      <c r="Y81" s="488"/>
      <c r="Z81" s="710"/>
      <c r="AD81" s="608"/>
      <c r="AE81" s="624" t="str">
        <f>IF($E81="","",WORKDAY($E81,12))</f>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IFERROR(INDEX(始値!$E$6:$BT$305,MATCH(TEXT($B81,"0"),TEXT(銘柄管理!$B$6:$B$305,"0"),0),MATCH($AE81,始値!$E$3:$BT$3,0)),"")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IF($F82="","",ROUND(IF($C82="売",$F82*0.94,$F82*1.06),0))</f>
        <v/>
      </c>
      <c r="N82" s="491" t="str">
        <f>IF($F82="","",ROUND(IF($C82="売",$F82*1.04,$F82*0.96),0))</f>
        <v/>
      </c>
      <c r="O82" s="492" t="str">
        <f>IF(OR($B82="",$F82="",$H82=""),"",IF($C82="売",IF($H82&lt;=$M82,"🟢利確",IF($H82&lt;=$F82*0.95,"🟡利確&amp;TR STOP検討",IF($H82&gt;=$N82,"🔴損切",IF($H82&gt;=$F82*1.035,"🔴損切間近",IF($H82&gt;=$F82*1.03,"⚠️+3%注意","保持継続"))))),IF($H82&gt;=$M82,"🟢利確",IF($H82&gt;=$F82*1.05,"🟡利確&amp;TR STOP検討",IF($H82&lt;=$N82,"🔴損切",IF($H82&lt;=$F82*0.965,"🔴損切間近",IF($H82&lt;=$F82*0.97,"⚠️-3%注意","保持継続")))))))</f>
        <v/>
      </c>
      <c r="P82" s="491"/>
      <c r="Q82" s="491"/>
      <c r="R82" s="491" t="str">
        <f>IF(P82="","",ROUND(P82*0.97,0))</f>
        <v/>
      </c>
      <c r="S82" s="586" t="str">
        <f>IF(B82="","",IF(T82&lt;&gt;"","✅売却済",IF(OR(H82="",L82=""),"📌保有中",IF(L82&gt;=0.06,"🟢利確推奨",IF(L82&gt;=0.05,"🟡利確直近",IF(L82&gt;=0.045,"🔵トレーリング検討",IF(L82&gt;-0.03,"📌保有中",IF(L82&gt;-0.04,"⚠️損切注意","🔴損切り"))))))))</f>
        <v/>
      </c>
      <c r="T82" s="594" t="str">
        <f>IF(OR($AH82="",$AH82="保有中"),"",IF($AH82="日数制限",$AE82,IF($AH82="損切確定",IF(N($AG82)=0,TODAY(),$AG82),IF(N($AF82)=0,TODAY(),$AF82))))</f>
        <v/>
      </c>
      <c r="U82" s="491" t="str">
        <f>IF(OR($AH82="",$AH82="保有中"),"",ROUND(IF($AH82="日数制限",$AI82,IF($AH82="利益確定",$M82,$N82)),0))</f>
        <v/>
      </c>
      <c r="V82" s="701" t="str">
        <f>IF(OR(F82="",G82="",U82=""),"",IF(C82="売",(F82-U82)*G82,(U82-F82)*G82))</f>
        <v/>
      </c>
      <c r="W82" s="493" t="str">
        <f>IF(OR($E82="",$B82=""),"",IF($T82&lt;&gt;"",$T82-$E82,TODAY()-$E82)+1)</f>
        <v/>
      </c>
      <c r="X82" s="489" t="str">
        <f>IF(OR($AH82="",$AH82="保有中"),"",$AH82)</f>
        <v/>
      </c>
      <c r="Y82" s="488"/>
      <c r="Z82" s="710"/>
      <c r="AD82" s="608"/>
      <c r="AE82" s="624" t="str">
        <f>IF($E82="","",WORKDAY($E82,12))</f>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IFERROR(INDEX(始値!$E$6:$BT$305,MATCH(TEXT($B82,"0"),TEXT(銘柄管理!$B$6:$B$305,"0"),0),MATCH($AE82,始値!$E$3:$BT$3,0)),"")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IF($F83="","",ROUND(IF($C83="売",$F83*0.94,$F83*1.06),0))</f>
        <v/>
      </c>
      <c r="N83" s="491" t="str">
        <f>IF($F83="","",ROUND(IF($C83="売",$F83*1.04,$F83*0.96),0))</f>
        <v/>
      </c>
      <c r="O83" s="492" t="str">
        <f>IF(OR($B83="",$F83="",$H83=""),"",IF($C83="売",IF($H83&lt;=$M83,"🟢利確",IF($H83&lt;=$F83*0.95,"🟡利確&amp;TR STOP検討",IF($H83&gt;=$N83,"🔴損切",IF($H83&gt;=$F83*1.035,"🔴損切間近",IF($H83&gt;=$F83*1.03,"⚠️+3%注意","保持継続"))))),IF($H83&gt;=$M83,"🟢利確",IF($H83&gt;=$F83*1.05,"🟡利確&amp;TR STOP検討",IF($H83&lt;=$N83,"🔴損切",IF($H83&lt;=$F83*0.965,"🔴損切間近",IF($H83&lt;=$F83*0.97,"⚠️-3%注意","保持継続")))))))</f>
        <v/>
      </c>
      <c r="P83" s="491"/>
      <c r="Q83" s="491"/>
      <c r="R83" s="491" t="str">
        <f>IF(P83="","",ROUND(P83*0.97,0))</f>
        <v/>
      </c>
      <c r="S83" s="586" t="str">
        <f>IF(B83="","",IF(T83&lt;&gt;"","✅売却済",IF(OR(H83="",L83=""),"📌保有中",IF(L83&gt;=0.06,"🟢利確推奨",IF(L83&gt;=0.05,"🟡利確直近",IF(L83&gt;=0.045,"🔵トレーリング検討",IF(L83&gt;-0.03,"📌保有中",IF(L83&gt;-0.04,"⚠️損切注意","🔴損切り"))))))))</f>
        <v/>
      </c>
      <c r="T83" s="594" t="str">
        <f>IF(OR($AH83="",$AH83="保有中"),"",IF($AH83="日数制限",$AE83,IF($AH83="損切確定",IF(N($AG83)=0,TODAY(),$AG83),IF(N($AF83)=0,TODAY(),$AF83))))</f>
        <v/>
      </c>
      <c r="U83" s="491" t="str">
        <f>IF(OR($AH83="",$AH83="保有中"),"",ROUND(IF($AH83="日数制限",$AI83,IF($AH83="利益確定",$M83,$N83)),0))</f>
        <v/>
      </c>
      <c r="V83" s="701" t="str">
        <f>IF(OR(F83="",G83="",U83=""),"",IF(C83="売",(F83-U83)*G83,(U83-F83)*G83))</f>
        <v/>
      </c>
      <c r="W83" s="493" t="str">
        <f>IF(OR($E83="",$B83=""),"",IF($T83&lt;&gt;"",$T83-$E83,TODAY()-$E83)+1)</f>
        <v/>
      </c>
      <c r="X83" s="489" t="str">
        <f>IF(OR($AH83="",$AH83="保有中"),"",$AH83)</f>
        <v/>
      </c>
      <c r="Y83" s="488"/>
      <c r="Z83" s="710"/>
      <c r="AD83" s="608"/>
      <c r="AE83" s="624" t="str">
        <f>IF($E83="","",WORKDAY($E83,12))</f>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IFERROR(INDEX(始値!$E$6:$BT$305,MATCH(TEXT($B83,"0"),TEXT(銘柄管理!$B$6:$B$305,"0"),0),MATCH($AE83,始値!$E$3:$BT$3,0)),"")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IF($F84="","",ROUND(IF($C84="売",$F84*0.94,$F84*1.06),0))</f>
        <v/>
      </c>
      <c r="N84" s="491" t="str">
        <f>IF($F84="","",ROUND(IF($C84="売",$F84*1.04,$F84*0.96),0))</f>
        <v/>
      </c>
      <c r="O84" s="492" t="str">
        <f>IF(OR($B84="",$F84="",$H84=""),"",IF($C84="売",IF($H84&lt;=$M84,"🟢利確",IF($H84&lt;=$F84*0.95,"🟡利確&amp;TR STOP検討",IF($H84&gt;=$N84,"🔴損切",IF($H84&gt;=$F84*1.035,"🔴損切間近",IF($H84&gt;=$F84*1.03,"⚠️+3%注意","保持継続"))))),IF($H84&gt;=$M84,"🟢利確",IF($H84&gt;=$F84*1.05,"🟡利確&amp;TR STOP検討",IF($H84&lt;=$N84,"🔴損切",IF($H84&lt;=$F84*0.965,"🔴損切間近",IF($H84&lt;=$F84*0.97,"⚠️-3%注意","保持継続")))))))</f>
        <v/>
      </c>
      <c r="P84" s="491"/>
      <c r="Q84" s="491"/>
      <c r="R84" s="491" t="str">
        <f>IF(P84="","",ROUND(P84*0.97,0))</f>
        <v/>
      </c>
      <c r="S84" s="586" t="str">
        <f>IF(B84="","",IF(T84&lt;&gt;"","✅売却済",IF(OR(H84="",L84=""),"📌保有中",IF(L84&gt;=0.06,"🟢利確推奨",IF(L84&gt;=0.05,"🟡利確直近",IF(L84&gt;=0.045,"🔵トレーリング検討",IF(L84&gt;-0.03,"📌保有中",IF(L84&gt;-0.04,"⚠️損切注意","🔴損切り"))))))))</f>
        <v/>
      </c>
      <c r="T84" s="594" t="str">
        <f>IF(OR($AH84="",$AH84="保有中"),"",IF($AH84="日数制限",$AE84,IF($AH84="損切確定",IF(N($AG84)=0,TODAY(),$AG84),IF(N($AF84)=0,TODAY(),$AF84))))</f>
        <v/>
      </c>
      <c r="U84" s="491" t="str">
        <f>IF(OR($AH84="",$AH84="保有中"),"",ROUND(IF($AH84="日数制限",$AI84,IF($AH84="利益確定",$M84,$N84)),0))</f>
        <v/>
      </c>
      <c r="V84" s="701" t="str">
        <f>IF(OR(F84="",G84="",U84=""),"",IF(C84="売",(F84-U84)*G84,(U84-F84)*G84))</f>
        <v/>
      </c>
      <c r="W84" s="493" t="str">
        <f>IF(OR($E84="",$B84=""),"",IF($T84&lt;&gt;"",$T84-$E84,TODAY()-$E84)+1)</f>
        <v/>
      </c>
      <c r="X84" s="489" t="str">
        <f>IF(OR($AH84="",$AH84="保有中"),"",$AH84)</f>
        <v/>
      </c>
      <c r="Y84" s="488"/>
      <c r="Z84" s="710"/>
      <c r="AD84" s="608"/>
      <c r="AE84" s="624" t="str">
        <f>IF($E84="","",WORKDAY($E84,12))</f>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IFERROR(INDEX(始値!$E$6:$BT$305,MATCH(TEXT($B84,"0"),TEXT(銘柄管理!$B$6:$B$305,"0"),0),MATCH($AE84,始値!$E$3:$BT$3,0)),"")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IF($F85="","",ROUND(IF($C85="売",$F85*0.94,$F85*1.06),0))</f>
        <v/>
      </c>
      <c r="N85" s="491" t="str">
        <f>IF($F85="","",ROUND(IF($C85="売",$F85*1.04,$F85*0.96),0))</f>
        <v/>
      </c>
      <c r="O85" s="492" t="str">
        <f>IF(OR($B85="",$F85="",$H85=""),"",IF($C85="売",IF($H85&lt;=$M85,"🟢利確",IF($H85&lt;=$F85*0.95,"🟡利確&amp;TR STOP検討",IF($H85&gt;=$N85,"🔴損切",IF($H85&gt;=$F85*1.035,"🔴損切間近",IF($H85&gt;=$F85*1.03,"⚠️+3%注意","保持継続"))))),IF($H85&gt;=$M85,"🟢利確",IF($H85&gt;=$F85*1.05,"🟡利確&amp;TR STOP検討",IF($H85&lt;=$N85,"🔴損切",IF($H85&lt;=$F85*0.965,"🔴損切間近",IF($H85&lt;=$F85*0.97,"⚠️-3%注意","保持継続")))))))</f>
        <v/>
      </c>
      <c r="P85" s="491"/>
      <c r="Q85" s="491"/>
      <c r="R85" s="491" t="str">
        <f>IF(P85="","",ROUND(P85*0.97,0))</f>
        <v/>
      </c>
      <c r="S85" s="586" t="str">
        <f>IF(B85="","",IF(T85&lt;&gt;"","✅売却済",IF(OR(H85="",L85=""),"📌保有中",IF(L85&gt;=0.06,"🟢利確推奨",IF(L85&gt;=0.05,"🟡利確直近",IF(L85&gt;=0.045,"🔵トレーリング検討",IF(L85&gt;-0.03,"📌保有中",IF(L85&gt;-0.04,"⚠️損切注意","🔴損切り"))))))))</f>
        <v/>
      </c>
      <c r="T85" s="594" t="str">
        <f>IF(OR($AH85="",$AH85="保有中"),"",IF($AH85="日数制限",$AE85,IF($AH85="損切確定",IF(N($AG85)=0,TODAY(),$AG85),IF(N($AF85)=0,TODAY(),$AF85))))</f>
        <v/>
      </c>
      <c r="U85" s="491" t="str">
        <f>IF(OR($AH85="",$AH85="保有中"),"",ROUND(IF($AH85="日数制限",$AI85,IF($AH85="利益確定",$M85,$N85)),0))</f>
        <v/>
      </c>
      <c r="V85" s="701" t="str">
        <f>IF(OR(F85="",G85="",U85=""),"",IF(C85="売",(F85-U85)*G85,(U85-F85)*G85))</f>
        <v/>
      </c>
      <c r="W85" s="493" t="str">
        <f>IF(OR($E85="",$B85=""),"",IF($T85&lt;&gt;"",$T85-$E85,TODAY()-$E85)+1)</f>
        <v/>
      </c>
      <c r="X85" s="489" t="str">
        <f>IF(OR($AH85="",$AH85="保有中"),"",$AH85)</f>
        <v/>
      </c>
      <c r="Y85" s="488"/>
      <c r="Z85" s="710"/>
      <c r="AD85" s="608"/>
      <c r="AE85" s="624" t="str">
        <f>IF($E85="","",WORKDAY($E85,12))</f>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IFERROR(INDEX(始値!$E$6:$BT$305,MATCH(TEXT($B85,"0"),TEXT(銘柄管理!$B$6:$B$305,"0"),0),MATCH($AE85,始値!$E$3:$BT$3,0)),"")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IF($F86="","",ROUND(IF($C86="売",$F86*0.94,$F86*1.06),0))</f>
        <v/>
      </c>
      <c r="N86" s="491" t="str">
        <f>IF($F86="","",ROUND(IF($C86="売",$F86*1.04,$F86*0.96),0))</f>
        <v/>
      </c>
      <c r="O86" s="492" t="str">
        <f>IF(OR($B86="",$F86="",$H86=""),"",IF($C86="売",IF($H86&lt;=$M86,"🟢利確",IF($H86&lt;=$F86*0.95,"🟡利確&amp;TR STOP検討",IF($H86&gt;=$N86,"🔴損切",IF($H86&gt;=$F86*1.035,"🔴損切間近",IF($H86&gt;=$F86*1.03,"⚠️+3%注意","保持継続"))))),IF($H86&gt;=$M86,"🟢利確",IF($H86&gt;=$F86*1.05,"🟡利確&amp;TR STOP検討",IF($H86&lt;=$N86,"🔴損切",IF($H86&lt;=$F86*0.965,"🔴損切間近",IF($H86&lt;=$F86*0.97,"⚠️-3%注意","保持継続")))))))</f>
        <v/>
      </c>
      <c r="P86" s="491"/>
      <c r="Q86" s="491"/>
      <c r="R86" s="491" t="str">
        <f>IF(P86="","",ROUND(P86*0.97,0))</f>
        <v/>
      </c>
      <c r="S86" s="586" t="str">
        <f>IF(B86="","",IF(T86&lt;&gt;"","✅売却済",IF(OR(H86="",L86=""),"📌保有中",IF(L86&gt;=0.06,"🟢利確推奨",IF(L86&gt;=0.05,"🟡利確直近",IF(L86&gt;=0.045,"🔵トレーリング検討",IF(L86&gt;-0.03,"📌保有中",IF(L86&gt;-0.04,"⚠️損切注意","🔴損切り"))))))))</f>
        <v/>
      </c>
      <c r="T86" s="594" t="str">
        <f>IF(OR($AH86="",$AH86="保有中"),"",IF($AH86="日数制限",$AE86,IF($AH86="損切確定",IF(N($AG86)=0,TODAY(),$AG86),IF(N($AF86)=0,TODAY(),$AF86))))</f>
        <v/>
      </c>
      <c r="U86" s="491" t="str">
        <f>IF(OR($AH86="",$AH86="保有中"),"",ROUND(IF($AH86="日数制限",$AI86,IF($AH86="利益確定",$M86,$N86)),0))</f>
        <v/>
      </c>
      <c r="V86" s="701" t="str">
        <f>IF(OR(F86="",G86="",U86=""),"",IF(C86="売",(F86-U86)*G86,(U86-F86)*G86))</f>
        <v/>
      </c>
      <c r="W86" s="493" t="str">
        <f>IF(OR($E86="",$B86=""),"",IF($T86&lt;&gt;"",$T86-$E86,TODAY()-$E86)+1)</f>
        <v/>
      </c>
      <c r="X86" s="489" t="str">
        <f>IF(OR($AH86="",$AH86="保有中"),"",$AH86)</f>
        <v/>
      </c>
      <c r="Y86" s="488"/>
      <c r="Z86" s="710"/>
      <c r="AD86" s="608"/>
      <c r="AE86" s="624" t="str">
        <f>IF($E86="","",WORKDAY($E86,12))</f>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IFERROR(INDEX(始値!$E$6:$BT$305,MATCH(TEXT($B86,"0"),TEXT(銘柄管理!$B$6:$B$305,"0"),0),MATCH($AE86,始値!$E$3:$BT$3,0)),"")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IF($F87="","",ROUND(IF($C87="売",$F87*0.94,$F87*1.06),0))</f>
        <v/>
      </c>
      <c r="N87" s="491" t="str">
        <f>IF($F87="","",ROUND(IF($C87="売",$F87*1.04,$F87*0.96),0))</f>
        <v/>
      </c>
      <c r="O87" s="492" t="str">
        <f>IF(OR($B87="",$F87="",$H87=""),"",IF($C87="売",IF($H87&lt;=$M87,"🟢利確",IF($H87&lt;=$F87*0.95,"🟡利確&amp;TR STOP検討",IF($H87&gt;=$N87,"🔴損切",IF($H87&gt;=$F87*1.035,"🔴損切間近",IF($H87&gt;=$F87*1.03,"⚠️+3%注意","保持継続"))))),IF($H87&gt;=$M87,"🟢利確",IF($H87&gt;=$F87*1.05,"🟡利確&amp;TR STOP検討",IF($H87&lt;=$N87,"🔴損切",IF($H87&lt;=$F87*0.965,"🔴損切間近",IF($H87&lt;=$F87*0.97,"⚠️-3%注意","保持継続")))))))</f>
        <v/>
      </c>
      <c r="P87" s="491"/>
      <c r="Q87" s="491"/>
      <c r="R87" s="491" t="str">
        <f>IF(P87="","",ROUND(P87*0.97,0))</f>
        <v/>
      </c>
      <c r="S87" s="586" t="str">
        <f>IF(B87="","",IF(T87&lt;&gt;"","✅売却済",IF(OR(H87="",L87=""),"📌保有中",IF(L87&gt;=0.06,"🟢利確推奨",IF(L87&gt;=0.05,"🟡利確直近",IF(L87&gt;=0.045,"🔵トレーリング検討",IF(L87&gt;-0.03,"📌保有中",IF(L87&gt;-0.04,"⚠️損切注意","🔴損切り"))))))))</f>
        <v/>
      </c>
      <c r="T87" s="594" t="str">
        <f>IF(OR($AH87="",$AH87="保有中"),"",IF($AH87="日数制限",$AE87,IF($AH87="損切確定",IF(N($AG87)=0,TODAY(),$AG87),IF(N($AF87)=0,TODAY(),$AF87))))</f>
        <v/>
      </c>
      <c r="U87" s="491" t="str">
        <f>IF(OR($AH87="",$AH87="保有中"),"",ROUND(IF($AH87="日数制限",$AI87,IF($AH87="利益確定",$M87,$N87)),0))</f>
        <v/>
      </c>
      <c r="V87" s="701" t="str">
        <f>IF(OR(F87="",G87="",U87=""),"",IF(C87="売",(F87-U87)*G87,(U87-F87)*G87))</f>
        <v/>
      </c>
      <c r="W87" s="493" t="str">
        <f>IF(OR($E87="",$B87=""),"",IF($T87&lt;&gt;"",$T87-$E87,TODAY()-$E87)+1)</f>
        <v/>
      </c>
      <c r="X87" s="489" t="str">
        <f>IF(OR($AH87="",$AH87="保有中"),"",$AH87)</f>
        <v/>
      </c>
      <c r="Y87" s="488"/>
      <c r="Z87" s="710"/>
      <c r="AD87" s="608"/>
      <c r="AE87" s="624" t="str">
        <f>IF($E87="","",WORKDAY($E87,12))</f>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IFERROR(INDEX(始値!$E$6:$BT$305,MATCH(TEXT($B87,"0"),TEXT(銘柄管理!$B$6:$B$305,"0"),0),MATCH($AE87,始値!$E$3:$BT$3,0)),"")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IF($F88="","",ROUND(IF($C88="売",$F88*0.94,$F88*1.06),0))</f>
        <v/>
      </c>
      <c r="N88" s="491" t="str">
        <f>IF($F88="","",ROUND(IF($C88="売",$F88*1.04,$F88*0.96),0))</f>
        <v/>
      </c>
      <c r="O88" s="492" t="str">
        <f>IF(OR($B88="",$F88="",$H88=""),"",IF($C88="売",IF($H88&lt;=$M88,"🟢利確",IF($H88&lt;=$F88*0.95,"🟡利確&amp;TR STOP検討",IF($H88&gt;=$N88,"🔴損切",IF($H88&gt;=$F88*1.035,"🔴損切間近",IF($H88&gt;=$F88*1.03,"⚠️+3%注意","保持継続"))))),IF($H88&gt;=$M88,"🟢利確",IF($H88&gt;=$F88*1.05,"🟡利確&amp;TR STOP検討",IF($H88&lt;=$N88,"🔴損切",IF($H88&lt;=$F88*0.965,"🔴損切間近",IF($H88&lt;=$F88*0.97,"⚠️-3%注意","保持継続")))))))</f>
        <v/>
      </c>
      <c r="P88" s="491"/>
      <c r="Q88" s="491"/>
      <c r="R88" s="491" t="str">
        <f>IF(P88="","",ROUND(P88*0.97,0))</f>
        <v/>
      </c>
      <c r="S88" s="586" t="str">
        <f>IF(B88="","",IF(T88&lt;&gt;"","✅売却済",IF(OR(H88="",L88=""),"📌保有中",IF(L88&gt;=0.06,"🟢利確推奨",IF(L88&gt;=0.05,"🟡利確直近",IF(L88&gt;=0.045,"🔵トレーリング検討",IF(L88&gt;-0.03,"📌保有中",IF(L88&gt;-0.04,"⚠️損切注意","🔴損切り"))))))))</f>
        <v/>
      </c>
      <c r="T88" s="594" t="str">
        <f>IF(OR($AH88="",$AH88="保有中"),"",IF($AH88="日数制限",$AE88,IF($AH88="損切確定",IF(N($AG88)=0,TODAY(),$AG88),IF(N($AF88)=0,TODAY(),$AF88))))</f>
        <v/>
      </c>
      <c r="U88" s="491" t="str">
        <f>IF(OR($AH88="",$AH88="保有中"),"",ROUND(IF($AH88="日数制限",$AI88,IF($AH88="利益確定",$M88,$N88)),0))</f>
        <v/>
      </c>
      <c r="V88" s="701" t="str">
        <f>IF(OR(F88="",G88="",U88=""),"",IF(C88="売",(F88-U88)*G88,(U88-F88)*G88))</f>
        <v/>
      </c>
      <c r="W88" s="493" t="str">
        <f>IF(OR($E88="",$B88=""),"",IF($T88&lt;&gt;"",$T88-$E88,TODAY()-$E88)+1)</f>
        <v/>
      </c>
      <c r="X88" s="489" t="str">
        <f>IF(OR($AH88="",$AH88="保有中"),"",$AH88)</f>
        <v/>
      </c>
      <c r="Y88" s="488"/>
      <c r="Z88" s="710"/>
      <c r="AD88" s="608"/>
      <c r="AE88" s="624" t="str">
        <f>IF($E88="","",WORKDAY($E88,12))</f>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IFERROR(INDEX(始値!$E$6:$BT$305,MATCH(TEXT($B88,"0"),TEXT(銘柄管理!$B$6:$B$305,"0"),0),MATCH($AE88,始値!$E$3:$BT$3,0)),"")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IF($F89="","",ROUND(IF($C89="売",$F89*0.94,$F89*1.06),0))</f>
        <v/>
      </c>
      <c r="N89" s="491" t="str">
        <f>IF($F89="","",ROUND(IF($C89="売",$F89*1.04,$F89*0.96),0))</f>
        <v/>
      </c>
      <c r="O89" s="492" t="str">
        <f>IF(OR($B89="",$F89="",$H89=""),"",IF($C89="売",IF($H89&lt;=$M89,"🟢利確",IF($H89&lt;=$F89*0.95,"🟡利確&amp;TR STOP検討",IF($H89&gt;=$N89,"🔴損切",IF($H89&gt;=$F89*1.035,"🔴損切間近",IF($H89&gt;=$F89*1.03,"⚠️+3%注意","保持継続"))))),IF($H89&gt;=$M89,"🟢利確",IF($H89&gt;=$F89*1.05,"🟡利確&amp;TR STOP検討",IF($H89&lt;=$N89,"🔴損切",IF($H89&lt;=$F89*0.965,"🔴損切間近",IF($H89&lt;=$F89*0.97,"⚠️-3%注意","保持継続")))))))</f>
        <v/>
      </c>
      <c r="P89" s="491"/>
      <c r="Q89" s="491"/>
      <c r="R89" s="491" t="str">
        <f>IF(P89="","",ROUND(P89*0.97,0))</f>
        <v/>
      </c>
      <c r="S89" s="586" t="str">
        <f>IF(B89="","",IF(T89&lt;&gt;"","✅売却済",IF(OR(H89="",L89=""),"📌保有中",IF(L89&gt;=0.06,"🟢利確推奨",IF(L89&gt;=0.05,"🟡利確直近",IF(L89&gt;=0.045,"🔵トレーリング検討",IF(L89&gt;-0.03,"📌保有中",IF(L89&gt;-0.04,"⚠️損切注意","🔴損切り"))))))))</f>
        <v/>
      </c>
      <c r="T89" s="594" t="str">
        <f>IF(OR($AH89="",$AH89="保有中"),"",IF($AH89="日数制限",$AE89,IF($AH89="損切確定",IF(N($AG89)=0,TODAY(),$AG89),IF(N($AF89)=0,TODAY(),$AF89))))</f>
        <v/>
      </c>
      <c r="U89" s="491" t="str">
        <f>IF(OR($AH89="",$AH89="保有中"),"",ROUND(IF($AH89="日数制限",$AI89,IF($AH89="利益確定",$M89,$N89)),0))</f>
        <v/>
      </c>
      <c r="V89" s="701" t="str">
        <f>IF(OR(F89="",G89="",U89=""),"",IF(C89="売",(F89-U89)*G89,(U89-F89)*G89))</f>
        <v/>
      </c>
      <c r="W89" s="493" t="str">
        <f>IF(OR($E89="",$B89=""),"",IF($T89&lt;&gt;"",$T89-$E89,TODAY()-$E89)+1)</f>
        <v/>
      </c>
      <c r="X89" s="489" t="str">
        <f>IF(OR($AH89="",$AH89="保有中"),"",$AH89)</f>
        <v/>
      </c>
      <c r="Y89" s="488"/>
      <c r="Z89" s="710"/>
      <c r="AD89" s="608"/>
      <c r="AE89" s="624" t="str">
        <f>IF($E89="","",WORKDAY($E89,12))</f>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IFERROR(INDEX(始値!$E$6:$BT$305,MATCH(TEXT($B89,"0"),TEXT(銘柄管理!$B$6:$B$305,"0"),0),MATCH($AE89,始値!$E$3:$BT$3,0)),"")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IF($F90="","",ROUND(IF($C90="売",$F90*0.94,$F90*1.06),0))</f>
        <v/>
      </c>
      <c r="N90" s="491" t="str">
        <f>IF($F90="","",ROUND(IF($C90="売",$F90*1.04,$F90*0.96),0))</f>
        <v/>
      </c>
      <c r="O90" s="492" t="str">
        <f>IF(OR($B90="",$F90="",$H90=""),"",IF($C90="売",IF($H90&lt;=$M90,"🟢利確",IF($H90&lt;=$F90*0.95,"🟡利確&amp;TR STOP検討",IF($H90&gt;=$N90,"🔴損切",IF($H90&gt;=$F90*1.035,"🔴損切間近",IF($H90&gt;=$F90*1.03,"⚠️+3%注意","保持継続"))))),IF($H90&gt;=$M90,"🟢利確",IF($H90&gt;=$F90*1.05,"🟡利確&amp;TR STOP検討",IF($H90&lt;=$N90,"🔴損切",IF($H90&lt;=$F90*0.965,"🔴損切間近",IF($H90&lt;=$F90*0.97,"⚠️-3%注意","保持継続")))))))</f>
        <v/>
      </c>
      <c r="P90" s="491"/>
      <c r="Q90" s="491"/>
      <c r="R90" s="491" t="str">
        <f>IF(P90="","",ROUND(P90*0.97,0))</f>
        <v/>
      </c>
      <c r="S90" s="586" t="str">
        <f>IF(B90="","",IF(T90&lt;&gt;"","✅売却済",IF(OR(H90="",L90=""),"📌保有中",IF(L90&gt;=0.06,"🟢利確推奨",IF(L90&gt;=0.05,"🟡利確直近",IF(L90&gt;=0.045,"🔵トレーリング検討",IF(L90&gt;-0.03,"📌保有中",IF(L90&gt;-0.04,"⚠️損切注意","🔴損切り"))))))))</f>
        <v/>
      </c>
      <c r="T90" s="594" t="str">
        <f>IF(OR($AH90="",$AH90="保有中"),"",IF($AH90="日数制限",$AE90,IF($AH90="損切確定",IF(N($AG90)=0,TODAY(),$AG90),IF(N($AF90)=0,TODAY(),$AF90))))</f>
        <v/>
      </c>
      <c r="U90" s="491" t="str">
        <f>IF(OR($AH90="",$AH90="保有中"),"",ROUND(IF($AH90="日数制限",$AI90,IF($AH90="利益確定",$M90,$N90)),0))</f>
        <v/>
      </c>
      <c r="V90" s="701" t="str">
        <f>IF(OR(F90="",G90="",U90=""),"",IF(C90="売",(F90-U90)*G90,(U90-F90)*G90))</f>
        <v/>
      </c>
      <c r="W90" s="493" t="str">
        <f>IF(OR($E90="",$B90=""),"",IF($T90&lt;&gt;"",$T90-$E90,TODAY()-$E90)+1)</f>
        <v/>
      </c>
      <c r="X90" s="489" t="str">
        <f>IF(OR($AH90="",$AH90="保有中"),"",$AH90)</f>
        <v/>
      </c>
      <c r="Y90" s="488"/>
      <c r="Z90" s="710"/>
      <c r="AD90" s="608"/>
      <c r="AE90" s="624" t="str">
        <f>IF($E90="","",WORKDAY($E90,12))</f>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IFERROR(INDEX(始値!$E$6:$BT$305,MATCH(TEXT($B90,"0"),TEXT(銘柄管理!$B$6:$B$305,"0"),0),MATCH($AE90,始値!$E$3:$BT$3,0)),"")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IF($F91="","",ROUND(IF($C91="売",$F91*0.94,$F91*1.06),0))</f>
        <v/>
      </c>
      <c r="N91" s="491" t="str">
        <f>IF($F91="","",ROUND(IF($C91="売",$F91*1.04,$F91*0.96),0))</f>
        <v/>
      </c>
      <c r="O91" s="492" t="str">
        <f>IF(OR($B91="",$F91="",$H91=""),"",IF($C91="売",IF($H91&lt;=$M91,"🟢利確",IF($H91&lt;=$F91*0.95,"🟡利確&amp;TR STOP検討",IF($H91&gt;=$N91,"🔴損切",IF($H91&gt;=$F91*1.035,"🔴損切間近",IF($H91&gt;=$F91*1.03,"⚠️+3%注意","保持継続"))))),IF($H91&gt;=$M91,"🟢利確",IF($H91&gt;=$F91*1.05,"🟡利確&amp;TR STOP検討",IF($H91&lt;=$N91,"🔴損切",IF($H91&lt;=$F91*0.965,"🔴損切間近",IF($H91&lt;=$F91*0.97,"⚠️-3%注意","保持継続")))))))</f>
        <v/>
      </c>
      <c r="P91" s="491"/>
      <c r="Q91" s="491"/>
      <c r="R91" s="491" t="str">
        <f>IF(P91="","",ROUND(P91*0.97,0))</f>
        <v/>
      </c>
      <c r="S91" s="586" t="str">
        <f>IF(B91="","",IF(T91&lt;&gt;"","✅売却済",IF(OR(H91="",L91=""),"📌保有中",IF(L91&gt;=0.06,"🟢利確推奨",IF(L91&gt;=0.05,"🟡利確直近",IF(L91&gt;=0.045,"🔵トレーリング検討",IF(L91&gt;-0.03,"📌保有中",IF(L91&gt;-0.04,"⚠️損切注意","🔴損切り"))))))))</f>
        <v/>
      </c>
      <c r="T91" s="594" t="str">
        <f>IF(OR($AH91="",$AH91="保有中"),"",IF($AH91="日数制限",$AE91,IF($AH91="損切確定",IF(N($AG91)=0,TODAY(),$AG91),IF(N($AF91)=0,TODAY(),$AF91))))</f>
        <v/>
      </c>
      <c r="U91" s="491" t="str">
        <f>IF(OR($AH91="",$AH91="保有中"),"",ROUND(IF($AH91="日数制限",$AI91,IF($AH91="利益確定",$M91,$N91)),0))</f>
        <v/>
      </c>
      <c r="V91" s="701" t="str">
        <f>IF(OR(F91="",G91="",U91=""),"",IF(C91="売",(F91-U91)*G91,(U91-F91)*G91))</f>
        <v/>
      </c>
      <c r="W91" s="493" t="str">
        <f>IF(OR($E91="",$B91=""),"",IF($T91&lt;&gt;"",$T91-$E91,TODAY()-$E91)+1)</f>
        <v/>
      </c>
      <c r="X91" s="489" t="str">
        <f>IF(OR($AH91="",$AH91="保有中"),"",$AH91)</f>
        <v/>
      </c>
      <c r="Y91" s="488"/>
      <c r="Z91" s="710"/>
      <c r="AD91" s="608"/>
      <c r="AE91" s="624" t="str">
        <f>IF($E91="","",WORKDAY($E91,12))</f>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IFERROR(INDEX(始値!$E$6:$BT$305,MATCH(TEXT($B91,"0"),TEXT(銘柄管理!$B$6:$B$305,"0"),0),MATCH($AE91,始値!$E$3:$BT$3,0)),"")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IF($F92="","",ROUND(IF($C92="売",$F92*0.94,$F92*1.06),0))</f>
        <v/>
      </c>
      <c r="N92" s="491" t="str">
        <f>IF($F92="","",ROUND(IF($C92="売",$F92*1.04,$F92*0.96),0))</f>
        <v/>
      </c>
      <c r="O92" s="492" t="str">
        <f>IF(OR($B92="",$F92="",$H92=""),"",IF($C92="売",IF($H92&lt;=$M92,"🟢利確",IF($H92&lt;=$F92*0.95,"🟡利確&amp;TR STOP検討",IF($H92&gt;=$N92,"🔴損切",IF($H92&gt;=$F92*1.035,"🔴損切間近",IF($H92&gt;=$F92*1.03,"⚠️+3%注意","保持継続"))))),IF($H92&gt;=$M92,"🟢利確",IF($H92&gt;=$F92*1.05,"🟡利確&amp;TR STOP検討",IF($H92&lt;=$N92,"🔴損切",IF($H92&lt;=$F92*0.965,"🔴損切間近",IF($H92&lt;=$F92*0.97,"⚠️-3%注意","保持継続")))))))</f>
        <v/>
      </c>
      <c r="P92" s="491"/>
      <c r="Q92" s="491"/>
      <c r="R92" s="491" t="str">
        <f>IF(P92="","",ROUND(P92*0.97,0))</f>
        <v/>
      </c>
      <c r="S92" s="586" t="str">
        <f>IF(B92="","",IF(T92&lt;&gt;"","✅売却済",IF(OR(H92="",L92=""),"📌保有中",IF(L92&gt;=0.06,"🟢利確推奨",IF(L92&gt;=0.05,"🟡利確直近",IF(L92&gt;=0.045,"🔵トレーリング検討",IF(L92&gt;-0.03,"📌保有中",IF(L92&gt;-0.04,"⚠️損切注意","🔴損切り"))))))))</f>
        <v/>
      </c>
      <c r="T92" s="594" t="str">
        <f>IF(OR($AH92="",$AH92="保有中"),"",IF($AH92="日数制限",$AE92,IF($AH92="損切確定",IF(N($AG92)=0,TODAY(),$AG92),IF(N($AF92)=0,TODAY(),$AF92))))</f>
        <v/>
      </c>
      <c r="U92" s="491" t="str">
        <f>IF(OR($AH92="",$AH92="保有中"),"",ROUND(IF($AH92="日数制限",$AI92,IF($AH92="利益確定",$M92,$N92)),0))</f>
        <v/>
      </c>
      <c r="V92" s="701" t="str">
        <f>IF(OR(F92="",G92="",U92=""),"",IF(C92="売",(F92-U92)*G92,(U92-F92)*G92))</f>
        <v/>
      </c>
      <c r="W92" s="493" t="str">
        <f>IF(OR($E92="",$B92=""),"",IF($T92&lt;&gt;"",$T92-$E92,TODAY()-$E92)+1)</f>
        <v/>
      </c>
      <c r="X92" s="489" t="str">
        <f>IF(OR($AH92="",$AH92="保有中"),"",$AH92)</f>
        <v/>
      </c>
      <c r="Y92" s="488"/>
      <c r="Z92" s="710"/>
      <c r="AD92" s="608"/>
      <c r="AE92" s="624" t="str">
        <f>IF($E92="","",WORKDAY($E92,12))</f>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IFERROR(INDEX(始値!$E$6:$BT$305,MATCH(TEXT($B92,"0"),TEXT(銘柄管理!$B$6:$B$305,"0"),0),MATCH($AE92,始値!$E$3:$BT$3,0)),"")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IF($F93="","",ROUND(IF($C93="売",$F93*0.94,$F93*1.06),0))</f>
        <v/>
      </c>
      <c r="N93" s="491" t="str">
        <f>IF($F93="","",ROUND(IF($C93="売",$F93*1.04,$F93*0.96),0))</f>
        <v/>
      </c>
      <c r="O93" s="492" t="str">
        <f>IF(OR($B93="",$F93="",$H93=""),"",IF($C93="売",IF($H93&lt;=$M93,"🟢利確",IF($H93&lt;=$F93*0.95,"🟡利確&amp;TR STOP検討",IF($H93&gt;=$N93,"🔴損切",IF($H93&gt;=$F93*1.035,"🔴損切間近",IF($H93&gt;=$F93*1.03,"⚠️+3%注意","保持継続"))))),IF($H93&gt;=$M93,"🟢利確",IF($H93&gt;=$F93*1.05,"🟡利確&amp;TR STOP検討",IF($H93&lt;=$N93,"🔴損切",IF($H93&lt;=$F93*0.965,"🔴損切間近",IF($H93&lt;=$F93*0.97,"⚠️-3%注意","保持継続")))))))</f>
        <v/>
      </c>
      <c r="P93" s="491"/>
      <c r="Q93" s="491"/>
      <c r="R93" s="491" t="str">
        <f>IF(P93="","",ROUND(P93*0.97,0))</f>
        <v/>
      </c>
      <c r="S93" s="586" t="str">
        <f>IF(B93="","",IF(T93&lt;&gt;"","✅売却済",IF(OR(H93="",L93=""),"📌保有中",IF(L93&gt;=0.06,"🟢利確推奨",IF(L93&gt;=0.05,"🟡利確直近",IF(L93&gt;=0.045,"🔵トレーリング検討",IF(L93&gt;-0.03,"📌保有中",IF(L93&gt;-0.04,"⚠️損切注意","🔴損切り"))))))))</f>
        <v/>
      </c>
      <c r="T93" s="594" t="str">
        <f>IF(OR($AH93="",$AH93="保有中"),"",IF($AH93="日数制限",$AE93,IF($AH93="損切確定",IF(N($AG93)=0,TODAY(),$AG93),IF(N($AF93)=0,TODAY(),$AF93))))</f>
        <v/>
      </c>
      <c r="U93" s="491" t="str">
        <f>IF(OR($AH93="",$AH93="保有中"),"",ROUND(IF($AH93="日数制限",$AI93,IF($AH93="利益確定",$M93,$N93)),0))</f>
        <v/>
      </c>
      <c r="V93" s="701" t="str">
        <f>IF(OR(F93="",G93="",U93=""),"",IF(C93="売",(F93-U93)*G93,(U93-F93)*G93))</f>
        <v/>
      </c>
      <c r="W93" s="493" t="str">
        <f>IF(OR($E93="",$B93=""),"",IF($T93&lt;&gt;"",$T93-$E93,TODAY()-$E93)+1)</f>
        <v/>
      </c>
      <c r="X93" s="489" t="str">
        <f>IF(OR($AH93="",$AH93="保有中"),"",$AH93)</f>
        <v/>
      </c>
      <c r="Y93" s="488"/>
      <c r="Z93" s="710"/>
      <c r="AD93" s="608"/>
      <c r="AE93" s="624" t="str">
        <f>IF($E93="","",WORKDAY($E93,12))</f>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IFERROR(INDEX(始値!$E$6:$BT$305,MATCH(TEXT($B93,"0"),TEXT(銘柄管理!$B$6:$B$305,"0"),0),MATCH($AE93,始値!$E$3:$BT$3,0)),"")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IF($F94="","",ROUND(IF($C94="売",$F94*0.94,$F94*1.06),0))</f>
        <v/>
      </c>
      <c r="N94" s="491" t="str">
        <f>IF($F94="","",ROUND(IF($C94="売",$F94*1.04,$F94*0.96),0))</f>
        <v/>
      </c>
      <c r="O94" s="492" t="str">
        <f>IF(OR($B94="",$F94="",$H94=""),"",IF($C94="売",IF($H94&lt;=$M94,"🟢利確",IF($H94&lt;=$F94*0.95,"🟡利確&amp;TR STOP検討",IF($H94&gt;=$N94,"🔴損切",IF($H94&gt;=$F94*1.035,"🔴損切間近",IF($H94&gt;=$F94*1.03,"⚠️+3%注意","保持継続"))))),IF($H94&gt;=$M94,"🟢利確",IF($H94&gt;=$F94*1.05,"🟡利確&amp;TR STOP検討",IF($H94&lt;=$N94,"🔴損切",IF($H94&lt;=$F94*0.965,"🔴損切間近",IF($H94&lt;=$F94*0.97,"⚠️-3%注意","保持継続")))))))</f>
        <v/>
      </c>
      <c r="P94" s="491"/>
      <c r="Q94" s="491"/>
      <c r="R94" s="491" t="str">
        <f>IF(P94="","",ROUND(P94*0.97,0))</f>
        <v/>
      </c>
      <c r="S94" s="586" t="str">
        <f>IF(B94="","",IF(T94&lt;&gt;"","✅売却済",IF(OR(H94="",L94=""),"📌保有中",IF(L94&gt;=0.06,"🟢利確推奨",IF(L94&gt;=0.05,"🟡利確直近",IF(L94&gt;=0.045,"🔵トレーリング検討",IF(L94&gt;-0.03,"📌保有中",IF(L94&gt;-0.04,"⚠️損切注意","🔴損切り"))))))))</f>
        <v/>
      </c>
      <c r="T94" s="594" t="str">
        <f>IF(OR($AH94="",$AH94="保有中"),"",IF($AH94="日数制限",$AE94,IF($AH94="損切確定",IF(N($AG94)=0,TODAY(),$AG94),IF(N($AF94)=0,TODAY(),$AF94))))</f>
        <v/>
      </c>
      <c r="U94" s="491" t="str">
        <f>IF(OR($AH94="",$AH94="保有中"),"",ROUND(IF($AH94="日数制限",$AI94,IF($AH94="利益確定",$M94,$N94)),0))</f>
        <v/>
      </c>
      <c r="V94" s="701" t="str">
        <f>IF(OR(F94="",G94="",U94=""),"",IF(C94="売",(F94-U94)*G94,(U94-F94)*G94))</f>
        <v/>
      </c>
      <c r="W94" s="493" t="str">
        <f>IF(OR($E94="",$B94=""),"",IF($T94&lt;&gt;"",$T94-$E94,TODAY()-$E94)+1)</f>
        <v/>
      </c>
      <c r="X94" s="489" t="str">
        <f>IF(OR($AH94="",$AH94="保有中"),"",$AH94)</f>
        <v/>
      </c>
      <c r="Y94" s="488"/>
      <c r="Z94" s="710"/>
      <c r="AD94" s="608"/>
      <c r="AE94" s="624" t="str">
        <f>IF($E94="","",WORKDAY($E94,12))</f>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IFERROR(INDEX(始値!$E$6:$BT$305,MATCH(TEXT($B94,"0"),TEXT(銘柄管理!$B$6:$B$305,"0"),0),MATCH($AE94,始値!$E$3:$BT$3,0)),"")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IF($F95="","",ROUND(IF($C95="売",$F95*0.94,$F95*1.06),0))</f>
        <v/>
      </c>
      <c r="N95" s="491" t="str">
        <f>IF($F95="","",ROUND(IF($C95="売",$F95*1.04,$F95*0.96),0))</f>
        <v/>
      </c>
      <c r="O95" s="492" t="str">
        <f>IF(OR($B95="",$F95="",$H95=""),"",IF($C95="売",IF($H95&lt;=$M95,"🟢利確",IF($H95&lt;=$F95*0.95,"🟡利確&amp;TR STOP検討",IF($H95&gt;=$N95,"🔴損切",IF($H95&gt;=$F95*1.035,"🔴損切間近",IF($H95&gt;=$F95*1.03,"⚠️+3%注意","保持継続"))))),IF($H95&gt;=$M95,"🟢利確",IF($H95&gt;=$F95*1.05,"🟡利確&amp;TR STOP検討",IF($H95&lt;=$N95,"🔴損切",IF($H95&lt;=$F95*0.965,"🔴損切間近",IF($H95&lt;=$F95*0.97,"⚠️-3%注意","保持継続")))))))</f>
        <v/>
      </c>
      <c r="P95" s="491"/>
      <c r="Q95" s="491"/>
      <c r="R95" s="491" t="str">
        <f>IF(P95="","",ROUND(P95*0.97,0))</f>
        <v/>
      </c>
      <c r="S95" s="586" t="str">
        <f>IF(B95="","",IF(T95&lt;&gt;"","✅売却済",IF(OR(H95="",L95=""),"📌保有中",IF(L95&gt;=0.06,"🟢利確推奨",IF(L95&gt;=0.05,"🟡利確直近",IF(L95&gt;=0.045,"🔵トレーリング検討",IF(L95&gt;-0.03,"📌保有中",IF(L95&gt;-0.04,"⚠️損切注意","🔴損切り"))))))))</f>
        <v/>
      </c>
      <c r="T95" s="594" t="str">
        <f>IF(OR($AH95="",$AH95="保有中"),"",IF($AH95="日数制限",$AE95,IF($AH95="損切確定",IF(N($AG95)=0,TODAY(),$AG95),IF(N($AF95)=0,TODAY(),$AF95))))</f>
        <v/>
      </c>
      <c r="U95" s="491" t="str">
        <f>IF(OR($AH95="",$AH95="保有中"),"",ROUND(IF($AH95="日数制限",$AI95,IF($AH95="利益確定",$M95,$N95)),0))</f>
        <v/>
      </c>
      <c r="V95" s="701" t="str">
        <f>IF(OR(F95="",G95="",U95=""),"",IF(C95="売",(F95-U95)*G95,(U95-F95)*G95))</f>
        <v/>
      </c>
      <c r="W95" s="493" t="str">
        <f>IF(OR($E95="",$B95=""),"",IF($T95&lt;&gt;"",$T95-$E95,TODAY()-$E95)+1)</f>
        <v/>
      </c>
      <c r="X95" s="489" t="str">
        <f>IF(OR($AH95="",$AH95="保有中"),"",$AH95)</f>
        <v/>
      </c>
      <c r="Y95" s="488"/>
      <c r="Z95" s="710"/>
      <c r="AD95" s="608"/>
      <c r="AE95" s="624" t="str">
        <f>IF($E95="","",WORKDAY($E95,12))</f>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IFERROR(INDEX(始値!$E$6:$BT$305,MATCH(TEXT($B95,"0"),TEXT(銘柄管理!$B$6:$B$305,"0"),0),MATCH($AE95,始値!$E$3:$BT$3,0)),"")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IF($F96="","",ROUND(IF($C96="売",$F96*0.94,$F96*1.06),0))</f>
        <v/>
      </c>
      <c r="N96" s="491" t="str">
        <f>IF($F96="","",ROUND(IF($C96="売",$F96*1.04,$F96*0.96),0))</f>
        <v/>
      </c>
      <c r="O96" s="492" t="str">
        <f>IF(OR($B96="",$F96="",$H96=""),"",IF($C96="売",IF($H96&lt;=$M96,"🟢利確",IF($H96&lt;=$F96*0.95,"🟡利確&amp;TR STOP検討",IF($H96&gt;=$N96,"🔴損切",IF($H96&gt;=$F96*1.035,"🔴損切間近",IF($H96&gt;=$F96*1.03,"⚠️+3%注意","保持継続"))))),IF($H96&gt;=$M96,"🟢利確",IF($H96&gt;=$F96*1.05,"🟡利確&amp;TR STOP検討",IF($H96&lt;=$N96,"🔴損切",IF($H96&lt;=$F96*0.965,"🔴損切間近",IF($H96&lt;=$F96*0.97,"⚠️-3%注意","保持継続")))))))</f>
        <v/>
      </c>
      <c r="P96" s="491"/>
      <c r="Q96" s="491"/>
      <c r="R96" s="491" t="str">
        <f>IF(P96="","",ROUND(P96*0.97,0))</f>
        <v/>
      </c>
      <c r="S96" s="586" t="str">
        <f>IF(B96="","",IF(T96&lt;&gt;"","✅売却済",IF(OR(H96="",L96=""),"📌保有中",IF(L96&gt;=0.06,"🟢利確推奨",IF(L96&gt;=0.05,"🟡利確直近",IF(L96&gt;=0.045,"🔵トレーリング検討",IF(L96&gt;-0.03,"📌保有中",IF(L96&gt;-0.04,"⚠️損切注意","🔴損切り"))))))))</f>
        <v/>
      </c>
      <c r="T96" s="594" t="str">
        <f>IF(OR($AH96="",$AH96="保有中"),"",IF($AH96="日数制限",$AE96,IF($AH96="損切確定",IF(N($AG96)=0,TODAY(),$AG96),IF(N($AF96)=0,TODAY(),$AF96))))</f>
        <v/>
      </c>
      <c r="U96" s="491" t="str">
        <f>IF(OR($AH96="",$AH96="保有中"),"",ROUND(IF($AH96="日数制限",$AI96,IF($AH96="利益確定",$M96,$N96)),0))</f>
        <v/>
      </c>
      <c r="V96" s="701" t="str">
        <f>IF(OR(F96="",G96="",U96=""),"",IF(C96="売",(F96-U96)*G96,(U96-F96)*G96))</f>
        <v/>
      </c>
      <c r="W96" s="493" t="str">
        <f>IF(OR($E96="",$B96=""),"",IF($T96&lt;&gt;"",$T96-$E96,TODAY()-$E96)+1)</f>
        <v/>
      </c>
      <c r="X96" s="489" t="str">
        <f>IF(OR($AH96="",$AH96="保有中"),"",$AH96)</f>
        <v/>
      </c>
      <c r="Y96" s="488"/>
      <c r="Z96" s="710"/>
      <c r="AD96" s="608"/>
      <c r="AE96" s="624" t="str">
        <f>IF($E96="","",WORKDAY($E96,12))</f>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IFERROR(INDEX(始値!$E$6:$BT$305,MATCH(TEXT($B96,"0"),TEXT(銘柄管理!$B$6:$B$305,"0"),0),MATCH($AE96,始値!$E$3:$BT$3,0)),"")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IF($F97="","",ROUND(IF($C97="売",$F97*0.94,$F97*1.06),0))</f>
        <v/>
      </c>
      <c r="N97" s="491" t="str">
        <f>IF($F97="","",ROUND(IF($C97="売",$F97*1.04,$F97*0.96),0))</f>
        <v/>
      </c>
      <c r="O97" s="492" t="str">
        <f>IF(OR($B97="",$F97="",$H97=""),"",IF($C97="売",IF($H97&lt;=$M97,"🟢利確",IF($H97&lt;=$F97*0.95,"🟡利確&amp;TR STOP検討",IF($H97&gt;=$N97,"🔴損切",IF($H97&gt;=$F97*1.035,"🔴損切間近",IF($H97&gt;=$F97*1.03,"⚠️+3%注意","保持継続"))))),IF($H97&gt;=$M97,"🟢利確",IF($H97&gt;=$F97*1.05,"🟡利確&amp;TR STOP検討",IF($H97&lt;=$N97,"🔴損切",IF($H97&lt;=$F97*0.965,"🔴損切間近",IF($H97&lt;=$F97*0.97,"⚠️-3%注意","保持継続")))))))</f>
        <v/>
      </c>
      <c r="P97" s="491"/>
      <c r="Q97" s="491"/>
      <c r="R97" s="491" t="str">
        <f>IF(P97="","",ROUND(P97*0.97,0))</f>
        <v/>
      </c>
      <c r="S97" s="586" t="str">
        <f>IF(B97="","",IF(T97&lt;&gt;"","✅売却済",IF(OR(H97="",L97=""),"📌保有中",IF(L97&gt;=0.06,"🟢利確推奨",IF(L97&gt;=0.05,"🟡利確直近",IF(L97&gt;=0.045,"🔵トレーリング検討",IF(L97&gt;-0.03,"📌保有中",IF(L97&gt;-0.04,"⚠️損切注意","🔴損切り"))))))))</f>
        <v/>
      </c>
      <c r="T97" s="594" t="str">
        <f>IF(OR($AH97="",$AH97="保有中"),"",IF($AH97="日数制限",$AE97,IF($AH97="損切確定",IF(N($AG97)=0,TODAY(),$AG97),IF(N($AF97)=0,TODAY(),$AF97))))</f>
        <v/>
      </c>
      <c r="U97" s="491" t="str">
        <f>IF(OR($AH97="",$AH97="保有中"),"",ROUND(IF($AH97="日数制限",$AI97,IF($AH97="利益確定",$M97,$N97)),0))</f>
        <v/>
      </c>
      <c r="V97" s="701" t="str">
        <f>IF(OR(F97="",G97="",U97=""),"",IF(C97="売",(F97-U97)*G97,(U97-F97)*G97))</f>
        <v/>
      </c>
      <c r="W97" s="493" t="str">
        <f>IF(OR($E97="",$B97=""),"",IF($T97&lt;&gt;"",$T97-$E97,TODAY()-$E97)+1)</f>
        <v/>
      </c>
      <c r="X97" s="489" t="str">
        <f>IF(OR($AH97="",$AH97="保有中"),"",$AH97)</f>
        <v/>
      </c>
      <c r="Y97" s="488"/>
      <c r="Z97" s="710"/>
      <c r="AD97" s="608"/>
      <c r="AE97" s="624" t="str">
        <f>IF($E97="","",WORKDAY($E97,12))</f>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IFERROR(INDEX(始値!$E$6:$BT$305,MATCH(TEXT($B97,"0"),TEXT(銘柄管理!$B$6:$B$305,"0"),0),MATCH($AE97,始値!$E$3:$BT$3,0)),"")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IF($F98="","",ROUND(IF($C98="売",$F98*0.94,$F98*1.06),0))</f>
        <v/>
      </c>
      <c r="N98" s="491" t="str">
        <f>IF($F98="","",ROUND(IF($C98="売",$F98*1.04,$F98*0.96),0))</f>
        <v/>
      </c>
      <c r="O98" s="492" t="str">
        <f>IF(OR($B98="",$F98="",$H98=""),"",IF($C98="売",IF($H98&lt;=$M98,"🟢利確",IF($H98&lt;=$F98*0.95,"🟡利確&amp;TR STOP検討",IF($H98&gt;=$N98,"🔴損切",IF($H98&gt;=$F98*1.035,"🔴損切間近",IF($H98&gt;=$F98*1.03,"⚠️+3%注意","保持継続"))))),IF($H98&gt;=$M98,"🟢利確",IF($H98&gt;=$F98*1.05,"🟡利確&amp;TR STOP検討",IF($H98&lt;=$N98,"🔴損切",IF($H98&lt;=$F98*0.965,"🔴損切間近",IF($H98&lt;=$F98*0.97,"⚠️-3%注意","保持継続")))))))</f>
        <v/>
      </c>
      <c r="P98" s="491"/>
      <c r="Q98" s="491"/>
      <c r="R98" s="491" t="str">
        <f>IF(P98="","",ROUND(P98*0.97,0))</f>
        <v/>
      </c>
      <c r="S98" s="586" t="str">
        <f>IF(B98="","",IF(T98&lt;&gt;"","✅売却済",IF(OR(H98="",L98=""),"📌保有中",IF(L98&gt;=0.06,"🟢利確推奨",IF(L98&gt;=0.05,"🟡利確直近",IF(L98&gt;=0.045,"🔵トレーリング検討",IF(L98&gt;-0.03,"📌保有中",IF(L98&gt;-0.04,"⚠️損切注意","🔴損切り"))))))))</f>
        <v/>
      </c>
      <c r="T98" s="594" t="str">
        <f>IF(OR($AH98="",$AH98="保有中"),"",IF($AH98="日数制限",$AE98,IF($AH98="損切確定",IF(N($AG98)=0,TODAY(),$AG98),IF(N($AF98)=0,TODAY(),$AF98))))</f>
        <v/>
      </c>
      <c r="U98" s="491" t="str">
        <f>IF(OR($AH98="",$AH98="保有中"),"",ROUND(IF($AH98="日数制限",$AI98,IF($AH98="利益確定",$M98,$N98)),0))</f>
        <v/>
      </c>
      <c r="V98" s="701" t="str">
        <f>IF(OR(F98="",G98="",U98=""),"",IF(C98="売",(F98-U98)*G98,(U98-F98)*G98))</f>
        <v/>
      </c>
      <c r="W98" s="493" t="str">
        <f>IF(OR($E98="",$B98=""),"",IF($T98&lt;&gt;"",$T98-$E98,TODAY()-$E98)+1)</f>
        <v/>
      </c>
      <c r="X98" s="489" t="str">
        <f>IF(OR($AH98="",$AH98="保有中"),"",$AH98)</f>
        <v/>
      </c>
      <c r="Y98" s="488"/>
      <c r="Z98" s="710"/>
      <c r="AD98" s="608"/>
      <c r="AE98" s="624" t="str">
        <f>IF($E98="","",WORKDAY($E98,12))</f>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IFERROR(INDEX(始値!$E$6:$BT$305,MATCH(TEXT($B98,"0"),TEXT(銘柄管理!$B$6:$B$305,"0"),0),MATCH($AE98,始値!$E$3:$BT$3,0)),"")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IF($F99="","",ROUND(IF($C99="売",$F99*0.94,$F99*1.06),0))</f>
        <v/>
      </c>
      <c r="N99" s="491" t="str">
        <f>IF($F99="","",ROUND(IF($C99="売",$F99*1.04,$F99*0.96),0))</f>
        <v/>
      </c>
      <c r="O99" s="492" t="str">
        <f>IF(OR($B99="",$F99="",$H99=""),"",IF($C99="売",IF($H99&lt;=$M99,"🟢利確",IF($H99&lt;=$F99*0.95,"🟡利確&amp;TR STOP検討",IF($H99&gt;=$N99,"🔴損切",IF($H99&gt;=$F99*1.035,"🔴損切間近",IF($H99&gt;=$F99*1.03,"⚠️+3%注意","保持継続"))))),IF($H99&gt;=$M99,"🟢利確",IF($H99&gt;=$F99*1.05,"🟡利確&amp;TR STOP検討",IF($H99&lt;=$N99,"🔴損切",IF($H99&lt;=$F99*0.965,"🔴損切間近",IF($H99&lt;=$F99*0.97,"⚠️-3%注意","保持継続")))))))</f>
        <v/>
      </c>
      <c r="P99" s="491"/>
      <c r="Q99" s="491"/>
      <c r="R99" s="491" t="str">
        <f>IF(P99="","",ROUND(P99*0.97,0))</f>
        <v/>
      </c>
      <c r="S99" s="586" t="str">
        <f>IF(B99="","",IF(T99&lt;&gt;"","✅売却済",IF(OR(H99="",L99=""),"📌保有中",IF(L99&gt;=0.06,"🟢利確推奨",IF(L99&gt;=0.05,"🟡利確直近",IF(L99&gt;=0.045,"🔵トレーリング検討",IF(L99&gt;-0.03,"📌保有中",IF(L99&gt;-0.04,"⚠️損切注意","🔴損切り"))))))))</f>
        <v/>
      </c>
      <c r="T99" s="594" t="str">
        <f>IF(OR($AH99="",$AH99="保有中"),"",IF($AH99="日数制限",$AE99,IF($AH99="損切確定",IF(N($AG99)=0,TODAY(),$AG99),IF(N($AF99)=0,TODAY(),$AF99))))</f>
        <v/>
      </c>
      <c r="U99" s="491" t="str">
        <f>IF(OR($AH99="",$AH99="保有中"),"",ROUND(IF($AH99="日数制限",$AI99,IF($AH99="利益確定",$M99,$N99)),0))</f>
        <v/>
      </c>
      <c r="V99" s="701" t="str">
        <f>IF(OR(F99="",G99="",U99=""),"",IF(C99="売",(F99-U99)*G99,(U99-F99)*G99))</f>
        <v/>
      </c>
      <c r="W99" s="493" t="str">
        <f>IF(OR($E99="",$B99=""),"",IF($T99&lt;&gt;"",$T99-$E99,TODAY()-$E99)+1)</f>
        <v/>
      </c>
      <c r="X99" s="489" t="str">
        <f>IF(OR($AH99="",$AH99="保有中"),"",$AH99)</f>
        <v/>
      </c>
      <c r="Y99" s="488"/>
      <c r="Z99" s="710"/>
      <c r="AD99" s="608"/>
      <c r="AE99" s="624" t="str">
        <f>IF($E99="","",WORKDAY($E99,12))</f>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IFERROR(INDEX(始値!$E$6:$BT$305,MATCH(TEXT($B99,"0"),TEXT(銘柄管理!$B$6:$B$305,"0"),0),MATCH($AE99,始値!$E$3:$BT$3,0)),"")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IF($F100="","",ROUND(IF($C100="売",$F100*0.94,$F100*1.06),0))</f>
        <v/>
      </c>
      <c r="N100" s="491" t="str">
        <f>IF($F100="","",ROUND(IF($C100="売",$F100*1.04,$F100*0.96),0))</f>
        <v/>
      </c>
      <c r="O100" s="492" t="str">
        <f>IF(OR($B100="",$F100="",$H100=""),"",IF($C100="売",IF($H100&lt;=$M100,"🟢利確",IF($H100&lt;=$F100*0.95,"🟡利確&amp;TR STOP検討",IF($H100&gt;=$N100,"🔴損切",IF($H100&gt;=$F100*1.035,"🔴損切間近",IF($H100&gt;=$F100*1.03,"⚠️+3%注意","保持継続"))))),IF($H100&gt;=$M100,"🟢利確",IF($H100&gt;=$F100*1.05,"🟡利確&amp;TR STOP検討",IF($H100&lt;=$N100,"🔴損切",IF($H100&lt;=$F100*0.965,"🔴損切間近",IF($H100&lt;=$F100*0.97,"⚠️-3%注意","保持継続")))))))</f>
        <v/>
      </c>
      <c r="P100" s="491"/>
      <c r="Q100" s="491"/>
      <c r="R100" s="491" t="str">
        <f>IF(P100="","",ROUND(P100*0.97,0))</f>
        <v/>
      </c>
      <c r="S100" s="586" t="str">
        <f>IF(B100="","",IF(T100&lt;&gt;"","✅売却済",IF(OR(H100="",L100=""),"📌保有中",IF(L100&gt;=0.06,"🟢利確推奨",IF(L100&gt;=0.05,"🟡利確直近",IF(L100&gt;=0.045,"🔵トレーリング検討",IF(L100&gt;-0.03,"📌保有中",IF(L100&gt;-0.04,"⚠️損切注意","🔴損切り"))))))))</f>
        <v/>
      </c>
      <c r="T100" s="594" t="str">
        <f>IF(OR($AH100="",$AH100="保有中"),"",IF($AH100="日数制限",$AE100,IF($AH100="損切確定",IF(N($AG100)=0,TODAY(),$AG100),IF(N($AF100)=0,TODAY(),$AF100))))</f>
        <v/>
      </c>
      <c r="U100" s="491" t="str">
        <f>IF(OR($AH100="",$AH100="保有中"),"",ROUND(IF($AH100="日数制限",$AI100,IF($AH100="利益確定",$M100,$N100)),0))</f>
        <v/>
      </c>
      <c r="V100" s="701" t="str">
        <f>IF(OR(F100="",G100="",U100=""),"",IF(C100="売",(F100-U100)*G100,(U100-F100)*G100))</f>
        <v/>
      </c>
      <c r="W100" s="493" t="str">
        <f>IF(OR($E100="",$B100=""),"",IF($T100&lt;&gt;"",$T100-$E100,TODAY()-$E100)+1)</f>
        <v/>
      </c>
      <c r="X100" s="489" t="str">
        <f>IF(OR($AH100="",$AH100="保有中"),"",$AH100)</f>
        <v/>
      </c>
      <c r="Y100" s="488"/>
      <c r="Z100" s="710"/>
      <c r="AD100" s="608"/>
      <c r="AE100" s="624" t="str">
        <f>IF($E100="","",WORKDAY($E100,12))</f>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IFERROR(INDEX(始値!$E$6:$BT$305,MATCH(TEXT($B100,"0"),TEXT(銘柄管理!$B$6:$B$305,"0"),0),MATCH($AE100,始値!$E$3:$BT$3,0)),"")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IF($F101="","",ROUND(IF($C101="売",$F101*0.94,$F101*1.06),0))</f>
        <v/>
      </c>
      <c r="N101" s="491" t="str">
        <f>IF($F101="","",ROUND(IF($C101="売",$F101*1.04,$F101*0.96),0))</f>
        <v/>
      </c>
      <c r="O101" s="492" t="str">
        <f>IF(OR($B101="",$F101="",$H101=""),"",IF($C101="売",IF($H101&lt;=$M101,"🟢利確",IF($H101&lt;=$F101*0.95,"🟡利確&amp;TR STOP検討",IF($H101&gt;=$N101,"🔴損切",IF($H101&gt;=$F101*1.035,"🔴損切間近",IF($H101&gt;=$F101*1.03,"⚠️+3%注意","保持継続"))))),IF($H101&gt;=$M101,"🟢利確",IF($H101&gt;=$F101*1.05,"🟡利確&amp;TR STOP検討",IF($H101&lt;=$N101,"🔴損切",IF($H101&lt;=$F101*0.965,"🔴損切間近",IF($H101&lt;=$F101*0.97,"⚠️-3%注意","保持継続")))))))</f>
        <v/>
      </c>
      <c r="P101" s="491"/>
      <c r="Q101" s="491"/>
      <c r="R101" s="491" t="str">
        <f>IF(P101="","",ROUND(P101*0.97,0))</f>
        <v/>
      </c>
      <c r="S101" s="586" t="str">
        <f>IF(B101="","",IF(T101&lt;&gt;"","✅売却済",IF(OR(H101="",L101=""),"📌保有中",IF(L101&gt;=0.06,"🟢利確推奨",IF(L101&gt;=0.05,"🟡利確直近",IF(L101&gt;=0.045,"🔵トレーリング検討",IF(L101&gt;-0.03,"📌保有中",IF(L101&gt;-0.04,"⚠️損切注意","🔴損切り"))))))))</f>
        <v/>
      </c>
      <c r="T101" s="594" t="str">
        <f>IF(OR($AH101="",$AH101="保有中"),"",IF($AH101="日数制限",$AE101,IF($AH101="損切確定",IF(N($AG101)=0,TODAY(),$AG101),IF(N($AF101)=0,TODAY(),$AF101))))</f>
        <v/>
      </c>
      <c r="U101" s="491" t="str">
        <f>IF(OR($AH101="",$AH101="保有中"),"",ROUND(IF($AH101="日数制限",$AI101,IF($AH101="利益確定",$M101,$N101)),0))</f>
        <v/>
      </c>
      <c r="V101" s="701" t="str">
        <f>IF(OR(F101="",G101="",U101=""),"",IF(C101="売",(F101-U101)*G101,(U101-F101)*G101))</f>
        <v/>
      </c>
      <c r="W101" s="493" t="str">
        <f>IF(OR($E101="",$B101=""),"",IF($T101&lt;&gt;"",$T101-$E101,TODAY()-$E101)+1)</f>
        <v/>
      </c>
      <c r="X101" s="489" t="str">
        <f>IF(OR($AH101="",$AH101="保有中"),"",$AH101)</f>
        <v/>
      </c>
      <c r="Y101" s="488"/>
      <c r="Z101" s="710"/>
      <c r="AD101" s="608"/>
      <c r="AE101" s="624" t="str">
        <f>IF($E101="","",WORKDAY($E101,12))</f>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IFERROR(INDEX(始値!$E$6:$BT$305,MATCH(TEXT($B101,"0"),TEXT(銘柄管理!$B$6:$B$305,"0"),0),MATCH($AE101,始値!$E$3:$BT$3,0)),"")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IF($F102="","",ROUND(IF($C102="売",$F102*0.94,$F102*1.06),0))</f>
        <v/>
      </c>
      <c r="N102" s="491" t="str">
        <f>IF($F102="","",ROUND(IF($C102="売",$F102*1.04,$F102*0.96),0))</f>
        <v/>
      </c>
      <c r="O102" s="492" t="str">
        <f>IF(OR($B102="",$F102="",$H102=""),"",IF($C102="売",IF($H102&lt;=$M102,"🟢利確",IF($H102&lt;=$F102*0.95,"🟡利確&amp;TR STOP検討",IF($H102&gt;=$N102,"🔴損切",IF($H102&gt;=$F102*1.035,"🔴損切間近",IF($H102&gt;=$F102*1.03,"⚠️+3%注意","保持継続"))))),IF($H102&gt;=$M102,"🟢利確",IF($H102&gt;=$F102*1.05,"🟡利確&amp;TR STOP検討",IF($H102&lt;=$N102,"🔴損切",IF($H102&lt;=$F102*0.965,"🔴損切間近",IF($H102&lt;=$F102*0.97,"⚠️-3%注意","保持継続")))))))</f>
        <v/>
      </c>
      <c r="P102" s="491"/>
      <c r="Q102" s="491"/>
      <c r="R102" s="491" t="str">
        <f>IF(P102="","",ROUND(P102*0.97,0))</f>
        <v/>
      </c>
      <c r="S102" s="586" t="str">
        <f>IF(B102="","",IF(T102&lt;&gt;"","✅売却済",IF(OR(H102="",L102=""),"📌保有中",IF(L102&gt;=0.06,"🟢利確推奨",IF(L102&gt;=0.05,"🟡利確直近",IF(L102&gt;=0.045,"🔵トレーリング検討",IF(L102&gt;-0.03,"📌保有中",IF(L102&gt;-0.04,"⚠️損切注意","🔴損切り"))))))))</f>
        <v/>
      </c>
      <c r="T102" s="594" t="str">
        <f>IF(OR($AH102="",$AH102="保有中"),"",IF($AH102="日数制限",$AE102,IF($AH102="損切確定",IF(N($AG102)=0,TODAY(),$AG102),IF(N($AF102)=0,TODAY(),$AF102))))</f>
        <v/>
      </c>
      <c r="U102" s="491" t="str">
        <f>IF(OR($AH102="",$AH102="保有中"),"",ROUND(IF($AH102="日数制限",$AI102,IF($AH102="利益確定",$M102,$N102)),0))</f>
        <v/>
      </c>
      <c r="V102" s="701" t="str">
        <f>IF(OR(F102="",G102="",U102=""),"",IF(C102="売",(F102-U102)*G102,(U102-F102)*G102))</f>
        <v/>
      </c>
      <c r="W102" s="493" t="str">
        <f>IF(OR($E102="",$B102=""),"",IF($T102&lt;&gt;"",$T102-$E102,TODAY()-$E102)+1)</f>
        <v/>
      </c>
      <c r="X102" s="489" t="str">
        <f>IF(OR($AH102="",$AH102="保有中"),"",$AH102)</f>
        <v/>
      </c>
      <c r="Y102" s="488"/>
      <c r="Z102" s="710"/>
      <c r="AD102" s="608"/>
      <c r="AE102" s="624" t="str">
        <f>IF($E102="","",WORKDAY($E102,12))</f>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IFERROR(INDEX(始値!$E$6:$BT$305,MATCH(TEXT($B102,"0"),TEXT(銘柄管理!$B$6:$B$305,"0"),0),MATCH($AE102,始値!$E$3:$BT$3,0)),"")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IF($F103="","",ROUND(IF($C103="売",$F103*0.94,$F103*1.06),0))</f>
        <v/>
      </c>
      <c r="N103" s="491" t="str">
        <f>IF($F103="","",ROUND(IF($C103="売",$F103*1.04,$F103*0.96),0))</f>
        <v/>
      </c>
      <c r="O103" s="492" t="str">
        <f>IF(OR($B103="",$F103="",$H103=""),"",IF($C103="売",IF($H103&lt;=$M103,"🟢利確",IF($H103&lt;=$F103*0.95,"🟡利確&amp;TR STOP検討",IF($H103&gt;=$N103,"🔴損切",IF($H103&gt;=$F103*1.035,"🔴損切間近",IF($H103&gt;=$F103*1.03,"⚠️+3%注意","保持継続"))))),IF($H103&gt;=$M103,"🟢利確",IF($H103&gt;=$F103*1.05,"🟡利確&amp;TR STOP検討",IF($H103&lt;=$N103,"🔴損切",IF($H103&lt;=$F103*0.965,"🔴損切間近",IF($H103&lt;=$F103*0.97,"⚠️-3%注意","保持継続")))))))</f>
        <v/>
      </c>
      <c r="P103" s="491"/>
      <c r="Q103" s="491"/>
      <c r="R103" s="491" t="str">
        <f>IF(P103="","",ROUND(P103*0.97,0))</f>
        <v/>
      </c>
      <c r="S103" s="586" t="str">
        <f>IF(B103="","",IF(T103&lt;&gt;"","✅売却済",IF(OR(H103="",L103=""),"📌保有中",IF(L103&gt;=0.06,"🟢利確推奨",IF(L103&gt;=0.05,"🟡利確直近",IF(L103&gt;=0.045,"🔵トレーリング検討",IF(L103&gt;-0.03,"📌保有中",IF(L103&gt;-0.04,"⚠️損切注意","🔴損切り"))))))))</f>
        <v/>
      </c>
      <c r="T103" s="594" t="str">
        <f>IF(OR($AH103="",$AH103="保有中"),"",IF($AH103="日数制限",$AE103,IF($AH103="損切確定",IF(N($AG103)=0,TODAY(),$AG103),IF(N($AF103)=0,TODAY(),$AF103))))</f>
        <v/>
      </c>
      <c r="U103" s="491" t="str">
        <f>IF(OR($AH103="",$AH103="保有中"),"",ROUND(IF($AH103="日数制限",$AI103,IF($AH103="利益確定",$M103,$N103)),0))</f>
        <v/>
      </c>
      <c r="V103" s="701" t="str">
        <f>IF(OR(F103="",G103="",U103=""),"",IF(C103="売",(F103-U103)*G103,(U103-F103)*G103))</f>
        <v/>
      </c>
      <c r="W103" s="493" t="str">
        <f>IF(OR($E103="",$B103=""),"",IF($T103&lt;&gt;"",$T103-$E103,TODAY()-$E103)+1)</f>
        <v/>
      </c>
      <c r="X103" s="489" t="str">
        <f>IF(OR($AH103="",$AH103="保有中"),"",$AH103)</f>
        <v/>
      </c>
      <c r="Y103" s="488"/>
      <c r="Z103" s="710"/>
      <c r="AD103" s="608"/>
      <c r="AE103" s="624" t="str">
        <f>IF($E103="","",WORKDAY($E103,12))</f>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IFERROR(INDEX(始値!$E$6:$BT$305,MATCH(TEXT($B103,"0"),TEXT(銘柄管理!$B$6:$B$305,"0"),0),MATCH($AE103,始値!$E$3:$BT$3,0)),"")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IF($F104="","",ROUND(IF($C104="売",$F104*0.94,$F104*1.06),0))</f>
        <v/>
      </c>
      <c r="N104" s="491" t="str">
        <f>IF($F104="","",ROUND(IF($C104="売",$F104*1.04,$F104*0.96),0))</f>
        <v/>
      </c>
      <c r="O104" s="492" t="str">
        <f>IF(OR($B104="",$F104="",$H104=""),"",IF($C104="売",IF($H104&lt;=$M104,"🟢利確",IF($H104&lt;=$F104*0.95,"🟡利確&amp;TR STOP検討",IF($H104&gt;=$N104,"🔴損切",IF($H104&gt;=$F104*1.035,"🔴損切間近",IF($H104&gt;=$F104*1.03,"⚠️+3%注意","保持継続"))))),IF($H104&gt;=$M104,"🟢利確",IF($H104&gt;=$F104*1.05,"🟡利確&amp;TR STOP検討",IF($H104&lt;=$N104,"🔴損切",IF($H104&lt;=$F104*0.965,"🔴損切間近",IF($H104&lt;=$F104*0.97,"⚠️-3%注意","保持継続")))))))</f>
        <v/>
      </c>
      <c r="P104" s="491"/>
      <c r="Q104" s="491"/>
      <c r="R104" s="491" t="str">
        <f>IF(P104="","",ROUND(P104*0.97,0))</f>
        <v/>
      </c>
      <c r="S104" s="586" t="str">
        <f>IF(B104="","",IF(T104&lt;&gt;"","✅売却済",IF(OR(H104="",L104=""),"📌保有中",IF(L104&gt;=0.06,"🟢利確推奨",IF(L104&gt;=0.05,"🟡利確直近",IF(L104&gt;=0.045,"🔵トレーリング検討",IF(L104&gt;-0.03,"📌保有中",IF(L104&gt;-0.04,"⚠️損切注意","🔴損切り"))))))))</f>
        <v/>
      </c>
      <c r="T104" s="594" t="str">
        <f>IF(OR($AH104="",$AH104="保有中"),"",IF($AH104="日数制限",$AE104,IF($AH104="損切確定",IF(N($AG104)=0,TODAY(),$AG104),IF(N($AF104)=0,TODAY(),$AF104))))</f>
        <v/>
      </c>
      <c r="U104" s="491" t="str">
        <f>IF(OR($AH104="",$AH104="保有中"),"",ROUND(IF($AH104="日数制限",$AI104,IF($AH104="利益確定",$M104,$N104)),0))</f>
        <v/>
      </c>
      <c r="V104" s="701" t="str">
        <f>IF(OR(F104="",G104="",U104=""),"",IF(C104="売",(F104-U104)*G104,(U104-F104)*G104))</f>
        <v/>
      </c>
      <c r="W104" s="493" t="str">
        <f>IF(OR($E104="",$B104=""),"",IF($T104&lt;&gt;"",$T104-$E104,TODAY()-$E104)+1)</f>
        <v/>
      </c>
      <c r="X104" s="489" t="str">
        <f>IF(OR($AH104="",$AH104="保有中"),"",$AH104)</f>
        <v/>
      </c>
      <c r="Y104" s="488"/>
      <c r="Z104" s="710"/>
      <c r="AD104" s="608"/>
      <c r="AE104" s="624" t="str">
        <f>IF($E104="","",WORKDAY($E104,12))</f>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IFERROR(INDEX(始値!$E$6:$BT$305,MATCH(TEXT($B104,"0"),TEXT(銘柄管理!$B$6:$B$305,"0"),0),MATCH($AE104,始値!$E$3:$BT$3,0)),"")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IF($F105="","",ROUND(IF($C105="売",$F105*0.94,$F105*1.06),0))</f>
        <v/>
      </c>
      <c r="N105" s="491" t="str">
        <f>IF($F105="","",ROUND(IF($C105="売",$F105*1.04,$F105*0.96),0))</f>
        <v/>
      </c>
      <c r="O105" s="492" t="str">
        <f>IF(OR($B105="",$F105="",$H105=""),"",IF($C105="売",IF($H105&lt;=$M105,"🟢利確",IF($H105&lt;=$F105*0.95,"🟡利確&amp;TR STOP検討",IF($H105&gt;=$N105,"🔴損切",IF($H105&gt;=$F105*1.035,"🔴損切間近",IF($H105&gt;=$F105*1.03,"⚠️+3%注意","保持継続"))))),IF($H105&gt;=$M105,"🟢利確",IF($H105&gt;=$F105*1.05,"🟡利確&amp;TR STOP検討",IF($H105&lt;=$N105,"🔴損切",IF($H105&lt;=$F105*0.965,"🔴損切間近",IF($H105&lt;=$F105*0.97,"⚠️-3%注意","保持継続")))))))</f>
        <v/>
      </c>
      <c r="P105" s="491"/>
      <c r="Q105" s="491"/>
      <c r="R105" s="491" t="str">
        <f>IF(P105="","",ROUND(P105*0.97,0))</f>
        <v/>
      </c>
      <c r="S105" s="586" t="str">
        <f>IF(B105="","",IF(T105&lt;&gt;"","✅売却済",IF(OR(H105="",L105=""),"📌保有中",IF(L105&gt;=0.06,"🟢利確推奨",IF(L105&gt;=0.05,"🟡利確直近",IF(L105&gt;=0.045,"🔵トレーリング検討",IF(L105&gt;-0.03,"📌保有中",IF(L105&gt;-0.04,"⚠️損切注意","🔴損切り"))))))))</f>
        <v/>
      </c>
      <c r="T105" s="594" t="str">
        <f>IF(OR($AH105="",$AH105="保有中"),"",IF($AH105="日数制限",$AE105,IF($AH105="損切確定",IF(N($AG105)=0,TODAY(),$AG105),IF(N($AF105)=0,TODAY(),$AF105))))</f>
        <v/>
      </c>
      <c r="U105" s="491" t="str">
        <f>IF(OR($AH105="",$AH105="保有中"),"",ROUND(IF($AH105="日数制限",$AI105,IF($AH105="利益確定",$M105,$N105)),0))</f>
        <v/>
      </c>
      <c r="V105" s="701" t="str">
        <f>IF(OR(F105="",G105="",U105=""),"",IF(C105="売",(F105-U105)*G105,(U105-F105)*G105))</f>
        <v/>
      </c>
      <c r="W105" s="493" t="str">
        <f>IF(OR($E105="",$B105=""),"",IF($T105&lt;&gt;"",$T105-$E105,TODAY()-$E105)+1)</f>
        <v/>
      </c>
      <c r="X105" s="489" t="str">
        <f>IF(OR($AH105="",$AH105="保有中"),"",$AH105)</f>
        <v/>
      </c>
      <c r="Y105" s="488"/>
      <c r="Z105" s="710"/>
      <c r="AD105" s="608"/>
      <c r="AE105" s="624" t="str">
        <f>IF($E105="","",WORKDAY($E105,12))</f>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IFERROR(INDEX(始値!$E$6:$BT$305,MATCH(TEXT($B105,"0"),TEXT(銘柄管理!$B$6:$B$305,"0"),0),MATCH($AE105,始値!$E$3:$BT$3,0)),"")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IF($F106="","",ROUND(IF($C106="売",$F106*0.94,$F106*1.06),0))</f>
        <v/>
      </c>
      <c r="N106" s="491" t="str">
        <f>IF($F106="","",ROUND(IF($C106="売",$F106*1.04,$F106*0.96),0))</f>
        <v/>
      </c>
      <c r="O106" s="492" t="str">
        <f>IF(OR($B106="",$F106="",$H106=""),"",IF($C106="売",IF($H106&lt;=$M106,"🟢利確",IF($H106&lt;=$F106*0.95,"🟡利確&amp;TR STOP検討",IF($H106&gt;=$N106,"🔴損切",IF($H106&gt;=$F106*1.035,"🔴損切間近",IF($H106&gt;=$F106*1.03,"⚠️+3%注意","保持継続"))))),IF($H106&gt;=$M106,"🟢利確",IF($H106&gt;=$F106*1.05,"🟡利確&amp;TR STOP検討",IF($H106&lt;=$N106,"🔴損切",IF($H106&lt;=$F106*0.965,"🔴損切間近",IF($H106&lt;=$F106*0.97,"⚠️-3%注意","保持継続")))))))</f>
        <v/>
      </c>
      <c r="P106" s="491"/>
      <c r="Q106" s="491"/>
      <c r="R106" s="491" t="str">
        <f>IF(P106="","",ROUND(P106*0.97,0))</f>
        <v/>
      </c>
      <c r="S106" s="586" t="str">
        <f>IF(B106="","",IF(T106&lt;&gt;"","✅売却済",IF(OR(H106="",L106=""),"📌保有中",IF(L106&gt;=0.06,"🟢利確推奨",IF(L106&gt;=0.05,"🟡利確直近",IF(L106&gt;=0.045,"🔵トレーリング検討",IF(L106&gt;-0.03,"📌保有中",IF(L106&gt;-0.04,"⚠️損切注意","🔴損切り"))))))))</f>
        <v/>
      </c>
      <c r="T106" s="594" t="str">
        <f>IF(OR($AH106="",$AH106="保有中"),"",IF($AH106="日数制限",$AE106,IF($AH106="損切確定",IF(N($AG106)=0,TODAY(),$AG106),IF(N($AF106)=0,TODAY(),$AF106))))</f>
        <v/>
      </c>
      <c r="U106" s="491" t="str">
        <f>IF(OR($AH106="",$AH106="保有中"),"",ROUND(IF($AH106="日数制限",$AI106,IF($AH106="利益確定",$M106,$N106)),0))</f>
        <v/>
      </c>
      <c r="V106" s="701" t="str">
        <f>IF(OR(F106="",G106="",U106=""),"",IF(C106="売",(F106-U106)*G106,(U106-F106)*G106))</f>
        <v/>
      </c>
      <c r="W106" s="493" t="str">
        <f>IF(OR($E106="",$B106=""),"",IF($T106&lt;&gt;"",$T106-$E106,TODAY()-$E106)+1)</f>
        <v/>
      </c>
      <c r="X106" s="489" t="str">
        <f>IF(OR($AH106="",$AH106="保有中"),"",$AH106)</f>
        <v/>
      </c>
      <c r="Y106" s="488"/>
      <c r="Z106" s="710"/>
      <c r="AD106" s="608"/>
      <c r="AE106" s="624" t="str">
        <f>IF($E106="","",WORKDAY($E106,12))</f>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IFERROR(INDEX(始値!$E$6:$BT$305,MATCH(TEXT($B106,"0"),TEXT(銘柄管理!$B$6:$B$305,"0"),0),MATCH($AE106,始値!$E$3:$BT$3,0)),"")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IF($F107="","",ROUND(IF($C107="売",$F107*0.94,$F107*1.06),0))</f>
        <v/>
      </c>
      <c r="N107" s="491" t="str">
        <f>IF($F107="","",ROUND(IF($C107="売",$F107*1.04,$F107*0.96),0))</f>
        <v/>
      </c>
      <c r="O107" s="492" t="str">
        <f>IF(OR($B107="",$F107="",$H107=""),"",IF($C107="売",IF($H107&lt;=$M107,"🟢利確",IF($H107&lt;=$F107*0.95,"🟡利確&amp;TR STOP検討",IF($H107&gt;=$N107,"🔴損切",IF($H107&gt;=$F107*1.035,"🔴損切間近",IF($H107&gt;=$F107*1.03,"⚠️+3%注意","保持継続"))))),IF($H107&gt;=$M107,"🟢利確",IF($H107&gt;=$F107*1.05,"🟡利確&amp;TR STOP検討",IF($H107&lt;=$N107,"🔴損切",IF($H107&lt;=$F107*0.965,"🔴損切間近",IF($H107&lt;=$F107*0.97,"⚠️-3%注意","保持継続")))))))</f>
        <v/>
      </c>
      <c r="P107" s="491"/>
      <c r="Q107" s="491"/>
      <c r="R107" s="491" t="str">
        <f>IF(P107="","",ROUND(P107*0.97,0))</f>
        <v/>
      </c>
      <c r="S107" s="586" t="str">
        <f>IF(B107="","",IF(T107&lt;&gt;"","✅売却済",IF(OR(H107="",L107=""),"📌保有中",IF(L107&gt;=0.06,"🟢利確推奨",IF(L107&gt;=0.05,"🟡利確直近",IF(L107&gt;=0.045,"🔵トレーリング検討",IF(L107&gt;-0.03,"📌保有中",IF(L107&gt;-0.04,"⚠️損切注意","🔴損切り"))))))))</f>
        <v/>
      </c>
      <c r="T107" s="594" t="str">
        <f>IF(OR($AH107="",$AH107="保有中"),"",IF($AH107="日数制限",$AE107,IF($AH107="損切確定",IF(N($AG107)=0,TODAY(),$AG107),IF(N($AF107)=0,TODAY(),$AF107))))</f>
        <v/>
      </c>
      <c r="U107" s="491" t="str">
        <f>IF(OR($AH107="",$AH107="保有中"),"",ROUND(IF($AH107="日数制限",$AI107,IF($AH107="利益確定",$M107,$N107)),0))</f>
        <v/>
      </c>
      <c r="V107" s="701" t="str">
        <f>IF(OR(F107="",G107="",U107=""),"",IF(C107="売",(F107-U107)*G107,(U107-F107)*G107))</f>
        <v/>
      </c>
      <c r="W107" s="493" t="str">
        <f>IF(OR($E107="",$B107=""),"",IF($T107&lt;&gt;"",$T107-$E107,TODAY()-$E107)+1)</f>
        <v/>
      </c>
      <c r="X107" s="489" t="str">
        <f>IF(OR($AH107="",$AH107="保有中"),"",$AH107)</f>
        <v/>
      </c>
      <c r="Y107" s="488"/>
      <c r="Z107" s="710"/>
      <c r="AD107" s="608"/>
      <c r="AE107" s="624" t="str">
        <f>IF($E107="","",WORKDAY($E107,12))</f>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IFERROR(INDEX(始値!$E$6:$BT$305,MATCH(TEXT($B107,"0"),TEXT(銘柄管理!$B$6:$B$305,"0"),0),MATCH($AE107,始値!$E$3:$BT$3,0)),"")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IF($F108="","",ROUND(IF($C108="売",$F108*0.94,$F108*1.06),0))</f>
        <v/>
      </c>
      <c r="N108" s="491" t="str">
        <f>IF($F108="","",ROUND(IF($C108="売",$F108*1.04,$F108*0.96),0))</f>
        <v/>
      </c>
      <c r="O108" s="492" t="str">
        <f>IF(OR($B108="",$F108="",$H108=""),"",IF($C108="売",IF($H108&lt;=$M108,"🟢利確",IF($H108&lt;=$F108*0.95,"🟡利確&amp;TR STOP検討",IF($H108&gt;=$N108,"🔴損切",IF($H108&gt;=$F108*1.035,"🔴損切間近",IF($H108&gt;=$F108*1.03,"⚠️+3%注意","保持継続"))))),IF($H108&gt;=$M108,"🟢利確",IF($H108&gt;=$F108*1.05,"🟡利確&amp;TR STOP検討",IF($H108&lt;=$N108,"🔴損切",IF($H108&lt;=$F108*0.965,"🔴損切間近",IF($H108&lt;=$F108*0.97,"⚠️-3%注意","保持継続")))))))</f>
        <v/>
      </c>
      <c r="P108" s="491"/>
      <c r="Q108" s="491"/>
      <c r="R108" s="491" t="str">
        <f>IF(P108="","",ROUND(P108*0.97,0))</f>
        <v/>
      </c>
      <c r="S108" s="586" t="str">
        <f>IF(B108="","",IF(T108&lt;&gt;"","✅売却済",IF(OR(H108="",L108=""),"📌保有中",IF(L108&gt;=0.06,"🟢利確推奨",IF(L108&gt;=0.05,"🟡利確直近",IF(L108&gt;=0.045,"🔵トレーリング検討",IF(L108&gt;-0.03,"📌保有中",IF(L108&gt;-0.04,"⚠️損切注意","🔴損切り"))))))))</f>
        <v/>
      </c>
      <c r="T108" s="594" t="str">
        <f>IF(OR($AH108="",$AH108="保有中"),"",IF($AH108="日数制限",$AE108,IF($AH108="損切確定",IF(N($AG108)=0,TODAY(),$AG108),IF(N($AF108)=0,TODAY(),$AF108))))</f>
        <v/>
      </c>
      <c r="U108" s="491" t="str">
        <f>IF(OR($AH108="",$AH108="保有中"),"",ROUND(IF($AH108="日数制限",$AI108,IF($AH108="利益確定",$M108,$N108)),0))</f>
        <v/>
      </c>
      <c r="V108" s="701" t="str">
        <f>IF(OR(F108="",G108="",U108=""),"",IF(C108="売",(F108-U108)*G108,(U108-F108)*G108))</f>
        <v/>
      </c>
      <c r="W108" s="493" t="str">
        <f>IF(OR($E108="",$B108=""),"",IF($T108&lt;&gt;"",$T108-$E108,TODAY()-$E108)+1)</f>
        <v/>
      </c>
      <c r="X108" s="489" t="str">
        <f>IF(OR($AH108="",$AH108="保有中"),"",$AH108)</f>
        <v/>
      </c>
      <c r="Y108" s="488"/>
      <c r="Z108" s="710"/>
      <c r="AD108" s="608"/>
      <c r="AE108" s="624" t="str">
        <f>IF($E108="","",WORKDAY($E108,12))</f>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IFERROR(INDEX(始値!$E$6:$BT$305,MATCH(TEXT($B108,"0"),TEXT(銘柄管理!$B$6:$B$305,"0"),0),MATCH($AE108,始値!$E$3:$BT$3,0)),"")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IF($F109="","",ROUND(IF($C109="売",$F109*0.94,$F109*1.06),0))</f>
        <v/>
      </c>
      <c r="N109" s="491" t="str">
        <f>IF($F109="","",ROUND(IF($C109="売",$F109*1.04,$F109*0.96),0))</f>
        <v/>
      </c>
      <c r="O109" s="492" t="str">
        <f>IF(OR($B109="",$F109="",$H109=""),"",IF($C109="売",IF($H109&lt;=$M109,"🟢利確",IF($H109&lt;=$F109*0.95,"🟡利確&amp;TR STOP検討",IF($H109&gt;=$N109,"🔴損切",IF($H109&gt;=$F109*1.035,"🔴損切間近",IF($H109&gt;=$F109*1.03,"⚠️+3%注意","保持継続"))))),IF($H109&gt;=$M109,"🟢利確",IF($H109&gt;=$F109*1.05,"🟡利確&amp;TR STOP検討",IF($H109&lt;=$N109,"🔴損切",IF($H109&lt;=$F109*0.965,"🔴損切間近",IF($H109&lt;=$F109*0.97,"⚠️-3%注意","保持継続")))))))</f>
        <v/>
      </c>
      <c r="P109" s="491"/>
      <c r="Q109" s="491"/>
      <c r="R109" s="491" t="str">
        <f>IF(P109="","",ROUND(P109*0.97,0))</f>
        <v/>
      </c>
      <c r="S109" s="586" t="str">
        <f>IF(B109="","",IF(T109&lt;&gt;"","✅売却済",IF(OR(H109="",L109=""),"📌保有中",IF(L109&gt;=0.06,"🟢利確推奨",IF(L109&gt;=0.05,"🟡利確直近",IF(L109&gt;=0.045,"🔵トレーリング検討",IF(L109&gt;-0.03,"📌保有中",IF(L109&gt;-0.04,"⚠️損切注意","🔴損切り"))))))))</f>
        <v/>
      </c>
      <c r="T109" s="594" t="str">
        <f>IF(OR($AH109="",$AH109="保有中"),"",IF($AH109="日数制限",$AE109,IF($AH109="損切確定",IF(N($AG109)=0,TODAY(),$AG109),IF(N($AF109)=0,TODAY(),$AF109))))</f>
        <v/>
      </c>
      <c r="U109" s="491" t="str">
        <f>IF(OR($AH109="",$AH109="保有中"),"",ROUND(IF($AH109="日数制限",$AI109,IF($AH109="利益確定",$M109,$N109)),0))</f>
        <v/>
      </c>
      <c r="V109" s="701" t="str">
        <f>IF(OR(F109="",G109="",U109=""),"",IF(C109="売",(F109-U109)*G109,(U109-F109)*G109))</f>
        <v/>
      </c>
      <c r="W109" s="493" t="str">
        <f>IF(OR($E109="",$B109=""),"",IF($T109&lt;&gt;"",$T109-$E109,TODAY()-$E109)+1)</f>
        <v/>
      </c>
      <c r="X109" s="489" t="str">
        <f>IF(OR($AH109="",$AH109="保有中"),"",$AH109)</f>
        <v/>
      </c>
      <c r="Y109" s="488"/>
      <c r="Z109" s="710"/>
      <c r="AD109" s="608"/>
      <c r="AE109" s="624" t="str">
        <f>IF($E109="","",WORKDAY($E109,12))</f>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IFERROR(INDEX(始値!$E$6:$BT$305,MATCH(TEXT($B109,"0"),TEXT(銘柄管理!$B$6:$B$305,"0"),0),MATCH($AE109,始値!$E$3:$BT$3,0)),"")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IF($F110="","",ROUND(IF($C110="売",$F110*0.94,$F110*1.06),0))</f>
        <v/>
      </c>
      <c r="N110" s="491" t="str">
        <f>IF($F110="","",ROUND(IF($C110="売",$F110*1.04,$F110*0.96),0))</f>
        <v/>
      </c>
      <c r="O110" s="492" t="str">
        <f>IF(OR($B110="",$F110="",$H110=""),"",IF($C110="売",IF($H110&lt;=$M110,"🟢利確",IF($H110&lt;=$F110*0.95,"🟡利確&amp;TR STOP検討",IF($H110&gt;=$N110,"🔴損切",IF($H110&gt;=$F110*1.035,"🔴損切間近",IF($H110&gt;=$F110*1.03,"⚠️+3%注意","保持継続"))))),IF($H110&gt;=$M110,"🟢利確",IF($H110&gt;=$F110*1.05,"🟡利確&amp;TR STOP検討",IF($H110&lt;=$N110,"🔴損切",IF($H110&lt;=$F110*0.965,"🔴損切間近",IF($H110&lt;=$F110*0.97,"⚠️-3%注意","保持継続")))))))</f>
        <v/>
      </c>
      <c r="P110" s="491"/>
      <c r="Q110" s="491"/>
      <c r="R110" s="491" t="str">
        <f>IF(P110="","",ROUND(P110*0.97,0))</f>
        <v/>
      </c>
      <c r="S110" s="586" t="str">
        <f>IF(B110="","",IF(T110&lt;&gt;"","✅売却済",IF(OR(H110="",L110=""),"📌保有中",IF(L110&gt;=0.06,"🟢利確推奨",IF(L110&gt;=0.05,"🟡利確直近",IF(L110&gt;=0.045,"🔵トレーリング検討",IF(L110&gt;-0.03,"📌保有中",IF(L110&gt;-0.04,"⚠️損切注意","🔴損切り"))))))))</f>
        <v/>
      </c>
      <c r="T110" s="594" t="str">
        <f>IF(OR($AH110="",$AH110="保有中"),"",IF($AH110="日数制限",$AE110,IF($AH110="損切確定",IF(N($AG110)=0,TODAY(),$AG110),IF(N($AF110)=0,TODAY(),$AF110))))</f>
        <v/>
      </c>
      <c r="U110" s="491" t="str">
        <f>IF(OR($AH110="",$AH110="保有中"),"",ROUND(IF($AH110="日数制限",$AI110,IF($AH110="利益確定",$M110,$N110)),0))</f>
        <v/>
      </c>
      <c r="V110" s="701" t="str">
        <f>IF(OR(F110="",G110="",U110=""),"",IF(C110="売",(F110-U110)*G110,(U110-F110)*G110))</f>
        <v/>
      </c>
      <c r="W110" s="493" t="str">
        <f>IF(OR($E110="",$B110=""),"",IF($T110&lt;&gt;"",$T110-$E110,TODAY()-$E110)+1)</f>
        <v/>
      </c>
      <c r="X110" s="489" t="str">
        <f>IF(OR($AH110="",$AH110="保有中"),"",$AH110)</f>
        <v/>
      </c>
      <c r="Y110" s="488"/>
      <c r="Z110" s="710"/>
      <c r="AD110" s="608"/>
      <c r="AE110" s="624" t="str">
        <f>IF($E110="","",WORKDAY($E110,12))</f>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IFERROR(INDEX(始値!$E$6:$BT$305,MATCH(TEXT($B110,"0"),TEXT(銘柄管理!$B$6:$B$305,"0"),0),MATCH($AE110,始値!$E$3:$BT$3,0)),"")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IF($F111="","",ROUND(IF($C111="売",$F111*0.94,$F111*1.06),0))</f>
        <v/>
      </c>
      <c r="N111" s="491" t="str">
        <f>IF($F111="","",ROUND(IF($C111="売",$F111*1.04,$F111*0.96),0))</f>
        <v/>
      </c>
      <c r="O111" s="492" t="str">
        <f>IF(OR($B111="",$F111="",$H111=""),"",IF($C111="売",IF($H111&lt;=$M111,"🟢利確",IF($H111&lt;=$F111*0.95,"🟡利確&amp;TR STOP検討",IF($H111&gt;=$N111,"🔴損切",IF($H111&gt;=$F111*1.035,"🔴損切間近",IF($H111&gt;=$F111*1.03,"⚠️+3%注意","保持継続"))))),IF($H111&gt;=$M111,"🟢利確",IF($H111&gt;=$F111*1.05,"🟡利確&amp;TR STOP検討",IF($H111&lt;=$N111,"🔴損切",IF($H111&lt;=$F111*0.965,"🔴損切間近",IF($H111&lt;=$F111*0.97,"⚠️-3%注意","保持継続")))))))</f>
        <v/>
      </c>
      <c r="P111" s="491"/>
      <c r="Q111" s="491"/>
      <c r="R111" s="491" t="str">
        <f>IF(P111="","",ROUND(P111*0.97,0))</f>
        <v/>
      </c>
      <c r="S111" s="586" t="str">
        <f>IF(B111="","",IF(T111&lt;&gt;"","✅売却済",IF(OR(H111="",L111=""),"📌保有中",IF(L111&gt;=0.06,"🟢利確推奨",IF(L111&gt;=0.05,"🟡利確直近",IF(L111&gt;=0.045,"🔵トレーリング検討",IF(L111&gt;-0.03,"📌保有中",IF(L111&gt;-0.04,"⚠️損切注意","🔴損切り"))))))))</f>
        <v/>
      </c>
      <c r="T111" s="594" t="str">
        <f>IF(OR($AH111="",$AH111="保有中"),"",IF($AH111="日数制限",$AE111,IF($AH111="損切確定",IF(N($AG111)=0,TODAY(),$AG111),IF(N($AF111)=0,TODAY(),$AF111))))</f>
        <v/>
      </c>
      <c r="U111" s="491" t="str">
        <f>IF(OR($AH111="",$AH111="保有中"),"",ROUND(IF($AH111="日数制限",$AI111,IF($AH111="利益確定",$M111,$N111)),0))</f>
        <v/>
      </c>
      <c r="V111" s="701" t="str">
        <f>IF(OR(F111="",G111="",U111=""),"",IF(C111="売",(F111-U111)*G111,(U111-F111)*G111))</f>
        <v/>
      </c>
      <c r="W111" s="493" t="str">
        <f>IF(OR($E111="",$B111=""),"",IF($T111&lt;&gt;"",$T111-$E111,TODAY()-$E111)+1)</f>
        <v/>
      </c>
      <c r="X111" s="489" t="str">
        <f>IF(OR($AH111="",$AH111="保有中"),"",$AH111)</f>
        <v/>
      </c>
      <c r="Y111" s="488"/>
      <c r="Z111" s="710"/>
      <c r="AD111" s="608"/>
      <c r="AE111" s="624" t="str">
        <f>IF($E111="","",WORKDAY($E111,12))</f>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IFERROR(INDEX(始値!$E$6:$BT$305,MATCH(TEXT($B111,"0"),TEXT(銘柄管理!$B$6:$B$305,"0"),0),MATCH($AE111,始値!$E$3:$BT$3,0)),"")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IF($F112="","",ROUND(IF($C112="売",$F112*0.94,$F112*1.06),0))</f>
        <v/>
      </c>
      <c r="N112" s="491" t="str">
        <f>IF($F112="","",ROUND(IF($C112="売",$F112*1.04,$F112*0.96),0))</f>
        <v/>
      </c>
      <c r="O112" s="492" t="str">
        <f>IF(OR($B112="",$F112="",$H112=""),"",IF($C112="売",IF($H112&lt;=$M112,"🟢利確",IF($H112&lt;=$F112*0.95,"🟡利確&amp;TR STOP検討",IF($H112&gt;=$N112,"🔴損切",IF($H112&gt;=$F112*1.035,"🔴損切間近",IF($H112&gt;=$F112*1.03,"⚠️+3%注意","保持継続"))))),IF($H112&gt;=$M112,"🟢利確",IF($H112&gt;=$F112*1.05,"🟡利確&amp;TR STOP検討",IF($H112&lt;=$N112,"🔴損切",IF($H112&lt;=$F112*0.965,"🔴損切間近",IF($H112&lt;=$F112*0.97,"⚠️-3%注意","保持継続")))))))</f>
        <v/>
      </c>
      <c r="P112" s="491"/>
      <c r="Q112" s="491"/>
      <c r="R112" s="491" t="str">
        <f>IF(P112="","",ROUND(P112*0.97,0))</f>
        <v/>
      </c>
      <c r="S112" s="586" t="str">
        <f>IF(B112="","",IF(T112&lt;&gt;"","✅売却済",IF(OR(H112="",L112=""),"📌保有中",IF(L112&gt;=0.06,"🟢利確推奨",IF(L112&gt;=0.05,"🟡利確直近",IF(L112&gt;=0.045,"🔵トレーリング検討",IF(L112&gt;-0.03,"📌保有中",IF(L112&gt;-0.04,"⚠️損切注意","🔴損切り"))))))))</f>
        <v/>
      </c>
      <c r="T112" s="594" t="str">
        <f>IF(OR($AH112="",$AH112="保有中"),"",IF($AH112="日数制限",$AE112,IF($AH112="損切確定",IF(N($AG112)=0,TODAY(),$AG112),IF(N($AF112)=0,TODAY(),$AF112))))</f>
        <v/>
      </c>
      <c r="U112" s="491" t="str">
        <f>IF(OR($AH112="",$AH112="保有中"),"",ROUND(IF($AH112="日数制限",$AI112,IF($AH112="利益確定",$M112,$N112)),0))</f>
        <v/>
      </c>
      <c r="V112" s="701" t="str">
        <f>IF(OR(F112="",G112="",U112=""),"",IF(C112="売",(F112-U112)*G112,(U112-F112)*G112))</f>
        <v/>
      </c>
      <c r="W112" s="493" t="str">
        <f>IF(OR($E112="",$B112=""),"",IF($T112&lt;&gt;"",$T112-$E112,TODAY()-$E112)+1)</f>
        <v/>
      </c>
      <c r="X112" s="489" t="str">
        <f>IF(OR($AH112="",$AH112="保有中"),"",$AH112)</f>
        <v/>
      </c>
      <c r="Y112" s="488"/>
      <c r="Z112" s="710"/>
      <c r="AD112" s="608"/>
      <c r="AE112" s="624" t="str">
        <f>IF($E112="","",WORKDAY($E112,12))</f>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IFERROR(INDEX(始値!$E$6:$BT$305,MATCH(TEXT($B112,"0"),TEXT(銘柄管理!$B$6:$B$305,"0"),0),MATCH($AE112,始値!$E$3:$BT$3,0)),"")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IF($F113="","",ROUND(IF($C113="売",$F113*0.94,$F113*1.06),0))</f>
        <v/>
      </c>
      <c r="N113" s="491" t="str">
        <f>IF($F113="","",ROUND(IF($C113="売",$F113*1.04,$F113*0.96),0))</f>
        <v/>
      </c>
      <c r="O113" s="492" t="str">
        <f>IF(OR($B113="",$F113="",$H113=""),"",IF($C113="売",IF($H113&lt;=$M113,"🟢利確",IF($H113&lt;=$F113*0.95,"🟡利確&amp;TR STOP検討",IF($H113&gt;=$N113,"🔴損切",IF($H113&gt;=$F113*1.035,"🔴損切間近",IF($H113&gt;=$F113*1.03,"⚠️+3%注意","保持継続"))))),IF($H113&gt;=$M113,"🟢利確",IF($H113&gt;=$F113*1.05,"🟡利確&amp;TR STOP検討",IF($H113&lt;=$N113,"🔴損切",IF($H113&lt;=$F113*0.965,"🔴損切間近",IF($H113&lt;=$F113*0.97,"⚠️-3%注意","保持継続")))))))</f>
        <v/>
      </c>
      <c r="P113" s="491"/>
      <c r="Q113" s="491"/>
      <c r="R113" s="491" t="str">
        <f>IF(P113="","",ROUND(P113*0.97,0))</f>
        <v/>
      </c>
      <c r="S113" s="586" t="str">
        <f>IF(B113="","",IF(T113&lt;&gt;"","✅売却済",IF(OR(H113="",L113=""),"📌保有中",IF(L113&gt;=0.06,"🟢利確推奨",IF(L113&gt;=0.05,"🟡利確直近",IF(L113&gt;=0.045,"🔵トレーリング検討",IF(L113&gt;-0.03,"📌保有中",IF(L113&gt;-0.04,"⚠️損切注意","🔴損切り"))))))))</f>
        <v/>
      </c>
      <c r="T113" s="594" t="str">
        <f>IF(OR($AH113="",$AH113="保有中"),"",IF($AH113="日数制限",$AE113,IF($AH113="損切確定",IF(N($AG113)=0,TODAY(),$AG113),IF(N($AF113)=0,TODAY(),$AF113))))</f>
        <v/>
      </c>
      <c r="U113" s="491" t="str">
        <f>IF(OR($AH113="",$AH113="保有中"),"",ROUND(IF($AH113="日数制限",$AI113,IF($AH113="利益確定",$M113,$N113)),0))</f>
        <v/>
      </c>
      <c r="V113" s="701" t="str">
        <f>IF(OR(F113="",G113="",U113=""),"",IF(C113="売",(F113-U113)*G113,(U113-F113)*G113))</f>
        <v/>
      </c>
      <c r="W113" s="493" t="str">
        <f>IF(OR($E113="",$B113=""),"",IF($T113&lt;&gt;"",$T113-$E113,TODAY()-$E113)+1)</f>
        <v/>
      </c>
      <c r="X113" s="489" t="str">
        <f>IF(OR($AH113="",$AH113="保有中"),"",$AH113)</f>
        <v/>
      </c>
      <c r="Y113" s="488"/>
      <c r="Z113" s="710"/>
      <c r="AD113" s="608"/>
      <c r="AE113" s="624" t="str">
        <f>IF($E113="","",WORKDAY($E113,12))</f>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IFERROR(INDEX(始値!$E$6:$BT$305,MATCH(TEXT($B113,"0"),TEXT(銘柄管理!$B$6:$B$305,"0"),0),MATCH($AE113,始値!$E$3:$BT$3,0)),"")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IF($F114="","",ROUND(IF($C114="売",$F114*0.94,$F114*1.06),0))</f>
        <v/>
      </c>
      <c r="N114" s="491" t="str">
        <f>IF($F114="","",ROUND(IF($C114="売",$F114*1.04,$F114*0.96),0))</f>
        <v/>
      </c>
      <c r="O114" s="492" t="str">
        <f>IF(OR($B114="",$F114="",$H114=""),"",IF($C114="売",IF($H114&lt;=$M114,"🟢利確",IF($H114&lt;=$F114*0.95,"🟡利確&amp;TR STOP検討",IF($H114&gt;=$N114,"🔴損切",IF($H114&gt;=$F114*1.035,"🔴損切間近",IF($H114&gt;=$F114*1.03,"⚠️+3%注意","保持継続"))))),IF($H114&gt;=$M114,"🟢利確",IF($H114&gt;=$F114*1.05,"🟡利確&amp;TR STOP検討",IF($H114&lt;=$N114,"🔴損切",IF($H114&lt;=$F114*0.965,"🔴損切間近",IF($H114&lt;=$F114*0.97,"⚠️-3%注意","保持継続")))))))</f>
        <v/>
      </c>
      <c r="P114" s="491"/>
      <c r="Q114" s="491"/>
      <c r="R114" s="491" t="str">
        <f>IF(P114="","",ROUND(P114*0.97,0))</f>
        <v/>
      </c>
      <c r="S114" s="586" t="str">
        <f>IF(B114="","",IF(T114&lt;&gt;"","✅売却済",IF(OR(H114="",L114=""),"📌保有中",IF(L114&gt;=0.06,"🟢利確推奨",IF(L114&gt;=0.05,"🟡利確直近",IF(L114&gt;=0.045,"🔵トレーリング検討",IF(L114&gt;-0.03,"📌保有中",IF(L114&gt;-0.04,"⚠️損切注意","🔴損切り"))))))))</f>
        <v/>
      </c>
      <c r="T114" s="594" t="str">
        <f>IF(OR($AH114="",$AH114="保有中"),"",IF($AH114="日数制限",$AE114,IF($AH114="損切確定",IF(N($AG114)=0,TODAY(),$AG114),IF(N($AF114)=0,TODAY(),$AF114))))</f>
        <v/>
      </c>
      <c r="U114" s="491" t="str">
        <f>IF(OR($AH114="",$AH114="保有中"),"",ROUND(IF($AH114="日数制限",$AI114,IF($AH114="利益確定",$M114,$N114)),0))</f>
        <v/>
      </c>
      <c r="V114" s="701" t="str">
        <f>IF(OR(F114="",G114="",U114=""),"",IF(C114="売",(F114-U114)*G114,(U114-F114)*G114))</f>
        <v/>
      </c>
      <c r="W114" s="493" t="str">
        <f>IF(OR($E114="",$B114=""),"",IF($T114&lt;&gt;"",$T114-$E114,TODAY()-$E114)+1)</f>
        <v/>
      </c>
      <c r="X114" s="489" t="str">
        <f>IF(OR($AH114="",$AH114="保有中"),"",$AH114)</f>
        <v/>
      </c>
      <c r="Y114" s="488"/>
      <c r="Z114" s="710"/>
      <c r="AD114" s="608"/>
      <c r="AE114" s="624" t="str">
        <f>IF($E114="","",WORKDAY($E114,12))</f>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IFERROR(INDEX(始値!$E$6:$BT$305,MATCH(TEXT($B114,"0"),TEXT(銘柄管理!$B$6:$B$305,"0"),0),MATCH($AE114,始値!$E$3:$BT$3,0)),"")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IF($F115="","",ROUND(IF($C115="売",$F115*0.94,$F115*1.06),0))</f>
        <v/>
      </c>
      <c r="N115" s="491" t="str">
        <f>IF($F115="","",ROUND(IF($C115="売",$F115*1.04,$F115*0.96),0))</f>
        <v/>
      </c>
      <c r="O115" s="492" t="str">
        <f>IF(OR($B115="",$F115="",$H115=""),"",IF($C115="売",IF($H115&lt;=$M115,"🟢利確",IF($H115&lt;=$F115*0.95,"🟡利確&amp;TR STOP検討",IF($H115&gt;=$N115,"🔴損切",IF($H115&gt;=$F115*1.035,"🔴損切間近",IF($H115&gt;=$F115*1.03,"⚠️+3%注意","保持継続"))))),IF($H115&gt;=$M115,"🟢利確",IF($H115&gt;=$F115*1.05,"🟡利確&amp;TR STOP検討",IF($H115&lt;=$N115,"🔴損切",IF($H115&lt;=$F115*0.965,"🔴損切間近",IF($H115&lt;=$F115*0.97,"⚠️-3%注意","保持継続")))))))</f>
        <v/>
      </c>
      <c r="P115" s="491"/>
      <c r="Q115" s="491"/>
      <c r="R115" s="491" t="str">
        <f>IF(P115="","",ROUND(P115*0.97,0))</f>
        <v/>
      </c>
      <c r="S115" s="586" t="str">
        <f>IF(B115="","",IF(T115&lt;&gt;"","✅売却済",IF(OR(H115="",L115=""),"📌保有中",IF(L115&gt;=0.06,"🟢利確推奨",IF(L115&gt;=0.05,"🟡利確直近",IF(L115&gt;=0.045,"🔵トレーリング検討",IF(L115&gt;-0.03,"📌保有中",IF(L115&gt;-0.04,"⚠️損切注意","🔴損切り"))))))))</f>
        <v/>
      </c>
      <c r="T115" s="594" t="str">
        <f>IF(OR($AH115="",$AH115="保有中"),"",IF($AH115="日数制限",$AE115,IF($AH115="損切確定",IF(N($AG115)=0,TODAY(),$AG115),IF(N($AF115)=0,TODAY(),$AF115))))</f>
        <v/>
      </c>
      <c r="U115" s="491" t="str">
        <f>IF(OR($AH115="",$AH115="保有中"),"",ROUND(IF($AH115="日数制限",$AI115,IF($AH115="利益確定",$M115,$N115)),0))</f>
        <v/>
      </c>
      <c r="V115" s="701" t="str">
        <f>IF(OR(F115="",G115="",U115=""),"",IF(C115="売",(F115-U115)*G115,(U115-F115)*G115))</f>
        <v/>
      </c>
      <c r="W115" s="493" t="str">
        <f>IF(OR($E115="",$B115=""),"",IF($T115&lt;&gt;"",$T115-$E115,TODAY()-$E115)+1)</f>
        <v/>
      </c>
      <c r="X115" s="489" t="str">
        <f>IF(OR($AH115="",$AH115="保有中"),"",$AH115)</f>
        <v/>
      </c>
      <c r="Y115" s="488"/>
      <c r="Z115" s="710"/>
      <c r="AD115" s="608"/>
      <c r="AE115" s="624" t="str">
        <f>IF($E115="","",WORKDAY($E115,12))</f>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IFERROR(INDEX(始値!$E$6:$BT$305,MATCH(TEXT($B115,"0"),TEXT(銘柄管理!$B$6:$B$305,"0"),0),MATCH($AE115,始値!$E$3:$BT$3,0)),"")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IF($F116="","",ROUND(IF($C116="売",$F116*0.94,$F116*1.06),0))</f>
        <v/>
      </c>
      <c r="N116" s="491" t="str">
        <f>IF($F116="","",ROUND(IF($C116="売",$F116*1.04,$F116*0.96),0))</f>
        <v/>
      </c>
      <c r="O116" s="492" t="str">
        <f>IF(OR($B116="",$F116="",$H116=""),"",IF($C116="売",IF($H116&lt;=$M116,"🟢利確",IF($H116&lt;=$F116*0.95,"🟡利確&amp;TR STOP検討",IF($H116&gt;=$N116,"🔴損切",IF($H116&gt;=$F116*1.035,"🔴損切間近",IF($H116&gt;=$F116*1.03,"⚠️+3%注意","保持継続"))))),IF($H116&gt;=$M116,"🟢利確",IF($H116&gt;=$F116*1.05,"🟡利確&amp;TR STOP検討",IF($H116&lt;=$N116,"🔴損切",IF($H116&lt;=$F116*0.965,"🔴損切間近",IF($H116&lt;=$F116*0.97,"⚠️-3%注意","保持継続")))))))</f>
        <v/>
      </c>
      <c r="P116" s="491"/>
      <c r="Q116" s="491"/>
      <c r="R116" s="491" t="str">
        <f>IF(P116="","",ROUND(P116*0.97,0))</f>
        <v/>
      </c>
      <c r="S116" s="586" t="str">
        <f>IF(B116="","",IF(T116&lt;&gt;"","✅売却済",IF(OR(H116="",L116=""),"📌保有中",IF(L116&gt;=0.06,"🟢利確推奨",IF(L116&gt;=0.05,"🟡利確直近",IF(L116&gt;=0.045,"🔵トレーリング検討",IF(L116&gt;-0.03,"📌保有中",IF(L116&gt;-0.04,"⚠️損切注意","🔴損切り"))))))))</f>
        <v/>
      </c>
      <c r="T116" s="594" t="str">
        <f>IF(OR($AH116="",$AH116="保有中"),"",IF($AH116="日数制限",$AE116,IF($AH116="損切確定",IF(N($AG116)=0,TODAY(),$AG116),IF(N($AF116)=0,TODAY(),$AF116))))</f>
        <v/>
      </c>
      <c r="U116" s="491" t="str">
        <f>IF(OR($AH116="",$AH116="保有中"),"",ROUND(IF($AH116="日数制限",$AI116,IF($AH116="利益確定",$M116,$N116)),0))</f>
        <v/>
      </c>
      <c r="V116" s="701" t="str">
        <f>IF(OR(F116="",G116="",U116=""),"",IF(C116="売",(F116-U116)*G116,(U116-F116)*G116))</f>
        <v/>
      </c>
      <c r="W116" s="493" t="str">
        <f>IF(OR($E116="",$B116=""),"",IF($T116&lt;&gt;"",$T116-$E116,TODAY()-$E116)+1)</f>
        <v/>
      </c>
      <c r="X116" s="489" t="str">
        <f>IF(OR($AH116="",$AH116="保有中"),"",$AH116)</f>
        <v/>
      </c>
      <c r="Y116" s="488"/>
      <c r="Z116" s="710"/>
      <c r="AD116" s="608"/>
      <c r="AE116" s="624" t="str">
        <f>IF($E116="","",WORKDAY($E116,12))</f>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IFERROR(INDEX(始値!$E$6:$BT$305,MATCH(TEXT($B116,"0"),TEXT(銘柄管理!$B$6:$B$305,"0"),0),MATCH($AE116,始値!$E$3:$BT$3,0)),"")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IF($F117="","",ROUND(IF($C117="売",$F117*0.94,$F117*1.06),0))</f>
        <v/>
      </c>
      <c r="N117" s="491" t="str">
        <f>IF($F117="","",ROUND(IF($C117="売",$F117*1.04,$F117*0.96),0))</f>
        <v/>
      </c>
      <c r="O117" s="492" t="str">
        <f>IF(OR($B117="",$F117="",$H117=""),"",IF($C117="売",IF($H117&lt;=$M117,"🟢利確",IF($H117&lt;=$F117*0.95,"🟡利確&amp;TR STOP検討",IF($H117&gt;=$N117,"🔴損切",IF($H117&gt;=$F117*1.035,"🔴損切間近",IF($H117&gt;=$F117*1.03,"⚠️+3%注意","保持継続"))))),IF($H117&gt;=$M117,"🟢利確",IF($H117&gt;=$F117*1.05,"🟡利確&amp;TR STOP検討",IF($H117&lt;=$N117,"🔴損切",IF($H117&lt;=$F117*0.965,"🔴損切間近",IF($H117&lt;=$F117*0.97,"⚠️-3%注意","保持継続")))))))</f>
        <v/>
      </c>
      <c r="P117" s="491"/>
      <c r="Q117" s="491"/>
      <c r="R117" s="491" t="str">
        <f>IF(P117="","",ROUND(P117*0.97,0))</f>
        <v/>
      </c>
      <c r="S117" s="586" t="str">
        <f>IF(B117="","",IF(T117&lt;&gt;"","✅売却済",IF(OR(H117="",L117=""),"📌保有中",IF(L117&gt;=0.06,"🟢利確推奨",IF(L117&gt;=0.05,"🟡利確直近",IF(L117&gt;=0.045,"🔵トレーリング検討",IF(L117&gt;-0.03,"📌保有中",IF(L117&gt;-0.04,"⚠️損切注意","🔴損切り"))))))))</f>
        <v/>
      </c>
      <c r="T117" s="594" t="str">
        <f>IF(OR($AH117="",$AH117="保有中"),"",IF($AH117="日数制限",$AE117,IF($AH117="損切確定",IF(N($AG117)=0,TODAY(),$AG117),IF(N($AF117)=0,TODAY(),$AF117))))</f>
        <v/>
      </c>
      <c r="U117" s="491" t="str">
        <f>IF(OR($AH117="",$AH117="保有中"),"",ROUND(IF($AH117="日数制限",$AI117,IF($AH117="利益確定",$M117,$N117)),0))</f>
        <v/>
      </c>
      <c r="V117" s="701" t="str">
        <f>IF(OR(F117="",G117="",U117=""),"",IF(C117="売",(F117-U117)*G117,(U117-F117)*G117))</f>
        <v/>
      </c>
      <c r="W117" s="493" t="str">
        <f>IF(OR($E117="",$B117=""),"",IF($T117&lt;&gt;"",$T117-$E117,TODAY()-$E117)+1)</f>
        <v/>
      </c>
      <c r="X117" s="489" t="str">
        <f>IF(OR($AH117="",$AH117="保有中"),"",$AH117)</f>
        <v/>
      </c>
      <c r="Y117" s="488"/>
      <c r="Z117" s="710"/>
      <c r="AD117" s="608"/>
      <c r="AE117" s="624" t="str">
        <f>IF($E117="","",WORKDAY($E117,12))</f>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IFERROR(INDEX(始値!$E$6:$BT$305,MATCH(TEXT($B117,"0"),TEXT(銘柄管理!$B$6:$B$305,"0"),0),MATCH($AE117,始値!$E$3:$BT$3,0)),"")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IF($F118="","",ROUND(IF($C118="売",$F118*0.94,$F118*1.06),0))</f>
        <v/>
      </c>
      <c r="N118" s="491" t="str">
        <f>IF($F118="","",ROUND(IF($C118="売",$F118*1.04,$F118*0.96),0))</f>
        <v/>
      </c>
      <c r="O118" s="492" t="str">
        <f>IF(OR($B118="",$F118="",$H118=""),"",IF($C118="売",IF($H118&lt;=$M118,"🟢利確",IF($H118&lt;=$F118*0.95,"🟡利確&amp;TR STOP検討",IF($H118&gt;=$N118,"🔴損切",IF($H118&gt;=$F118*1.035,"🔴損切間近",IF($H118&gt;=$F118*1.03,"⚠️+3%注意","保持継続"))))),IF($H118&gt;=$M118,"🟢利確",IF($H118&gt;=$F118*1.05,"🟡利確&amp;TR STOP検討",IF($H118&lt;=$N118,"🔴損切",IF($H118&lt;=$F118*0.965,"🔴損切間近",IF($H118&lt;=$F118*0.97,"⚠️-3%注意","保持継続")))))))</f>
        <v/>
      </c>
      <c r="P118" s="491"/>
      <c r="Q118" s="491"/>
      <c r="R118" s="491" t="str">
        <f>IF(P118="","",ROUND(P118*0.97,0))</f>
        <v/>
      </c>
      <c r="S118" s="586" t="str">
        <f>IF(B118="","",IF(T118&lt;&gt;"","✅売却済",IF(OR(H118="",L118=""),"📌保有中",IF(L118&gt;=0.06,"🟢利確推奨",IF(L118&gt;=0.05,"🟡利確直近",IF(L118&gt;=0.045,"🔵トレーリング検討",IF(L118&gt;-0.03,"📌保有中",IF(L118&gt;-0.04,"⚠️損切注意","🔴損切り"))))))))</f>
        <v/>
      </c>
      <c r="T118" s="594" t="str">
        <f>IF(OR($AH118="",$AH118="保有中"),"",IF($AH118="日数制限",$AE118,IF($AH118="損切確定",IF(N($AG118)=0,TODAY(),$AG118),IF(N($AF118)=0,TODAY(),$AF118))))</f>
        <v/>
      </c>
      <c r="U118" s="491" t="str">
        <f>IF(OR($AH118="",$AH118="保有中"),"",ROUND(IF($AH118="日数制限",$AI118,IF($AH118="利益確定",$M118,$N118)),0))</f>
        <v/>
      </c>
      <c r="V118" s="701" t="str">
        <f>IF(OR(F118="",G118="",U118=""),"",IF(C118="売",(F118-U118)*G118,(U118-F118)*G118))</f>
        <v/>
      </c>
      <c r="W118" s="493" t="str">
        <f>IF(OR($E118="",$B118=""),"",IF($T118&lt;&gt;"",$T118-$E118,TODAY()-$E118)+1)</f>
        <v/>
      </c>
      <c r="X118" s="489" t="str">
        <f>IF(OR($AH118="",$AH118="保有中"),"",$AH118)</f>
        <v/>
      </c>
      <c r="Y118" s="488"/>
      <c r="Z118" s="710"/>
      <c r="AD118" s="608"/>
      <c r="AE118" s="624" t="str">
        <f>IF($E118="","",WORKDAY($E118,12))</f>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IFERROR(INDEX(始値!$E$6:$BT$305,MATCH(TEXT($B118,"0"),TEXT(銘柄管理!$B$6:$B$305,"0"),0),MATCH($AE118,始値!$E$3:$BT$3,0)),"")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IF($F119="","",ROUND(IF($C119="売",$F119*0.94,$F119*1.06),0))</f>
        <v/>
      </c>
      <c r="N119" s="491" t="str">
        <f>IF($F119="","",ROUND(IF($C119="売",$F119*1.04,$F119*0.96),0))</f>
        <v/>
      </c>
      <c r="O119" s="492" t="str">
        <f>IF(OR($B119="",$F119="",$H119=""),"",IF($C119="売",IF($H119&lt;=$M119,"🟢利確",IF($H119&lt;=$F119*0.95,"🟡利確&amp;TR STOP検討",IF($H119&gt;=$N119,"🔴損切",IF($H119&gt;=$F119*1.035,"🔴損切間近",IF($H119&gt;=$F119*1.03,"⚠️+3%注意","保持継続"))))),IF($H119&gt;=$M119,"🟢利確",IF($H119&gt;=$F119*1.05,"🟡利確&amp;TR STOP検討",IF($H119&lt;=$N119,"🔴損切",IF($H119&lt;=$F119*0.965,"🔴損切間近",IF($H119&lt;=$F119*0.97,"⚠️-3%注意","保持継続")))))))</f>
        <v/>
      </c>
      <c r="P119" s="491"/>
      <c r="Q119" s="491"/>
      <c r="R119" s="491" t="str">
        <f>IF(P119="","",ROUND(P119*0.97,0))</f>
        <v/>
      </c>
      <c r="S119" s="586" t="str">
        <f>IF(B119="","",IF(T119&lt;&gt;"","✅売却済",IF(OR(H119="",L119=""),"📌保有中",IF(L119&gt;=0.06,"🟢利確推奨",IF(L119&gt;=0.05,"🟡利確直近",IF(L119&gt;=0.045,"🔵トレーリング検討",IF(L119&gt;-0.03,"📌保有中",IF(L119&gt;-0.04,"⚠️損切注意","🔴損切り"))))))))</f>
        <v/>
      </c>
      <c r="T119" s="594" t="str">
        <f>IF(OR($AH119="",$AH119="保有中"),"",IF($AH119="日数制限",$AE119,IF($AH119="損切確定",IF(N($AG119)=0,TODAY(),$AG119),IF(N($AF119)=0,TODAY(),$AF119))))</f>
        <v/>
      </c>
      <c r="U119" s="491" t="str">
        <f>IF(OR($AH119="",$AH119="保有中"),"",ROUND(IF($AH119="日数制限",$AI119,IF($AH119="利益確定",$M119,$N119)),0))</f>
        <v/>
      </c>
      <c r="V119" s="701" t="str">
        <f>IF(OR(F119="",G119="",U119=""),"",IF(C119="売",(F119-U119)*G119,(U119-F119)*G119))</f>
        <v/>
      </c>
      <c r="W119" s="493" t="str">
        <f>IF(OR($E119="",$B119=""),"",IF($T119&lt;&gt;"",$T119-$E119,TODAY()-$E119)+1)</f>
        <v/>
      </c>
      <c r="X119" s="489" t="str">
        <f>IF(OR($AH119="",$AH119="保有中"),"",$AH119)</f>
        <v/>
      </c>
      <c r="Y119" s="488"/>
      <c r="Z119" s="710"/>
      <c r="AD119" s="608"/>
      <c r="AE119" s="624" t="str">
        <f>IF($E119="","",WORKDAY($E119,12))</f>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IFERROR(INDEX(始値!$E$6:$BT$305,MATCH(TEXT($B119,"0"),TEXT(銘柄管理!$B$6:$B$305,"0"),0),MATCH($AE119,始値!$E$3:$BT$3,0)),"")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IF($F120="","",ROUND(IF($C120="売",$F120*0.94,$F120*1.06),0))</f>
        <v/>
      </c>
      <c r="N120" s="491" t="str">
        <f>IF($F120="","",ROUND(IF($C120="売",$F120*1.04,$F120*0.96),0))</f>
        <v/>
      </c>
      <c r="O120" s="492" t="str">
        <f>IF(OR($B120="",$F120="",$H120=""),"",IF($C120="売",IF($H120&lt;=$M120,"🟢利確",IF($H120&lt;=$F120*0.95,"🟡利確&amp;TR STOP検討",IF($H120&gt;=$N120,"🔴損切",IF($H120&gt;=$F120*1.035,"🔴損切間近",IF($H120&gt;=$F120*1.03,"⚠️+3%注意","保持継続"))))),IF($H120&gt;=$M120,"🟢利確",IF($H120&gt;=$F120*1.05,"🟡利確&amp;TR STOP検討",IF($H120&lt;=$N120,"🔴損切",IF($H120&lt;=$F120*0.965,"🔴損切間近",IF($H120&lt;=$F120*0.97,"⚠️-3%注意","保持継続")))))))</f>
        <v/>
      </c>
      <c r="P120" s="491"/>
      <c r="Q120" s="491"/>
      <c r="R120" s="491" t="str">
        <f>IF(P120="","",ROUND(P120*0.97,0))</f>
        <v/>
      </c>
      <c r="S120" s="586" t="str">
        <f>IF(B120="","",IF(T120&lt;&gt;"","✅売却済",IF(OR(H120="",L120=""),"📌保有中",IF(L120&gt;=0.06,"🟢利確推奨",IF(L120&gt;=0.05,"🟡利確直近",IF(L120&gt;=0.045,"🔵トレーリング検討",IF(L120&gt;-0.03,"📌保有中",IF(L120&gt;-0.04,"⚠️損切注意","🔴損切り"))))))))</f>
        <v/>
      </c>
      <c r="T120" s="594" t="str">
        <f>IF(OR($AH120="",$AH120="保有中"),"",IF($AH120="日数制限",$AE120,IF($AH120="損切確定",IF(N($AG120)=0,TODAY(),$AG120),IF(N($AF120)=0,TODAY(),$AF120))))</f>
        <v/>
      </c>
      <c r="U120" s="491" t="str">
        <f>IF(OR($AH120="",$AH120="保有中"),"",ROUND(IF($AH120="日数制限",$AI120,IF($AH120="利益確定",$M120,$N120)),0))</f>
        <v/>
      </c>
      <c r="V120" s="701" t="str">
        <f>IF(OR(F120="",G120="",U120=""),"",IF(C120="売",(F120-U120)*G120,(U120-F120)*G120))</f>
        <v/>
      </c>
      <c r="W120" s="493" t="str">
        <f>IF(OR($E120="",$B120=""),"",IF($T120&lt;&gt;"",$T120-$E120,TODAY()-$E120)+1)</f>
        <v/>
      </c>
      <c r="X120" s="489" t="str">
        <f>IF(OR($AH120="",$AH120="保有中"),"",$AH120)</f>
        <v/>
      </c>
      <c r="Y120" s="488"/>
      <c r="Z120" s="710"/>
      <c r="AD120" s="608"/>
      <c r="AE120" s="624" t="str">
        <f>IF($E120="","",WORKDAY($E120,12))</f>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IFERROR(INDEX(始値!$E$6:$BT$305,MATCH(TEXT($B120,"0"),TEXT(銘柄管理!$B$6:$B$305,"0"),0),MATCH($AE120,始値!$E$3:$BT$3,0)),"")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IF($F121="","",ROUND(IF($C121="売",$F121*0.94,$F121*1.06),0))</f>
        <v/>
      </c>
      <c r="N121" s="491" t="str">
        <f>IF($F121="","",ROUND(IF($C121="売",$F121*1.04,$F121*0.96),0))</f>
        <v/>
      </c>
      <c r="O121" s="492" t="str">
        <f>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1"/>
      <c r="Q121" s="491"/>
      <c r="R121" s="491" t="str">
        <f>IF(P121="","",ROUND(P121*0.97,0))</f>
        <v/>
      </c>
      <c r="S121" s="586" t="str">
        <f>IF(B121="","",IF(T121&lt;&gt;"","✅売却済",IF(OR(H121="",L121=""),"📌保有中",IF(L121&gt;=0.06,"🟢利確推奨",IF(L121&gt;=0.05,"🟡利確直近",IF(L121&gt;=0.045,"🔵トレーリング検討",IF(L121&gt;-0.03,"📌保有中",IF(L121&gt;-0.04,"⚠️損切注意","🔴損切り"))))))))</f>
        <v/>
      </c>
      <c r="T121" s="594" t="str">
        <f>IF(OR($AH121="",$AH121="保有中"),"",IF($AH121="日数制限",$AE121,IF($AH121="損切確定",IF(N($AG121)=0,TODAY(),$AG121),IF(N($AF121)=0,TODAY(),$AF121))))</f>
        <v/>
      </c>
      <c r="U121" s="491" t="str">
        <f>IF(OR($AH121="",$AH121="保有中"),"",ROUND(IF($AH121="日数制限",$AI121,IF($AH121="利益確定",$M121,$N121)),0))</f>
        <v/>
      </c>
      <c r="V121" s="701" t="str">
        <f>IF(OR(F121="",G121="",U121=""),"",IF(C121="売",(F121-U121)*G121,(U121-F121)*G121))</f>
        <v/>
      </c>
      <c r="W121" s="493" t="str">
        <f>IF(OR($E121="",$B121=""),"",IF($T121&lt;&gt;"",$T121-$E121,TODAY()-$E121)+1)</f>
        <v/>
      </c>
      <c r="X121" s="489" t="str">
        <f>IF(OR($AH121="",$AH121="保有中"),"",$AH121)</f>
        <v/>
      </c>
      <c r="Y121" s="488"/>
      <c r="Z121" s="710"/>
      <c r="AD121" s="608"/>
      <c r="AE121" s="600" t="str">
        <f>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IF($F122="","",ROUND(IF($C122="売",$F122*0.94,$F122*1.06),0))</f>
        <v/>
      </c>
      <c r="N122" s="491" t="str">
        <f>IF($F122="","",ROUND(IF($C122="売",$F122*1.04,$F122*0.96),0))</f>
        <v/>
      </c>
      <c r="O122" s="492" t="str">
        <f>IF(OR($B122="",$F122="",$H122=""),"",IF($C122="売",IF($H122&lt;=$M122,"🟢利確",IF($H122&lt;=$F122*0.95,"🟡利確&amp;TR STOP検討",IF($H122&gt;=$N122,"🔴損切",IF($H122&gt;=$F122*1.035,"🔴損切間近",IF($H122&gt;=$F122*1.03,"⚠️+3%注意","保持継続"))))),IF($H122&gt;=$M122,"🟢利確",IF($H122&gt;=$F122*1.05,"🟡利確&amp;TR STOP検討",IF($H122&lt;=$N122,"🔴損切",IF($H122&lt;=$F122*0.965,"🔴損切間近",IF($H122&lt;=$F122*0.97,"⚠️-3%注意","保持継続")))))))</f>
        <v/>
      </c>
      <c r="P122" s="491"/>
      <c r="Q122" s="491"/>
      <c r="R122" s="491" t="str">
        <f>IF(P122="","",ROUND(P122*0.97,0))</f>
        <v/>
      </c>
      <c r="S122" s="586" t="str">
        <f>IF(B122="","",IF(T122&lt;&gt;"","✅売却済",IF(OR(H122="",L122=""),"📌保有中",IF(L122&gt;=0.06,"🟢利確推奨",IF(L122&gt;=0.05,"🟡利確直近",IF(L122&gt;=0.045,"🔵トレーリング検討",IF(L122&gt;-0.03,"📌保有中",IF(L122&gt;-0.04,"⚠️損切注意","🔴損切り"))))))))</f>
        <v/>
      </c>
      <c r="T122" s="594" t="str">
        <f>IF(OR($AH122="",$AH122="保有中"),"",IF($AH122="日数制限",$AE122,IF($AH122="損切確定",IF(N($AG122)=0,TODAY(),$AG122),IF(N($AF122)=0,TODAY(),$AF122))))</f>
        <v/>
      </c>
      <c r="U122" s="491" t="str">
        <f>IF(OR($AH122="",$AH122="保有中"),"",ROUND(IF($AH122="日数制限",$AI122,IF($AH122="利益確定",$M122,$N122)),0))</f>
        <v/>
      </c>
      <c r="V122" s="701" t="str">
        <f>IF(OR(F122="",G122="",U122=""),"",IF(C122="売",(F122-U122)*G122,(U122-F122)*G122))</f>
        <v/>
      </c>
      <c r="W122" s="493" t="str">
        <f>IF(OR($E122="",$B122=""),"",IF($T122&lt;&gt;"",$T122-$E122,TODAY()-$E122)+1)</f>
        <v/>
      </c>
      <c r="X122" s="489" t="str">
        <f>IF(OR($AH122="",$AH122="保有中"),"",$AH122)</f>
        <v/>
      </c>
      <c r="Y122" s="488"/>
      <c r="Z122" s="710"/>
      <c r="AD122" s="608"/>
      <c r="AE122" s="600" t="str">
        <f>IF($E122="","",WORKDAY($E122,12))</f>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IFERROR(INDEX(始値!$E$6:$BT$305,MATCH(TEXT($B122,"0"),TEXT(銘柄管理!$B$6:$B$305,"0"),0),MATCH($AE122,始値!$E$3:$BT$3,0)),"")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IF($F123="","",ROUND(IF($C123="売",$F123*0.94,$F123*1.06),0))</f>
        <v/>
      </c>
      <c r="N123" s="491" t="str">
        <f>IF($F123="","",ROUND(IF($C123="売",$F123*1.04,$F123*0.96),0))</f>
        <v/>
      </c>
      <c r="O123" s="492" t="str">
        <f>IF(OR($B123="",$F123="",$H123=""),"",IF($C123="売",IF($H123&lt;=$M123,"🟢利確",IF($H123&lt;=$F123*0.95,"🟡利確&amp;TR STOP検討",IF($H123&gt;=$N123,"🔴損切",IF($H123&gt;=$F123*1.035,"🔴損切間近",IF($H123&gt;=$F123*1.03,"⚠️+3%注意","保持継続"))))),IF($H123&gt;=$M123,"🟢利確",IF($H123&gt;=$F123*1.05,"🟡利確&amp;TR STOP検討",IF($H123&lt;=$N123,"🔴損切",IF($H123&lt;=$F123*0.965,"🔴損切間近",IF($H123&lt;=$F123*0.97,"⚠️-3%注意","保持継続")))))))</f>
        <v/>
      </c>
      <c r="P123" s="491"/>
      <c r="Q123" s="491"/>
      <c r="R123" s="491" t="str">
        <f>IF(P123="","",ROUND(P123*0.97,0))</f>
        <v/>
      </c>
      <c r="S123" s="586" t="str">
        <f>IF(B123="","",IF(T123&lt;&gt;"","✅売却済",IF(OR(H123="",L123=""),"📌保有中",IF(L123&gt;=0.06,"🟢利確推奨",IF(L123&gt;=0.05,"🟡利確直近",IF(L123&gt;=0.045,"🔵トレーリング検討",IF(L123&gt;-0.03,"📌保有中",IF(L123&gt;-0.04,"⚠️損切注意","🔴損切り"))))))))</f>
        <v/>
      </c>
      <c r="T123" s="594" t="str">
        <f>IF(OR($AH123="",$AH123="保有中"),"",IF($AH123="日数制限",$AE123,IF($AH123="損切確定",IF(N($AG123)=0,TODAY(),$AG123),IF(N($AF123)=0,TODAY(),$AF123))))</f>
        <v/>
      </c>
      <c r="U123" s="491" t="str">
        <f>IF(OR($AH123="",$AH123="保有中"),"",ROUND(IF($AH123="日数制限",$AI123,IF($AH123="利益確定",$M123,$N123)),0))</f>
        <v/>
      </c>
      <c r="V123" s="701" t="str">
        <f>IF(OR(F123="",G123="",U123=""),"",IF(C123="売",(F123-U123)*G123,(U123-F123)*G123))</f>
        <v/>
      </c>
      <c r="W123" s="493" t="str">
        <f>IF(OR($E123="",$B123=""),"",IF($T123&lt;&gt;"",$T123-$E123,TODAY()-$E123)+1)</f>
        <v/>
      </c>
      <c r="X123" s="489" t="str">
        <f>IF(OR($AH123="",$AH123="保有中"),"",$AH123)</f>
        <v/>
      </c>
      <c r="Y123" s="488"/>
      <c r="Z123" s="710"/>
      <c r="AD123" s="608"/>
      <c r="AE123" s="600" t="str">
        <f>IF($E123="","",WORKDAY($E123,12))</f>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IFERROR(INDEX(始値!$E$6:$BT$305,MATCH(TEXT($B123,"0"),TEXT(銘柄管理!$B$6:$B$305,"0"),0),MATCH($AE123,始値!$E$3:$BT$3,0)),"")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IF($F124="","",ROUND(IF($C124="売",$F124*0.94,$F124*1.06),0))</f>
        <v/>
      </c>
      <c r="N124" s="491" t="str">
        <f>IF($F124="","",ROUND(IF($C124="売",$F124*1.04,$F124*0.96),0))</f>
        <v/>
      </c>
      <c r="O124" s="492" t="str">
        <f>IF(OR($B124="",$F124="",$H124=""),"",IF($C124="売",IF($H124&lt;=$M124,"🟢利確",IF($H124&lt;=$F124*0.95,"🟡利確&amp;TR STOP検討",IF($H124&gt;=$N124,"🔴損切",IF($H124&gt;=$F124*1.035,"🔴損切間近",IF($H124&gt;=$F124*1.03,"⚠️+3%注意","保持継続"))))),IF($H124&gt;=$M124,"🟢利確",IF($H124&gt;=$F124*1.05,"🟡利確&amp;TR STOP検討",IF($H124&lt;=$N124,"🔴損切",IF($H124&lt;=$F124*0.965,"🔴損切間近",IF($H124&lt;=$F124*0.97,"⚠️-3%注意","保持継続")))))))</f>
        <v/>
      </c>
      <c r="P124" s="491"/>
      <c r="Q124" s="491"/>
      <c r="R124" s="491" t="str">
        <f>IF(P124="","",ROUND(P124*0.97,0))</f>
        <v/>
      </c>
      <c r="S124" s="586" t="str">
        <f>IF(B124="","",IF(T124&lt;&gt;"","✅売却済",IF(OR(H124="",L124=""),"📌保有中",IF(L124&gt;=0.06,"🟢利確推奨",IF(L124&gt;=0.05,"🟡利確直近",IF(L124&gt;=0.045,"🔵トレーリング検討",IF(L124&gt;-0.03,"📌保有中",IF(L124&gt;-0.04,"⚠️損切注意","🔴損切り"))))))))</f>
        <v/>
      </c>
      <c r="T124" s="594" t="str">
        <f>IF(OR($AH124="",$AH124="保有中"),"",IF($AH124="日数制限",$AE124,IF($AH124="損切確定",IF(N($AG124)=0,TODAY(),$AG124),IF(N($AF124)=0,TODAY(),$AF124))))</f>
        <v/>
      </c>
      <c r="U124" s="491" t="str">
        <f>IF(OR($AH124="",$AH124="保有中"),"",ROUND(IF($AH124="日数制限",$AI124,IF($AH124="利益確定",$M124,$N124)),0))</f>
        <v/>
      </c>
      <c r="V124" s="701" t="str">
        <f>IF(OR(F124="",G124="",U124=""),"",IF(C124="売",(F124-U124)*G124,(U124-F124)*G124))</f>
        <v/>
      </c>
      <c r="W124" s="493" t="str">
        <f>IF(OR($E124="",$B124=""),"",IF($T124&lt;&gt;"",$T124-$E124,TODAY()-$E124)+1)</f>
        <v/>
      </c>
      <c r="X124" s="489" t="str">
        <f>IF(OR($AH124="",$AH124="保有中"),"",$AH124)</f>
        <v/>
      </c>
      <c r="Y124" s="488"/>
      <c r="Z124" s="710"/>
      <c r="AD124" s="608"/>
      <c r="AE124" s="600" t="str">
        <f>IF($E124="","",WORKDAY($E124,12))</f>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IFERROR(INDEX(始値!$E$6:$BT$305,MATCH(TEXT($B124,"0"),TEXT(銘柄管理!$B$6:$B$305,"0"),0),MATCH($AE124,始値!$E$3:$BT$3,0)),"")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IF($F125="","",ROUND(IF($C125="売",$F125*0.94,$F125*1.06),0))</f>
        <v/>
      </c>
      <c r="N125" s="491" t="str">
        <f>IF($F125="","",ROUND(IF($C125="売",$F125*1.04,$F125*0.96),0))</f>
        <v/>
      </c>
      <c r="O125" s="492" t="str">
        <f>IF(OR($B125="",$F125="",$H125=""),"",IF($C125="売",IF($H125&lt;=$M125,"🟢利確",IF($H125&lt;=$F125*0.95,"🟡利確&amp;TR STOP検討",IF($H125&gt;=$N125,"🔴損切",IF($H125&gt;=$F125*1.035,"🔴損切間近",IF($H125&gt;=$F125*1.03,"⚠️+3%注意","保持継続"))))),IF($H125&gt;=$M125,"🟢利確",IF($H125&gt;=$F125*1.05,"🟡利確&amp;TR STOP検討",IF($H125&lt;=$N125,"🔴損切",IF($H125&lt;=$F125*0.965,"🔴損切間近",IF($H125&lt;=$F125*0.97,"⚠️-3%注意","保持継続")))))))</f>
        <v/>
      </c>
      <c r="P125" s="491"/>
      <c r="Q125" s="491"/>
      <c r="R125" s="491" t="str">
        <f>IF(P125="","",ROUND(P125*0.97,0))</f>
        <v/>
      </c>
      <c r="S125" s="586" t="str">
        <f>IF(B125="","",IF(T125&lt;&gt;"","✅売却済",IF(OR(H125="",L125=""),"📌保有中",IF(L125&gt;=0.06,"🟢利確推奨",IF(L125&gt;=0.05,"🟡利確直近",IF(L125&gt;=0.045,"🔵トレーリング検討",IF(L125&gt;-0.03,"📌保有中",IF(L125&gt;-0.04,"⚠️損切注意","🔴損切り"))))))))</f>
        <v/>
      </c>
      <c r="T125" s="594" t="str">
        <f>IF(OR($AH125="",$AH125="保有中"),"",IF($AH125="日数制限",$AE125,IF($AH125="損切確定",IF(N($AG125)=0,TODAY(),$AG125),IF(N($AF125)=0,TODAY(),$AF125))))</f>
        <v/>
      </c>
      <c r="U125" s="491" t="str">
        <f>IF(OR($AH125="",$AH125="保有中"),"",ROUND(IF($AH125="日数制限",$AI125,IF($AH125="利益確定",$M125,$N125)),0))</f>
        <v/>
      </c>
      <c r="V125" s="701" t="str">
        <f>IF(OR(F125="",G125="",U125=""),"",IF(C125="売",(F125-U125)*G125,(U125-F125)*G125))</f>
        <v/>
      </c>
      <c r="W125" s="493" t="str">
        <f>IF(OR($E125="",$B125=""),"",IF($T125&lt;&gt;"",$T125-$E125,TODAY()-$E125)+1)</f>
        <v/>
      </c>
      <c r="X125" s="489" t="str">
        <f>IF(OR($AH125="",$AH125="保有中"),"",$AH125)</f>
        <v/>
      </c>
      <c r="Y125" s="488"/>
      <c r="Z125" s="710"/>
      <c r="AD125" s="608"/>
      <c r="AE125" s="600" t="str">
        <f>IF($E125="","",WORKDAY($E125,12))</f>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IFERROR(INDEX(始値!$E$6:$BT$305,MATCH(TEXT($B125,"0"),TEXT(銘柄管理!$B$6:$B$305,"0"),0),MATCH($AE125,始値!$E$3:$BT$3,0)),"")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IF($F126="","",ROUND(IF($C126="売",$F126*0.94,$F126*1.06),0))</f>
        <v/>
      </c>
      <c r="N126" s="491" t="str">
        <f>IF($F126="","",ROUND(IF($C126="売",$F126*1.04,$F126*0.96),0))</f>
        <v/>
      </c>
      <c r="O126" s="492" t="str">
        <f>IF(OR($B126="",$F126="",$H126=""),"",IF($C126="売",IF($H126&lt;=$M126,"🟢利確",IF($H126&lt;=$F126*0.95,"🟡利確&amp;TR STOP検討",IF($H126&gt;=$N126,"🔴損切",IF($H126&gt;=$F126*1.035,"🔴損切間近",IF($H126&gt;=$F126*1.03,"⚠️+3%注意","保持継続"))))),IF($H126&gt;=$M126,"🟢利確",IF($H126&gt;=$F126*1.05,"🟡利確&amp;TR STOP検討",IF($H126&lt;=$N126,"🔴損切",IF($H126&lt;=$F126*0.965,"🔴損切間近",IF($H126&lt;=$F126*0.97,"⚠️-3%注意","保持継続")))))))</f>
        <v/>
      </c>
      <c r="P126" s="491"/>
      <c r="Q126" s="491"/>
      <c r="R126" s="491" t="str">
        <f>IF(P126="","",ROUND(P126*0.97,0))</f>
        <v/>
      </c>
      <c r="S126" s="586" t="str">
        <f>IF(B126="","",IF(T126&lt;&gt;"","✅売却済",IF(OR(H126="",L126=""),"📌保有中",IF(L126&gt;=0.06,"🟢利確推奨",IF(L126&gt;=0.05,"🟡利確直近",IF(L126&gt;=0.045,"🔵トレーリング検討",IF(L126&gt;-0.03,"📌保有中",IF(L126&gt;-0.04,"⚠️損切注意","🔴損切り"))))))))</f>
        <v/>
      </c>
      <c r="T126" s="594" t="str">
        <f>IF(OR($AH126="",$AH126="保有中"),"",IF($AH126="日数制限",$AE126,IF($AH126="損切確定",IF(N($AG126)=0,TODAY(),$AG126),IF(N($AF126)=0,TODAY(),$AF126))))</f>
        <v/>
      </c>
      <c r="U126" s="491" t="str">
        <f>IF(OR($AH126="",$AH126="保有中"),"",ROUND(IF($AH126="日数制限",$AI126,IF($AH126="利益確定",$M126,$N126)),0))</f>
        <v/>
      </c>
      <c r="V126" s="701" t="str">
        <f>IF(OR(F126="",G126="",U126=""),"",IF(C126="売",(F126-U126)*G126,(U126-F126)*G126))</f>
        <v/>
      </c>
      <c r="W126" s="493" t="str">
        <f>IF(OR($E126="",$B126=""),"",IF($T126&lt;&gt;"",$T126-$E126,TODAY()-$E126)+1)</f>
        <v/>
      </c>
      <c r="X126" s="489" t="str">
        <f>IF(OR($AH126="",$AH126="保有中"),"",$AH126)</f>
        <v/>
      </c>
      <c r="Y126" s="488"/>
      <c r="Z126" s="710"/>
      <c r="AD126" s="608"/>
      <c r="AE126" s="600" t="str">
        <f>IF($E126="","",WORKDAY($E126,12))</f>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IFERROR(INDEX(始値!$E$6:$BT$305,MATCH(TEXT($B126,"0"),TEXT(銘柄管理!$B$6:$B$305,"0"),0),MATCH($AE126,始値!$E$3:$BT$3,0)),"")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IF($F127="","",ROUND(IF($C127="売",$F127*0.94,$F127*1.06),0))</f>
        <v/>
      </c>
      <c r="N127" s="491" t="str">
        <f>IF($F127="","",ROUND(IF($C127="売",$F127*1.04,$F127*0.96),0))</f>
        <v/>
      </c>
      <c r="O127" s="492" t="str">
        <f>IF(OR($B127="",$F127="",$H127=""),"",IF($C127="売",IF($H127&lt;=$M127,"🟢利確",IF($H127&lt;=$F127*0.95,"🟡利確&amp;TR STOP検討",IF($H127&gt;=$N127,"🔴損切",IF($H127&gt;=$F127*1.035,"🔴損切間近",IF($H127&gt;=$F127*1.03,"⚠️+3%注意","保持継続"))))),IF($H127&gt;=$M127,"🟢利確",IF($H127&gt;=$F127*1.05,"🟡利確&amp;TR STOP検討",IF($H127&lt;=$N127,"🔴損切",IF($H127&lt;=$F127*0.965,"🔴損切間近",IF($H127&lt;=$F127*0.97,"⚠️-3%注意","保持継続")))))))</f>
        <v/>
      </c>
      <c r="P127" s="491"/>
      <c r="Q127" s="491"/>
      <c r="R127" s="491" t="str">
        <f>IF(P127="","",ROUND(P127*0.97,0))</f>
        <v/>
      </c>
      <c r="S127" s="586" t="str">
        <f>IF(B127="","",IF(T127&lt;&gt;"","✅売却済",IF(OR(H127="",L127=""),"📌保有中",IF(L127&gt;=0.06,"🟢利確推奨",IF(L127&gt;=0.05,"🟡利確直近",IF(L127&gt;=0.045,"🔵トレーリング検討",IF(L127&gt;-0.03,"📌保有中",IF(L127&gt;-0.04,"⚠️損切注意","🔴損切り"))))))))</f>
        <v/>
      </c>
      <c r="T127" s="594" t="str">
        <f>IF(OR($AH127="",$AH127="保有中"),"",IF($AH127="日数制限",$AE127,IF($AH127="損切確定",IF(N($AG127)=0,TODAY(),$AG127),IF(N($AF127)=0,TODAY(),$AF127))))</f>
        <v/>
      </c>
      <c r="U127" s="491" t="str">
        <f>IF(OR($AH127="",$AH127="保有中"),"",ROUND(IF($AH127="日数制限",$AI127,IF($AH127="利益確定",$M127,$N127)),0))</f>
        <v/>
      </c>
      <c r="V127" s="701" t="str">
        <f>IF(OR(F127="",G127="",U127=""),"",IF(C127="売",(F127-U127)*G127,(U127-F127)*G127))</f>
        <v/>
      </c>
      <c r="W127" s="493" t="str">
        <f>IF(OR($E127="",$B127=""),"",IF($T127&lt;&gt;"",$T127-$E127,TODAY()-$E127)+1)</f>
        <v/>
      </c>
      <c r="X127" s="489" t="str">
        <f>IF(OR($AH127="",$AH127="保有中"),"",$AH127)</f>
        <v/>
      </c>
      <c r="Y127" s="488"/>
      <c r="Z127" s="710"/>
      <c r="AD127" s="608"/>
      <c r="AE127" s="600" t="str">
        <f>IF($E127="","",WORKDAY($E127,12))</f>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IFERROR(INDEX(始値!$E$6:$BT$305,MATCH(TEXT($B127,"0"),TEXT(銘柄管理!$B$6:$B$305,"0"),0),MATCH($AE127,始値!$E$3:$BT$3,0)),"")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IF($F128="","",ROUND(IF($C128="売",$F128*0.94,$F128*1.06),0))</f>
        <v/>
      </c>
      <c r="N128" s="491" t="str">
        <f>IF($F128="","",ROUND(IF($C128="売",$F128*1.04,$F128*0.96),0))</f>
        <v/>
      </c>
      <c r="O128" s="492" t="str">
        <f>IF(OR($B128="",$F128="",$H128=""),"",IF($C128="売",IF($H128&lt;=$M128,"🟢利確",IF($H128&lt;=$F128*0.95,"🟡利確&amp;TR STOP検討",IF($H128&gt;=$N128,"🔴損切",IF($H128&gt;=$F128*1.035,"🔴損切間近",IF($H128&gt;=$F128*1.03,"⚠️+3%注意","保持継続"))))),IF($H128&gt;=$M128,"🟢利確",IF($H128&gt;=$F128*1.05,"🟡利確&amp;TR STOP検討",IF($H128&lt;=$N128,"🔴損切",IF($H128&lt;=$F128*0.965,"🔴損切間近",IF($H128&lt;=$F128*0.97,"⚠️-3%注意","保持継続")))))))</f>
        <v/>
      </c>
      <c r="P128" s="491"/>
      <c r="Q128" s="491"/>
      <c r="R128" s="491" t="str">
        <f>IF(P128="","",ROUND(P128*0.97,0))</f>
        <v/>
      </c>
      <c r="S128" s="586" t="str">
        <f>IF(B128="","",IF(T128&lt;&gt;"","✅売却済",IF(OR(H128="",L128=""),"📌保有中",IF(L128&gt;=0.06,"🟢利確推奨",IF(L128&gt;=0.05,"🟡利確直近",IF(L128&gt;=0.045,"🔵トレーリング検討",IF(L128&gt;-0.03,"📌保有中",IF(L128&gt;-0.04,"⚠️損切注意","🔴損切り"))))))))</f>
        <v/>
      </c>
      <c r="T128" s="594" t="str">
        <f>IF(OR($AH128="",$AH128="保有中"),"",IF($AH128="日数制限",$AE128,IF($AH128="損切確定",IF(N($AG128)=0,TODAY(),$AG128),IF(N($AF128)=0,TODAY(),$AF128))))</f>
        <v/>
      </c>
      <c r="U128" s="491" t="str">
        <f>IF(OR($AH128="",$AH128="保有中"),"",ROUND(IF($AH128="日数制限",$AI128,IF($AH128="利益確定",$M128,$N128)),0))</f>
        <v/>
      </c>
      <c r="V128" s="701" t="str">
        <f>IF(OR(F128="",G128="",U128=""),"",IF(C128="売",(F128-U128)*G128,(U128-F128)*G128))</f>
        <v/>
      </c>
      <c r="W128" s="493" t="str">
        <f>IF(OR($E128="",$B128=""),"",IF($T128&lt;&gt;"",$T128-$E128,TODAY()-$E128)+1)</f>
        <v/>
      </c>
      <c r="X128" s="489" t="str">
        <f>IF(OR($AH128="",$AH128="保有中"),"",$AH128)</f>
        <v/>
      </c>
      <c r="Y128" s="488"/>
      <c r="Z128" s="710"/>
      <c r="AD128" s="608"/>
      <c r="AE128" s="600" t="str">
        <f>IF($E128="","",WORKDAY($E128,12))</f>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IFERROR(INDEX(始値!$E$6:$BT$305,MATCH(TEXT($B128,"0"),TEXT(銘柄管理!$B$6:$B$305,"0"),0),MATCH($AE128,始値!$E$3:$BT$3,0)),"")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IF($F129="","",ROUND(IF($C129="売",$F129*0.94,$F129*1.06),0))</f>
        <v/>
      </c>
      <c r="N129" s="491" t="str">
        <f>IF($F129="","",ROUND(IF($C129="売",$F129*1.04,$F129*0.96),0))</f>
        <v/>
      </c>
      <c r="O129" s="492" t="str">
        <f>IF(OR($B129="",$F129="",$H129=""),"",IF($C129="売",IF($H129&lt;=$M129,"🟢利確",IF($H129&lt;=$F129*0.95,"🟡利確&amp;TR STOP検討",IF($H129&gt;=$N129,"🔴損切",IF($H129&gt;=$F129*1.035,"🔴損切間近",IF($H129&gt;=$F129*1.03,"⚠️+3%注意","保持継続"))))),IF($H129&gt;=$M129,"🟢利確",IF($H129&gt;=$F129*1.05,"🟡利確&amp;TR STOP検討",IF($H129&lt;=$N129,"🔴損切",IF($H129&lt;=$F129*0.965,"🔴損切間近",IF($H129&lt;=$F129*0.97,"⚠️-3%注意","保持継続")))))))</f>
        <v/>
      </c>
      <c r="P129" s="491"/>
      <c r="Q129" s="491"/>
      <c r="R129" s="491" t="str">
        <f>IF(P129="","",ROUND(P129*0.97,0))</f>
        <v/>
      </c>
      <c r="S129" s="586" t="str">
        <f>IF(B129="","",IF(T129&lt;&gt;"","✅売却済",IF(OR(H129="",L129=""),"📌保有中",IF(L129&gt;=0.06,"🟢利確推奨",IF(L129&gt;=0.05,"🟡利確直近",IF(L129&gt;=0.045,"🔵トレーリング検討",IF(L129&gt;-0.03,"📌保有中",IF(L129&gt;-0.04,"⚠️損切注意","🔴損切り"))))))))</f>
        <v/>
      </c>
      <c r="T129" s="594" t="str">
        <f>IF(OR($AH129="",$AH129="保有中"),"",IF($AH129="日数制限",$AE129,IF($AH129="損切確定",IF(N($AG129)=0,TODAY(),$AG129),IF(N($AF129)=0,TODAY(),$AF129))))</f>
        <v/>
      </c>
      <c r="U129" s="491" t="str">
        <f>IF(OR($AH129="",$AH129="保有中"),"",ROUND(IF($AH129="日数制限",$AI129,IF($AH129="利益確定",$M129,$N129)),0))</f>
        <v/>
      </c>
      <c r="V129" s="701" t="str">
        <f>IF(OR(F129="",G129="",U129=""),"",IF(C129="売",(F129-U129)*G129,(U129-F129)*G129))</f>
        <v/>
      </c>
      <c r="W129" s="493" t="str">
        <f>IF(OR($E129="",$B129=""),"",IF($T129&lt;&gt;"",$T129-$E129,TODAY()-$E129)+1)</f>
        <v/>
      </c>
      <c r="X129" s="489" t="str">
        <f>IF(OR($AH129="",$AH129="保有中"),"",$AH129)</f>
        <v/>
      </c>
      <c r="Y129" s="488"/>
      <c r="Z129" s="710"/>
      <c r="AD129" s="608"/>
      <c r="AE129" s="600" t="str">
        <f>IF($E129="","",WORKDAY($E129,12))</f>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IFERROR(INDEX(始値!$E$6:$BT$305,MATCH(TEXT($B129,"0"),TEXT(銘柄管理!$B$6:$B$305,"0"),0),MATCH($AE129,始値!$E$3:$BT$3,0)),"")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IF($F130="","",ROUND(IF($C130="売",$F130*0.94,$F130*1.06),0))</f>
        <v/>
      </c>
      <c r="N130" s="491" t="str">
        <f>IF($F130="","",ROUND(IF($C130="売",$F130*1.04,$F130*0.96),0))</f>
        <v/>
      </c>
      <c r="O130" s="492" t="str">
        <f>IF(OR($B130="",$F130="",$H130=""),"",IF($C130="売",IF($H130&lt;=$M130,"🟢利確",IF($H130&lt;=$F130*0.95,"🟡利確&amp;TR STOP検討",IF($H130&gt;=$N130,"🔴損切",IF($H130&gt;=$F130*1.035,"🔴損切間近",IF($H130&gt;=$F130*1.03,"⚠️+3%注意","保持継続"))))),IF($H130&gt;=$M130,"🟢利確",IF($H130&gt;=$F130*1.05,"🟡利確&amp;TR STOP検討",IF($H130&lt;=$N130,"🔴損切",IF($H130&lt;=$F130*0.965,"🔴損切間近",IF($H130&lt;=$F130*0.97,"⚠️-3%注意","保持継続")))))))</f>
        <v/>
      </c>
      <c r="P130" s="491"/>
      <c r="Q130" s="491"/>
      <c r="R130" s="491" t="str">
        <f>IF(P130="","",ROUND(P130*0.97,0))</f>
        <v/>
      </c>
      <c r="S130" s="586" t="str">
        <f>IF(B130="","",IF(T130&lt;&gt;"","✅売却済",IF(OR(H130="",L130=""),"📌保有中",IF(L130&gt;=0.06,"🟢利確推奨",IF(L130&gt;=0.05,"🟡利確直近",IF(L130&gt;=0.045,"🔵トレーリング検討",IF(L130&gt;-0.03,"📌保有中",IF(L130&gt;-0.04,"⚠️損切注意","🔴損切り"))))))))</f>
        <v/>
      </c>
      <c r="T130" s="594" t="str">
        <f>IF(OR($AH130="",$AH130="保有中"),"",IF($AH130="日数制限",$AE130,IF($AH130="損切確定",IF(N($AG130)=0,TODAY(),$AG130),IF(N($AF130)=0,TODAY(),$AF130))))</f>
        <v/>
      </c>
      <c r="U130" s="491" t="str">
        <f>IF(OR($AH130="",$AH130="保有中"),"",ROUND(IF($AH130="日数制限",$AI130,IF($AH130="利益確定",$M130,$N130)),0))</f>
        <v/>
      </c>
      <c r="V130" s="701" t="str">
        <f>IF(OR(F130="",G130="",U130=""),"",IF(C130="売",(F130-U130)*G130,(U130-F130)*G130))</f>
        <v/>
      </c>
      <c r="W130" s="493" t="str">
        <f>IF(OR($E130="",$B130=""),"",IF($T130&lt;&gt;"",$T130-$E130,TODAY()-$E130)+1)</f>
        <v/>
      </c>
      <c r="X130" s="489" t="str">
        <f>IF(OR($AH130="",$AH130="保有中"),"",$AH130)</f>
        <v/>
      </c>
      <c r="Y130" s="488"/>
      <c r="Z130" s="710"/>
      <c r="AD130" s="608"/>
      <c r="AE130" s="600" t="str">
        <f>IF($E130="","",WORKDAY($E130,12))</f>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IFERROR(INDEX(始値!$E$6:$BT$305,MATCH(TEXT($B130,"0"),TEXT(銘柄管理!$B$6:$B$305,"0"),0),MATCH($AE130,始値!$E$3:$BT$3,0)),"")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IF($F131="","",ROUND(IF($C131="売",$F131*0.94,$F131*1.06),0))</f>
        <v/>
      </c>
      <c r="N131" s="491" t="str">
        <f>IF($F131="","",ROUND(IF($C131="売",$F131*1.04,$F131*0.96),0))</f>
        <v/>
      </c>
      <c r="O131" s="492" t="str">
        <f>IF(OR($B131="",$F131="",$H131=""),"",IF($C131="売",IF($H131&lt;=$M131,"🟢利確",IF($H131&lt;=$F131*0.95,"🟡利確&amp;TR STOP検討",IF($H131&gt;=$N131,"🔴損切",IF($H131&gt;=$F131*1.035,"🔴損切間近",IF($H131&gt;=$F131*1.03,"⚠️+3%注意","保持継続"))))),IF($H131&gt;=$M131,"🟢利確",IF($H131&gt;=$F131*1.05,"🟡利確&amp;TR STOP検討",IF($H131&lt;=$N131,"🔴損切",IF($H131&lt;=$F131*0.965,"🔴損切間近",IF($H131&lt;=$F131*0.97,"⚠️-3%注意","保持継続")))))))</f>
        <v/>
      </c>
      <c r="P131" s="491"/>
      <c r="Q131" s="491"/>
      <c r="R131" s="491" t="str">
        <f>IF(P131="","",ROUND(P131*0.97,0))</f>
        <v/>
      </c>
      <c r="S131" s="586" t="str">
        <f>IF(B131="","",IF(T131&lt;&gt;"","✅売却済",IF(OR(H131="",L131=""),"📌保有中",IF(L131&gt;=0.06,"🟢利確推奨",IF(L131&gt;=0.05,"🟡利確直近",IF(L131&gt;=0.045,"🔵トレーリング検討",IF(L131&gt;-0.03,"📌保有中",IF(L131&gt;-0.04,"⚠️損切注意","🔴損切り"))))))))</f>
        <v/>
      </c>
      <c r="T131" s="594" t="str">
        <f>IF(OR($AH131="",$AH131="保有中"),"",IF($AH131="日数制限",$AE131,IF($AH131="損切確定",IF(N($AG131)=0,TODAY(),$AG131),IF(N($AF131)=0,TODAY(),$AF131))))</f>
        <v/>
      </c>
      <c r="U131" s="491" t="str">
        <f>IF(OR($AH131="",$AH131="保有中"),"",ROUND(IF($AH131="日数制限",$AI131,IF($AH131="利益確定",$M131,$N131)),0))</f>
        <v/>
      </c>
      <c r="V131" s="701" t="str">
        <f>IF(OR(F131="",G131="",U131=""),"",IF(C131="売",(F131-U131)*G131,(U131-F131)*G131))</f>
        <v/>
      </c>
      <c r="W131" s="493" t="str">
        <f>IF(OR($E131="",$B131=""),"",IF($T131&lt;&gt;"",$T131-$E131,TODAY()-$E131)+1)</f>
        <v/>
      </c>
      <c r="X131" s="489" t="str">
        <f>IF(OR($AH131="",$AH131="保有中"),"",$AH131)</f>
        <v/>
      </c>
      <c r="Y131" s="488"/>
      <c r="Z131" s="710"/>
      <c r="AD131" s="608"/>
      <c r="AE131" s="600" t="str">
        <f>IF($E131="","",WORKDAY($E131,12))</f>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IFERROR(INDEX(始値!$E$6:$BT$305,MATCH(TEXT($B131,"0"),TEXT(銘柄管理!$B$6:$B$305,"0"),0),MATCH($AE131,始値!$E$3:$BT$3,0)),"")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IF($F132="","",ROUND(IF($C132="売",$F132*0.94,$F132*1.06),0))</f>
        <v/>
      </c>
      <c r="N132" s="491" t="str">
        <f>IF($F132="","",ROUND(IF($C132="売",$F132*1.04,$F132*0.96),0))</f>
        <v/>
      </c>
      <c r="O132" s="492" t="str">
        <f>IF(OR($B132="",$F132="",$H132=""),"",IF($C132="売",IF($H132&lt;=$M132,"🟢利確",IF($H132&lt;=$F132*0.95,"🟡利確&amp;TR STOP検討",IF($H132&gt;=$N132,"🔴損切",IF($H132&gt;=$F132*1.035,"🔴損切間近",IF($H132&gt;=$F132*1.03,"⚠️+3%注意","保持継続"))))),IF($H132&gt;=$M132,"🟢利確",IF($H132&gt;=$F132*1.05,"🟡利確&amp;TR STOP検討",IF($H132&lt;=$N132,"🔴損切",IF($H132&lt;=$F132*0.965,"🔴損切間近",IF($H132&lt;=$F132*0.97,"⚠️-3%注意","保持継続")))))))</f>
        <v/>
      </c>
      <c r="P132" s="491"/>
      <c r="Q132" s="491"/>
      <c r="R132" s="491" t="str">
        <f>IF(P132="","",ROUND(P132*0.97,0))</f>
        <v/>
      </c>
      <c r="S132" s="586" t="str">
        <f>IF(B132="","",IF(T132&lt;&gt;"","✅売却済",IF(OR(H132="",L132=""),"📌保有中",IF(L132&gt;=0.06,"🟢利確推奨",IF(L132&gt;=0.05,"🟡利確直近",IF(L132&gt;=0.045,"🔵トレーリング検討",IF(L132&gt;-0.03,"📌保有中",IF(L132&gt;-0.04,"⚠️損切注意","🔴損切り"))))))))</f>
        <v/>
      </c>
      <c r="T132" s="594" t="str">
        <f>IF(OR($AH132="",$AH132="保有中"),"",IF($AH132="日数制限",$AE132,IF($AH132="損切確定",IF(N($AG132)=0,TODAY(),$AG132),IF(N($AF132)=0,TODAY(),$AF132))))</f>
        <v/>
      </c>
      <c r="U132" s="491" t="str">
        <f>IF(OR($AH132="",$AH132="保有中"),"",ROUND(IF($AH132="日数制限",$AI132,IF($AH132="利益確定",$M132,$N132)),0))</f>
        <v/>
      </c>
      <c r="V132" s="701" t="str">
        <f>IF(OR(F132="",G132="",U132=""),"",IF(C132="売",(F132-U132)*G132,(U132-F132)*G132))</f>
        <v/>
      </c>
      <c r="W132" s="493" t="str">
        <f>IF(OR($E132="",$B132=""),"",IF($T132&lt;&gt;"",$T132-$E132,TODAY()-$E132)+1)</f>
        <v/>
      </c>
      <c r="X132" s="489" t="str">
        <f>IF(OR($AH132="",$AH132="保有中"),"",$AH132)</f>
        <v/>
      </c>
      <c r="Y132" s="488"/>
      <c r="Z132" s="710"/>
      <c r="AD132" s="608"/>
      <c r="AE132" s="600" t="str">
        <f>IF($E132="","",WORKDAY($E132,12))</f>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IFERROR(INDEX(始値!$E$6:$BT$305,MATCH(TEXT($B132,"0"),TEXT(銘柄管理!$B$6:$B$305,"0"),0),MATCH($AE132,始値!$E$3:$BT$3,0)),"")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IF($F133="","",ROUND(IF($C133="売",$F133*0.94,$F133*1.06),0))</f>
        <v/>
      </c>
      <c r="N133" s="491" t="str">
        <f>IF($F133="","",ROUND(IF($C133="売",$F133*1.04,$F133*0.96),0))</f>
        <v/>
      </c>
      <c r="O133" s="492" t="str">
        <f>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1"/>
      <c r="Q133" s="491"/>
      <c r="R133" s="491" t="str">
        <f>IF(P133="","",ROUND(P133*0.97,0))</f>
        <v/>
      </c>
      <c r="S133" s="586" t="str">
        <f>IF(B133="","",IF(T133&lt;&gt;"","✅売却済",IF(OR(H133="",L133=""),"📌保有中",IF(L133&gt;=0.06,"🟢利確推奨",IF(L133&gt;=0.05,"🟡利確直近",IF(L133&gt;=0.045,"🔵トレーリング検討",IF(L133&gt;-0.03,"📌保有中",IF(L133&gt;-0.04,"⚠️損切注意","🔴損切り"))))))))</f>
        <v/>
      </c>
      <c r="T133" s="594" t="str">
        <f>IF(OR($AH133="",$AH133="保有中"),"",IF($AH133="日数制限",$AE133,IF($AH133="損切確定",IF(N($AG133)=0,TODAY(),$AG133),IF(N($AF133)=0,TODAY(),$AF133))))</f>
        <v/>
      </c>
      <c r="U133" s="491" t="str">
        <f>IF(OR($AH133="",$AH133="保有中"),"",ROUND(IF($AH133="日数制限",$AI133,IF($AH133="利益確定",$M133,$N133)),0))</f>
        <v/>
      </c>
      <c r="V133" s="701" t="str">
        <f>IF(OR(F133="",G133="",U133=""),"",IF(C133="売",(F133-U133)*G133,(U133-F133)*G133))</f>
        <v/>
      </c>
      <c r="W133" s="493" t="str">
        <f>IF(OR($E133="",$B133=""),"",IF($T133&lt;&gt;"",$T133-$E133,TODAY()-$E133)+1)</f>
        <v/>
      </c>
      <c r="X133" s="489" t="str">
        <f>IF(OR($AH133="",$AH133="保有中"),"",$AH133)</f>
        <v/>
      </c>
      <c r="Y133" s="488"/>
      <c r="Z133" s="710"/>
      <c r="AD133" s="608"/>
      <c r="AE133" s="600" t="str">
        <f>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IF($F134="","",ROUND(IF($C134="売",$F134*0.94,$F134*1.06),0))</f>
        <v/>
      </c>
      <c r="N134" s="491" t="str">
        <f>IF($F134="","",ROUND(IF($C134="売",$F134*1.04,$F134*0.96),0))</f>
        <v/>
      </c>
      <c r="O134" s="492" t="str">
        <f>IF(OR($B134="",$F134="",$H134=""),"",IF($C134="売",IF($H134&lt;=$M134,"🟢利確",IF($H134&lt;=$F134*0.95,"🟡利確&amp;TR STOP検討",IF($H134&gt;=$N134,"🔴損切",IF($H134&gt;=$F134*1.035,"🔴損切間近",IF($H134&gt;=$F134*1.03,"⚠️+3%注意","保持継続"))))),IF($H134&gt;=$M134,"🟢利確",IF($H134&gt;=$F134*1.05,"🟡利確&amp;TR STOP検討",IF($H134&lt;=$N134,"🔴損切",IF($H134&lt;=$F134*0.965,"🔴損切間近",IF($H134&lt;=$F134*0.97,"⚠️-3%注意","保持継続")))))))</f>
        <v/>
      </c>
      <c r="P134" s="491"/>
      <c r="Q134" s="491"/>
      <c r="R134" s="491" t="str">
        <f>IF(P134="","",ROUND(P134*0.97,0))</f>
        <v/>
      </c>
      <c r="S134" s="586" t="str">
        <f>IF(B134="","",IF(T134&lt;&gt;"","✅売却済",IF(OR(H134="",L134=""),"📌保有中",IF(L134&gt;=0.06,"🟢利確推奨",IF(L134&gt;=0.05,"🟡利確直近",IF(L134&gt;=0.045,"🔵トレーリング検討",IF(L134&gt;-0.03,"📌保有中",IF(L134&gt;-0.04,"⚠️損切注意","🔴損切り"))))))))</f>
        <v/>
      </c>
      <c r="T134" s="594" t="str">
        <f>IF(OR($AH134="",$AH134="保有中"),"",IF($AH134="日数制限",$AE134,IF($AH134="損切確定",IF(N($AG134)=0,TODAY(),$AG134),IF(N($AF134)=0,TODAY(),$AF134))))</f>
        <v/>
      </c>
      <c r="U134" s="491" t="str">
        <f>IF(OR($AH134="",$AH134="保有中"),"",ROUND(IF($AH134="日数制限",$AI134,IF($AH134="利益確定",$M134,$N134)),0))</f>
        <v/>
      </c>
      <c r="V134" s="701" t="str">
        <f>IF(OR(F134="",G134="",U134=""),"",IF(C134="売",(F134-U134)*G134,(U134-F134)*G134))</f>
        <v/>
      </c>
      <c r="W134" s="493" t="str">
        <f>IF(OR($E134="",$B134=""),"",IF($T134&lt;&gt;"",$T134-$E134,TODAY()-$E134)+1)</f>
        <v/>
      </c>
      <c r="X134" s="489" t="str">
        <f>IF(OR($AH134="",$AH134="保有中"),"",$AH134)</f>
        <v/>
      </c>
      <c r="Y134" s="488"/>
      <c r="Z134" s="710"/>
      <c r="AD134" s="608"/>
      <c r="AE134" s="600" t="str">
        <f>IF($E134="","",WORKDAY($E134,12))</f>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IFERROR(INDEX(始値!$E$6:$BT$305,MATCH(TEXT($B134,"0"),TEXT(銘柄管理!$B$6:$B$305,"0"),0),MATCH($AE134,始値!$E$3:$BT$3,0)),"")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IF($F135="","",ROUND(IF($C135="売",$F135*0.94,$F135*1.06),0))</f>
        <v/>
      </c>
      <c r="N135" s="491" t="str">
        <f>IF($F135="","",ROUND(IF($C135="売",$F135*1.04,$F135*0.96),0))</f>
        <v/>
      </c>
      <c r="O135" s="492" t="str">
        <f>IF(OR($B135="",$F135="",$H135=""),"",IF($C135="売",IF($H135&lt;=$M135,"🟢利確",IF($H135&lt;=$F135*0.95,"🟡利確&amp;TR STOP検討",IF($H135&gt;=$N135,"🔴損切",IF($H135&gt;=$F135*1.035,"🔴損切間近",IF($H135&gt;=$F135*1.03,"⚠️+3%注意","保持継続"))))),IF($H135&gt;=$M135,"🟢利確",IF($H135&gt;=$F135*1.05,"🟡利確&amp;TR STOP検討",IF($H135&lt;=$N135,"🔴損切",IF($H135&lt;=$F135*0.965,"🔴損切間近",IF($H135&lt;=$F135*0.97,"⚠️-3%注意","保持継続")))))))</f>
        <v/>
      </c>
      <c r="P135" s="491"/>
      <c r="Q135" s="491"/>
      <c r="R135" s="491" t="str">
        <f>IF(P135="","",ROUND(P135*0.97,0))</f>
        <v/>
      </c>
      <c r="S135" s="586" t="str">
        <f>IF(B135="","",IF(T135&lt;&gt;"","✅売却済",IF(OR(H135="",L135=""),"📌保有中",IF(L135&gt;=0.06,"🟢利確推奨",IF(L135&gt;=0.05,"🟡利確直近",IF(L135&gt;=0.045,"🔵トレーリング検討",IF(L135&gt;-0.03,"📌保有中",IF(L135&gt;-0.04,"⚠️損切注意","🔴損切り"))))))))</f>
        <v/>
      </c>
      <c r="T135" s="594" t="str">
        <f>IF(OR($AH135="",$AH135="保有中"),"",IF($AH135="日数制限",$AE135,IF($AH135="損切確定",IF(N($AG135)=0,TODAY(),$AG135),IF(N($AF135)=0,TODAY(),$AF135))))</f>
        <v/>
      </c>
      <c r="U135" s="491" t="str">
        <f>IF(OR($AH135="",$AH135="保有中"),"",ROUND(IF($AH135="日数制限",$AI135,IF($AH135="利益確定",$M135,$N135)),0))</f>
        <v/>
      </c>
      <c r="V135" s="701" t="str">
        <f>IF(OR(F135="",G135="",U135=""),"",IF(C135="売",(F135-U135)*G135,(U135-F135)*G135))</f>
        <v/>
      </c>
      <c r="W135" s="493" t="str">
        <f>IF(OR($E135="",$B135=""),"",IF($T135&lt;&gt;"",$T135-$E135,TODAY()-$E135)+1)</f>
        <v/>
      </c>
      <c r="X135" s="489" t="str">
        <f>IF(OR($AH135="",$AH135="保有中"),"",$AH135)</f>
        <v/>
      </c>
      <c r="Y135" s="488"/>
      <c r="Z135" s="710"/>
      <c r="AD135" s="608"/>
      <c r="AE135" s="600" t="str">
        <f>IF($E135="","",WORKDAY($E135,12))</f>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IFERROR(INDEX(始値!$E$6:$BT$305,MATCH(TEXT($B135,"0"),TEXT(銘柄管理!$B$6:$B$305,"0"),0),MATCH($AE135,始値!$E$3:$BT$3,0)),"")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IF($F136="","",ROUND(IF($C136="売",$F136*0.94,$F136*1.06),0))</f>
        <v/>
      </c>
      <c r="N136" s="491" t="str">
        <f>IF($F136="","",ROUND(IF($C136="売",$F136*1.04,$F136*0.96),0))</f>
        <v/>
      </c>
      <c r="O136" s="492" t="str">
        <f>IF(OR($B136="",$F136="",$H136=""),"",IF($C136="売",IF($H136&lt;=$M136,"🟢利確",IF($H136&lt;=$F136*0.95,"🟡利確&amp;TR STOP検討",IF($H136&gt;=$N136,"🔴損切",IF($H136&gt;=$F136*1.035,"🔴損切間近",IF($H136&gt;=$F136*1.03,"⚠️+3%注意","保持継続"))))),IF($H136&gt;=$M136,"🟢利確",IF($H136&gt;=$F136*1.05,"🟡利確&amp;TR STOP検討",IF($H136&lt;=$N136,"🔴損切",IF($H136&lt;=$F136*0.965,"🔴損切間近",IF($H136&lt;=$F136*0.97,"⚠️-3%注意","保持継続")))))))</f>
        <v/>
      </c>
      <c r="P136" s="491"/>
      <c r="Q136" s="491"/>
      <c r="R136" s="491" t="str">
        <f>IF(P136="","",ROUND(P136*0.97,0))</f>
        <v/>
      </c>
      <c r="S136" s="586" t="str">
        <f>IF(B136="","",IF(T136&lt;&gt;"","✅売却済",IF(OR(H136="",L136=""),"📌保有中",IF(L136&gt;=0.06,"🟢利確推奨",IF(L136&gt;=0.05,"🟡利確直近",IF(L136&gt;=0.045,"🔵トレーリング検討",IF(L136&gt;-0.03,"📌保有中",IF(L136&gt;-0.04,"⚠️損切注意","🔴損切り"))))))))</f>
        <v/>
      </c>
      <c r="T136" s="594" t="str">
        <f>IF(OR($AH136="",$AH136="保有中"),"",IF($AH136="日数制限",$AE136,IF($AH136="損切確定",IF(N($AG136)=0,TODAY(),$AG136),IF(N($AF136)=0,TODAY(),$AF136))))</f>
        <v/>
      </c>
      <c r="U136" s="491" t="str">
        <f>IF(OR($AH136="",$AH136="保有中"),"",ROUND(IF($AH136="日数制限",$AI136,IF($AH136="利益確定",$M136,$N136)),0))</f>
        <v/>
      </c>
      <c r="V136" s="701" t="str">
        <f>IF(OR(F136="",G136="",U136=""),"",IF(C136="売",(F136-U136)*G136,(U136-F136)*G136))</f>
        <v/>
      </c>
      <c r="W136" s="493" t="str">
        <f>IF(OR($E136="",$B136=""),"",IF($T136&lt;&gt;"",$T136-$E136,TODAY()-$E136)+1)</f>
        <v/>
      </c>
      <c r="X136" s="489" t="str">
        <f>IF(OR($AH136="",$AH136="保有中"),"",$AH136)</f>
        <v/>
      </c>
      <c r="Y136" s="488"/>
      <c r="Z136" s="710"/>
      <c r="AD136" s="608"/>
      <c r="AE136" s="600" t="str">
        <f>IF($E136="","",WORKDAY($E136,12))</f>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IFERROR(INDEX(始値!$E$6:$BT$305,MATCH(TEXT($B136,"0"),TEXT(銘柄管理!$B$6:$B$305,"0"),0),MATCH($AE136,始値!$E$3:$BT$3,0)),"")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IF($F137="","",ROUND(IF($C137="売",$F137*0.94,$F137*1.06),0))</f>
        <v/>
      </c>
      <c r="N137" s="491" t="str">
        <f>IF($F137="","",ROUND(IF($C137="売",$F137*1.04,$F137*0.96),0))</f>
        <v/>
      </c>
      <c r="O137" s="492" t="str">
        <f>IF(OR($B137="",$F137="",$H137=""),"",IF($C137="売",IF($H137&lt;=$M137,"🟢利確",IF($H137&lt;=$F137*0.95,"🟡利確&amp;TR STOP検討",IF($H137&gt;=$N137,"🔴損切",IF($H137&gt;=$F137*1.035,"🔴損切間近",IF($H137&gt;=$F137*1.03,"⚠️+3%注意","保持継続"))))),IF($H137&gt;=$M137,"🟢利確",IF($H137&gt;=$F137*1.05,"🟡利確&amp;TR STOP検討",IF($H137&lt;=$N137,"🔴損切",IF($H137&lt;=$F137*0.965,"🔴損切間近",IF($H137&lt;=$F137*0.97,"⚠️-3%注意","保持継続")))))))</f>
        <v/>
      </c>
      <c r="P137" s="491"/>
      <c r="Q137" s="491"/>
      <c r="R137" s="491" t="str">
        <f>IF(P137="","",ROUND(P137*0.97,0))</f>
        <v/>
      </c>
      <c r="S137" s="586" t="str">
        <f>IF(B137="","",IF(T137&lt;&gt;"","✅売却済",IF(OR(H137="",L137=""),"📌保有中",IF(L137&gt;=0.06,"🟢利確推奨",IF(L137&gt;=0.05,"🟡利確直近",IF(L137&gt;=0.045,"🔵トレーリング検討",IF(L137&gt;-0.03,"📌保有中",IF(L137&gt;-0.04,"⚠️損切注意","🔴損切り"))))))))</f>
        <v/>
      </c>
      <c r="T137" s="594" t="str">
        <f>IF(OR($AH137="",$AH137="保有中"),"",IF($AH137="日数制限",$AE137,IF($AH137="損切確定",IF(N($AG137)=0,TODAY(),$AG137),IF(N($AF137)=0,TODAY(),$AF137))))</f>
        <v/>
      </c>
      <c r="U137" s="491" t="str">
        <f>IF(OR($AH137="",$AH137="保有中"),"",ROUND(IF($AH137="日数制限",$AI137,IF($AH137="利益確定",$M137,$N137)),0))</f>
        <v/>
      </c>
      <c r="V137" s="701" t="str">
        <f>IF(OR(F137="",G137="",U137=""),"",IF(C137="売",(F137-U137)*G137,(U137-F137)*G137))</f>
        <v/>
      </c>
      <c r="W137" s="493" t="str">
        <f>IF(OR($E137="",$B137=""),"",IF($T137&lt;&gt;"",$T137-$E137,TODAY()-$E137)+1)</f>
        <v/>
      </c>
      <c r="X137" s="489" t="str">
        <f>IF(OR($AH137="",$AH137="保有中"),"",$AH137)</f>
        <v/>
      </c>
      <c r="Y137" s="488"/>
      <c r="Z137" s="710"/>
      <c r="AD137" s="608"/>
      <c r="AE137" s="600" t="str">
        <f>IF($E137="","",WORKDAY($E137,12))</f>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IFERROR(INDEX(始値!$E$6:$BT$305,MATCH(TEXT($B137,"0"),TEXT(銘柄管理!$B$6:$B$305,"0"),0),MATCH($AE137,始値!$E$3:$BT$3,0)),"")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IF($F138="","",ROUND(IF($C138="売",$F138*0.94,$F138*1.06),0))</f>
        <v/>
      </c>
      <c r="N138" s="491" t="str">
        <f>IF($F138="","",ROUND(IF($C138="売",$F138*1.04,$F138*0.96),0))</f>
        <v/>
      </c>
      <c r="O138" s="492" t="str">
        <f>IF(OR($B138="",$F138="",$H138=""),"",IF($C138="売",IF($H138&lt;=$M138,"🟢利確",IF($H138&lt;=$F138*0.95,"🟡利確&amp;TR STOP検討",IF($H138&gt;=$N138,"🔴損切",IF($H138&gt;=$F138*1.035,"🔴損切間近",IF($H138&gt;=$F138*1.03,"⚠️+3%注意","保持継続"))))),IF($H138&gt;=$M138,"🟢利確",IF($H138&gt;=$F138*1.05,"🟡利確&amp;TR STOP検討",IF($H138&lt;=$N138,"🔴損切",IF($H138&lt;=$F138*0.965,"🔴損切間近",IF($H138&lt;=$F138*0.97,"⚠️-3%注意","保持継続")))))))</f>
        <v/>
      </c>
      <c r="P138" s="491"/>
      <c r="Q138" s="491"/>
      <c r="R138" s="491" t="str">
        <f>IF(P138="","",ROUND(P138*0.97,0))</f>
        <v/>
      </c>
      <c r="S138" s="586" t="str">
        <f>IF(B138="","",IF(T138&lt;&gt;"","✅売却済",IF(OR(H138="",L138=""),"📌保有中",IF(L138&gt;=0.06,"🟢利確推奨",IF(L138&gt;=0.05,"🟡利確直近",IF(L138&gt;=0.045,"🔵トレーリング検討",IF(L138&gt;-0.03,"📌保有中",IF(L138&gt;-0.04,"⚠️損切注意","🔴損切り"))))))))</f>
        <v/>
      </c>
      <c r="T138" s="594" t="str">
        <f>IF(OR($AH138="",$AH138="保有中"),"",IF($AH138="日数制限",$AE138,IF($AH138="損切確定",IF(N($AG138)=0,TODAY(),$AG138),IF(N($AF138)=0,TODAY(),$AF138))))</f>
        <v/>
      </c>
      <c r="U138" s="491" t="str">
        <f>IF(OR($AH138="",$AH138="保有中"),"",ROUND(IF($AH138="日数制限",$AI138,IF($AH138="利益確定",$M138,$N138)),0))</f>
        <v/>
      </c>
      <c r="V138" s="701" t="str">
        <f>IF(OR(F138="",G138="",U138=""),"",IF(C138="売",(F138-U138)*G138,(U138-F138)*G138))</f>
        <v/>
      </c>
      <c r="W138" s="493" t="str">
        <f>IF(OR($E138="",$B138=""),"",IF($T138&lt;&gt;"",$T138-$E138,TODAY()-$E138)+1)</f>
        <v/>
      </c>
      <c r="X138" s="489" t="str">
        <f>IF(OR($AH138="",$AH138="保有中"),"",$AH138)</f>
        <v/>
      </c>
      <c r="Y138" s="488"/>
      <c r="Z138" s="710"/>
      <c r="AD138" s="608"/>
      <c r="AE138" s="600" t="str">
        <f>IF($E138="","",WORKDAY($E138,12))</f>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IFERROR(INDEX(始値!$E$6:$BT$305,MATCH(TEXT($B138,"0"),TEXT(銘柄管理!$B$6:$B$305,"0"),0),MATCH($AE138,始値!$E$3:$BT$3,0)),"")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IF($F139="","",ROUND(IF($C139="売",$F139*0.94,$F139*1.06),0))</f>
        <v/>
      </c>
      <c r="N139" s="491" t="str">
        <f>IF($F139="","",ROUND(IF($C139="売",$F139*1.04,$F139*0.96),0))</f>
        <v/>
      </c>
      <c r="O139" s="492" t="str">
        <f>IF(OR($B139="",$F139="",$H139=""),"",IF($C139="売",IF($H139&lt;=$M139,"🟢利確",IF($H139&lt;=$F139*0.95,"🟡利確&amp;TR STOP検討",IF($H139&gt;=$N139,"🔴損切",IF($H139&gt;=$F139*1.035,"🔴損切間近",IF($H139&gt;=$F139*1.03,"⚠️+3%注意","保持継続"))))),IF($H139&gt;=$M139,"🟢利確",IF($H139&gt;=$F139*1.05,"🟡利確&amp;TR STOP検討",IF($H139&lt;=$N139,"🔴損切",IF($H139&lt;=$F139*0.965,"🔴損切間近",IF($H139&lt;=$F139*0.97,"⚠️-3%注意","保持継続")))))))</f>
        <v/>
      </c>
      <c r="P139" s="491"/>
      <c r="Q139" s="491"/>
      <c r="R139" s="491" t="str">
        <f>IF(P139="","",ROUND(P139*0.97,0))</f>
        <v/>
      </c>
      <c r="S139" s="586" t="str">
        <f>IF(B139="","",IF(T139&lt;&gt;"","✅売却済",IF(OR(H139="",L139=""),"📌保有中",IF(L139&gt;=0.06,"🟢利確推奨",IF(L139&gt;=0.05,"🟡利確直近",IF(L139&gt;=0.045,"🔵トレーリング検討",IF(L139&gt;-0.03,"📌保有中",IF(L139&gt;-0.04,"⚠️損切注意","🔴損切り"))))))))</f>
        <v/>
      </c>
      <c r="T139" s="594" t="str">
        <f>IF(OR($AH139="",$AH139="保有中"),"",IF($AH139="日数制限",$AE139,IF($AH139="損切確定",IF(N($AG139)=0,TODAY(),$AG139),IF(N($AF139)=0,TODAY(),$AF139))))</f>
        <v/>
      </c>
      <c r="U139" s="491" t="str">
        <f>IF(OR($AH139="",$AH139="保有中"),"",ROUND(IF($AH139="日数制限",$AI139,IF($AH139="利益確定",$M139,$N139)),0))</f>
        <v/>
      </c>
      <c r="V139" s="701" t="str">
        <f>IF(OR(F139="",G139="",U139=""),"",IF(C139="売",(F139-U139)*G139,(U139-F139)*G139))</f>
        <v/>
      </c>
      <c r="W139" s="493" t="str">
        <f>IF(OR($E139="",$B139=""),"",IF($T139&lt;&gt;"",$T139-$E139,TODAY()-$E139)+1)</f>
        <v/>
      </c>
      <c r="X139" s="489" t="str">
        <f>IF(OR($AH139="",$AH139="保有中"),"",$AH139)</f>
        <v/>
      </c>
      <c r="Y139" s="488"/>
      <c r="Z139" s="710"/>
      <c r="AD139" s="608"/>
      <c r="AE139" s="600" t="str">
        <f>IF($E139="","",WORKDAY($E139,12))</f>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IFERROR(INDEX(始値!$E$6:$BT$305,MATCH(TEXT($B139,"0"),TEXT(銘柄管理!$B$6:$B$305,"0"),0),MATCH($AE139,始値!$E$3:$BT$3,0)),"")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IF($F140="","",ROUND(IF($C140="売",$F140*0.94,$F140*1.06),0))</f>
        <v/>
      </c>
      <c r="N140" s="491" t="str">
        <f>IF($F140="","",ROUND(IF($C140="売",$F140*1.04,$F140*0.96),0))</f>
        <v/>
      </c>
      <c r="O140" s="492" t="str">
        <f>IF(OR($B140="",$F140="",$H140=""),"",IF($C140="売",IF($H140&lt;=$M140,"🟢利確",IF($H140&lt;=$F140*0.95,"🟡利確&amp;TR STOP検討",IF($H140&gt;=$N140,"🔴損切",IF($H140&gt;=$F140*1.035,"🔴損切間近",IF($H140&gt;=$F140*1.03,"⚠️+3%注意","保持継続"))))),IF($H140&gt;=$M140,"🟢利確",IF($H140&gt;=$F140*1.05,"🟡利確&amp;TR STOP検討",IF($H140&lt;=$N140,"🔴損切",IF($H140&lt;=$F140*0.965,"🔴損切間近",IF($H140&lt;=$F140*0.97,"⚠️-3%注意","保持継続")))))))</f>
        <v/>
      </c>
      <c r="P140" s="491"/>
      <c r="Q140" s="491"/>
      <c r="R140" s="491" t="str">
        <f>IF(P140="","",ROUND(P140*0.97,0))</f>
        <v/>
      </c>
      <c r="S140" s="586" t="str">
        <f>IF(B140="","",IF(T140&lt;&gt;"","✅売却済",IF(OR(H140="",L140=""),"📌保有中",IF(L140&gt;=0.06,"🟢利確推奨",IF(L140&gt;=0.05,"🟡利確直近",IF(L140&gt;=0.045,"🔵トレーリング検討",IF(L140&gt;-0.03,"📌保有中",IF(L140&gt;-0.04,"⚠️損切注意","🔴損切り"))))))))</f>
        <v/>
      </c>
      <c r="T140" s="594" t="str">
        <f>IF(OR($AH140="",$AH140="保有中"),"",IF($AH140="日数制限",$AE140,IF($AH140="損切確定",IF(N($AG140)=0,TODAY(),$AG140),IF(N($AF140)=0,TODAY(),$AF140))))</f>
        <v/>
      </c>
      <c r="U140" s="491" t="str">
        <f>IF(OR($AH140="",$AH140="保有中"),"",ROUND(IF($AH140="日数制限",$AI140,IF($AH140="利益確定",$M140,$N140)),0))</f>
        <v/>
      </c>
      <c r="V140" s="701" t="str">
        <f>IF(OR(F140="",G140="",U140=""),"",IF(C140="売",(F140-U140)*G140,(U140-F140)*G140))</f>
        <v/>
      </c>
      <c r="W140" s="493" t="str">
        <f>IF(OR($E140="",$B140=""),"",IF($T140&lt;&gt;"",$T140-$E140,TODAY()-$E140)+1)</f>
        <v/>
      </c>
      <c r="X140" s="489" t="str">
        <f>IF(OR($AH140="",$AH140="保有中"),"",$AH140)</f>
        <v/>
      </c>
      <c r="Y140" s="488"/>
      <c r="Z140" s="710"/>
      <c r="AD140" s="608"/>
      <c r="AE140" s="600" t="str">
        <f>IF($E140="","",WORKDAY($E140,12))</f>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IFERROR(INDEX(始値!$E$6:$BT$305,MATCH(TEXT($B140,"0"),TEXT(銘柄管理!$B$6:$B$305,"0"),0),MATCH($AE140,始値!$E$3:$BT$3,0)),"")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IF($F141="","",ROUND(IF($C141="売",$F141*0.94,$F141*1.06),0))</f>
        <v/>
      </c>
      <c r="N141" s="491" t="str">
        <f>IF($F141="","",ROUND(IF($C141="売",$F141*1.04,$F141*0.96),0))</f>
        <v/>
      </c>
      <c r="O141" s="492" t="str">
        <f>IF(OR($B141="",$F141="",$H141=""),"",IF($C141="売",IF($H141&lt;=$M141,"🟢利確",IF($H141&lt;=$F141*0.95,"🟡利確&amp;TR STOP検討",IF($H141&gt;=$N141,"🔴損切",IF($H141&gt;=$F141*1.035,"🔴損切間近",IF($H141&gt;=$F141*1.03,"⚠️+3%注意","保持継続"))))),IF($H141&gt;=$M141,"🟢利確",IF($H141&gt;=$F141*1.05,"🟡利確&amp;TR STOP検討",IF($H141&lt;=$N141,"🔴損切",IF($H141&lt;=$F141*0.965,"🔴損切間近",IF($H141&lt;=$F141*0.97,"⚠️-3%注意","保持継続")))))))</f>
        <v/>
      </c>
      <c r="P141" s="491"/>
      <c r="Q141" s="491"/>
      <c r="R141" s="491" t="str">
        <f>IF(P141="","",ROUND(P141*0.97,0))</f>
        <v/>
      </c>
      <c r="S141" s="586" t="str">
        <f>IF(B141="","",IF(T141&lt;&gt;"","✅売却済",IF(OR(H141="",L141=""),"📌保有中",IF(L141&gt;=0.06,"🟢利確推奨",IF(L141&gt;=0.05,"🟡利確直近",IF(L141&gt;=0.045,"🔵トレーリング検討",IF(L141&gt;-0.03,"📌保有中",IF(L141&gt;-0.04,"⚠️損切注意","🔴損切り"))))))))</f>
        <v/>
      </c>
      <c r="T141" s="594" t="str">
        <f>IF(OR($AH141="",$AH141="保有中"),"",IF($AH141="日数制限",$AE141,IF($AH141="損切確定",IF(N($AG141)=0,TODAY(),$AG141),IF(N($AF141)=0,TODAY(),$AF141))))</f>
        <v/>
      </c>
      <c r="U141" s="491" t="str">
        <f>IF(OR($AH141="",$AH141="保有中"),"",ROUND(IF($AH141="日数制限",$AI141,IF($AH141="利益確定",$M141,$N141)),0))</f>
        <v/>
      </c>
      <c r="V141" s="701" t="str">
        <f>IF(OR(F141="",G141="",U141=""),"",IF(C141="売",(F141-U141)*G141,(U141-F141)*G141))</f>
        <v/>
      </c>
      <c r="W141" s="493" t="str">
        <f>IF(OR($E141="",$B141=""),"",IF($T141&lt;&gt;"",$T141-$E141,TODAY()-$E141)+1)</f>
        <v/>
      </c>
      <c r="X141" s="489" t="str">
        <f>IF(OR($AH141="",$AH141="保有中"),"",$AH141)</f>
        <v/>
      </c>
      <c r="Y141" s="488"/>
      <c r="Z141" s="710"/>
      <c r="AD141" s="608"/>
      <c r="AE141" s="600" t="str">
        <f>IF($E141="","",WORKDAY($E141,12))</f>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IFERROR(INDEX(始値!$E$6:$BT$305,MATCH(TEXT($B141,"0"),TEXT(銘柄管理!$B$6:$B$305,"0"),0),MATCH($AE141,始値!$E$3:$BT$3,0)),"")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IF($F142="","",ROUND(IF($C142="売",$F142*0.94,$F142*1.06),0))</f>
        <v/>
      </c>
      <c r="N142" s="491" t="str">
        <f>IF($F142="","",ROUND(IF($C142="売",$F142*1.04,$F142*0.96),0))</f>
        <v/>
      </c>
      <c r="O142" s="492" t="str">
        <f>IF(OR($B142="",$F142="",$H142=""),"",IF($C142="売",IF($H142&lt;=$M142,"🟢利確",IF($H142&lt;=$F142*0.95,"🟡利確&amp;TR STOP検討",IF($H142&gt;=$N142,"🔴損切",IF($H142&gt;=$F142*1.035,"🔴損切間近",IF($H142&gt;=$F142*1.03,"⚠️+3%注意","保持継続"))))),IF($H142&gt;=$M142,"🟢利確",IF($H142&gt;=$F142*1.05,"🟡利確&amp;TR STOP検討",IF($H142&lt;=$N142,"🔴損切",IF($H142&lt;=$F142*0.965,"🔴損切間近",IF($H142&lt;=$F142*0.97,"⚠️-3%注意","保持継続")))))))</f>
        <v/>
      </c>
      <c r="P142" s="491"/>
      <c r="Q142" s="491"/>
      <c r="R142" s="491" t="str">
        <f>IF(P142="","",ROUND(P142*0.97,0))</f>
        <v/>
      </c>
      <c r="S142" s="586" t="str">
        <f>IF(B142="","",IF(T142&lt;&gt;"","✅売却済",IF(OR(H142="",L142=""),"📌保有中",IF(L142&gt;=0.06,"🟢利確推奨",IF(L142&gt;=0.05,"🟡利確直近",IF(L142&gt;=0.045,"🔵トレーリング検討",IF(L142&gt;-0.03,"📌保有中",IF(L142&gt;-0.04,"⚠️損切注意","🔴損切り"))))))))</f>
        <v/>
      </c>
      <c r="T142" s="594" t="str">
        <f>IF(OR($AH142="",$AH142="保有中"),"",IF($AH142="日数制限",$AE142,IF($AH142="損切確定",IF(N($AG142)=0,TODAY(),$AG142),IF(N($AF142)=0,TODAY(),$AF142))))</f>
        <v/>
      </c>
      <c r="U142" s="491" t="str">
        <f>IF(OR($AH142="",$AH142="保有中"),"",ROUND(IF($AH142="日数制限",$AI142,IF($AH142="利益確定",$M142,$N142)),0))</f>
        <v/>
      </c>
      <c r="V142" s="701" t="str">
        <f>IF(OR(F142="",G142="",U142=""),"",IF(C142="売",(F142-U142)*G142,(U142-F142)*G142))</f>
        <v/>
      </c>
      <c r="W142" s="493" t="str">
        <f>IF(OR($E142="",$B142=""),"",IF($T142&lt;&gt;"",$T142-$E142,TODAY()-$E142)+1)</f>
        <v/>
      </c>
      <c r="X142" s="489" t="str">
        <f>IF(OR($AH142="",$AH142="保有中"),"",$AH142)</f>
        <v/>
      </c>
      <c r="Y142" s="488"/>
      <c r="Z142" s="710"/>
      <c r="AD142" s="608"/>
      <c r="AE142" s="600" t="str">
        <f>IF($E142="","",WORKDAY($E142,12))</f>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IFERROR(INDEX(始値!$E$6:$BT$305,MATCH(TEXT($B142,"0"),TEXT(銘柄管理!$B$6:$B$305,"0"),0),MATCH($AE142,始値!$E$3:$BT$3,0)),"")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IF($F143="","",ROUND(IF($C143="売",$F143*0.94,$F143*1.06),0))</f>
        <v/>
      </c>
      <c r="N143" s="491" t="str">
        <f>IF($F143="","",ROUND(IF($C143="売",$F143*1.04,$F143*0.96),0))</f>
        <v/>
      </c>
      <c r="O143" s="492" t="str">
        <f>IF(OR($B143="",$F143="",$H143=""),"",IF($C143="売",IF($H143&lt;=$M143,"🟢利確",IF($H143&lt;=$F143*0.95,"🟡利確&amp;TR STOP検討",IF($H143&gt;=$N143,"🔴損切",IF($H143&gt;=$F143*1.035,"🔴損切間近",IF($H143&gt;=$F143*1.03,"⚠️+3%注意","保持継続"))))),IF($H143&gt;=$M143,"🟢利確",IF($H143&gt;=$F143*1.05,"🟡利確&amp;TR STOP検討",IF($H143&lt;=$N143,"🔴損切",IF($H143&lt;=$F143*0.965,"🔴損切間近",IF($H143&lt;=$F143*0.97,"⚠️-3%注意","保持継続")))))))</f>
        <v/>
      </c>
      <c r="P143" s="491"/>
      <c r="Q143" s="491"/>
      <c r="R143" s="491" t="str">
        <f>IF(P143="","",ROUND(P143*0.97,0))</f>
        <v/>
      </c>
      <c r="S143" s="586" t="str">
        <f>IF(B143="","",IF(T143&lt;&gt;"","✅売却済",IF(OR(H143="",L143=""),"📌保有中",IF(L143&gt;=0.06,"🟢利確推奨",IF(L143&gt;=0.05,"🟡利確直近",IF(L143&gt;=0.045,"🔵トレーリング検討",IF(L143&gt;-0.03,"📌保有中",IF(L143&gt;-0.04,"⚠️損切注意","🔴損切り"))))))))</f>
        <v/>
      </c>
      <c r="T143" s="594" t="str">
        <f>IF(OR($AH143="",$AH143="保有中"),"",IF($AH143="日数制限",$AE143,IF($AH143="損切確定",IF(N($AG143)=0,TODAY(),$AG143),IF(N($AF143)=0,TODAY(),$AF143))))</f>
        <v/>
      </c>
      <c r="U143" s="491" t="str">
        <f>IF(OR($AH143="",$AH143="保有中"),"",ROUND(IF($AH143="日数制限",$AI143,IF($AH143="利益確定",$M143,$N143)),0))</f>
        <v/>
      </c>
      <c r="V143" s="701" t="str">
        <f>IF(OR(F143="",G143="",U143=""),"",IF(C143="売",(F143-U143)*G143,(U143-F143)*G143))</f>
        <v/>
      </c>
      <c r="W143" s="493" t="str">
        <f>IF(OR($E143="",$B143=""),"",IF($T143&lt;&gt;"",$T143-$E143,TODAY()-$E143)+1)</f>
        <v/>
      </c>
      <c r="X143" s="489" t="str">
        <f>IF(OR($AH143="",$AH143="保有中"),"",$AH143)</f>
        <v/>
      </c>
      <c r="Y143" s="488"/>
      <c r="Z143" s="710"/>
      <c r="AD143" s="608"/>
      <c r="AE143" s="600" t="str">
        <f>IF($E143="","",WORKDAY($E143,12))</f>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IFERROR(INDEX(始値!$E$6:$BT$305,MATCH(TEXT($B143,"0"),TEXT(銘柄管理!$B$6:$B$305,"0"),0),MATCH($AE143,始値!$E$3:$BT$3,0)),"")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IF($F144="","",ROUND(IF($C144="売",$F144*0.94,$F144*1.06),0))</f>
        <v/>
      </c>
      <c r="N144" s="491" t="str">
        <f>IF($F144="","",ROUND(IF($C144="売",$F144*1.04,$F144*0.96),0))</f>
        <v/>
      </c>
      <c r="O144" s="492" t="str">
        <f>IF(OR($B144="",$F144="",$H144=""),"",IF($C144="売",IF($H144&lt;=$M144,"🟢利確",IF($H144&lt;=$F144*0.95,"🟡利確&amp;TR STOP検討",IF($H144&gt;=$N144,"🔴損切",IF($H144&gt;=$F144*1.035,"🔴損切間近",IF($H144&gt;=$F144*1.03,"⚠️+3%注意","保持継続"))))),IF($H144&gt;=$M144,"🟢利確",IF($H144&gt;=$F144*1.05,"🟡利確&amp;TR STOP検討",IF($H144&lt;=$N144,"🔴損切",IF($H144&lt;=$F144*0.965,"🔴損切間近",IF($H144&lt;=$F144*0.97,"⚠️-3%注意","保持継続")))))))</f>
        <v/>
      </c>
      <c r="P144" s="491"/>
      <c r="Q144" s="491"/>
      <c r="R144" s="491" t="str">
        <f>IF(P144="","",ROUND(P144*0.97,0))</f>
        <v/>
      </c>
      <c r="S144" s="586" t="str">
        <f>IF(B144="","",IF(T144&lt;&gt;"","✅売却済",IF(OR(H144="",L144=""),"📌保有中",IF(L144&gt;=0.06,"🟢利確推奨",IF(L144&gt;=0.05,"🟡利確直近",IF(L144&gt;=0.045,"🔵トレーリング検討",IF(L144&gt;-0.03,"📌保有中",IF(L144&gt;-0.04,"⚠️損切注意","🔴損切り"))))))))</f>
        <v/>
      </c>
      <c r="T144" s="594" t="str">
        <f>IF(OR($AH144="",$AH144="保有中"),"",IF($AH144="日数制限",$AE144,IF($AH144="損切確定",IF(N($AG144)=0,TODAY(),$AG144),IF(N($AF144)=0,TODAY(),$AF144))))</f>
        <v/>
      </c>
      <c r="U144" s="491" t="str">
        <f>IF(OR($AH144="",$AH144="保有中"),"",ROUND(IF($AH144="日数制限",$AI144,IF($AH144="利益確定",$M144,$N144)),0))</f>
        <v/>
      </c>
      <c r="V144" s="701" t="str">
        <f>IF(OR(F144="",G144="",U144=""),"",IF(C144="売",(F144-U144)*G144,(U144-F144)*G144))</f>
        <v/>
      </c>
      <c r="W144" s="493" t="str">
        <f>IF(OR($E144="",$B144=""),"",IF($T144&lt;&gt;"",$T144-$E144,TODAY()-$E144)+1)</f>
        <v/>
      </c>
      <c r="X144" s="489" t="str">
        <f>IF(OR($AH144="",$AH144="保有中"),"",$AH144)</f>
        <v/>
      </c>
      <c r="Y144" s="488"/>
      <c r="Z144" s="710"/>
      <c r="AD144" s="608"/>
      <c r="AE144" s="600" t="str">
        <f>IF($E144="","",WORKDAY($E144,12))</f>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IFERROR(INDEX(始値!$E$6:$BT$305,MATCH(TEXT($B144,"0"),TEXT(銘柄管理!$B$6:$B$305,"0"),0),MATCH($AE144,始値!$E$3:$BT$3,0)),"")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IF($F145="","",ROUND(IF($C145="売",$F145*0.94,$F145*1.06),0))</f>
        <v/>
      </c>
      <c r="N145" s="491" t="str">
        <f>IF($F145="","",ROUND(IF($C145="売",$F145*1.04,$F145*0.96),0))</f>
        <v/>
      </c>
      <c r="O145" s="492" t="str">
        <f>IF(OR($B145="",$F145="",$H145=""),"",IF($C145="売",IF($H145&lt;=$M145,"🟢利確",IF($H145&lt;=$F145*0.95,"🟡利確&amp;TR STOP検討",IF($H145&gt;=$N145,"🔴損切",IF($H145&gt;=$F145*1.035,"🔴損切間近",IF($H145&gt;=$F145*1.03,"⚠️+3%注意","保持継続"))))),IF($H145&gt;=$M145,"🟢利確",IF($H145&gt;=$F145*1.05,"🟡利確&amp;TR STOP検討",IF($H145&lt;=$N145,"🔴損切",IF($H145&lt;=$F145*0.965,"🔴損切間近",IF($H145&lt;=$F145*0.97,"⚠️-3%注意","保持継続")))))))</f>
        <v/>
      </c>
      <c r="P145" s="491"/>
      <c r="Q145" s="491"/>
      <c r="R145" s="491" t="str">
        <f>IF(P145="","",ROUND(P145*0.97,0))</f>
        <v/>
      </c>
      <c r="S145" s="586" t="str">
        <f>IF(B145="","",IF(T145&lt;&gt;"","✅売却済",IF(OR(H145="",L145=""),"📌保有中",IF(L145&gt;=0.06,"🟢利確推奨",IF(L145&gt;=0.05,"🟡利確直近",IF(L145&gt;=0.045,"🔵トレーリング検討",IF(L145&gt;-0.03,"📌保有中",IF(L145&gt;-0.04,"⚠️損切注意","🔴損切り"))))))))</f>
        <v/>
      </c>
      <c r="T145" s="594" t="str">
        <f>IF(OR($AH145="",$AH145="保有中"),"",IF($AH145="日数制限",$AE145,IF($AH145="損切確定",IF(N($AG145)=0,TODAY(),$AG145),IF(N($AF145)=0,TODAY(),$AF145))))</f>
        <v/>
      </c>
      <c r="U145" s="491" t="str">
        <f>IF(OR($AH145="",$AH145="保有中"),"",ROUND(IF($AH145="日数制限",$AI145,IF($AH145="利益確定",$M145,$N145)),0))</f>
        <v/>
      </c>
      <c r="V145" s="701" t="str">
        <f>IF(OR(F145="",G145="",U145=""),"",IF(C145="売",(F145-U145)*G145,(U145-F145)*G145))</f>
        <v/>
      </c>
      <c r="W145" s="493" t="str">
        <f>IF(OR($E145="",$B145=""),"",IF($T145&lt;&gt;"",$T145-$E145,TODAY()-$E145)+1)</f>
        <v/>
      </c>
      <c r="X145" s="489" t="str">
        <f>IF(OR($AH145="",$AH145="保有中"),"",$AH145)</f>
        <v/>
      </c>
      <c r="Y145" s="488"/>
      <c r="Z145" s="710"/>
      <c r="AD145" s="608"/>
      <c r="AE145" s="600" t="str">
        <f>IF($E145="","",WORKDAY($E145,12))</f>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IFERROR(INDEX(始値!$E$6:$BT$305,MATCH(TEXT($B145,"0"),TEXT(銘柄管理!$B$6:$B$305,"0"),0),MATCH($AE145,始値!$E$3:$BT$3,0)),"")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IF($F146="","",ROUND(IF($C146="売",$F146*0.94,$F146*1.06),0))</f>
        <v/>
      </c>
      <c r="N146" s="491" t="str">
        <f>IF($F146="","",ROUND(IF($C146="売",$F146*1.04,$F146*0.96),0))</f>
        <v/>
      </c>
      <c r="O146" s="492" t="str">
        <f>IF(OR($B146="",$F146="",$H146=""),"",IF($C146="売",IF($H146&lt;=$M146,"🟢利確",IF($H146&lt;=$F146*0.95,"🟡利確&amp;TR STOP検討",IF($H146&gt;=$N146,"🔴損切",IF($H146&gt;=$F146*1.035,"🔴損切間近",IF($H146&gt;=$F146*1.03,"⚠️+3%注意","保持継続"))))),IF($H146&gt;=$M146,"🟢利確",IF($H146&gt;=$F146*1.05,"🟡利確&amp;TR STOP検討",IF($H146&lt;=$N146,"🔴損切",IF($H146&lt;=$F146*0.965,"🔴損切間近",IF($H146&lt;=$F146*0.97,"⚠️-3%注意","保持継続")))))))</f>
        <v/>
      </c>
      <c r="P146" s="491"/>
      <c r="Q146" s="491"/>
      <c r="R146" s="491" t="str">
        <f>IF(P146="","",ROUND(P146*0.97,0))</f>
        <v/>
      </c>
      <c r="S146" s="586" t="str">
        <f>IF(B146="","",IF(T146&lt;&gt;"","✅売却済",IF(OR(H146="",L146=""),"📌保有中",IF(L146&gt;=0.06,"🟢利確推奨",IF(L146&gt;=0.05,"🟡利確直近",IF(L146&gt;=0.045,"🔵トレーリング検討",IF(L146&gt;-0.03,"📌保有中",IF(L146&gt;-0.04,"⚠️損切注意","🔴損切り"))))))))</f>
        <v/>
      </c>
      <c r="T146" s="594" t="str">
        <f>IF(OR($AH146="",$AH146="保有中"),"",IF($AH146="日数制限",$AE146,IF($AH146="損切確定",IF(N($AG146)=0,TODAY(),$AG146),IF(N($AF146)=0,TODAY(),$AF146))))</f>
        <v/>
      </c>
      <c r="U146" s="491" t="str">
        <f>IF(OR($AH146="",$AH146="保有中"),"",ROUND(IF($AH146="日数制限",$AI146,IF($AH146="利益確定",$M146,$N146)),0))</f>
        <v/>
      </c>
      <c r="V146" s="701" t="str">
        <f>IF(OR(F146="",G146="",U146=""),"",IF(C146="売",(F146-U146)*G146,(U146-F146)*G146))</f>
        <v/>
      </c>
      <c r="W146" s="493" t="str">
        <f>IF(OR($E146="",$B146=""),"",IF($T146&lt;&gt;"",$T146-$E146,TODAY()-$E146)+1)</f>
        <v/>
      </c>
      <c r="X146" s="489" t="str">
        <f>IF(OR($AH146="",$AH146="保有中"),"",$AH146)</f>
        <v/>
      </c>
      <c r="Y146" s="488"/>
      <c r="Z146" s="710"/>
      <c r="AD146" s="608"/>
      <c r="AE146" s="600" t="str">
        <f>IF($E146="","",WORKDAY($E146,12))</f>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IFERROR(INDEX(始値!$E$6:$BT$305,MATCH(TEXT($B146,"0"),TEXT(銘柄管理!$B$6:$B$305,"0"),0),MATCH($AE146,始値!$E$3:$BT$3,0)),"")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IF($F147="","",ROUND(IF($C147="売",$F147*0.94,$F147*1.06),0))</f>
        <v/>
      </c>
      <c r="N147" s="491" t="str">
        <f>IF($F147="","",ROUND(IF($C147="売",$F147*1.04,$F147*0.96),0))</f>
        <v/>
      </c>
      <c r="O147" s="492" t="str">
        <f>IF(OR($B147="",$F147="",$H147=""),"",IF($C147="売",IF($H147&lt;=$M147,"🟢利確",IF($H147&lt;=$F147*0.95,"🟡利確&amp;TR STOP検討",IF($H147&gt;=$N147,"🔴損切",IF($H147&gt;=$F147*1.035,"🔴損切間近",IF($H147&gt;=$F147*1.03,"⚠️+3%注意","保持継続"))))),IF($H147&gt;=$M147,"🟢利確",IF($H147&gt;=$F147*1.05,"🟡利確&amp;TR STOP検討",IF($H147&lt;=$N147,"🔴損切",IF($H147&lt;=$F147*0.965,"🔴損切間近",IF($H147&lt;=$F147*0.97,"⚠️-3%注意","保持継続")))))))</f>
        <v/>
      </c>
      <c r="P147" s="491"/>
      <c r="Q147" s="491"/>
      <c r="R147" s="491" t="str">
        <f>IF(P147="","",ROUND(P147*0.97,0))</f>
        <v/>
      </c>
      <c r="S147" s="586" t="str">
        <f>IF(B147="","",IF(T147&lt;&gt;"","✅売却済",IF(OR(H147="",L147=""),"📌保有中",IF(L147&gt;=0.06,"🟢利確推奨",IF(L147&gt;=0.05,"🟡利確直近",IF(L147&gt;=0.045,"🔵トレーリング検討",IF(L147&gt;-0.03,"📌保有中",IF(L147&gt;-0.04,"⚠️損切注意","🔴損切り"))))))))</f>
        <v/>
      </c>
      <c r="T147" s="594" t="str">
        <f>IF(OR($AH147="",$AH147="保有中"),"",IF($AH147="日数制限",$AE147,IF($AH147="損切確定",IF(N($AG147)=0,TODAY(),$AG147),IF(N($AF147)=0,TODAY(),$AF147))))</f>
        <v/>
      </c>
      <c r="U147" s="491" t="str">
        <f>IF(OR($AH147="",$AH147="保有中"),"",ROUND(IF($AH147="日数制限",$AI147,IF($AH147="利益確定",$M147,$N147)),0))</f>
        <v/>
      </c>
      <c r="V147" s="701" t="str">
        <f>IF(OR(F147="",G147="",U147=""),"",IF(C147="売",(F147-U147)*G147,(U147-F147)*G147))</f>
        <v/>
      </c>
      <c r="W147" s="493" t="str">
        <f>IF(OR($E147="",$B147=""),"",IF($T147&lt;&gt;"",$T147-$E147,TODAY()-$E147)+1)</f>
        <v/>
      </c>
      <c r="X147" s="489" t="str">
        <f>IF(OR($AH147="",$AH147="保有中"),"",$AH147)</f>
        <v/>
      </c>
      <c r="Y147" s="488"/>
      <c r="Z147" s="710"/>
      <c r="AD147" s="608"/>
      <c r="AE147" s="600" t="str">
        <f>IF($E147="","",WORKDAY($E147,12))</f>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IFERROR(INDEX(始値!$E$6:$BT$305,MATCH(TEXT($B147,"0"),TEXT(銘柄管理!$B$6:$B$305,"0"),0),MATCH($AE147,始値!$E$3:$BT$3,0)),"")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IF($F148="","",ROUND(IF($C148="売",$F148*0.94,$F148*1.06),0))</f>
        <v/>
      </c>
      <c r="N148" s="491" t="str">
        <f>IF($F148="","",ROUND(IF($C148="売",$F148*1.04,$F148*0.96),0))</f>
        <v/>
      </c>
      <c r="O148" s="492" t="str">
        <f>IF(OR($B148="",$F148="",$H148=""),"",IF($C148="売",IF($H148&lt;=$M148,"🟢利確",IF($H148&lt;=$F148*0.95,"🟡利確&amp;TR STOP検討",IF($H148&gt;=$N148,"🔴損切",IF($H148&gt;=$F148*1.035,"🔴損切間近",IF($H148&gt;=$F148*1.03,"⚠️+3%注意","保持継続"))))),IF($H148&gt;=$M148,"🟢利確",IF($H148&gt;=$F148*1.05,"🟡利確&amp;TR STOP検討",IF($H148&lt;=$N148,"🔴損切",IF($H148&lt;=$F148*0.965,"🔴損切間近",IF($H148&lt;=$F148*0.97,"⚠️-3%注意","保持継続")))))))</f>
        <v/>
      </c>
      <c r="P148" s="491"/>
      <c r="Q148" s="491"/>
      <c r="R148" s="491" t="str">
        <f>IF(P148="","",ROUND(P148*0.97,0))</f>
        <v/>
      </c>
      <c r="S148" s="586" t="str">
        <f>IF(B148="","",IF(T148&lt;&gt;"","✅売却済",IF(OR(H148="",L148=""),"📌保有中",IF(L148&gt;=0.06,"🟢利確推奨",IF(L148&gt;=0.05,"🟡利確直近",IF(L148&gt;=0.045,"🔵トレーリング検討",IF(L148&gt;-0.03,"📌保有中",IF(L148&gt;-0.04,"⚠️損切注意","🔴損切り"))))))))</f>
        <v/>
      </c>
      <c r="T148" s="594" t="str">
        <f>IF(OR($AH148="",$AH148="保有中"),"",IF($AH148="日数制限",$AE148,IF($AH148="損切確定",IF(N($AG148)=0,TODAY(),$AG148),IF(N($AF148)=0,TODAY(),$AF148))))</f>
        <v/>
      </c>
      <c r="U148" s="491" t="str">
        <f>IF(OR($AH148="",$AH148="保有中"),"",ROUND(IF($AH148="日数制限",$AI148,IF($AH148="利益確定",$M148,$N148)),0))</f>
        <v/>
      </c>
      <c r="V148" s="701" t="str">
        <f>IF(OR(F148="",G148="",U148=""),"",IF(C148="売",(F148-U148)*G148,(U148-F148)*G148))</f>
        <v/>
      </c>
      <c r="W148" s="493" t="str">
        <f>IF(OR($E148="",$B148=""),"",IF($T148&lt;&gt;"",$T148-$E148,TODAY()-$E148)+1)</f>
        <v/>
      </c>
      <c r="X148" s="489" t="str">
        <f>IF(OR($AH148="",$AH148="保有中"),"",$AH148)</f>
        <v/>
      </c>
      <c r="Y148" s="488"/>
      <c r="Z148" s="710"/>
      <c r="AD148" s="608"/>
      <c r="AE148" s="600" t="str">
        <f>IF($E148="","",WORKDAY($E148,12))</f>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IFERROR(INDEX(始値!$E$6:$BT$305,MATCH(TEXT($B148,"0"),TEXT(銘柄管理!$B$6:$B$305,"0"),0),MATCH($AE148,始値!$E$3:$BT$3,0)),"")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IF($F149="","",ROUND(IF($C149="売",$F149*0.94,$F149*1.06),0))</f>
        <v/>
      </c>
      <c r="N149" s="491" t="str">
        <f>IF($F149="","",ROUND(IF($C149="売",$F149*1.04,$F149*0.96),0))</f>
        <v/>
      </c>
      <c r="O149" s="492" t="str">
        <f>IF(OR($B149="",$F149="",$H149=""),"",IF($C149="売",IF($H149&lt;=$M149,"🟢利確",IF($H149&lt;=$F149*0.95,"🟡利確&amp;TR STOP検討",IF($H149&gt;=$N149,"🔴損切",IF($H149&gt;=$F149*1.035,"🔴損切間近",IF($H149&gt;=$F149*1.03,"⚠️+3%注意","保持継続"))))),IF($H149&gt;=$M149,"🟢利確",IF($H149&gt;=$F149*1.05,"🟡利確&amp;TR STOP検討",IF($H149&lt;=$N149,"🔴損切",IF($H149&lt;=$F149*0.965,"🔴損切間近",IF($H149&lt;=$F149*0.97,"⚠️-3%注意","保持継続")))))))</f>
        <v/>
      </c>
      <c r="P149" s="491"/>
      <c r="Q149" s="491"/>
      <c r="R149" s="491" t="str">
        <f>IF(P149="","",ROUND(P149*0.97,0))</f>
        <v/>
      </c>
      <c r="S149" s="586" t="str">
        <f>IF(B149="","",IF(T149&lt;&gt;"","✅売却済",IF(OR(H149="",L149=""),"📌保有中",IF(L149&gt;=0.06,"🟢利確推奨",IF(L149&gt;=0.05,"🟡利確直近",IF(L149&gt;=0.045,"🔵トレーリング検討",IF(L149&gt;-0.03,"📌保有中",IF(L149&gt;-0.04,"⚠️損切注意","🔴損切り"))))))))</f>
        <v/>
      </c>
      <c r="T149" s="594" t="str">
        <f>IF(OR($AH149="",$AH149="保有中"),"",IF($AH149="日数制限",$AE149,IF($AH149="損切確定",IF(N($AG149)=0,TODAY(),$AG149),IF(N($AF149)=0,TODAY(),$AF149))))</f>
        <v/>
      </c>
      <c r="U149" s="491" t="str">
        <f>IF(OR($AH149="",$AH149="保有中"),"",ROUND(IF($AH149="日数制限",$AI149,IF($AH149="利益確定",$M149,$N149)),0))</f>
        <v/>
      </c>
      <c r="V149" s="701" t="str">
        <f>IF(OR(F149="",G149="",U149=""),"",IF(C149="売",(F149-U149)*G149,(U149-F149)*G149))</f>
        <v/>
      </c>
      <c r="W149" s="493" t="str">
        <f>IF(OR($E149="",$B149=""),"",IF($T149&lt;&gt;"",$T149-$E149,TODAY()-$E149)+1)</f>
        <v/>
      </c>
      <c r="X149" s="489" t="str">
        <f>IF(OR($AH149="",$AH149="保有中"),"",$AH149)</f>
        <v/>
      </c>
      <c r="Y149" s="488"/>
      <c r="Z149" s="710"/>
      <c r="AD149" s="608"/>
      <c r="AE149" s="600" t="str">
        <f>IF($E149="","",WORKDAY($E149,12))</f>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IFERROR(INDEX(始値!$E$6:$BT$305,MATCH(TEXT($B149,"0"),TEXT(銘柄管理!$B$6:$B$305,"0"),0),MATCH($AE149,始値!$E$3:$BT$3,0)),"")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IF($F150="","",ROUND(IF($C150="売",$F150*0.94,$F150*1.06),0))</f>
        <v/>
      </c>
      <c r="N150" s="491" t="str">
        <f>IF($F150="","",ROUND(IF($C150="売",$F150*1.04,$F150*0.96),0))</f>
        <v/>
      </c>
      <c r="O150" s="492" t="str">
        <f>IF(OR($B150="",$F150="",$H150=""),"",IF($C150="売",IF($H150&lt;=$M150,"🟢利確",IF($H150&lt;=$F150*0.95,"🟡利確&amp;TR STOP検討",IF($H150&gt;=$N150,"🔴損切",IF($H150&gt;=$F150*1.035,"🔴損切間近",IF($H150&gt;=$F150*1.03,"⚠️+3%注意","保持継続"))))),IF($H150&gt;=$M150,"🟢利確",IF($H150&gt;=$F150*1.05,"🟡利確&amp;TR STOP検討",IF($H150&lt;=$N150,"🔴損切",IF($H150&lt;=$F150*0.965,"🔴損切間近",IF($H150&lt;=$F150*0.97,"⚠️-3%注意","保持継続")))))))</f>
        <v/>
      </c>
      <c r="P150" s="491"/>
      <c r="Q150" s="491"/>
      <c r="R150" s="491" t="str">
        <f>IF(P150="","",ROUND(P150*0.97,0))</f>
        <v/>
      </c>
      <c r="S150" s="586" t="str">
        <f>IF(B150="","",IF(T150&lt;&gt;"","✅売却済",IF(OR(H150="",L150=""),"📌保有中",IF(L150&gt;=0.06,"🟢利確推奨",IF(L150&gt;=0.05,"🟡利確直近",IF(L150&gt;=0.045,"🔵トレーリング検討",IF(L150&gt;-0.03,"📌保有中",IF(L150&gt;-0.04,"⚠️損切注意","🔴損切り"))))))))</f>
        <v/>
      </c>
      <c r="T150" s="594" t="str">
        <f>IF(OR($AH150="",$AH150="保有中"),"",IF($AH150="日数制限",$AE150,IF($AH150="損切確定",IF(N($AG150)=0,TODAY(),$AG150),IF(N($AF150)=0,TODAY(),$AF150))))</f>
        <v/>
      </c>
      <c r="U150" s="491" t="str">
        <f>IF(OR($AH150="",$AH150="保有中"),"",ROUND(IF($AH150="日数制限",$AI150,IF($AH150="利益確定",$M150,$N150)),0))</f>
        <v/>
      </c>
      <c r="V150" s="701" t="str">
        <f>IF(OR(F150="",G150="",U150=""),"",IF(C150="売",(F150-U150)*G150,(U150-F150)*G150))</f>
        <v/>
      </c>
      <c r="W150" s="493" t="str">
        <f>IF(OR($E150="",$B150=""),"",IF($T150&lt;&gt;"",$T150-$E150,TODAY()-$E150)+1)</f>
        <v/>
      </c>
      <c r="X150" s="489" t="str">
        <f>IF(OR($AH150="",$AH150="保有中"),"",$AH150)</f>
        <v/>
      </c>
      <c r="Y150" s="488"/>
      <c r="Z150" s="710"/>
      <c r="AD150" s="608"/>
      <c r="AE150" s="600" t="str">
        <f>IF($E150="","",WORKDAY($E150,12))</f>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IFERROR(INDEX(始値!$E$6:$BT$305,MATCH(TEXT($B150,"0"),TEXT(銘柄管理!$B$6:$B$305,"0"),0),MATCH($AE150,始値!$E$3:$BT$3,0)),"")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IF($F151="","",ROUND(IF($C151="売",$F151*0.94,$F151*1.06),0))</f>
        <v/>
      </c>
      <c r="N151" s="491" t="str">
        <f>IF($F151="","",ROUND(IF($C151="売",$F151*1.04,$F151*0.96),0))</f>
        <v/>
      </c>
      <c r="O151" s="492" t="str">
        <f>IF(OR($B151="",$F151="",$H151=""),"",IF($C151="売",IF($H151&lt;=$M151,"🟢利確",IF($H151&lt;=$F151*0.95,"🟡利確&amp;TR STOP検討",IF($H151&gt;=$N151,"🔴損切",IF($H151&gt;=$F151*1.035,"🔴損切間近",IF($H151&gt;=$F151*1.03,"⚠️+3%注意","保持継続"))))),IF($H151&gt;=$M151,"🟢利確",IF($H151&gt;=$F151*1.05,"🟡利確&amp;TR STOP検討",IF($H151&lt;=$N151,"🔴損切",IF($H151&lt;=$F151*0.965,"🔴損切間近",IF($H151&lt;=$F151*0.97,"⚠️-3%注意","保持継続")))))))</f>
        <v/>
      </c>
      <c r="P151" s="491"/>
      <c r="Q151" s="491"/>
      <c r="R151" s="491" t="str">
        <f>IF(P151="","",ROUND(P151*0.97,0))</f>
        <v/>
      </c>
      <c r="S151" s="586" t="str">
        <f>IF(B151="","",IF(T151&lt;&gt;"","✅売却済",IF(OR(H151="",L151=""),"📌保有中",IF(L151&gt;=0.06,"🟢利確推奨",IF(L151&gt;=0.05,"🟡利確直近",IF(L151&gt;=0.045,"🔵トレーリング検討",IF(L151&gt;-0.03,"📌保有中",IF(L151&gt;-0.04,"⚠️損切注意","🔴損切り"))))))))</f>
        <v/>
      </c>
      <c r="T151" s="594" t="str">
        <f>IF(OR($AH151="",$AH151="保有中"),"",IF($AH151="日数制限",$AE151,IF($AH151="損切確定",IF(N($AG151)=0,TODAY(),$AG151),IF(N($AF151)=0,TODAY(),$AF151))))</f>
        <v/>
      </c>
      <c r="U151" s="491" t="str">
        <f>IF(OR($AH151="",$AH151="保有中"),"",ROUND(IF($AH151="日数制限",$AI151,IF($AH151="利益確定",$M151,$N151)),0))</f>
        <v/>
      </c>
      <c r="V151" s="701" t="str">
        <f>IF(OR(F151="",G151="",U151=""),"",IF(C151="売",(F151-U151)*G151,(U151-F151)*G151))</f>
        <v/>
      </c>
      <c r="W151" s="493" t="str">
        <f>IF(OR($E151="",$B151=""),"",IF($T151&lt;&gt;"",$T151-$E151,TODAY()-$E151)+1)</f>
        <v/>
      </c>
      <c r="X151" s="489" t="str">
        <f>IF(OR($AH151="",$AH151="保有中"),"",$AH151)</f>
        <v/>
      </c>
      <c r="Y151" s="488"/>
      <c r="Z151" s="710"/>
      <c r="AD151" s="608"/>
      <c r="AE151" s="600" t="str">
        <f>IF($E151="","",WORKDAY($E151,12))</f>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IFERROR(INDEX(始値!$E$6:$BT$305,MATCH(TEXT($B151,"0"),TEXT(銘柄管理!$B$6:$B$305,"0"),0),MATCH($AE151,始値!$E$3:$BT$3,0)),"")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IF($F152="","",ROUND(IF($C152="売",$F152*0.94,$F152*1.06),0))</f>
        <v/>
      </c>
      <c r="N152" s="491" t="str">
        <f>IF($F152="","",ROUND(IF($C152="売",$F152*1.04,$F152*0.96),0))</f>
        <v/>
      </c>
      <c r="O152" s="492" t="str">
        <f>IF(OR($B152="",$F152="",$H152=""),"",IF($C152="売",IF($H152&lt;=$M152,"🟢利確",IF($H152&lt;=$F152*0.95,"🟡利確&amp;TR STOP検討",IF($H152&gt;=$N152,"🔴損切",IF($H152&gt;=$F152*1.035,"🔴損切間近",IF($H152&gt;=$F152*1.03,"⚠️+3%注意","保持継続"))))),IF($H152&gt;=$M152,"🟢利確",IF($H152&gt;=$F152*1.05,"🟡利確&amp;TR STOP検討",IF($H152&lt;=$N152,"🔴損切",IF($H152&lt;=$F152*0.965,"🔴損切間近",IF($H152&lt;=$F152*0.97,"⚠️-3%注意","保持継続")))))))</f>
        <v/>
      </c>
      <c r="P152" s="491"/>
      <c r="Q152" s="491"/>
      <c r="R152" s="491" t="str">
        <f>IF(P152="","",ROUND(P152*0.97,0))</f>
        <v/>
      </c>
      <c r="S152" s="586" t="str">
        <f>IF(B152="","",IF(T152&lt;&gt;"","✅売却済",IF(OR(H152="",L152=""),"📌保有中",IF(L152&gt;=0.06,"🟢利確推奨",IF(L152&gt;=0.05,"🟡利確直近",IF(L152&gt;=0.045,"🔵トレーリング検討",IF(L152&gt;-0.03,"📌保有中",IF(L152&gt;-0.04,"⚠️損切注意","🔴損切り"))))))))</f>
        <v/>
      </c>
      <c r="T152" s="594" t="str">
        <f>IF(OR($AH152="",$AH152="保有中"),"",IF($AH152="日数制限",$AE152,IF($AH152="損切確定",IF(N($AG152)=0,TODAY(),$AG152),IF(N($AF152)=0,TODAY(),$AF152))))</f>
        <v/>
      </c>
      <c r="U152" s="491" t="str">
        <f>IF(OR($AH152="",$AH152="保有中"),"",ROUND(IF($AH152="日数制限",$AI152,IF($AH152="利益確定",$M152,$N152)),0))</f>
        <v/>
      </c>
      <c r="V152" s="701" t="str">
        <f>IF(OR(F152="",G152="",U152=""),"",IF(C152="売",(F152-U152)*G152,(U152-F152)*G152))</f>
        <v/>
      </c>
      <c r="W152" s="493" t="str">
        <f>IF(OR($E152="",$B152=""),"",IF($T152&lt;&gt;"",$T152-$E152,TODAY()-$E152)+1)</f>
        <v/>
      </c>
      <c r="X152" s="489" t="str">
        <f>IF(OR($AH152="",$AH152="保有中"),"",$AH152)</f>
        <v/>
      </c>
      <c r="Y152" s="488"/>
      <c r="Z152" s="710"/>
      <c r="AD152" s="608"/>
      <c r="AE152" s="600" t="str">
        <f>IF($E152="","",WORKDAY($E152,12))</f>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IFERROR(INDEX(始値!$E$6:$BT$305,MATCH(TEXT($B152,"0"),TEXT(銘柄管理!$B$6:$B$305,"0"),0),MATCH($AE152,始値!$E$3:$BT$3,0)),"")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IF($F153="","",ROUND(IF($C153="売",$F153*0.94,$F153*1.06),0))</f>
        <v/>
      </c>
      <c r="N153" s="491" t="str">
        <f>IF($F153="","",ROUND(IF($C153="売",$F153*1.04,$F153*0.96),0))</f>
        <v/>
      </c>
      <c r="O153" s="492" t="str">
        <f>IF(OR($B153="",$F153="",$H153=""),"",IF($C153="売",IF($H153&lt;=$M153,"🟢利確",IF($H153&lt;=$F153*0.95,"🟡利確&amp;TR STOP検討",IF($H153&gt;=$N153,"🔴損切",IF($H153&gt;=$F153*1.035,"🔴損切間近",IF($H153&gt;=$F153*1.03,"⚠️+3%注意","保持継続"))))),IF($H153&gt;=$M153,"🟢利確",IF($H153&gt;=$F153*1.05,"🟡利確&amp;TR STOP検討",IF($H153&lt;=$N153,"🔴損切",IF($H153&lt;=$F153*0.965,"🔴損切間近",IF($H153&lt;=$F153*0.97,"⚠️-3%注意","保持継続")))))))</f>
        <v/>
      </c>
      <c r="P153" s="491"/>
      <c r="Q153" s="491"/>
      <c r="R153" s="491" t="str">
        <f>IF(P153="","",ROUND(P153*0.97,0))</f>
        <v/>
      </c>
      <c r="S153" s="586" t="str">
        <f>IF(B153="","",IF(T153&lt;&gt;"","✅売却済",IF(OR(H153="",L153=""),"📌保有中",IF(L153&gt;=0.06,"🟢利確推奨",IF(L153&gt;=0.05,"🟡利確直近",IF(L153&gt;=0.045,"🔵トレーリング検討",IF(L153&gt;-0.03,"📌保有中",IF(L153&gt;-0.04,"⚠️損切注意","🔴損切り"))))))))</f>
        <v/>
      </c>
      <c r="T153" s="594" t="str">
        <f>IF(OR($AH153="",$AH153="保有中"),"",IF($AH153="日数制限",$AE153,IF($AH153="損切確定",IF(N($AG153)=0,TODAY(),$AG153),IF(N($AF153)=0,TODAY(),$AF153))))</f>
        <v/>
      </c>
      <c r="U153" s="491" t="str">
        <f>IF(OR($AH153="",$AH153="保有中"),"",ROUND(IF($AH153="日数制限",$AI153,IF($AH153="利益確定",$M153,$N153)),0))</f>
        <v/>
      </c>
      <c r="V153" s="701" t="str">
        <f>IF(OR(F153="",G153="",U153=""),"",IF(C153="売",(F153-U153)*G153,(U153-F153)*G153))</f>
        <v/>
      </c>
      <c r="W153" s="493" t="str">
        <f>IF(OR($E153="",$B153=""),"",IF($T153&lt;&gt;"",$T153-$E153,TODAY()-$E153)+1)</f>
        <v/>
      </c>
      <c r="X153" s="489" t="str">
        <f>IF(OR($AH153="",$AH153="保有中"),"",$AH153)</f>
        <v/>
      </c>
      <c r="Y153" s="488"/>
      <c r="Z153" s="710"/>
      <c r="AD153" s="608"/>
      <c r="AE153" s="600" t="str">
        <f>IF($E153="","",WORKDAY($E153,12))</f>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IFERROR(INDEX(始値!$E$6:$BT$305,MATCH(TEXT($B153,"0"),TEXT(銘柄管理!$B$6:$B$305,"0"),0),MATCH($AE153,始値!$E$3:$BT$3,0)),"")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IF($F154="","",ROUND(IF($C154="売",$F154*0.94,$F154*1.06),0))</f>
        <v/>
      </c>
      <c r="N154" s="491" t="str">
        <f>IF($F154="","",ROUND(IF($C154="売",$F154*1.04,$F154*0.96),0))</f>
        <v/>
      </c>
      <c r="O154" s="492" t="str">
        <f>IF(OR($B154="",$F154="",$H154=""),"",IF($C154="売",IF($H154&lt;=$M154,"🟢利確",IF($H154&lt;=$F154*0.95,"🟡利確&amp;TR STOP検討",IF($H154&gt;=$N154,"🔴損切",IF($H154&gt;=$F154*1.035,"🔴損切間近",IF($H154&gt;=$F154*1.03,"⚠️+3%注意","保持継続"))))),IF($H154&gt;=$M154,"🟢利確",IF($H154&gt;=$F154*1.05,"🟡利確&amp;TR STOP検討",IF($H154&lt;=$N154,"🔴損切",IF($H154&lt;=$F154*0.965,"🔴損切間近",IF($H154&lt;=$F154*0.97,"⚠️-3%注意","保持継続")))))))</f>
        <v/>
      </c>
      <c r="P154" s="491"/>
      <c r="Q154" s="491"/>
      <c r="R154" s="491" t="str">
        <f>IF(P154="","",ROUND(P154*0.97,0))</f>
        <v/>
      </c>
      <c r="S154" s="586" t="str">
        <f>IF(B154="","",IF(T154&lt;&gt;"","✅売却済",IF(OR(H154="",L154=""),"📌保有中",IF(L154&gt;=0.06,"🟢利確推奨",IF(L154&gt;=0.05,"🟡利確直近",IF(L154&gt;=0.045,"🔵トレーリング検討",IF(L154&gt;-0.03,"📌保有中",IF(L154&gt;-0.04,"⚠️損切注意","🔴損切り"))))))))</f>
        <v/>
      </c>
      <c r="T154" s="594" t="str">
        <f>IF(OR($AH154="",$AH154="保有中"),"",IF($AH154="日数制限",$AE154,IF($AH154="損切確定",IF(N($AG154)=0,TODAY(),$AG154),IF(N($AF154)=0,TODAY(),$AF154))))</f>
        <v/>
      </c>
      <c r="U154" s="491" t="str">
        <f>IF(OR($AH154="",$AH154="保有中"),"",ROUND(IF($AH154="日数制限",$AI154,IF($AH154="利益確定",$M154,$N154)),0))</f>
        <v/>
      </c>
      <c r="V154" s="701" t="str">
        <f>IF(OR(F154="",G154="",U154=""),"",IF(C154="売",(F154-U154)*G154,(U154-F154)*G154))</f>
        <v/>
      </c>
      <c r="W154" s="493" t="str">
        <f>IF(OR($E154="",$B154=""),"",IF($T154&lt;&gt;"",$T154-$E154,TODAY()-$E154)+1)</f>
        <v/>
      </c>
      <c r="X154" s="489" t="str">
        <f>IF(OR($AH154="",$AH154="保有中"),"",$AH154)</f>
        <v/>
      </c>
      <c r="Y154" s="488"/>
      <c r="Z154" s="710"/>
      <c r="AD154" s="608"/>
      <c r="AE154" s="600" t="str">
        <f>IF($E154="","",WORKDAY($E154,12))</f>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IFERROR(INDEX(始値!$E$6:$BT$305,MATCH(TEXT($B154,"0"),TEXT(銘柄管理!$B$6:$B$305,"0"),0),MATCH($AE154,始値!$E$3:$BT$3,0)),"")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IF($F155="","",ROUND(IF($C155="売",$F155*0.94,$F155*1.06),0))</f>
        <v/>
      </c>
      <c r="N155" s="491" t="str">
        <f>IF($F155="","",ROUND(IF($C155="売",$F155*1.04,$F155*0.96),0))</f>
        <v/>
      </c>
      <c r="O155" s="492" t="str">
        <f>IF(OR($B155="",$F155="",$H155=""),"",IF($C155="売",IF($H155&lt;=$M155,"🟢利確",IF($H155&lt;=$F155*0.95,"🟡利確&amp;TR STOP検討",IF($H155&gt;=$N155,"🔴損切",IF($H155&gt;=$F155*1.035,"🔴損切間近",IF($H155&gt;=$F155*1.03,"⚠️+3%注意","保持継続"))))),IF($H155&gt;=$M155,"🟢利確",IF($H155&gt;=$F155*1.05,"🟡利確&amp;TR STOP検討",IF($H155&lt;=$N155,"🔴損切",IF($H155&lt;=$F155*0.965,"🔴損切間近",IF($H155&lt;=$F155*0.97,"⚠️-3%注意","保持継続")))))))</f>
        <v/>
      </c>
      <c r="P155" s="491"/>
      <c r="Q155" s="491"/>
      <c r="R155" s="491" t="str">
        <f>IF(P155="","",ROUND(P155*0.97,0))</f>
        <v/>
      </c>
      <c r="S155" s="586" t="str">
        <f>IF(B155="","",IF(T155&lt;&gt;"","✅売却済",IF(OR(H155="",L155=""),"📌保有中",IF(L155&gt;=0.06,"🟢利確推奨",IF(L155&gt;=0.05,"🟡利確直近",IF(L155&gt;=0.045,"🔵トレーリング検討",IF(L155&gt;-0.03,"📌保有中",IF(L155&gt;-0.04,"⚠️損切注意","🔴損切り"))))))))</f>
        <v/>
      </c>
      <c r="T155" s="594" t="str">
        <f>IF(OR($AH155="",$AH155="保有中"),"",IF($AH155="日数制限",$AE155,IF($AH155="損切確定",IF(N($AG155)=0,TODAY(),$AG155),IF(N($AF155)=0,TODAY(),$AF155))))</f>
        <v/>
      </c>
      <c r="U155" s="491" t="str">
        <f>IF(OR($AH155="",$AH155="保有中"),"",ROUND(IF($AH155="日数制限",$AI155,IF($AH155="利益確定",$M155,$N155)),0))</f>
        <v/>
      </c>
      <c r="V155" s="701" t="str">
        <f>IF(OR(F155="",G155="",U155=""),"",IF(C155="売",(F155-U155)*G155,(U155-F155)*G155))</f>
        <v/>
      </c>
      <c r="W155" s="493" t="str">
        <f>IF(OR($E155="",$B155=""),"",IF($T155&lt;&gt;"",$T155-$E155,TODAY()-$E155)+1)</f>
        <v/>
      </c>
      <c r="X155" s="489" t="str">
        <f>IF(OR($AH155="",$AH155="保有中"),"",$AH155)</f>
        <v/>
      </c>
      <c r="Y155" s="488"/>
      <c r="Z155" s="710"/>
      <c r="AD155" s="608"/>
      <c r="AE155" s="600" t="str">
        <f>IF($E155="","",WORKDAY($E155,12))</f>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IFERROR(INDEX(始値!$E$6:$BT$305,MATCH(TEXT($B155,"0"),TEXT(銘柄管理!$B$6:$B$305,"0"),0),MATCH($AE155,始値!$E$3:$BT$3,0)),"")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IF($F156="","",ROUND(IF($C156="売",$F156*0.94,$F156*1.06),0))</f>
        <v/>
      </c>
      <c r="N156" s="491" t="str">
        <f>IF($F156="","",ROUND(IF($C156="売",$F156*1.04,$F156*0.96),0))</f>
        <v/>
      </c>
      <c r="O156" s="492" t="str">
        <f>IF(OR($B156="",$F156="",$H156=""),"",IF($C156="売",IF($H156&lt;=$M156,"🟢利確",IF($H156&lt;=$F156*0.95,"🟡利確&amp;TR STOP検討",IF($H156&gt;=$N156,"🔴損切",IF($H156&gt;=$F156*1.035,"🔴損切間近",IF($H156&gt;=$F156*1.03,"⚠️+3%注意","保持継続"))))),IF($H156&gt;=$M156,"🟢利確",IF($H156&gt;=$F156*1.05,"🟡利確&amp;TR STOP検討",IF($H156&lt;=$N156,"🔴損切",IF($H156&lt;=$F156*0.965,"🔴損切間近",IF($H156&lt;=$F156*0.97,"⚠️-3%注意","保持継続")))))))</f>
        <v/>
      </c>
      <c r="P156" s="491"/>
      <c r="Q156" s="491"/>
      <c r="R156" s="491" t="str">
        <f>IF(P156="","",ROUND(P156*0.97,0))</f>
        <v/>
      </c>
      <c r="S156" s="586" t="str">
        <f>IF(B156="","",IF(T156&lt;&gt;"","✅売却済",IF(OR(H156="",L156=""),"📌保有中",IF(L156&gt;=0.06,"🟢利確推奨",IF(L156&gt;=0.05,"🟡利確直近",IF(L156&gt;=0.045,"🔵トレーリング検討",IF(L156&gt;-0.03,"📌保有中",IF(L156&gt;-0.04,"⚠️損切注意","🔴損切り"))))))))</f>
        <v/>
      </c>
      <c r="T156" s="594" t="str">
        <f>IF(OR($AH156="",$AH156="保有中"),"",IF($AH156="日数制限",$AE156,IF($AH156="損切確定",IF(N($AG156)=0,TODAY(),$AG156),IF(N($AF156)=0,TODAY(),$AF156))))</f>
        <v/>
      </c>
      <c r="U156" s="491" t="str">
        <f>IF(OR($AH156="",$AH156="保有中"),"",ROUND(IF($AH156="日数制限",$AI156,IF($AH156="利益確定",$M156,$N156)),0))</f>
        <v/>
      </c>
      <c r="V156" s="701" t="str">
        <f>IF(OR(F156="",G156="",U156=""),"",IF(C156="売",(F156-U156)*G156,(U156-F156)*G156))</f>
        <v/>
      </c>
      <c r="W156" s="493" t="str">
        <f>IF(OR($E156="",$B156=""),"",IF($T156&lt;&gt;"",$T156-$E156,TODAY()-$E156)+1)</f>
        <v/>
      </c>
      <c r="X156" s="489" t="str">
        <f>IF(OR($AH156="",$AH156="保有中"),"",$AH156)</f>
        <v/>
      </c>
      <c r="Y156" s="488"/>
      <c r="Z156" s="710"/>
      <c r="AD156" s="608"/>
      <c r="AE156" s="600" t="str">
        <f>IF($E156="","",WORKDAY($E156,12))</f>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IFERROR(INDEX(始値!$E$6:$BT$305,MATCH(TEXT($B156,"0"),TEXT(銘柄管理!$B$6:$B$305,"0"),0),MATCH($AE156,始値!$E$3:$BT$3,0)),"")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IF($F157="","",ROUND(IF($C157="売",$F157*0.94,$F157*1.06),0))</f>
        <v/>
      </c>
      <c r="N157" s="491" t="str">
        <f>IF($F157="","",ROUND(IF($C157="売",$F157*1.04,$F157*0.96),0))</f>
        <v/>
      </c>
      <c r="O157" s="492" t="str">
        <f>IF(OR($B157="",$F157="",$H157=""),"",IF($C157="売",IF($H157&lt;=$M157,"🟢利確",IF($H157&lt;=$F157*0.95,"🟡利確&amp;TR STOP検討",IF($H157&gt;=$N157,"🔴損切",IF($H157&gt;=$F157*1.035,"🔴損切間近",IF($H157&gt;=$F157*1.03,"⚠️+3%注意","保持継続"))))),IF($H157&gt;=$M157,"🟢利確",IF($H157&gt;=$F157*1.05,"🟡利確&amp;TR STOP検討",IF($H157&lt;=$N157,"🔴損切",IF($H157&lt;=$F157*0.965,"🔴損切間近",IF($H157&lt;=$F157*0.97,"⚠️-3%注意","保持継続")))))))</f>
        <v/>
      </c>
      <c r="P157" s="491"/>
      <c r="Q157" s="491"/>
      <c r="R157" s="491" t="str">
        <f>IF(P157="","",ROUND(P157*0.97,0))</f>
        <v/>
      </c>
      <c r="S157" s="586" t="str">
        <f>IF(B157="","",IF(T157&lt;&gt;"","✅売却済",IF(OR(H157="",L157=""),"📌保有中",IF(L157&gt;=0.06,"🟢利確推奨",IF(L157&gt;=0.05,"🟡利確直近",IF(L157&gt;=0.045,"🔵トレーリング検討",IF(L157&gt;-0.03,"📌保有中",IF(L157&gt;-0.04,"⚠️損切注意","🔴損切り"))))))))</f>
        <v/>
      </c>
      <c r="T157" s="594" t="str">
        <f>IF(OR($AH157="",$AH157="保有中"),"",IF($AH157="日数制限",$AE157,IF($AH157="損切確定",IF(N($AG157)=0,TODAY(),$AG157),IF(N($AF157)=0,TODAY(),$AF157))))</f>
        <v/>
      </c>
      <c r="U157" s="491" t="str">
        <f>IF(OR($AH157="",$AH157="保有中"),"",ROUND(IF($AH157="日数制限",$AI157,IF($AH157="利益確定",$M157,$N157)),0))</f>
        <v/>
      </c>
      <c r="V157" s="701" t="str">
        <f>IF(OR(F157="",G157="",U157=""),"",IF(C157="売",(F157-U157)*G157,(U157-F157)*G157))</f>
        <v/>
      </c>
      <c r="W157" s="493" t="str">
        <f>IF(OR($E157="",$B157=""),"",IF($T157&lt;&gt;"",$T157-$E157,TODAY()-$E157)+1)</f>
        <v/>
      </c>
      <c r="X157" s="489" t="str">
        <f>IF(OR($AH157="",$AH157="保有中"),"",$AH157)</f>
        <v/>
      </c>
      <c r="Y157" s="488"/>
      <c r="Z157" s="710"/>
      <c r="AD157" s="608"/>
      <c r="AE157" s="600" t="str">
        <f>IF($E157="","",WORKDAY($E157,12))</f>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IFERROR(INDEX(始値!$E$6:$BT$305,MATCH(TEXT($B157,"0"),TEXT(銘柄管理!$B$6:$B$305,"0"),0),MATCH($AE157,始値!$E$3:$BT$3,0)),"")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IF($F158="","",ROUND(IF($C158="売",$F158*0.94,$F158*1.06),0))</f>
        <v/>
      </c>
      <c r="N158" s="491" t="str">
        <f>IF($F158="","",ROUND(IF($C158="売",$F158*1.04,$F158*0.96),0))</f>
        <v/>
      </c>
      <c r="O158" s="492" t="str">
        <f>IF(OR($B158="",$F158="",$H158=""),"",IF($C158="売",IF($H158&lt;=$M158,"🟢利確",IF($H158&lt;=$F158*0.95,"🟡利確&amp;TR STOP検討",IF($H158&gt;=$N158,"🔴損切",IF($H158&gt;=$F158*1.035,"🔴損切間近",IF($H158&gt;=$F158*1.03,"⚠️+3%注意","保持継続"))))),IF($H158&gt;=$M158,"🟢利確",IF($H158&gt;=$F158*1.05,"🟡利確&amp;TR STOP検討",IF($H158&lt;=$N158,"🔴損切",IF($H158&lt;=$F158*0.965,"🔴損切間近",IF($H158&lt;=$F158*0.97,"⚠️-3%注意","保持継続")))))))</f>
        <v/>
      </c>
      <c r="P158" s="491"/>
      <c r="Q158" s="491"/>
      <c r="R158" s="491" t="str">
        <f>IF(P158="","",ROUND(P158*0.97,0))</f>
        <v/>
      </c>
      <c r="S158" s="586" t="str">
        <f>IF(B158="","",IF(T158&lt;&gt;"","✅売却済",IF(OR(H158="",L158=""),"📌保有中",IF(L158&gt;=0.06,"🟢利確推奨",IF(L158&gt;=0.05,"🟡利確直近",IF(L158&gt;=0.045,"🔵トレーリング検討",IF(L158&gt;-0.03,"📌保有中",IF(L158&gt;-0.04,"⚠️損切注意","🔴損切り"))))))))</f>
        <v/>
      </c>
      <c r="T158" s="594" t="str">
        <f>IF(OR($AH158="",$AH158="保有中"),"",IF($AH158="日数制限",$AE158,IF($AH158="損切確定",IF(N($AG158)=0,TODAY(),$AG158),IF(N($AF158)=0,TODAY(),$AF158))))</f>
        <v/>
      </c>
      <c r="U158" s="491" t="str">
        <f>IF(OR($AH158="",$AH158="保有中"),"",ROUND(IF($AH158="日数制限",$AI158,IF($AH158="利益確定",$M158,$N158)),0))</f>
        <v/>
      </c>
      <c r="V158" s="701" t="str">
        <f>IF(OR(F158="",G158="",U158=""),"",IF(C158="売",(F158-U158)*G158,(U158-F158)*G158))</f>
        <v/>
      </c>
      <c r="W158" s="493" t="str">
        <f>IF(OR($E158="",$B158=""),"",IF($T158&lt;&gt;"",$T158-$E158,TODAY()-$E158)+1)</f>
        <v/>
      </c>
      <c r="X158" s="489" t="str">
        <f>IF(OR($AH158="",$AH158="保有中"),"",$AH158)</f>
        <v/>
      </c>
      <c r="Y158" s="488"/>
      <c r="Z158" s="710"/>
      <c r="AD158" s="608"/>
      <c r="AE158" s="600" t="str">
        <f>IF($E158="","",WORKDAY($E158,12))</f>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IFERROR(INDEX(始値!$E$6:$BT$305,MATCH(TEXT($B158,"0"),TEXT(銘柄管理!$B$6:$B$305,"0"),0),MATCH($AE158,始値!$E$3:$BT$3,0)),"")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IF($F159="","",ROUND(IF($C159="売",$F159*0.94,$F159*1.06),0))</f>
        <v/>
      </c>
      <c r="N159" s="491" t="str">
        <f>IF($F159="","",ROUND(IF($C159="売",$F159*1.04,$F159*0.96),0))</f>
        <v/>
      </c>
      <c r="O159" s="492" t="str">
        <f>IF(OR($B159="",$F159="",$H159=""),"",IF($C159="売",IF($H159&lt;=$M159,"🟢利確",IF($H159&lt;=$F159*0.95,"🟡利確&amp;TR STOP検討",IF($H159&gt;=$N159,"🔴損切",IF($H159&gt;=$F159*1.035,"🔴損切間近",IF($H159&gt;=$F159*1.03,"⚠️+3%注意","保持継続"))))),IF($H159&gt;=$M159,"🟢利確",IF($H159&gt;=$F159*1.05,"🟡利確&amp;TR STOP検討",IF($H159&lt;=$N159,"🔴損切",IF($H159&lt;=$F159*0.965,"🔴損切間近",IF($H159&lt;=$F159*0.97,"⚠️-3%注意","保持継続")))))))</f>
        <v/>
      </c>
      <c r="P159" s="491"/>
      <c r="Q159" s="491"/>
      <c r="R159" s="491" t="str">
        <f>IF(P159="","",ROUND(P159*0.97,0))</f>
        <v/>
      </c>
      <c r="S159" s="586" t="str">
        <f>IF(B159="","",IF(T159&lt;&gt;"","✅売却済",IF(OR(H159="",L159=""),"📌保有中",IF(L159&gt;=0.06,"🟢利確推奨",IF(L159&gt;=0.05,"🟡利確直近",IF(L159&gt;=0.045,"🔵トレーリング検討",IF(L159&gt;-0.03,"📌保有中",IF(L159&gt;-0.04,"⚠️損切注意","🔴損切り"))))))))</f>
        <v/>
      </c>
      <c r="T159" s="594" t="str">
        <f>IF(OR($AH159="",$AH159="保有中"),"",IF($AH159="日数制限",$AE159,IF($AH159="損切確定",IF(N($AG159)=0,TODAY(),$AG159),IF(N($AF159)=0,TODAY(),$AF159))))</f>
        <v/>
      </c>
      <c r="U159" s="491" t="str">
        <f>IF(OR($AH159="",$AH159="保有中"),"",ROUND(IF($AH159="日数制限",$AI159,IF($AH159="利益確定",$M159,$N159)),0))</f>
        <v/>
      </c>
      <c r="V159" s="701" t="str">
        <f>IF(OR(F159="",G159="",U159=""),"",IF(C159="売",(F159-U159)*G159,(U159-F159)*G159))</f>
        <v/>
      </c>
      <c r="W159" s="493" t="str">
        <f>IF(OR($E159="",$B159=""),"",IF($T159&lt;&gt;"",$T159-$E159,TODAY()-$E159)+1)</f>
        <v/>
      </c>
      <c r="X159" s="489" t="str">
        <f>IF(OR($AH159="",$AH159="保有中"),"",$AH159)</f>
        <v/>
      </c>
      <c r="Y159" s="488"/>
      <c r="Z159" s="710"/>
      <c r="AD159" s="608"/>
      <c r="AE159" s="600" t="str">
        <f>IF($E159="","",WORKDAY($E159,12))</f>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IFERROR(INDEX(始値!$E$6:$BT$305,MATCH(TEXT($B159,"0"),TEXT(銘柄管理!$B$6:$B$305,"0"),0),MATCH($AE159,始値!$E$3:$BT$3,0)),"")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IF($F160="","",ROUND(IF($C160="売",$F160*0.94,$F160*1.06),0))</f>
        <v/>
      </c>
      <c r="N160" s="491" t="str">
        <f>IF($F160="","",ROUND(IF($C160="売",$F160*1.04,$F160*0.96),0))</f>
        <v/>
      </c>
      <c r="O160" s="492" t="str">
        <f>IF(OR($B160="",$F160="",$H160=""),"",IF($C160="売",IF($H160&lt;=$M160,"🟢利確",IF($H160&lt;=$F160*0.95,"🟡利確&amp;TR STOP検討",IF($H160&gt;=$N160,"🔴損切",IF($H160&gt;=$F160*1.035,"🔴損切間近",IF($H160&gt;=$F160*1.03,"⚠️+3%注意","保持継続"))))),IF($H160&gt;=$M160,"🟢利確",IF($H160&gt;=$F160*1.05,"🟡利確&amp;TR STOP検討",IF($H160&lt;=$N160,"🔴損切",IF($H160&lt;=$F160*0.965,"🔴損切間近",IF($H160&lt;=$F160*0.97,"⚠️-3%注意","保持継続")))))))</f>
        <v/>
      </c>
      <c r="P160" s="491"/>
      <c r="Q160" s="491"/>
      <c r="R160" s="491" t="str">
        <f>IF(P160="","",ROUND(P160*0.97,0))</f>
        <v/>
      </c>
      <c r="S160" s="586" t="str">
        <f>IF(B160="","",IF(T160&lt;&gt;"","✅売却済",IF(OR(H160="",L160=""),"📌保有中",IF(L160&gt;=0.06,"🟢利確推奨",IF(L160&gt;=0.05,"🟡利確直近",IF(L160&gt;=0.045,"🔵トレーリング検討",IF(L160&gt;-0.03,"📌保有中",IF(L160&gt;-0.04,"⚠️損切注意","🔴損切り"))))))))</f>
        <v/>
      </c>
      <c r="T160" s="594" t="str">
        <f>IF(OR($AH160="",$AH160="保有中"),"",IF($AH160="日数制限",$AE160,IF($AH160="損切確定",IF(N($AG160)=0,TODAY(),$AG160),IF(N($AF160)=0,TODAY(),$AF160))))</f>
        <v/>
      </c>
      <c r="U160" s="491" t="str">
        <f>IF(OR($AH160="",$AH160="保有中"),"",ROUND(IF($AH160="日数制限",$AI160,IF($AH160="利益確定",$M160,$N160)),0))</f>
        <v/>
      </c>
      <c r="V160" s="701" t="str">
        <f>IF(OR(F160="",G160="",U160=""),"",IF(C160="売",(F160-U160)*G160,(U160-F160)*G160))</f>
        <v/>
      </c>
      <c r="W160" s="493" t="str">
        <f>IF(OR($E160="",$B160=""),"",IF($T160&lt;&gt;"",$T160-$E160,TODAY()-$E160)+1)</f>
        <v/>
      </c>
      <c r="X160" s="489" t="str">
        <f>IF(OR($AH160="",$AH160="保有中"),"",$AH160)</f>
        <v/>
      </c>
      <c r="Y160" s="488"/>
      <c r="Z160" s="710"/>
      <c r="AD160" s="608"/>
      <c r="AE160" s="600" t="str">
        <f>IF($E160="","",WORKDAY($E160,12))</f>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IFERROR(INDEX(始値!$E$6:$BT$305,MATCH(TEXT($B160,"0"),TEXT(銘柄管理!$B$6:$B$305,"0"),0),MATCH($AE160,始値!$E$3:$BT$3,0)),"")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IF($F161="","",ROUND(IF($C161="売",$F161*0.94,$F161*1.06),0))</f>
        <v/>
      </c>
      <c r="N161" s="491" t="str">
        <f>IF($F161="","",ROUND(IF($C161="売",$F161*1.04,$F161*0.96),0))</f>
        <v/>
      </c>
      <c r="O161" s="492" t="str">
        <f>IF(OR($B161="",$F161="",$H161=""),"",IF($C161="売",IF($H161&lt;=$M161,"🟢利確",IF($H161&lt;=$F161*0.95,"🟡利確&amp;TR STOP検討",IF($H161&gt;=$N161,"🔴損切",IF($H161&gt;=$F161*1.035,"🔴損切間近",IF($H161&gt;=$F161*1.03,"⚠️+3%注意","保持継続"))))),IF($H161&gt;=$M161,"🟢利確",IF($H161&gt;=$F161*1.05,"🟡利確&amp;TR STOP検討",IF($H161&lt;=$N161,"🔴損切",IF($H161&lt;=$F161*0.965,"🔴損切間近",IF($H161&lt;=$F161*0.97,"⚠️-3%注意","保持継続")))))))</f>
        <v/>
      </c>
      <c r="P161" s="491"/>
      <c r="Q161" s="491"/>
      <c r="R161" s="491" t="str">
        <f>IF(P161="","",ROUND(P161*0.97,0))</f>
        <v/>
      </c>
      <c r="S161" s="586" t="str">
        <f>IF(B161="","",IF(T161&lt;&gt;"","✅売却済",IF(OR(H161="",L161=""),"📌保有中",IF(L161&gt;=0.06,"🟢利確推奨",IF(L161&gt;=0.05,"🟡利確直近",IF(L161&gt;=0.045,"🔵トレーリング検討",IF(L161&gt;-0.03,"📌保有中",IF(L161&gt;-0.04,"⚠️損切注意","🔴損切り"))))))))</f>
        <v/>
      </c>
      <c r="T161" s="594" t="str">
        <f>IF(OR($AH161="",$AH161="保有中"),"",IF($AH161="日数制限",$AE161,IF($AH161="損切確定",IF(N($AG161)=0,TODAY(),$AG161),IF(N($AF161)=0,TODAY(),$AF161))))</f>
        <v/>
      </c>
      <c r="U161" s="491" t="str">
        <f>IF(OR($AH161="",$AH161="保有中"),"",ROUND(IF($AH161="日数制限",$AI161,IF($AH161="利益確定",$M161,$N161)),0))</f>
        <v/>
      </c>
      <c r="V161" s="701" t="str">
        <f>IF(OR(F161="",G161="",U161=""),"",IF(C161="売",(F161-U161)*G161,(U161-F161)*G161))</f>
        <v/>
      </c>
      <c r="W161" s="493" t="str">
        <f>IF(OR($E161="",$B161=""),"",IF($T161&lt;&gt;"",$T161-$E161,TODAY()-$E161)+1)</f>
        <v/>
      </c>
      <c r="X161" s="489" t="str">
        <f>IF(OR($AH161="",$AH161="保有中"),"",$AH161)</f>
        <v/>
      </c>
      <c r="Y161" s="488"/>
      <c r="Z161" s="710"/>
      <c r="AD161" s="608"/>
      <c r="AE161" s="600" t="str">
        <f>IF($E161="","",WORKDAY($E161,12))</f>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IFERROR(INDEX(始値!$E$6:$BT$305,MATCH(TEXT($B161,"0"),TEXT(銘柄管理!$B$6:$B$305,"0"),0),MATCH($AE161,始値!$E$3:$BT$3,0)),"")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IF($F162="","",ROUND(IF($C162="売",$F162*0.94,$F162*1.06),0))</f>
        <v/>
      </c>
      <c r="N162" s="491" t="str">
        <f>IF($F162="","",ROUND(IF($C162="売",$F162*1.04,$F162*0.96),0))</f>
        <v/>
      </c>
      <c r="O162" s="492" t="str">
        <f>IF(OR($B162="",$F162="",$H162=""),"",IF($C162="売",IF($H162&lt;=$M162,"🟢利確",IF($H162&lt;=$F162*0.95,"🟡利確&amp;TR STOP検討",IF($H162&gt;=$N162,"🔴損切",IF($H162&gt;=$F162*1.035,"🔴損切間近",IF($H162&gt;=$F162*1.03,"⚠️+3%注意","保持継続"))))),IF($H162&gt;=$M162,"🟢利確",IF($H162&gt;=$F162*1.05,"🟡利確&amp;TR STOP検討",IF($H162&lt;=$N162,"🔴損切",IF($H162&lt;=$F162*0.965,"🔴損切間近",IF($H162&lt;=$F162*0.97,"⚠️-3%注意","保持継続")))))))</f>
        <v/>
      </c>
      <c r="P162" s="491"/>
      <c r="Q162" s="491"/>
      <c r="R162" s="491" t="str">
        <f>IF(P162="","",ROUND(P162*0.97,0))</f>
        <v/>
      </c>
      <c r="S162" s="586" t="str">
        <f>IF(B162="","",IF(T162&lt;&gt;"","✅売却済",IF(OR(H162="",L162=""),"📌保有中",IF(L162&gt;=0.06,"🟢利確推奨",IF(L162&gt;=0.05,"🟡利確直近",IF(L162&gt;=0.045,"🔵トレーリング検討",IF(L162&gt;-0.03,"📌保有中",IF(L162&gt;-0.04,"⚠️損切注意","🔴損切り"))))))))</f>
        <v/>
      </c>
      <c r="T162" s="594" t="str">
        <f>IF(OR($AH162="",$AH162="保有中"),"",IF($AH162="日数制限",$AE162,IF($AH162="損切確定",IF(N($AG162)=0,TODAY(),$AG162),IF(N($AF162)=0,TODAY(),$AF162))))</f>
        <v/>
      </c>
      <c r="U162" s="491" t="str">
        <f>IF(OR($AH162="",$AH162="保有中"),"",ROUND(IF($AH162="日数制限",$AI162,IF($AH162="利益確定",$M162,$N162)),0))</f>
        <v/>
      </c>
      <c r="V162" s="701" t="str">
        <f>IF(OR(F162="",G162="",U162=""),"",IF(C162="売",(F162-U162)*G162,(U162-F162)*G162))</f>
        <v/>
      </c>
      <c r="W162" s="493" t="str">
        <f>IF(OR($E162="",$B162=""),"",IF($T162&lt;&gt;"",$T162-$E162,TODAY()-$E162)+1)</f>
        <v/>
      </c>
      <c r="X162" s="489" t="str">
        <f>IF(OR($AH162="",$AH162="保有中"),"",$AH162)</f>
        <v/>
      </c>
      <c r="Y162" s="488"/>
      <c r="Z162" s="710"/>
      <c r="AD162" s="608"/>
      <c r="AE162" s="600" t="str">
        <f>IF($E162="","",WORKDAY($E162,12))</f>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IFERROR(INDEX(始値!$E$6:$BT$305,MATCH(TEXT($B162,"0"),TEXT(銘柄管理!$B$6:$B$305,"0"),0),MATCH($AE162,始値!$E$3:$BT$3,0)),"")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IF($F163="","",ROUND(IF($C163="売",$F163*0.94,$F163*1.06),0))</f>
        <v/>
      </c>
      <c r="N163" s="491" t="str">
        <f>IF($F163="","",ROUND(IF($C163="売",$F163*1.04,$F163*0.96),0))</f>
        <v/>
      </c>
      <c r="O163" s="492" t="str">
        <f>IF(OR($B163="",$F163="",$H163=""),"",IF($C163="売",IF($H163&lt;=$M163,"🟢利確",IF($H163&lt;=$F163*0.95,"🟡利確&amp;TR STOP検討",IF($H163&gt;=$N163,"🔴損切",IF($H163&gt;=$F163*1.035,"🔴損切間近",IF($H163&gt;=$F163*1.03,"⚠️+3%注意","保持継続"))))),IF($H163&gt;=$M163,"🟢利確",IF($H163&gt;=$F163*1.05,"🟡利確&amp;TR STOP検討",IF($H163&lt;=$N163,"🔴損切",IF($H163&lt;=$F163*0.965,"🔴損切間近",IF($H163&lt;=$F163*0.97,"⚠️-3%注意","保持継続")))))))</f>
        <v/>
      </c>
      <c r="P163" s="491"/>
      <c r="Q163" s="491"/>
      <c r="R163" s="491" t="str">
        <f>IF(P163="","",ROUND(P163*0.97,0))</f>
        <v/>
      </c>
      <c r="S163" s="586" t="str">
        <f>IF(B163="","",IF(T163&lt;&gt;"","✅売却済",IF(OR(H163="",L163=""),"📌保有中",IF(L163&gt;=0.06,"🟢利確推奨",IF(L163&gt;=0.05,"🟡利確直近",IF(L163&gt;=0.045,"🔵トレーリング検討",IF(L163&gt;-0.03,"📌保有中",IF(L163&gt;-0.04,"⚠️損切注意","🔴損切り"))))))))</f>
        <v/>
      </c>
      <c r="T163" s="594" t="str">
        <f>IF(OR($AH163="",$AH163="保有中"),"",IF($AH163="日数制限",$AE163,IF($AH163="損切確定",IF(N($AG163)=0,TODAY(),$AG163),IF(N($AF163)=0,TODAY(),$AF163))))</f>
        <v/>
      </c>
      <c r="U163" s="491" t="str">
        <f>IF(OR($AH163="",$AH163="保有中"),"",ROUND(IF($AH163="日数制限",$AI163,IF($AH163="利益確定",$M163,$N163)),0))</f>
        <v/>
      </c>
      <c r="V163" s="701" t="str">
        <f>IF(OR(F163="",G163="",U163=""),"",IF(C163="売",(F163-U163)*G163,(U163-F163)*G163))</f>
        <v/>
      </c>
      <c r="W163" s="493" t="str">
        <f>IF(OR($E163="",$B163=""),"",IF($T163&lt;&gt;"",$T163-$E163,TODAY()-$E163)+1)</f>
        <v/>
      </c>
      <c r="X163" s="489" t="str">
        <f>IF(OR($AH163="",$AH163="保有中"),"",$AH163)</f>
        <v/>
      </c>
      <c r="Y163" s="488"/>
      <c r="Z163" s="710"/>
      <c r="AD163" s="608"/>
      <c r="AE163" s="600" t="str">
        <f>IF($E163="","",WORKDAY($E163,12))</f>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IFERROR(INDEX(始値!$E$6:$BT$305,MATCH(TEXT($B163,"0"),TEXT(銘柄管理!$B$6:$B$305,"0"),0),MATCH($AE163,始値!$E$3:$BT$3,0)),"")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IF($F164="","",ROUND(IF($C164="売",$F164*0.94,$F164*1.06),0))</f>
        <v/>
      </c>
      <c r="N164" s="491" t="str">
        <f>IF($F164="","",ROUND(IF($C164="売",$F164*1.04,$F164*0.96),0))</f>
        <v/>
      </c>
      <c r="O164" s="492" t="str">
        <f>IF(OR($B164="",$F164="",$H164=""),"",IF($C164="売",IF($H164&lt;=$M164,"🟢利確",IF($H164&lt;=$F164*0.95,"🟡利確&amp;TR STOP検討",IF($H164&gt;=$N164,"🔴損切",IF($H164&gt;=$F164*1.035,"🔴損切間近",IF($H164&gt;=$F164*1.03,"⚠️+3%注意","保持継続"))))),IF($H164&gt;=$M164,"🟢利確",IF($H164&gt;=$F164*1.05,"🟡利確&amp;TR STOP検討",IF($H164&lt;=$N164,"🔴損切",IF($H164&lt;=$F164*0.965,"🔴損切間近",IF($H164&lt;=$F164*0.97,"⚠️-3%注意","保持継続")))))))</f>
        <v/>
      </c>
      <c r="P164" s="491"/>
      <c r="Q164" s="491"/>
      <c r="R164" s="491" t="str">
        <f>IF(P164="","",ROUND(P164*0.97,0))</f>
        <v/>
      </c>
      <c r="S164" s="586" t="str">
        <f>IF(B164="","",IF(T164&lt;&gt;"","✅売却済",IF(OR(H164="",L164=""),"📌保有中",IF(L164&gt;=0.06,"🟢利確推奨",IF(L164&gt;=0.05,"🟡利確直近",IF(L164&gt;=0.045,"🔵トレーリング検討",IF(L164&gt;-0.03,"📌保有中",IF(L164&gt;-0.04,"⚠️損切注意","🔴損切り"))))))))</f>
        <v/>
      </c>
      <c r="T164" s="594" t="str">
        <f>IF(OR($AH164="",$AH164="保有中"),"",IF($AH164="日数制限",$AE164,IF($AH164="損切確定",IF(N($AG164)=0,TODAY(),$AG164),IF(N($AF164)=0,TODAY(),$AF164))))</f>
        <v/>
      </c>
      <c r="U164" s="491" t="str">
        <f>IF(OR($AH164="",$AH164="保有中"),"",ROUND(IF($AH164="日数制限",$AI164,IF($AH164="利益確定",$M164,$N164)),0))</f>
        <v/>
      </c>
      <c r="V164" s="701" t="str">
        <f>IF(OR(F164="",G164="",U164=""),"",IF(C164="売",(F164-U164)*G164,(U164-F164)*G164))</f>
        <v/>
      </c>
      <c r="W164" s="493" t="str">
        <f>IF(OR($E164="",$B164=""),"",IF($T164&lt;&gt;"",$T164-$E164,TODAY()-$E164)+1)</f>
        <v/>
      </c>
      <c r="X164" s="489" t="str">
        <f>IF(OR($AH164="",$AH164="保有中"),"",$AH164)</f>
        <v/>
      </c>
      <c r="Y164" s="488"/>
      <c r="Z164" s="710"/>
      <c r="AD164" s="608"/>
      <c r="AE164" s="600" t="str">
        <f>IF($E164="","",WORKDAY($E164,12))</f>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IFERROR(INDEX(始値!$E$6:$BT$305,MATCH(TEXT($B164,"0"),TEXT(銘柄管理!$B$6:$B$305,"0"),0),MATCH($AE164,始値!$E$3:$BT$3,0)),"")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IF($F165="","",ROUND(IF($C165="売",$F165*0.94,$F165*1.06),0))</f>
        <v/>
      </c>
      <c r="N165" s="491" t="str">
        <f>IF($F165="","",ROUND(IF($C165="売",$F165*1.04,$F165*0.96),0))</f>
        <v/>
      </c>
      <c r="O165" s="492" t="str">
        <f>IF(OR($B165="",$F165="",$H165=""),"",IF($C165="売",IF($H165&lt;=$M165,"🟢利確",IF($H165&lt;=$F165*0.95,"🟡利確&amp;TR STOP検討",IF($H165&gt;=$N165,"🔴損切",IF($H165&gt;=$F165*1.035,"🔴損切間近",IF($H165&gt;=$F165*1.03,"⚠️+3%注意","保持継続"))))),IF($H165&gt;=$M165,"🟢利確",IF($H165&gt;=$F165*1.05,"🟡利確&amp;TR STOP検討",IF($H165&lt;=$N165,"🔴損切",IF($H165&lt;=$F165*0.965,"🔴損切間近",IF($H165&lt;=$F165*0.97,"⚠️-3%注意","保持継続")))))))</f>
        <v/>
      </c>
      <c r="P165" s="491"/>
      <c r="Q165" s="491"/>
      <c r="R165" s="491" t="str">
        <f>IF(P165="","",ROUND(P165*0.97,0))</f>
        <v/>
      </c>
      <c r="S165" s="586" t="str">
        <f>IF(B165="","",IF(T165&lt;&gt;"","✅売却済",IF(OR(H165="",L165=""),"📌保有中",IF(L165&gt;=0.06,"🟢利確推奨",IF(L165&gt;=0.05,"🟡利確直近",IF(L165&gt;=0.045,"🔵トレーリング検討",IF(L165&gt;-0.03,"📌保有中",IF(L165&gt;-0.04,"⚠️損切注意","🔴損切り"))))))))</f>
        <v/>
      </c>
      <c r="T165" s="594" t="str">
        <f>IF(OR($AH165="",$AH165="保有中"),"",IF($AH165="日数制限",$AE165,IF($AH165="損切確定",IF(N($AG165)=0,TODAY(),$AG165),IF(N($AF165)=0,TODAY(),$AF165))))</f>
        <v/>
      </c>
      <c r="U165" s="491" t="str">
        <f>IF(OR($AH165="",$AH165="保有中"),"",ROUND(IF($AH165="日数制限",$AI165,IF($AH165="利益確定",$M165,$N165)),0))</f>
        <v/>
      </c>
      <c r="V165" s="701" t="str">
        <f>IF(OR(F165="",G165="",U165=""),"",IF(C165="売",(F165-U165)*G165,(U165-F165)*G165))</f>
        <v/>
      </c>
      <c r="W165" s="493" t="str">
        <f>IF(OR($E165="",$B165=""),"",IF($T165&lt;&gt;"",$T165-$E165,TODAY()-$E165)+1)</f>
        <v/>
      </c>
      <c r="X165" s="489" t="str">
        <f>IF(OR($AH165="",$AH165="保有中"),"",$AH165)</f>
        <v/>
      </c>
      <c r="Y165" s="488"/>
      <c r="Z165" s="710"/>
      <c r="AD165" s="608"/>
      <c r="AE165" s="600" t="str">
        <f>IF($E165="","",WORKDAY($E165,12))</f>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IFERROR(INDEX(始値!$E$6:$BT$305,MATCH(TEXT($B165,"0"),TEXT(銘柄管理!$B$6:$B$305,"0"),0),MATCH($AE165,始値!$E$3:$BT$3,0)),"")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IF($F166="","",ROUND(IF($C166="売",$F166*0.94,$F166*1.06),0))</f>
        <v/>
      </c>
      <c r="N166" s="491" t="str">
        <f>IF($F166="","",ROUND(IF($C166="売",$F166*1.04,$F166*0.96),0))</f>
        <v/>
      </c>
      <c r="O166" s="492" t="str">
        <f>IF(OR($B166="",$F166="",$H166=""),"",IF($C166="売",IF($H166&lt;=$M166,"🟢利確",IF($H166&lt;=$F166*0.95,"🟡利確&amp;TR STOP検討",IF($H166&gt;=$N166,"🔴損切",IF($H166&gt;=$F166*1.035,"🔴損切間近",IF($H166&gt;=$F166*1.03,"⚠️+3%注意","保持継続"))))),IF($H166&gt;=$M166,"🟢利確",IF($H166&gt;=$F166*1.05,"🟡利確&amp;TR STOP検討",IF($H166&lt;=$N166,"🔴損切",IF($H166&lt;=$F166*0.965,"🔴損切間近",IF($H166&lt;=$F166*0.97,"⚠️-3%注意","保持継続")))))))</f>
        <v/>
      </c>
      <c r="P166" s="491"/>
      <c r="Q166" s="491"/>
      <c r="R166" s="491" t="str">
        <f>IF(P166="","",ROUND(P166*0.97,0))</f>
        <v/>
      </c>
      <c r="S166" s="586" t="str">
        <f>IF(B166="","",IF(T166&lt;&gt;"","✅売却済",IF(OR(H166="",L166=""),"📌保有中",IF(L166&gt;=0.06,"🟢利確推奨",IF(L166&gt;=0.05,"🟡利確直近",IF(L166&gt;=0.045,"🔵トレーリング検討",IF(L166&gt;-0.03,"📌保有中",IF(L166&gt;-0.04,"⚠️損切注意","🔴損切り"))))))))</f>
        <v/>
      </c>
      <c r="T166" s="594" t="str">
        <f>IF(OR($AH166="",$AH166="保有中"),"",IF($AH166="日数制限",$AE166,IF($AH166="損切確定",IF(N($AG166)=0,TODAY(),$AG166),IF(N($AF166)=0,TODAY(),$AF166))))</f>
        <v/>
      </c>
      <c r="U166" s="491" t="str">
        <f>IF(OR($AH166="",$AH166="保有中"),"",ROUND(IF($AH166="日数制限",$AI166,IF($AH166="利益確定",$M166,$N166)),0))</f>
        <v/>
      </c>
      <c r="V166" s="701" t="str">
        <f>IF(OR(F166="",G166="",U166=""),"",IF(C166="売",(F166-U166)*G166,(U166-F166)*G166))</f>
        <v/>
      </c>
      <c r="W166" s="493" t="str">
        <f>IF(OR($E166="",$B166=""),"",IF($T166&lt;&gt;"",$T166-$E166,TODAY()-$E166)+1)</f>
        <v/>
      </c>
      <c r="X166" s="489" t="str">
        <f>IF(OR($AH166="",$AH166="保有中"),"",$AH166)</f>
        <v/>
      </c>
      <c r="Y166" s="488"/>
      <c r="Z166" s="710"/>
      <c r="AD166" s="608"/>
      <c r="AE166" s="600" t="str">
        <f>IF($E166="","",WORKDAY($E166,12))</f>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IFERROR(INDEX(始値!$E$6:$BT$305,MATCH(TEXT($B166,"0"),TEXT(銘柄管理!$B$6:$B$305,"0"),0),MATCH($AE166,始値!$E$3:$BT$3,0)),"")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IF($F167="","",ROUND(IF($C167="売",$F167*0.94,$F167*1.06),0))</f>
        <v/>
      </c>
      <c r="N167" s="491" t="str">
        <f>IF($F167="","",ROUND(IF($C167="売",$F167*1.04,$F167*0.96),0))</f>
        <v/>
      </c>
      <c r="O167" s="492" t="str">
        <f>IF(OR($B167="",$F167="",$H167=""),"",IF($C167="売",IF($H167&lt;=$M167,"🟢利確",IF($H167&lt;=$F167*0.95,"🟡利確&amp;TR STOP検討",IF($H167&gt;=$N167,"🔴損切",IF($H167&gt;=$F167*1.035,"🔴損切間近",IF($H167&gt;=$F167*1.03,"⚠️+3%注意","保持継続"))))),IF($H167&gt;=$M167,"🟢利確",IF($H167&gt;=$F167*1.05,"🟡利確&amp;TR STOP検討",IF($H167&lt;=$N167,"🔴損切",IF($H167&lt;=$F167*0.965,"🔴損切間近",IF($H167&lt;=$F167*0.97,"⚠️-3%注意","保持継続")))))))</f>
        <v/>
      </c>
      <c r="P167" s="491"/>
      <c r="Q167" s="491"/>
      <c r="R167" s="491" t="str">
        <f>IF(P167="","",ROUND(P167*0.97,0))</f>
        <v/>
      </c>
      <c r="S167" s="586" t="str">
        <f>IF(B167="","",IF(T167&lt;&gt;"","✅売却済",IF(OR(H167="",L167=""),"📌保有中",IF(L167&gt;=0.06,"🟢利確推奨",IF(L167&gt;=0.05,"🟡利確直近",IF(L167&gt;=0.045,"🔵トレーリング検討",IF(L167&gt;-0.03,"📌保有中",IF(L167&gt;-0.04,"⚠️損切注意","🔴損切り"))))))))</f>
        <v/>
      </c>
      <c r="T167" s="594" t="str">
        <f>IF(OR($AH167="",$AH167="保有中"),"",IF($AH167="日数制限",$AE167,IF($AH167="損切確定",IF(N($AG167)=0,TODAY(),$AG167),IF(N($AF167)=0,TODAY(),$AF167))))</f>
        <v/>
      </c>
      <c r="U167" s="491" t="str">
        <f>IF(OR($AH167="",$AH167="保有中"),"",ROUND(IF($AH167="日数制限",$AI167,IF($AH167="利益確定",$M167,$N167)),0))</f>
        <v/>
      </c>
      <c r="V167" s="701" t="str">
        <f>IF(OR(F167="",G167="",U167=""),"",IF(C167="売",(F167-U167)*G167,(U167-F167)*G167))</f>
        <v/>
      </c>
      <c r="W167" s="493" t="str">
        <f>IF(OR($E167="",$B167=""),"",IF($T167&lt;&gt;"",$T167-$E167,TODAY()-$E167)+1)</f>
        <v/>
      </c>
      <c r="X167" s="489" t="str">
        <f>IF(OR($AH167="",$AH167="保有中"),"",$AH167)</f>
        <v/>
      </c>
      <c r="Y167" s="488"/>
      <c r="Z167" s="710"/>
      <c r="AD167" s="608"/>
      <c r="AE167" s="600" t="str">
        <f>IF($E167="","",WORKDAY($E167,12))</f>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IFERROR(INDEX(始値!$E$6:$BT$305,MATCH(TEXT($B167,"0"),TEXT(銘柄管理!$B$6:$B$305,"0"),0),MATCH($AE167,始値!$E$3:$BT$3,0)),"")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IF($F168="","",ROUND(IF($C168="売",$F168*0.94,$F168*1.06),0))</f>
        <v/>
      </c>
      <c r="N168" s="491" t="str">
        <f>IF($F168="","",ROUND(IF($C168="売",$F168*1.04,$F168*0.96),0))</f>
        <v/>
      </c>
      <c r="O168" s="492" t="str">
        <f>IF(OR($B168="",$F168="",$H168=""),"",IF($C168="売",IF($H168&lt;=$M168,"🟢利確",IF($H168&lt;=$F168*0.95,"🟡利確&amp;TR STOP検討",IF($H168&gt;=$N168,"🔴損切",IF($H168&gt;=$F168*1.035,"🔴損切間近",IF($H168&gt;=$F168*1.03,"⚠️+3%注意","保持継続"))))),IF($H168&gt;=$M168,"🟢利確",IF($H168&gt;=$F168*1.05,"🟡利確&amp;TR STOP検討",IF($H168&lt;=$N168,"🔴損切",IF($H168&lt;=$F168*0.965,"🔴損切間近",IF($H168&lt;=$F168*0.97,"⚠️-3%注意","保持継続")))))))</f>
        <v/>
      </c>
      <c r="P168" s="491"/>
      <c r="Q168" s="491"/>
      <c r="R168" s="491" t="str">
        <f>IF(P168="","",ROUND(P168*0.97,0))</f>
        <v/>
      </c>
      <c r="S168" s="586" t="str">
        <f>IF(B168="","",IF(T168&lt;&gt;"","✅売却済",IF(OR(H168="",L168=""),"📌保有中",IF(L168&gt;=0.06,"🟢利確推奨",IF(L168&gt;=0.05,"🟡利確直近",IF(L168&gt;=0.045,"🔵トレーリング検討",IF(L168&gt;-0.03,"📌保有中",IF(L168&gt;-0.04,"⚠️損切注意","🔴損切り"))))))))</f>
        <v/>
      </c>
      <c r="T168" s="594" t="str">
        <f>IF(OR($AH168="",$AH168="保有中"),"",IF($AH168="日数制限",$AE168,IF($AH168="損切確定",IF(N($AG168)=0,TODAY(),$AG168),IF(N($AF168)=0,TODAY(),$AF168))))</f>
        <v/>
      </c>
      <c r="U168" s="491" t="str">
        <f>IF(OR($AH168="",$AH168="保有中"),"",ROUND(IF($AH168="日数制限",$AI168,IF($AH168="利益確定",$M168,$N168)),0))</f>
        <v/>
      </c>
      <c r="V168" s="701" t="str">
        <f>IF(OR(F168="",G168="",U168=""),"",IF(C168="売",(F168-U168)*G168,(U168-F168)*G168))</f>
        <v/>
      </c>
      <c r="W168" s="493" t="str">
        <f>IF(OR($E168="",$B168=""),"",IF($T168&lt;&gt;"",$T168-$E168,TODAY()-$E168)+1)</f>
        <v/>
      </c>
      <c r="X168" s="489" t="str">
        <f>IF(OR($AH168="",$AH168="保有中"),"",$AH168)</f>
        <v/>
      </c>
      <c r="Y168" s="488"/>
      <c r="Z168" s="710"/>
      <c r="AD168" s="608"/>
      <c r="AE168" s="600" t="str">
        <f>IF($E168="","",WORKDAY($E168,12))</f>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IFERROR(INDEX(始値!$E$6:$BT$305,MATCH(TEXT($B168,"0"),TEXT(銘柄管理!$B$6:$B$305,"0"),0),MATCH($AE168,始値!$E$3:$BT$3,0)),"")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IF($F169="","",ROUND(IF($C169="売",$F169*0.94,$F169*1.06),0))</f>
        <v/>
      </c>
      <c r="N169" s="491" t="str">
        <f>IF($F169="","",ROUND(IF($C169="売",$F169*1.04,$F169*0.96),0))</f>
        <v/>
      </c>
      <c r="O169" s="492" t="str">
        <f>IF(OR($B169="",$F169="",$H169=""),"",IF($C169="売",IF($H169&lt;=$M169,"🟢利確",IF($H169&lt;=$F169*0.95,"🟡利確&amp;TR STOP検討",IF($H169&gt;=$N169,"🔴損切",IF($H169&gt;=$F169*1.035,"🔴損切間近",IF($H169&gt;=$F169*1.03,"⚠️+3%注意","保持継続"))))),IF($H169&gt;=$M169,"🟢利確",IF($H169&gt;=$F169*1.05,"🟡利確&amp;TR STOP検討",IF($H169&lt;=$N169,"🔴損切",IF($H169&lt;=$F169*0.965,"🔴損切間近",IF($H169&lt;=$F169*0.97,"⚠️-3%注意","保持継続")))))))</f>
        <v/>
      </c>
      <c r="P169" s="491"/>
      <c r="Q169" s="491"/>
      <c r="R169" s="491" t="str">
        <f>IF(P169="","",ROUND(P169*0.97,0))</f>
        <v/>
      </c>
      <c r="S169" s="586" t="str">
        <f>IF(B169="","",IF(T169&lt;&gt;"","✅売却済",IF(OR(H169="",L169=""),"📌保有中",IF(L169&gt;=0.06,"🟢利確推奨",IF(L169&gt;=0.05,"🟡利確直近",IF(L169&gt;=0.045,"🔵トレーリング検討",IF(L169&gt;-0.03,"📌保有中",IF(L169&gt;-0.04,"⚠️損切注意","🔴損切り"))))))))</f>
        <v/>
      </c>
      <c r="T169" s="594" t="str">
        <f>IF(OR($AH169="",$AH169="保有中"),"",IF($AH169="日数制限",$AE169,IF($AH169="損切確定",IF(N($AG169)=0,TODAY(),$AG169),IF(N($AF169)=0,TODAY(),$AF169))))</f>
        <v/>
      </c>
      <c r="U169" s="491" t="str">
        <f>IF(OR($AH169="",$AH169="保有中"),"",ROUND(IF($AH169="日数制限",$AI169,IF($AH169="利益確定",$M169,$N169)),0))</f>
        <v/>
      </c>
      <c r="V169" s="701" t="str">
        <f>IF(OR(F169="",G169="",U169=""),"",IF(C169="売",(F169-U169)*G169,(U169-F169)*G169))</f>
        <v/>
      </c>
      <c r="W169" s="493" t="str">
        <f>IF(OR($E169="",$B169=""),"",IF($T169&lt;&gt;"",$T169-$E169,TODAY()-$E169)+1)</f>
        <v/>
      </c>
      <c r="X169" s="489" t="str">
        <f>IF(OR($AH169="",$AH169="保有中"),"",$AH169)</f>
        <v/>
      </c>
      <c r="Y169" s="488"/>
      <c r="Z169" s="710"/>
      <c r="AD169" s="608"/>
      <c r="AE169" s="600" t="str">
        <f>IF($E169="","",WORKDAY($E169,12))</f>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IFERROR(INDEX(始値!$E$6:$BT$305,MATCH(TEXT($B169,"0"),TEXT(銘柄管理!$B$6:$B$305,"0"),0),MATCH($AE169,始値!$E$3:$BT$3,0)),"")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IF($F170="","",ROUND(IF($C170="売",$F170*0.94,$F170*1.06),0))</f>
        <v/>
      </c>
      <c r="N170" s="491" t="str">
        <f>IF($F170="","",ROUND(IF($C170="売",$F170*1.04,$F170*0.96),0))</f>
        <v/>
      </c>
      <c r="O170" s="492" t="str">
        <f>IF(OR($B170="",$F170="",$H170=""),"",IF($C170="売",IF($H170&lt;=$M170,"🟢利確",IF($H170&lt;=$F170*0.95,"🟡利確&amp;TR STOP検討",IF($H170&gt;=$N170,"🔴損切",IF($H170&gt;=$F170*1.035,"🔴損切間近",IF($H170&gt;=$F170*1.03,"⚠️+3%注意","保持継続"))))),IF($H170&gt;=$M170,"🟢利確",IF($H170&gt;=$F170*1.05,"🟡利確&amp;TR STOP検討",IF($H170&lt;=$N170,"🔴損切",IF($H170&lt;=$F170*0.965,"🔴損切間近",IF($H170&lt;=$F170*0.97,"⚠️-3%注意","保持継続")))))))</f>
        <v/>
      </c>
      <c r="P170" s="491"/>
      <c r="Q170" s="491"/>
      <c r="R170" s="491" t="str">
        <f>IF(P170="","",ROUND(P170*0.97,0))</f>
        <v/>
      </c>
      <c r="S170" s="586" t="str">
        <f>IF(B170="","",IF(T170&lt;&gt;"","✅売却済",IF(OR(H170="",L170=""),"📌保有中",IF(L170&gt;=0.06,"🟢利確推奨",IF(L170&gt;=0.05,"🟡利確直近",IF(L170&gt;=0.045,"🔵トレーリング検討",IF(L170&gt;-0.03,"📌保有中",IF(L170&gt;-0.04,"⚠️損切注意","🔴損切り"))))))))</f>
        <v/>
      </c>
      <c r="T170" s="594" t="str">
        <f>IF(OR($AH170="",$AH170="保有中"),"",IF($AH170="日数制限",$AE170,IF($AH170="損切確定",IF(N($AG170)=0,TODAY(),$AG170),IF(N($AF170)=0,TODAY(),$AF170))))</f>
        <v/>
      </c>
      <c r="U170" s="491" t="str">
        <f>IF(OR($AH170="",$AH170="保有中"),"",ROUND(IF($AH170="日数制限",$AI170,IF($AH170="利益確定",$M170,$N170)),0))</f>
        <v/>
      </c>
      <c r="V170" s="701" t="str">
        <f>IF(OR(F170="",G170="",U170=""),"",IF(C170="売",(F170-U170)*G170,(U170-F170)*G170))</f>
        <v/>
      </c>
      <c r="W170" s="493" t="str">
        <f>IF(OR($E170="",$B170=""),"",IF($T170&lt;&gt;"",$T170-$E170,TODAY()-$E170)+1)</f>
        <v/>
      </c>
      <c r="X170" s="489" t="str">
        <f>IF(OR($AH170="",$AH170="保有中"),"",$AH170)</f>
        <v/>
      </c>
      <c r="Y170" s="488"/>
      <c r="Z170" s="710"/>
      <c r="AD170" s="608"/>
      <c r="AE170" s="600" t="str">
        <f>IF($E170="","",WORKDAY($E170,12))</f>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IFERROR(INDEX(始値!$E$6:$BT$305,MATCH(TEXT($B170,"0"),TEXT(銘柄管理!$B$6:$B$305,"0"),0),MATCH($AE170,始値!$E$3:$BT$3,0)),"")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IF($F171="","",ROUND(IF($C171="売",$F171*0.94,$F171*1.06),0))</f>
        <v/>
      </c>
      <c r="N171" s="491" t="str">
        <f>IF($F171="","",ROUND(IF($C171="売",$F171*1.04,$F171*0.96),0))</f>
        <v/>
      </c>
      <c r="O171" s="492" t="str">
        <f>IF(OR($B171="",$F171="",$H171=""),"",IF($C171="売",IF($H171&lt;=$M171,"🟢利確",IF($H171&lt;=$F171*0.95,"🟡利確&amp;TR STOP検討",IF($H171&gt;=$N171,"🔴損切",IF($H171&gt;=$F171*1.035,"🔴損切間近",IF($H171&gt;=$F171*1.03,"⚠️+3%注意","保持継続"))))),IF($H171&gt;=$M171,"🟢利確",IF($H171&gt;=$F171*1.05,"🟡利確&amp;TR STOP検討",IF($H171&lt;=$N171,"🔴損切",IF($H171&lt;=$F171*0.965,"🔴損切間近",IF($H171&lt;=$F171*0.97,"⚠️-3%注意","保持継続")))))))</f>
        <v/>
      </c>
      <c r="P171" s="491"/>
      <c r="Q171" s="491"/>
      <c r="R171" s="491" t="str">
        <f>IF(P171="","",ROUND(P171*0.97,0))</f>
        <v/>
      </c>
      <c r="S171" s="586" t="str">
        <f>IF(B171="","",IF(T171&lt;&gt;"","✅売却済",IF(OR(H171="",L171=""),"📌保有中",IF(L171&gt;=0.06,"🟢利確推奨",IF(L171&gt;=0.05,"🟡利確直近",IF(L171&gt;=0.045,"🔵トレーリング検討",IF(L171&gt;-0.03,"📌保有中",IF(L171&gt;-0.04,"⚠️損切注意","🔴損切り"))))))))</f>
        <v/>
      </c>
      <c r="T171" s="594" t="str">
        <f>IF(OR($AH171="",$AH171="保有中"),"",IF($AH171="日数制限",$AE171,IF($AH171="損切確定",IF(N($AG171)=0,TODAY(),$AG171),IF(N($AF171)=0,TODAY(),$AF171))))</f>
        <v/>
      </c>
      <c r="U171" s="491" t="str">
        <f>IF(OR($AH171="",$AH171="保有中"),"",ROUND(IF($AH171="日数制限",$AI171,IF($AH171="利益確定",$M171,$N171)),0))</f>
        <v/>
      </c>
      <c r="V171" s="701" t="str">
        <f>IF(OR(F171="",G171="",U171=""),"",IF(C171="売",(F171-U171)*G171,(U171-F171)*G171))</f>
        <v/>
      </c>
      <c r="W171" s="493" t="str">
        <f>IF(OR($E171="",$B171=""),"",IF($T171&lt;&gt;"",$T171-$E171,TODAY()-$E171)+1)</f>
        <v/>
      </c>
      <c r="X171" s="489" t="str">
        <f>IF(OR($AH171="",$AH171="保有中"),"",$AH171)</f>
        <v/>
      </c>
      <c r="Y171" s="488"/>
      <c r="Z171" s="710"/>
      <c r="AD171" s="608"/>
      <c r="AE171" s="600" t="str">
        <f>IF($E171="","",WORKDAY($E171,12))</f>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IFERROR(INDEX(始値!$E$6:$BT$305,MATCH(TEXT($B171,"0"),TEXT(銘柄管理!$B$6:$B$305,"0"),0),MATCH($AE171,始値!$E$3:$BT$3,0)),"")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IF($F172="","",ROUND(IF($C172="売",$F172*0.94,$F172*1.06),0))</f>
        <v/>
      </c>
      <c r="N172" s="491" t="str">
        <f>IF($F172="","",ROUND(IF($C172="売",$F172*1.04,$F172*0.96),0))</f>
        <v/>
      </c>
      <c r="O172" s="492" t="str">
        <f>IF(OR($B172="",$F172="",$H172=""),"",IF($C172="売",IF($H172&lt;=$M172,"🟢利確",IF($H172&lt;=$F172*0.95,"🟡利確&amp;TR STOP検討",IF($H172&gt;=$N172,"🔴損切",IF($H172&gt;=$F172*1.035,"🔴損切間近",IF($H172&gt;=$F172*1.03,"⚠️+3%注意","保持継続"))))),IF($H172&gt;=$M172,"🟢利確",IF($H172&gt;=$F172*1.05,"🟡利確&amp;TR STOP検討",IF($H172&lt;=$N172,"🔴損切",IF($H172&lt;=$F172*0.965,"🔴損切間近",IF($H172&lt;=$F172*0.97,"⚠️-3%注意","保持継続")))))))</f>
        <v/>
      </c>
      <c r="P172" s="491"/>
      <c r="Q172" s="491"/>
      <c r="R172" s="491" t="str">
        <f>IF(P172="","",ROUND(P172*0.97,0))</f>
        <v/>
      </c>
      <c r="S172" s="586" t="str">
        <f>IF(B172="","",IF(T172&lt;&gt;"","✅売却済",IF(OR(H172="",L172=""),"📌保有中",IF(L172&gt;=0.06,"🟢利確推奨",IF(L172&gt;=0.05,"🟡利確直近",IF(L172&gt;=0.045,"🔵トレーリング検討",IF(L172&gt;-0.03,"📌保有中",IF(L172&gt;-0.04,"⚠️損切注意","🔴損切り"))))))))</f>
        <v/>
      </c>
      <c r="T172" s="594" t="str">
        <f>IF(OR($AH172="",$AH172="保有中"),"",IF($AH172="日数制限",$AE172,IF($AH172="損切確定",IF(N($AG172)=0,TODAY(),$AG172),IF(N($AF172)=0,TODAY(),$AF172))))</f>
        <v/>
      </c>
      <c r="U172" s="491" t="str">
        <f>IF(OR($AH172="",$AH172="保有中"),"",ROUND(IF($AH172="日数制限",$AI172,IF($AH172="利益確定",$M172,$N172)),0))</f>
        <v/>
      </c>
      <c r="V172" s="701" t="str">
        <f>IF(OR(F172="",G172="",U172=""),"",IF(C172="売",(F172-U172)*G172,(U172-F172)*G172))</f>
        <v/>
      </c>
      <c r="W172" s="493" t="str">
        <f>IF(OR($E172="",$B172=""),"",IF($T172&lt;&gt;"",$T172-$E172,TODAY()-$E172)+1)</f>
        <v/>
      </c>
      <c r="X172" s="489" t="str">
        <f>IF(OR($AH172="",$AH172="保有中"),"",$AH172)</f>
        <v/>
      </c>
      <c r="Y172" s="488"/>
      <c r="Z172" s="710"/>
      <c r="AD172" s="608"/>
      <c r="AE172" s="600" t="str">
        <f>IF($E172="","",WORKDAY($E172,12))</f>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IFERROR(INDEX(始値!$E$6:$BT$305,MATCH(TEXT($B172,"0"),TEXT(銘柄管理!$B$6:$B$305,"0"),0),MATCH($AE172,始値!$E$3:$BT$3,0)),"")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IF($F173="","",ROUND(IF($C173="売",$F173*0.94,$F173*1.06),0))</f>
        <v/>
      </c>
      <c r="N173" s="445" t="str">
        <f>IF($F173="","",ROUND(IF($C173="売",$F173*1.04,$F173*0.96),0))</f>
        <v/>
      </c>
      <c r="O173" s="477" t="str">
        <f>IF(OR($B173="",$F173="",$H173=""),"",IF($C173="売",IF($H173&lt;=$M173,"🟢利確",IF($H173&lt;=$F173*0.95,"🟡利確&amp;TR STOP検討",IF($H173&gt;=$N173,"🔴損切",IF($H173&gt;=$F173*1.035,"🔴損切間近",IF($H173&gt;=$F173*1.03,"⚠️+3%注意","保持継続"))))),IF($H173&gt;=$M173,"🟢利確",IF($H173&gt;=$F173*1.05,"🟡利確&amp;TR STOP検討",IF($H173&lt;=$N173,"🔴損切",IF($H173&lt;=$F173*0.965,"🔴損切間近",IF($H173&lt;=$F173*0.97,"⚠️-3%注意","保持継続")))))))</f>
        <v/>
      </c>
      <c r="P173" s="445"/>
      <c r="Q173" s="445"/>
      <c r="R173" s="445" t="str">
        <f>IF(P173="","",ROUND(P173*0.97,0))</f>
        <v/>
      </c>
      <c r="S173" s="587" t="str">
        <f>IF(B173="","",IF(T173&lt;&gt;"","✅売却済",IF(OR(H173="",L173=""),"📌保有中",IF(L173&gt;=0.06,"🟢利確推奨",IF(L173&gt;=0.05,"🟡利確直近",IF(L173&gt;=0.045,"🔵トレーリング検討",IF(L173&gt;-0.03,"📌保有中",IF(L173&gt;-0.04,"⚠️損切注意","🔴損切り"))))))))</f>
        <v/>
      </c>
      <c r="T173" s="595" t="str">
        <f>IF(OR($AH173="",$AH173="保有中"),"",IF($AH173="日数制限",$AE173,IF($AH173="損切確定",IF(N($AG173)=0,TODAY(),$AG173),IF(N($AF173)=0,TODAY(),$AF173))))</f>
        <v/>
      </c>
      <c r="U173" s="445" t="str">
        <f>IF(OR($AH173="",$AH173="保有中"),"",ROUND(IF($AH173="日数制限",$AI173,IF($AH173="利益確定",$M173,$N173)),0))</f>
        <v/>
      </c>
      <c r="V173" s="702" t="str">
        <f>IF(OR(F173="",G173="",U173=""),"",IF(C173="売",(F173-U173)*G173,(U173-F173)*G173))</f>
        <v/>
      </c>
      <c r="W173" s="446" t="str">
        <f>IF(OR($E173="",$B173=""),"",IF($T173&lt;&gt;"",$T173-$E173,TODAY()-$E173)+1)</f>
        <v/>
      </c>
      <c r="X173" s="444" t="str">
        <f>IF(OR($AH173="",$AH173="保有中"),"",$AH173)</f>
        <v/>
      </c>
      <c r="Y173" s="488"/>
      <c r="Z173" s="710"/>
      <c r="AD173" s="608"/>
      <c r="AE173" s="600" t="str">
        <f>IF($E173="","",WORKDAY($E173,12))</f>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IFERROR(INDEX(始値!$E$6:$BT$305,MATCH(TEXT($B173,"0"),TEXT(銘柄管理!$B$6:$B$305,"0"),0),MATCH($AE173,始値!$E$3:$BT$3,0)),"")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IF($F174="","",ROUND(IF($C174="売",$F174*0.94,$F174*1.06),0))</f>
        <v/>
      </c>
      <c r="N174" s="445" t="str">
        <f>IF($F174="","",ROUND(IF($C174="売",$F174*1.04,$F174*0.96),0))</f>
        <v/>
      </c>
      <c r="O174" s="477" t="str">
        <f>IF(OR($B174="",$F174="",$H174=""),"",IF($C174="売",IF($H174&lt;=$M174,"🟢利確",IF($H174&lt;=$F174*0.95,"🟡利確&amp;TR STOP検討",IF($H174&gt;=$N174,"🔴損切",IF($H174&gt;=$F174*1.035,"🔴損切間近",IF($H174&gt;=$F174*1.03,"⚠️+3%注意","保持継続"))))),IF($H174&gt;=$M174,"🟢利確",IF($H174&gt;=$F174*1.05,"🟡利確&amp;TR STOP検討",IF($H174&lt;=$N174,"🔴損切",IF($H174&lt;=$F174*0.965,"🔴損切間近",IF($H174&lt;=$F174*0.97,"⚠️-3%注意","保持継続")))))))</f>
        <v/>
      </c>
      <c r="P174" s="445"/>
      <c r="Q174" s="445"/>
      <c r="R174" s="445" t="str">
        <f>IF(P174="","",ROUND(P174*0.97,0))</f>
        <v/>
      </c>
      <c r="S174" s="587" t="str">
        <f>IF(B174="","",IF(T174&lt;&gt;"","✅売却済",IF(OR(H174="",L174=""),"📌保有中",IF(L174&gt;=0.06,"🟢利確推奨",IF(L174&gt;=0.05,"🟡利確直近",IF(L174&gt;=0.045,"🔵トレーリング検討",IF(L174&gt;-0.03,"📌保有中",IF(L174&gt;-0.04,"⚠️損切注意","🔴損切り"))))))))</f>
        <v/>
      </c>
      <c r="T174" s="595" t="str">
        <f>IF(OR($AH174="",$AH174="保有中"),"",IF($AH174="日数制限",$AE174,IF($AH174="損切確定",IF(N($AG174)=0,TODAY(),$AG174),IF(N($AF174)=0,TODAY(),$AF174))))</f>
        <v/>
      </c>
      <c r="U174" s="445" t="str">
        <f>IF(OR($AH174="",$AH174="保有中"),"",ROUND(IF($AH174="日数制限",$AI174,IF($AH174="利益確定",$M174,$N174)),0))</f>
        <v/>
      </c>
      <c r="V174" s="702" t="str">
        <f>IF(OR(F174="",G174="",U174=""),"",IF(C174="売",(F174-U174)*G174,(U174-F174)*G174))</f>
        <v/>
      </c>
      <c r="W174" s="446" t="str">
        <f>IF(OR($E174="",$B174=""),"",IF($T174&lt;&gt;"",$T174-$E174,TODAY()-$E174)+1)</f>
        <v/>
      </c>
      <c r="X174" s="444" t="str">
        <f>IF(OR($AH174="",$AH174="保有中"),"",$AH174)</f>
        <v/>
      </c>
      <c r="Y174" s="488"/>
      <c r="Z174" s="710"/>
      <c r="AD174" s="608"/>
      <c r="AE174" s="600" t="str">
        <f>IF($E174="","",WORKDAY($E174,12))</f>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IFERROR(INDEX(始値!$E$6:$BT$305,MATCH(TEXT($B174,"0"),TEXT(銘柄管理!$B$6:$B$305,"0"),0),MATCH($AE174,始値!$E$3:$BT$3,0)),"")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IF($F175="","",ROUND(IF($C175="売",$F175*0.94,$F175*1.06),0))</f>
        <v/>
      </c>
      <c r="N175" s="445" t="str">
        <f>IF($F175="","",ROUND(IF($C175="売",$F175*1.04,$F175*0.96),0))</f>
        <v/>
      </c>
      <c r="O175" s="477" t="str">
        <f>IF(OR($B175="",$F175="",$H175=""),"",IF($C175="売",IF($H175&lt;=$M175,"🟢利確",IF($H175&lt;=$F175*0.95,"🟡利確&amp;TR STOP検討",IF($H175&gt;=$N175,"🔴損切",IF($H175&gt;=$F175*1.035,"🔴損切間近",IF($H175&gt;=$F175*1.03,"⚠️+3%注意","保持継続"))))),IF($H175&gt;=$M175,"🟢利確",IF($H175&gt;=$F175*1.05,"🟡利確&amp;TR STOP検討",IF($H175&lt;=$N175,"🔴損切",IF($H175&lt;=$F175*0.965,"🔴損切間近",IF($H175&lt;=$F175*0.97,"⚠️-3%注意","保持継続")))))))</f>
        <v/>
      </c>
      <c r="P175" s="445"/>
      <c r="Q175" s="445"/>
      <c r="R175" s="445" t="str">
        <f>IF(P175="","",ROUND(P175*0.97,0))</f>
        <v/>
      </c>
      <c r="S175" s="587" t="str">
        <f>IF(B175="","",IF(T175&lt;&gt;"","✅売却済",IF(OR(H175="",L175=""),"📌保有中",IF(L175&gt;=0.06,"🟢利確推奨",IF(L175&gt;=0.05,"🟡利確直近",IF(L175&gt;=0.045,"🔵トレーリング検討",IF(L175&gt;-0.03,"📌保有中",IF(L175&gt;-0.04,"⚠️損切注意","🔴損切り"))))))))</f>
        <v/>
      </c>
      <c r="T175" s="595" t="str">
        <f>IF(OR($AH175="",$AH175="保有中"),"",IF($AH175="日数制限",$AE175,IF($AH175="損切確定",IF(N($AG175)=0,TODAY(),$AG175),IF(N($AF175)=0,TODAY(),$AF175))))</f>
        <v/>
      </c>
      <c r="U175" s="445" t="str">
        <f>IF(OR($AH175="",$AH175="保有中"),"",ROUND(IF($AH175="日数制限",$AI175,IF($AH175="利益確定",$M175,$N175)),0))</f>
        <v/>
      </c>
      <c r="V175" s="702" t="str">
        <f>IF(OR(F175="",G175="",U175=""),"",IF(C175="売",(F175-U175)*G175,(U175-F175)*G175))</f>
        <v/>
      </c>
      <c r="W175" s="446" t="str">
        <f>IF(OR($E175="",$B175=""),"",IF($T175&lt;&gt;"",$T175-$E175,TODAY()-$E175)+1)</f>
        <v/>
      </c>
      <c r="X175" s="444" t="str">
        <f>IF(OR($AH175="",$AH175="保有中"),"",$AH175)</f>
        <v/>
      </c>
      <c r="Y175" s="488"/>
      <c r="Z175" s="710"/>
      <c r="AD175" s="608"/>
      <c r="AE175" s="600" t="str">
        <f>IF($E175="","",WORKDAY($E175,12))</f>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IFERROR(INDEX(始値!$E$6:$BT$305,MATCH(TEXT($B175,"0"),TEXT(銘柄管理!$B$6:$B$305,"0"),0),MATCH($AE175,始値!$E$3:$BT$3,0)),"")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IF($F176="","",ROUND(IF($C176="売",$F176*0.94,$F176*1.06),0))</f>
        <v/>
      </c>
      <c r="N176" s="598" t="str">
        <f>IF($F176="","",ROUND(IF($C176="売",$F176*1.04,$F176*0.96),0))</f>
        <v/>
      </c>
      <c r="O176" s="478" t="str">
        <f>IF(OR($B176="",$F176="",$H176=""),"",IF($C176="売",IF($H176&lt;=$M176,"🟢利確",IF($H176&lt;=$F176*0.95,"🟡利確&amp;TR STOP検討",IF($H176&gt;=$N176,"🔴損切",IF($H176&gt;=$F176*1.035,"🔴損切間近",IF($H176&gt;=$F176*1.03,"⚠️+3%注意","保持継続"))))),IF($H176&gt;=$M176,"🟢利確",IF($H176&gt;=$F176*1.05,"🟡利確&amp;TR STOP検討",IF($H176&lt;=$N176,"🔴損切",IF($H176&lt;=$F176*0.965,"🔴損切間近",IF($H176&lt;=$F176*0.97,"⚠️-3%注意","保持継続")))))))</f>
        <v/>
      </c>
      <c r="P176" s="445"/>
      <c r="Q176" s="445"/>
      <c r="R176" s="480" t="str">
        <f>IF(P176="","",ROUND(P176*0.97,0))</f>
        <v/>
      </c>
      <c r="S176" s="480" t="str">
        <f>IF(B176="","",IF(T176&lt;&gt;"","✅売却済",IF(OR(H176="",L176=""),"📌保有中",IF(L176&gt;=0.06,"🟢利確推奨",IF(L176&gt;=0.05,"🟡利確直近",IF(L176&gt;=0.045,"🔵トレーリング検討",IF(L176&gt;-0.03,"📌保有中",IF(L176&gt;-0.04,"⚠️損切注意","🔴損切り"))))))))</f>
        <v/>
      </c>
      <c r="T176" s="596" t="str">
        <f>IF(OR($AH176="",$AH176="保有中"),"",IF($AH176="日数制限",$AE176,IF($AH176="損切確定",IF(N($AG176)=0,TODAY(),$AG176),IF(N($AF176)=0,TODAY(),$AF176))))</f>
        <v/>
      </c>
      <c r="U176" s="598" t="str">
        <f>IF(OR($AH176="",$AH176="保有中"),"",ROUND(IF($AH176="日数制限",$AI176,IF($AH176="利益確定",$M176,$N176)),0))</f>
        <v/>
      </c>
      <c r="V176" s="703" t="str">
        <f>IF(OR(F176="",G176="",U176=""),"",IF(C176="売",(F176-U176)*G176,(U176-F176)*G176))</f>
        <v/>
      </c>
      <c r="W176" s="480" t="str">
        <f>IF(OR($E176="",$B176=""),"",IF($T176&lt;&gt;"",$T176-$E176,TODAY()-$E176)+1)</f>
        <v/>
      </c>
      <c r="X176" s="480" t="str">
        <f>IF(OR($AH176="",$AH176="保有中"),"",$AH176)</f>
        <v/>
      </c>
      <c r="Y176" s="488"/>
      <c r="Z176" s="710"/>
      <c r="AD176" s="608"/>
      <c r="AE176" s="600" t="str">
        <f>IF($E176="","",WORKDAY($E176,12))</f>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IFERROR(INDEX(始値!$E$6:$BT$305,MATCH(TEXT($B176,"0"),TEXT(銘柄管理!$B$6:$B$305,"0"),0),MATCH($AE176,始値!$E$3:$BT$3,0)),"")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IF($F177="","",ROUND(IF($C177="売",$F177*0.94,$F177*1.06),0))</f>
        <v/>
      </c>
      <c r="N177" s="598" t="str">
        <f>IF($F177="","",ROUND(IF($C177="売",$F177*1.04,$F177*0.96),0))</f>
        <v/>
      </c>
      <c r="O177" s="478" t="str">
        <f>IF(OR($B177="",$F177="",$H177=""),"",IF($C177="売",IF($H177&lt;=$M177,"🟢利確",IF($H177&lt;=$F177*0.95,"🟡利確&amp;TR STOP検討",IF($H177&gt;=$N177,"🔴損切",IF($H177&gt;=$F177*1.035,"🔴損切間近",IF($H177&gt;=$F177*1.03,"⚠️+3%注意","保持継続"))))),IF($H177&gt;=$M177,"🟢利確",IF($H177&gt;=$F177*1.05,"🟡利確&amp;TR STOP検討",IF($H177&lt;=$N177,"🔴損切",IF($H177&lt;=$F177*0.965,"🔴損切間近",IF($H177&lt;=$F177*0.97,"⚠️-3%注意","保持継続")))))))</f>
        <v/>
      </c>
      <c r="P177" s="445"/>
      <c r="Q177" s="445"/>
      <c r="R177" s="480" t="str">
        <f>IF(P177="","",ROUND(P177*0.97,0))</f>
        <v/>
      </c>
      <c r="S177" s="480" t="str">
        <f>IF(B177="","",IF(T177&lt;&gt;"","✅売却済",IF(OR(H177="",L177=""),"📌保有中",IF(L177&gt;=0.06,"🟢利確推奨",IF(L177&gt;=0.05,"🟡利確直近",IF(L177&gt;=0.045,"🔵トレーリング検討",IF(L177&gt;-0.03,"📌保有中",IF(L177&gt;-0.04,"⚠️損切注意","🔴損切り"))))))))</f>
        <v/>
      </c>
      <c r="T177" s="596" t="str">
        <f>IF(OR($AH177="",$AH177="保有中"),"",IF($AH177="日数制限",$AE177,IF($AH177="損切確定",IF(N($AG177)=0,TODAY(),$AG177),IF(N($AF177)=0,TODAY(),$AF177))))</f>
        <v/>
      </c>
      <c r="U177" s="598" t="str">
        <f>IF(OR($AH177="",$AH177="保有中"),"",ROUND(IF($AH177="日数制限",$AI177,IF($AH177="利益確定",$M177,$N177)),0))</f>
        <v/>
      </c>
      <c r="V177" s="703" t="str">
        <f>IF(OR(F177="",G177="",U177=""),"",IF(C177="売",(F177-U177)*G177,(U177-F177)*G177))</f>
        <v/>
      </c>
      <c r="W177" s="480" t="str">
        <f>IF(OR($E177="",$B177=""),"",IF($T177&lt;&gt;"",$T177-$E177,TODAY()-$E177)+1)</f>
        <v/>
      </c>
      <c r="X177" s="480" t="str">
        <f>IF(OR($AH177="",$AH177="保有中"),"",$AH177)</f>
        <v/>
      </c>
      <c r="Y177" s="488"/>
      <c r="Z177" s="710"/>
      <c r="AD177" s="608"/>
      <c r="AE177" s="600" t="str">
        <f>IF($E177="","",WORKDAY($E177,12))</f>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IFERROR(INDEX(始値!$E$6:$BT$305,MATCH(TEXT($B177,"0"),TEXT(銘柄管理!$B$6:$B$305,"0"),0),MATCH($AE177,始値!$E$3:$BT$3,0)),"")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IF($F178="","",ROUND(IF($C178="売",$F178*0.94,$F178*1.06),0))</f>
        <v/>
      </c>
      <c r="N178" s="598" t="str">
        <f>IF($F178="","",ROUND(IF($C178="売",$F178*1.04,$F178*0.96),0))</f>
        <v/>
      </c>
      <c r="O178" s="478" t="str">
        <f>IF(OR($B178="",$F178="",$H178=""),"",IF($C178="売",IF($H178&lt;=$M178,"🟢利確",IF($H178&lt;=$F178*0.95,"🟡利確&amp;TR STOP検討",IF($H178&gt;=$N178,"🔴損切",IF($H178&gt;=$F178*1.035,"🔴損切間近",IF($H178&gt;=$F178*1.03,"⚠️+3%注意","保持継続"))))),IF($H178&gt;=$M178,"🟢利確",IF($H178&gt;=$F178*1.05,"🟡利確&amp;TR STOP検討",IF($H178&lt;=$N178,"🔴損切",IF($H178&lt;=$F178*0.965,"🔴損切間近",IF($H178&lt;=$F178*0.97,"⚠️-3%注意","保持継続")))))))</f>
        <v/>
      </c>
      <c r="P178" s="445"/>
      <c r="Q178" s="445"/>
      <c r="R178" s="480" t="str">
        <f>IF(P178="","",ROUND(P178*0.97,0))</f>
        <v/>
      </c>
      <c r="S178" s="480" t="str">
        <f>IF(B178="","",IF(T178&lt;&gt;"","✅売却済",IF(OR(H178="",L178=""),"📌保有中",IF(L178&gt;=0.06,"🟢利確推奨",IF(L178&gt;=0.05,"🟡利確直近",IF(L178&gt;=0.045,"🔵トレーリング検討",IF(L178&gt;-0.03,"📌保有中",IF(L178&gt;-0.04,"⚠️損切注意","🔴損切り"))))))))</f>
        <v/>
      </c>
      <c r="T178" s="596" t="str">
        <f>IF(OR($AH178="",$AH178="保有中"),"",IF($AH178="日数制限",$AE178,IF($AH178="損切確定",IF(N($AG178)=0,TODAY(),$AG178),IF(N($AF178)=0,TODAY(),$AF178))))</f>
        <v/>
      </c>
      <c r="U178" s="598" t="str">
        <f>IF(OR($AH178="",$AH178="保有中"),"",ROUND(IF($AH178="日数制限",$AI178,IF($AH178="利益確定",$M178,$N178)),0))</f>
        <v/>
      </c>
      <c r="V178" s="703" t="str">
        <f>IF(OR(F178="",G178="",U178=""),"",IF(C178="売",(F178-U178)*G178,(U178-F178)*G178))</f>
        <v/>
      </c>
      <c r="W178" s="480" t="str">
        <f>IF(OR($E178="",$B178=""),"",IF($T178&lt;&gt;"",$T178-$E178,TODAY()-$E178)+1)</f>
        <v/>
      </c>
      <c r="X178" s="480" t="str">
        <f>IF(OR($AH178="",$AH178="保有中"),"",$AH178)</f>
        <v/>
      </c>
      <c r="Y178" s="488"/>
      <c r="Z178" s="710"/>
      <c r="AD178" s="608"/>
      <c r="AE178" s="600" t="str">
        <f>IF($E178="","",WORKDAY($E178,12))</f>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IFERROR(INDEX(始値!$E$6:$BT$305,MATCH(TEXT($B178,"0"),TEXT(銘柄管理!$B$6:$B$305,"0"),0),MATCH($AE178,始値!$E$3:$BT$3,0)),"")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IF($F179="","",ROUND(IF($C179="売",$F179*0.94,$F179*1.06),0))</f>
        <v/>
      </c>
      <c r="N179" s="598" t="str">
        <f>IF($F179="","",ROUND(IF($C179="売",$F179*1.04,$F179*0.96),0))</f>
        <v/>
      </c>
      <c r="O179" s="478" t="str">
        <f>IF(OR($B179="",$F179="",$H179=""),"",IF($C179="売",IF($H179&lt;=$M179,"🟢利確",IF($H179&lt;=$F179*0.95,"🟡利確&amp;TR STOP検討",IF($H179&gt;=$N179,"🔴損切",IF($H179&gt;=$F179*1.035,"🔴損切間近",IF($H179&gt;=$F179*1.03,"⚠️+3%注意","保持継続"))))),IF($H179&gt;=$M179,"🟢利確",IF($H179&gt;=$F179*1.05,"🟡利確&amp;TR STOP検討",IF($H179&lt;=$N179,"🔴損切",IF($H179&lt;=$F179*0.965,"🔴損切間近",IF($H179&lt;=$F179*0.97,"⚠️-3%注意","保持継続")))))))</f>
        <v/>
      </c>
      <c r="P179" s="445"/>
      <c r="Q179" s="445"/>
      <c r="R179" s="480" t="str">
        <f>IF(P179="","",ROUND(P179*0.97,0))</f>
        <v/>
      </c>
      <c r="S179" s="480" t="str">
        <f>IF(B179="","",IF(T179&lt;&gt;"","✅売却済",IF(OR(H179="",L179=""),"📌保有中",IF(L179&gt;=0.06,"🟢利確推奨",IF(L179&gt;=0.05,"🟡利確直近",IF(L179&gt;=0.045,"🔵トレーリング検討",IF(L179&gt;-0.03,"📌保有中",IF(L179&gt;-0.04,"⚠️損切注意","🔴損切り"))))))))</f>
        <v/>
      </c>
      <c r="T179" s="596" t="str">
        <f>IF(OR($AH179="",$AH179="保有中"),"",IF($AH179="日数制限",$AE179,IF($AH179="損切確定",IF(N($AG179)=0,TODAY(),$AG179),IF(N($AF179)=0,TODAY(),$AF179))))</f>
        <v/>
      </c>
      <c r="U179" s="598" t="str">
        <f>IF(OR($AH179="",$AH179="保有中"),"",ROUND(IF($AH179="日数制限",$AI179,IF($AH179="利益確定",$M179,$N179)),0))</f>
        <v/>
      </c>
      <c r="V179" s="703" t="str">
        <f>IF(OR(F179="",G179="",U179=""),"",IF(C179="売",(F179-U179)*G179,(U179-F179)*G179))</f>
        <v/>
      </c>
      <c r="W179" s="480" t="str">
        <f>IF(OR($E179="",$B179=""),"",IF($T179&lt;&gt;"",$T179-$E179,TODAY()-$E179)+1)</f>
        <v/>
      </c>
      <c r="X179" s="480" t="str">
        <f>IF(OR($AH179="",$AH179="保有中"),"",$AH179)</f>
        <v/>
      </c>
      <c r="Y179" s="488"/>
      <c r="Z179" s="710"/>
      <c r="AD179" s="608"/>
      <c r="AE179" s="600" t="str">
        <f>IF($E179="","",WORKDAY($E179,12))</f>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IFERROR(INDEX(始値!$E$6:$BT$305,MATCH(TEXT($B179,"0"),TEXT(銘柄管理!$B$6:$B$305,"0"),0),MATCH($AE179,始値!$E$3:$BT$3,0)),"")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IF($F180="","",ROUND(IF($C180="売",$F180*0.94,$F180*1.06),0))</f>
        <v/>
      </c>
      <c r="N180" s="598" t="str">
        <f>IF($F180="","",ROUND(IF($C180="売",$F180*1.04,$F180*0.96),0))</f>
        <v/>
      </c>
      <c r="O180" s="478" t="str">
        <f>IF(OR($B180="",$F180="",$H180=""),"",IF($C180="売",IF($H180&lt;=$M180,"🟢利確",IF($H180&lt;=$F180*0.95,"🟡利確&amp;TR STOP検討",IF($H180&gt;=$N180,"🔴損切",IF($H180&gt;=$F180*1.035,"🔴損切間近",IF($H180&gt;=$F180*1.03,"⚠️+3%注意","保持継続"))))),IF($H180&gt;=$M180,"🟢利確",IF($H180&gt;=$F180*1.05,"🟡利確&amp;TR STOP検討",IF($H180&lt;=$N180,"🔴損切",IF($H180&lt;=$F180*0.965,"🔴損切間近",IF($H180&lt;=$F180*0.97,"⚠️-3%注意","保持継続")))))))</f>
        <v/>
      </c>
      <c r="P180" s="445"/>
      <c r="Q180" s="445"/>
      <c r="R180" s="480" t="str">
        <f>IF(P180="","",ROUND(P180*0.97,0))</f>
        <v/>
      </c>
      <c r="S180" s="480" t="str">
        <f>IF(B180="","",IF(T180&lt;&gt;"","✅売却済",IF(OR(H180="",L180=""),"📌保有中",IF(L180&gt;=0.06,"🟢利確推奨",IF(L180&gt;=0.05,"🟡利確直近",IF(L180&gt;=0.045,"🔵トレーリング検討",IF(L180&gt;-0.03,"📌保有中",IF(L180&gt;-0.04,"⚠️損切注意","🔴損切り"))))))))</f>
        <v/>
      </c>
      <c r="T180" s="596" t="str">
        <f>IF(OR($AH180="",$AH180="保有中"),"",IF($AH180="日数制限",$AE180,IF($AH180="損切確定",IF(N($AG180)=0,TODAY(),$AG180),IF(N($AF180)=0,TODAY(),$AF180))))</f>
        <v/>
      </c>
      <c r="U180" s="598" t="str">
        <f>IF(OR($AH180="",$AH180="保有中"),"",ROUND(IF($AH180="日数制限",$AI180,IF($AH180="利益確定",$M180,$N180)),0))</f>
        <v/>
      </c>
      <c r="V180" s="703" t="str">
        <f>IF(OR(F180="",G180="",U180=""),"",IF(C180="売",(F180-U180)*G180,(U180-F180)*G180))</f>
        <v/>
      </c>
      <c r="W180" s="480" t="str">
        <f>IF(OR($E180="",$B180=""),"",IF($T180&lt;&gt;"",$T180-$E180,TODAY()-$E180)+1)</f>
        <v/>
      </c>
      <c r="X180" s="480" t="str">
        <f>IF(OR($AH180="",$AH180="保有中"),"",$AH180)</f>
        <v/>
      </c>
      <c r="Y180" s="488"/>
      <c r="Z180" s="710"/>
      <c r="AD180" s="608"/>
      <c r="AE180" s="600" t="str">
        <f>IF($E180="","",WORKDAY($E180,12))</f>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IFERROR(INDEX(始値!$E$6:$BT$305,MATCH(TEXT($B180,"0"),TEXT(銘柄管理!$B$6:$B$305,"0"),0),MATCH($AE180,始値!$E$3:$BT$3,0)),"")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IF($F181="","",ROUND(IF($C181="売",$F181*0.94,$F181*1.06),0))</f>
        <v/>
      </c>
      <c r="N181" s="598" t="str">
        <f>IF($F181="","",ROUND(IF($C181="売",$F181*1.04,$F181*0.96),0))</f>
        <v/>
      </c>
      <c r="O181" s="478" t="str">
        <f>IF(OR($B181="",$F181="",$H181=""),"",IF($C181="売",IF($H181&lt;=$M181,"🟢利確",IF($H181&lt;=$F181*0.95,"🟡利確&amp;TR STOP検討",IF($H181&gt;=$N181,"🔴損切",IF($H181&gt;=$F181*1.035,"🔴損切間近",IF($H181&gt;=$F181*1.03,"⚠️+3%注意","保持継続"))))),IF($H181&gt;=$M181,"🟢利確",IF($H181&gt;=$F181*1.05,"🟡利確&amp;TR STOP検討",IF($H181&lt;=$N181,"🔴損切",IF($H181&lt;=$F181*0.965,"🔴損切間近",IF($H181&lt;=$F181*0.97,"⚠️-3%注意","保持継続")))))))</f>
        <v/>
      </c>
      <c r="P181" s="445"/>
      <c r="Q181" s="445"/>
      <c r="R181" s="480" t="str">
        <f>IF(P181="","",ROUND(P181*0.97,0))</f>
        <v/>
      </c>
      <c r="S181" s="480" t="str">
        <f>IF(B181="","",IF(T181&lt;&gt;"","✅売却済",IF(OR(H181="",L181=""),"📌保有中",IF(L181&gt;=0.06,"🟢利確推奨",IF(L181&gt;=0.05,"🟡利確直近",IF(L181&gt;=0.045,"🔵トレーリング検討",IF(L181&gt;-0.03,"📌保有中",IF(L181&gt;-0.04,"⚠️損切注意","🔴損切り"))))))))</f>
        <v/>
      </c>
      <c r="T181" s="596" t="str">
        <f>IF(OR($AH181="",$AH181="保有中"),"",IF($AH181="日数制限",$AE181,IF($AH181="損切確定",IF(N($AG181)=0,TODAY(),$AG181),IF(N($AF181)=0,TODAY(),$AF181))))</f>
        <v/>
      </c>
      <c r="U181" s="598" t="str">
        <f>IF(OR($AH181="",$AH181="保有中"),"",ROUND(IF($AH181="日数制限",$AI181,IF($AH181="利益確定",$M181,$N181)),0))</f>
        <v/>
      </c>
      <c r="V181" s="703" t="str">
        <f>IF(OR(F181="",G181="",U181=""),"",IF(C181="売",(F181-U181)*G181,(U181-F181)*G181))</f>
        <v/>
      </c>
      <c r="W181" s="480" t="str">
        <f>IF(OR($E181="",$B181=""),"",IF($T181&lt;&gt;"",$T181-$E181,TODAY()-$E181)+1)</f>
        <v/>
      </c>
      <c r="X181" s="480" t="str">
        <f>IF(OR($AH181="",$AH181="保有中"),"",$AH181)</f>
        <v/>
      </c>
      <c r="Y181" s="488"/>
      <c r="Z181" s="710"/>
      <c r="AD181" s="608"/>
      <c r="AE181" s="600" t="str">
        <f>IF($E181="","",WORKDAY($E181,12))</f>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IFERROR(INDEX(始値!$E$6:$BT$305,MATCH(TEXT($B181,"0"),TEXT(銘柄管理!$B$6:$B$305,"0"),0),MATCH($AE181,始値!$E$3:$BT$3,0)),"")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IF($F182="","",ROUND(IF($C182="売",$F182*0.94,$F182*1.06),0))</f>
        <v/>
      </c>
      <c r="N182" s="598" t="str">
        <f>IF($F182="","",ROUND(IF($C182="売",$F182*1.04,$F182*0.96),0))</f>
        <v/>
      </c>
      <c r="O182" s="478" t="str">
        <f>IF(OR($B182="",$F182="",$H182=""),"",IF($C182="売",IF($H182&lt;=$M182,"🟢利確",IF($H182&lt;=$F182*0.95,"🟡利確&amp;TR STOP検討",IF($H182&gt;=$N182,"🔴損切",IF($H182&gt;=$F182*1.035,"🔴損切間近",IF($H182&gt;=$F182*1.03,"⚠️+3%注意","保持継続"))))),IF($H182&gt;=$M182,"🟢利確",IF($H182&gt;=$F182*1.05,"🟡利確&amp;TR STOP検討",IF($H182&lt;=$N182,"🔴損切",IF($H182&lt;=$F182*0.965,"🔴損切間近",IF($H182&lt;=$F182*0.97,"⚠️-3%注意","保持継続")))))))</f>
        <v/>
      </c>
      <c r="P182" s="445"/>
      <c r="Q182" s="445"/>
      <c r="R182" s="480" t="str">
        <f>IF(P182="","",ROUND(P182*0.97,0))</f>
        <v/>
      </c>
      <c r="S182" s="480" t="str">
        <f>IF(B182="","",IF(T182&lt;&gt;"","✅売却済",IF(OR(H182="",L182=""),"📌保有中",IF(L182&gt;=0.06,"🟢利確推奨",IF(L182&gt;=0.05,"🟡利確直近",IF(L182&gt;=0.045,"🔵トレーリング検討",IF(L182&gt;-0.03,"📌保有中",IF(L182&gt;-0.04,"⚠️損切注意","🔴損切り"))))))))</f>
        <v/>
      </c>
      <c r="T182" s="596" t="str">
        <f>IF(OR($AH182="",$AH182="保有中"),"",IF($AH182="日数制限",$AE182,IF($AH182="損切確定",IF(N($AG182)=0,TODAY(),$AG182),IF(N($AF182)=0,TODAY(),$AF182))))</f>
        <v/>
      </c>
      <c r="U182" s="598" t="str">
        <f>IF(OR($AH182="",$AH182="保有中"),"",ROUND(IF($AH182="日数制限",$AI182,IF($AH182="利益確定",$M182,$N182)),0))</f>
        <v/>
      </c>
      <c r="V182" s="703" t="str">
        <f>IF(OR(F182="",G182="",U182=""),"",IF(C182="売",(F182-U182)*G182,(U182-F182)*G182))</f>
        <v/>
      </c>
      <c r="W182" s="480" t="str">
        <f>IF(OR($E182="",$B182=""),"",IF($T182&lt;&gt;"",$T182-$E182,TODAY()-$E182)+1)</f>
        <v/>
      </c>
      <c r="X182" s="480" t="str">
        <f>IF(OR($AH182="",$AH182="保有中"),"",$AH182)</f>
        <v/>
      </c>
      <c r="Y182" s="488"/>
      <c r="Z182" s="710"/>
      <c r="AD182" s="608"/>
      <c r="AE182" s="600" t="str">
        <f>IF($E182="","",WORKDAY($E182,12))</f>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IFERROR(INDEX(始値!$E$6:$BT$305,MATCH(TEXT($B182,"0"),TEXT(銘柄管理!$B$6:$B$305,"0"),0),MATCH($AE182,始値!$E$3:$BT$3,0)),"")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IF($F183="","",ROUND(IF($C183="売",$F183*0.94,$F183*1.06),0))</f>
        <v/>
      </c>
      <c r="N183" s="598" t="str">
        <f>IF($F183="","",ROUND(IF($C183="売",$F183*1.04,$F183*0.96),0))</f>
        <v/>
      </c>
      <c r="O183" s="478" t="str">
        <f>IF(OR($B183="",$F183="",$H183=""),"",IF($C183="売",IF($H183&lt;=$M183,"🟢利確",IF($H183&lt;=$F183*0.95,"🟡利確&amp;TR STOP検討",IF($H183&gt;=$N183,"🔴損切",IF($H183&gt;=$F183*1.035,"🔴損切間近",IF($H183&gt;=$F183*1.03,"⚠️+3%注意","保持継続"))))),IF($H183&gt;=$M183,"🟢利確",IF($H183&gt;=$F183*1.05,"🟡利確&amp;TR STOP検討",IF($H183&lt;=$N183,"🔴損切",IF($H183&lt;=$F183*0.965,"🔴損切間近",IF($H183&lt;=$F183*0.97,"⚠️-3%注意","保持継続")))))))</f>
        <v/>
      </c>
      <c r="P183" s="445"/>
      <c r="Q183" s="445"/>
      <c r="R183" s="480" t="str">
        <f>IF(P183="","",ROUND(P183*0.97,0))</f>
        <v/>
      </c>
      <c r="S183" s="480" t="str">
        <f>IF(B183="","",IF(T183&lt;&gt;"","✅売却済",IF(OR(H183="",L183=""),"📌保有中",IF(L183&gt;=0.06,"🟢利確推奨",IF(L183&gt;=0.05,"🟡利確直近",IF(L183&gt;=0.045,"🔵トレーリング検討",IF(L183&gt;-0.03,"📌保有中",IF(L183&gt;-0.04,"⚠️損切注意","🔴損切り"))))))))</f>
        <v/>
      </c>
      <c r="T183" s="596" t="str">
        <f>IF(OR($AH183="",$AH183="保有中"),"",IF($AH183="日数制限",$AE183,IF($AH183="損切確定",IF(N($AG183)=0,TODAY(),$AG183),IF(N($AF183)=0,TODAY(),$AF183))))</f>
        <v/>
      </c>
      <c r="U183" s="598" t="str">
        <f>IF(OR($AH183="",$AH183="保有中"),"",ROUND(IF($AH183="日数制限",$AI183,IF($AH183="利益確定",$M183,$N183)),0))</f>
        <v/>
      </c>
      <c r="V183" s="703" t="str">
        <f>IF(OR(F183="",G183="",U183=""),"",IF(C183="売",(F183-U183)*G183,(U183-F183)*G183))</f>
        <v/>
      </c>
      <c r="W183" s="480" t="str">
        <f>IF(OR($E183="",$B183=""),"",IF($T183&lt;&gt;"",$T183-$E183,TODAY()-$E183)+1)</f>
        <v/>
      </c>
      <c r="X183" s="480" t="str">
        <f>IF(OR($AH183="",$AH183="保有中"),"",$AH183)</f>
        <v/>
      </c>
      <c r="Y183" s="488"/>
      <c r="Z183" s="710"/>
      <c r="AD183" s="608"/>
      <c r="AE183" s="600" t="str">
        <f>IF($E183="","",WORKDAY($E183,12))</f>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IFERROR(INDEX(始値!$E$6:$BT$305,MATCH(TEXT($B183,"0"),TEXT(銘柄管理!$B$6:$B$305,"0"),0),MATCH($AE183,始値!$E$3:$BT$3,0)),"")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IF($F184="","",ROUND(IF($C184="売",$F184*0.94,$F184*1.06),0))</f>
        <v/>
      </c>
      <c r="N184" s="598" t="str">
        <f>IF($F184="","",ROUND(IF($C184="売",$F184*1.04,$F184*0.96),0))</f>
        <v/>
      </c>
      <c r="O184" s="478" t="str">
        <f>IF(OR($B184="",$F184="",$H184=""),"",IF($C184="売",IF($H184&lt;=$M184,"🟢利確",IF($H184&lt;=$F184*0.95,"🟡利確&amp;TR STOP検討",IF($H184&gt;=$N184,"🔴損切",IF($H184&gt;=$F184*1.035,"🔴損切間近",IF($H184&gt;=$F184*1.03,"⚠️+3%注意","保持継続"))))),IF($H184&gt;=$M184,"🟢利確",IF($H184&gt;=$F184*1.05,"🟡利確&amp;TR STOP検討",IF($H184&lt;=$N184,"🔴損切",IF($H184&lt;=$F184*0.965,"🔴損切間近",IF($H184&lt;=$F184*0.97,"⚠️-3%注意","保持継続")))))))</f>
        <v/>
      </c>
      <c r="P184" s="445"/>
      <c r="Q184" s="445"/>
      <c r="R184" s="480" t="str">
        <f>IF(P184="","",ROUND(P184*0.97,0))</f>
        <v/>
      </c>
      <c r="S184" s="480" t="str">
        <f>IF(B184="","",IF(T184&lt;&gt;"","✅売却済",IF(OR(H184="",L184=""),"📌保有中",IF(L184&gt;=0.06,"🟢利確推奨",IF(L184&gt;=0.05,"🟡利確直近",IF(L184&gt;=0.045,"🔵トレーリング検討",IF(L184&gt;-0.03,"📌保有中",IF(L184&gt;-0.04,"⚠️損切注意","🔴損切り"))))))))</f>
        <v/>
      </c>
      <c r="T184" s="596" t="str">
        <f>IF(OR($AH184="",$AH184="保有中"),"",IF($AH184="日数制限",$AE184,IF($AH184="損切確定",IF(N($AG184)=0,TODAY(),$AG184),IF(N($AF184)=0,TODAY(),$AF184))))</f>
        <v/>
      </c>
      <c r="U184" s="598" t="str">
        <f>IF(OR($AH184="",$AH184="保有中"),"",ROUND(IF($AH184="日数制限",$AI184,IF($AH184="利益確定",$M184,$N184)),0))</f>
        <v/>
      </c>
      <c r="V184" s="703" t="str">
        <f>IF(OR(F184="",G184="",U184=""),"",IF(C184="売",(F184-U184)*G184,(U184-F184)*G184))</f>
        <v/>
      </c>
      <c r="W184" s="480" t="str">
        <f>IF(OR($E184="",$B184=""),"",IF($T184&lt;&gt;"",$T184-$E184,TODAY()-$E184)+1)</f>
        <v/>
      </c>
      <c r="X184" s="480" t="str">
        <f>IF(OR($AH184="",$AH184="保有中"),"",$AH184)</f>
        <v/>
      </c>
      <c r="Y184" s="488"/>
      <c r="Z184" s="710"/>
      <c r="AD184" s="608"/>
      <c r="AE184" s="600" t="str">
        <f>IF($E184="","",WORKDAY($E184,12))</f>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IFERROR(INDEX(始値!$E$6:$BT$305,MATCH(TEXT($B184,"0"),TEXT(銘柄管理!$B$6:$B$305,"0"),0),MATCH($AE184,始値!$E$3:$BT$3,0)),"")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IF($F185="","",ROUND(IF($C185="売",$F185*0.94,$F185*1.06),0))</f>
        <v/>
      </c>
      <c r="N185" s="598" t="str">
        <f>IF($F185="","",ROUND(IF($C185="売",$F185*1.04,$F185*0.96),0))</f>
        <v/>
      </c>
      <c r="O185" s="478" t="str">
        <f>IF(OR($B185="",$F185="",$H185=""),"",IF($C185="売",IF($H185&lt;=$M185,"🟢利確",IF($H185&lt;=$F185*0.95,"🟡利確&amp;TR STOP検討",IF($H185&gt;=$N185,"🔴損切",IF($H185&gt;=$F185*1.035,"🔴損切間近",IF($H185&gt;=$F185*1.03,"⚠️+3%注意","保持継続"))))),IF($H185&gt;=$M185,"🟢利確",IF($H185&gt;=$F185*1.05,"🟡利確&amp;TR STOP検討",IF($H185&lt;=$N185,"🔴損切",IF($H185&lt;=$F185*0.965,"🔴損切間近",IF($H185&lt;=$F185*0.97,"⚠️-3%注意","保持継続")))))))</f>
        <v/>
      </c>
      <c r="P185" s="445"/>
      <c r="Q185" s="445"/>
      <c r="R185" s="480" t="str">
        <f>IF(P185="","",ROUND(P185*0.97,0))</f>
        <v/>
      </c>
      <c r="S185" s="480" t="str">
        <f>IF(B185="","",IF(T185&lt;&gt;"","✅売却済",IF(OR(H185="",L185=""),"📌保有中",IF(L185&gt;=0.06,"🟢利確推奨",IF(L185&gt;=0.05,"🟡利確直近",IF(L185&gt;=0.045,"🔵トレーリング検討",IF(L185&gt;-0.03,"📌保有中",IF(L185&gt;-0.04,"⚠️損切注意","🔴損切り"))))))))</f>
        <v/>
      </c>
      <c r="T185" s="596" t="str">
        <f>IF(OR($AH185="",$AH185="保有中"),"",IF($AH185="日数制限",$AE185,IF($AH185="損切確定",IF(N($AG185)=0,TODAY(),$AG185),IF(N($AF185)=0,TODAY(),$AF185))))</f>
        <v/>
      </c>
      <c r="U185" s="598" t="str">
        <f>IF(OR($AH185="",$AH185="保有中"),"",ROUND(IF($AH185="日数制限",$AI185,IF($AH185="利益確定",$M185,$N185)),0))</f>
        <v/>
      </c>
      <c r="V185" s="703" t="str">
        <f>IF(OR(F185="",G185="",U185=""),"",IF(C185="売",(F185-U185)*G185,(U185-F185)*G185))</f>
        <v/>
      </c>
      <c r="W185" s="480" t="str">
        <f>IF(OR($E185="",$B185=""),"",IF($T185&lt;&gt;"",$T185-$E185,TODAY()-$E185)+1)</f>
        <v/>
      </c>
      <c r="X185" s="480" t="str">
        <f>IF(OR($AH185="",$AH185="保有中"),"",$AH185)</f>
        <v/>
      </c>
      <c r="Y185" s="488"/>
      <c r="Z185" s="710"/>
      <c r="AD185" s="608"/>
      <c r="AE185" s="600" t="str">
        <f>IF($E185="","",WORKDAY($E185,12))</f>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IFERROR(INDEX(始値!$E$6:$BT$305,MATCH(TEXT($B185,"0"),TEXT(銘柄管理!$B$6:$B$305,"0"),0),MATCH($AE185,始値!$E$3:$BT$3,0)),"")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IF($F186="","",ROUND(IF($C186="売",$F186*0.94,$F186*1.06),0))</f>
        <v/>
      </c>
      <c r="N186" s="598" t="str">
        <f>IF($F186="","",ROUND(IF($C186="売",$F186*1.04,$F186*0.96),0))</f>
        <v/>
      </c>
      <c r="O186" s="478" t="str">
        <f>IF(OR($B186="",$F186="",$H186=""),"",IF($C186="売",IF($H186&lt;=$M186,"🟢利確",IF($H186&lt;=$F186*0.95,"🟡利確&amp;TR STOP検討",IF($H186&gt;=$N186,"🔴損切",IF($H186&gt;=$F186*1.035,"🔴損切間近",IF($H186&gt;=$F186*1.03,"⚠️+3%注意","保持継続"))))),IF($H186&gt;=$M186,"🟢利確",IF($H186&gt;=$F186*1.05,"🟡利確&amp;TR STOP検討",IF($H186&lt;=$N186,"🔴損切",IF($H186&lt;=$F186*0.965,"🔴損切間近",IF($H186&lt;=$F186*0.97,"⚠️-3%注意","保持継続")))))))</f>
        <v/>
      </c>
      <c r="P186" s="445"/>
      <c r="Q186" s="445"/>
      <c r="R186" s="480" t="str">
        <f>IF(P186="","",ROUND(P186*0.97,0))</f>
        <v/>
      </c>
      <c r="S186" s="480" t="str">
        <f>IF(B186="","",IF(T186&lt;&gt;"","✅売却済",IF(OR(H186="",L186=""),"📌保有中",IF(L186&gt;=0.06,"🟢利確推奨",IF(L186&gt;=0.05,"🟡利確直近",IF(L186&gt;=0.045,"🔵トレーリング検討",IF(L186&gt;-0.03,"📌保有中",IF(L186&gt;-0.04,"⚠️損切注意","🔴損切り"))))))))</f>
        <v/>
      </c>
      <c r="T186" s="596" t="str">
        <f>IF(OR($AH186="",$AH186="保有中"),"",IF($AH186="日数制限",$AE186,IF($AH186="損切確定",IF(N($AG186)=0,TODAY(),$AG186),IF(N($AF186)=0,TODAY(),$AF186))))</f>
        <v/>
      </c>
      <c r="U186" s="598" t="str">
        <f>IF(OR($AH186="",$AH186="保有中"),"",ROUND(IF($AH186="日数制限",$AI186,IF($AH186="利益確定",$M186,$N186)),0))</f>
        <v/>
      </c>
      <c r="V186" s="703" t="str">
        <f>IF(OR(F186="",G186="",U186=""),"",IF(C186="売",(F186-U186)*G186,(U186-F186)*G186))</f>
        <v/>
      </c>
      <c r="W186" s="480" t="str">
        <f>IF(OR($E186="",$B186=""),"",IF($T186&lt;&gt;"",$T186-$E186,TODAY()-$E186)+1)</f>
        <v/>
      </c>
      <c r="X186" s="480" t="str">
        <f>IF(OR($AH186="",$AH186="保有中"),"",$AH186)</f>
        <v/>
      </c>
      <c r="Y186" s="488"/>
      <c r="Z186" s="710"/>
      <c r="AD186" s="608"/>
      <c r="AE186" s="600" t="str">
        <f>IF($E186="","",WORKDAY($E186,12))</f>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IFERROR(INDEX(始値!$E$6:$BT$305,MATCH(TEXT($B186,"0"),TEXT(銘柄管理!$B$6:$B$305,"0"),0),MATCH($AE186,始値!$E$3:$BT$3,0)),"")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IF($F187="","",ROUND(IF($C187="売",$F187*0.94,$F187*1.06),0))</f>
        <v/>
      </c>
      <c r="N187" s="598" t="str">
        <f>IF($F187="","",ROUND(IF($C187="売",$F187*1.04,$F187*0.96),0))</f>
        <v/>
      </c>
      <c r="O187" s="478" t="str">
        <f>IF(OR($B187="",$F187="",$H187=""),"",IF($C187="売",IF($H187&lt;=$M187,"🟢利確",IF($H187&lt;=$F187*0.95,"🟡利確&amp;TR STOP検討",IF($H187&gt;=$N187,"🔴損切",IF($H187&gt;=$F187*1.035,"🔴損切間近",IF($H187&gt;=$F187*1.03,"⚠️+3%注意","保持継続"))))),IF($H187&gt;=$M187,"🟢利確",IF($H187&gt;=$F187*1.05,"🟡利確&amp;TR STOP検討",IF($H187&lt;=$N187,"🔴損切",IF($H187&lt;=$F187*0.965,"🔴損切間近",IF($H187&lt;=$F187*0.97,"⚠️-3%注意","保持継続")))))))</f>
        <v/>
      </c>
      <c r="P187" s="445"/>
      <c r="Q187" s="445"/>
      <c r="R187" s="480" t="str">
        <f>IF(P187="","",ROUND(P187*0.97,0))</f>
        <v/>
      </c>
      <c r="S187" s="480" t="str">
        <f>IF(B187="","",IF(T187&lt;&gt;"","✅売却済",IF(OR(H187="",L187=""),"📌保有中",IF(L187&gt;=0.06,"🟢利確推奨",IF(L187&gt;=0.05,"🟡利確直近",IF(L187&gt;=0.045,"🔵トレーリング検討",IF(L187&gt;-0.03,"📌保有中",IF(L187&gt;-0.04,"⚠️損切注意","🔴損切り"))))))))</f>
        <v/>
      </c>
      <c r="T187" s="596" t="str">
        <f>IF(OR($AH187="",$AH187="保有中"),"",IF($AH187="日数制限",$AE187,IF($AH187="損切確定",IF(N($AG187)=0,TODAY(),$AG187),IF(N($AF187)=0,TODAY(),$AF187))))</f>
        <v/>
      </c>
      <c r="U187" s="598" t="str">
        <f>IF(OR($AH187="",$AH187="保有中"),"",ROUND(IF($AH187="日数制限",$AI187,IF($AH187="利益確定",$M187,$N187)),0))</f>
        <v/>
      </c>
      <c r="V187" s="703" t="str">
        <f>IF(OR(F187="",G187="",U187=""),"",IF(C187="売",(F187-U187)*G187,(U187-F187)*G187))</f>
        <v/>
      </c>
      <c r="W187" s="480" t="str">
        <f>IF(OR($E187="",$B187=""),"",IF($T187&lt;&gt;"",$T187-$E187,TODAY()-$E187)+1)</f>
        <v/>
      </c>
      <c r="X187" s="480" t="str">
        <f>IF(OR($AH187="",$AH187="保有中"),"",$AH187)</f>
        <v/>
      </c>
      <c r="Y187" s="488"/>
      <c r="Z187" s="710"/>
      <c r="AD187" s="608"/>
      <c r="AE187" s="600" t="str">
        <f>IF($E187="","",WORKDAY($E187,12))</f>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IFERROR(INDEX(始値!$E$6:$BT$305,MATCH(TEXT($B187,"0"),TEXT(銘柄管理!$B$6:$B$305,"0"),0),MATCH($AE187,始値!$E$3:$BT$3,0)),"")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IF($F188="","",ROUND(IF($C188="売",$F188*0.94,$F188*1.06),0))</f>
        <v/>
      </c>
      <c r="N188" s="598" t="str">
        <f>IF($F188="","",ROUND(IF($C188="売",$F188*1.04,$F188*0.96),0))</f>
        <v/>
      </c>
      <c r="O188" s="478" t="str">
        <f>IF(OR($B188="",$F188="",$H188=""),"",IF($C188="売",IF($H188&lt;=$M188,"🟢利確",IF($H188&lt;=$F188*0.95,"🟡利確&amp;TR STOP検討",IF($H188&gt;=$N188,"🔴損切",IF($H188&gt;=$F188*1.035,"🔴損切間近",IF($H188&gt;=$F188*1.03,"⚠️+3%注意","保持継続"))))),IF($H188&gt;=$M188,"🟢利確",IF($H188&gt;=$F188*1.05,"🟡利確&amp;TR STOP検討",IF($H188&lt;=$N188,"🔴損切",IF($H188&lt;=$F188*0.965,"🔴損切間近",IF($H188&lt;=$F188*0.97,"⚠️-3%注意","保持継続")))))))</f>
        <v/>
      </c>
      <c r="P188" s="445"/>
      <c r="Q188" s="445"/>
      <c r="R188" s="480" t="str">
        <f>IF(P188="","",ROUND(P188*0.97,0))</f>
        <v/>
      </c>
      <c r="S188" s="480" t="str">
        <f>IF(B188="","",IF(T188&lt;&gt;"","✅売却済",IF(OR(H188="",L188=""),"📌保有中",IF(L188&gt;=0.06,"🟢利確推奨",IF(L188&gt;=0.05,"🟡利確直近",IF(L188&gt;=0.045,"🔵トレーリング検討",IF(L188&gt;-0.03,"📌保有中",IF(L188&gt;-0.04,"⚠️損切注意","🔴損切り"))))))))</f>
        <v/>
      </c>
      <c r="T188" s="596" t="str">
        <f>IF(OR($AH188="",$AH188="保有中"),"",IF($AH188="日数制限",$AE188,IF($AH188="損切確定",IF(N($AG188)=0,TODAY(),$AG188),IF(N($AF188)=0,TODAY(),$AF188))))</f>
        <v/>
      </c>
      <c r="U188" s="598" t="str">
        <f>IF(OR($AH188="",$AH188="保有中"),"",ROUND(IF($AH188="日数制限",$AI188,IF($AH188="利益確定",$M188,$N188)),0))</f>
        <v/>
      </c>
      <c r="V188" s="703" t="str">
        <f>IF(OR(F188="",G188="",U188=""),"",IF(C188="売",(F188-U188)*G188,(U188-F188)*G188))</f>
        <v/>
      </c>
      <c r="W188" s="480" t="str">
        <f>IF(OR($E188="",$B188=""),"",IF($T188&lt;&gt;"",$T188-$E188,TODAY()-$E188)+1)</f>
        <v/>
      </c>
      <c r="X188" s="480" t="str">
        <f>IF(OR($AH188="",$AH188="保有中"),"",$AH188)</f>
        <v/>
      </c>
      <c r="Y188" s="488"/>
      <c r="Z188" s="710"/>
      <c r="AD188" s="608"/>
      <c r="AE188" s="600" t="str">
        <f>IF($E188="","",WORKDAY($E188,12))</f>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IFERROR(INDEX(始値!$E$6:$BT$305,MATCH(TEXT($B188,"0"),TEXT(銘柄管理!$B$6:$B$305,"0"),0),MATCH($AE188,始値!$E$3:$BT$3,0)),"")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IF($F189="","",ROUND(IF($C189="売",$F189*0.94,$F189*1.06),0))</f>
        <v/>
      </c>
      <c r="N189" s="598" t="str">
        <f>IF($F189="","",ROUND(IF($C189="売",$F189*1.04,$F189*0.96),0))</f>
        <v/>
      </c>
      <c r="O189" s="478" t="str">
        <f>IF(OR($B189="",$F189="",$H189=""),"",IF($C189="売",IF($H189&lt;=$M189,"🟢利確",IF($H189&lt;=$F189*0.95,"🟡利確&amp;TR STOP検討",IF($H189&gt;=$N189,"🔴損切",IF($H189&gt;=$F189*1.035,"🔴損切間近",IF($H189&gt;=$F189*1.03,"⚠️+3%注意","保持継続"))))),IF($H189&gt;=$M189,"🟢利確",IF($H189&gt;=$F189*1.05,"🟡利確&amp;TR STOP検討",IF($H189&lt;=$N189,"🔴損切",IF($H189&lt;=$F189*0.965,"🔴損切間近",IF($H189&lt;=$F189*0.97,"⚠️-3%注意","保持継続")))))))</f>
        <v/>
      </c>
      <c r="P189" s="445"/>
      <c r="Q189" s="445"/>
      <c r="R189" s="480" t="str">
        <f>IF(P189="","",ROUND(P189*0.97,0))</f>
        <v/>
      </c>
      <c r="S189" s="480" t="str">
        <f>IF(B189="","",IF(T189&lt;&gt;"","✅売却済",IF(OR(H189="",L189=""),"📌保有中",IF(L189&gt;=0.06,"🟢利確推奨",IF(L189&gt;=0.05,"🟡利確直近",IF(L189&gt;=0.045,"🔵トレーリング検討",IF(L189&gt;-0.03,"📌保有中",IF(L189&gt;-0.04,"⚠️損切注意","🔴損切り"))))))))</f>
        <v/>
      </c>
      <c r="T189" s="596" t="str">
        <f>IF(OR($AH189="",$AH189="保有中"),"",IF($AH189="日数制限",$AE189,IF($AH189="損切確定",IF(N($AG189)=0,TODAY(),$AG189),IF(N($AF189)=0,TODAY(),$AF189))))</f>
        <v/>
      </c>
      <c r="U189" s="598" t="str">
        <f>IF(OR($AH189="",$AH189="保有中"),"",ROUND(IF($AH189="日数制限",$AI189,IF($AH189="利益確定",$M189,$N189)),0))</f>
        <v/>
      </c>
      <c r="V189" s="703" t="str">
        <f>IF(OR(F189="",G189="",U189=""),"",IF(C189="売",(F189-U189)*G189,(U189-F189)*G189))</f>
        <v/>
      </c>
      <c r="W189" s="480" t="str">
        <f>IF(OR($E189="",$B189=""),"",IF($T189&lt;&gt;"",$T189-$E189,TODAY()-$E189)+1)</f>
        <v/>
      </c>
      <c r="X189" s="480" t="str">
        <f>IF(OR($AH189="",$AH189="保有中"),"",$AH189)</f>
        <v/>
      </c>
      <c r="Y189" s="488"/>
      <c r="Z189" s="710"/>
      <c r="AD189" s="608"/>
      <c r="AE189" s="600" t="str">
        <f>IF($E189="","",WORKDAY($E189,12))</f>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IFERROR(INDEX(始値!$E$6:$BT$305,MATCH(TEXT($B189,"0"),TEXT(銘柄管理!$B$6:$B$305,"0"),0),MATCH($AE189,始値!$E$3:$BT$3,0)),"")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IF($F190="","",ROUND(IF($C190="売",$F190*0.94,$F190*1.06),0))</f>
        <v/>
      </c>
      <c r="N190" s="598" t="str">
        <f>IF($F190="","",ROUND(IF($C190="売",$F190*1.04,$F190*0.96),0))</f>
        <v/>
      </c>
      <c r="O190" s="478" t="str">
        <f>IF(OR($B190="",$F190="",$H190=""),"",IF($C190="売",IF($H190&lt;=$M190,"🟢利確",IF($H190&lt;=$F190*0.95,"🟡利確&amp;TR STOP検討",IF($H190&gt;=$N190,"🔴損切",IF($H190&gt;=$F190*1.035,"🔴損切間近",IF($H190&gt;=$F190*1.03,"⚠️+3%注意","保持継続"))))),IF($H190&gt;=$M190,"🟢利確",IF($H190&gt;=$F190*1.05,"🟡利確&amp;TR STOP検討",IF($H190&lt;=$N190,"🔴損切",IF($H190&lt;=$F190*0.965,"🔴損切間近",IF($H190&lt;=$F190*0.97,"⚠️-3%注意","保持継続")))))))</f>
        <v/>
      </c>
      <c r="P190" s="445"/>
      <c r="Q190" s="445"/>
      <c r="R190" s="480" t="str">
        <f>IF(P190="","",ROUND(P190*0.97,0))</f>
        <v/>
      </c>
      <c r="S190" s="480" t="str">
        <f>IF(B190="","",IF(T190&lt;&gt;"","✅売却済",IF(OR(H190="",L190=""),"📌保有中",IF(L190&gt;=0.06,"🟢利確推奨",IF(L190&gt;=0.05,"🟡利確直近",IF(L190&gt;=0.045,"🔵トレーリング検討",IF(L190&gt;-0.03,"📌保有中",IF(L190&gt;-0.04,"⚠️損切注意","🔴損切り"))))))))</f>
        <v/>
      </c>
      <c r="T190" s="596" t="str">
        <f>IF(OR($AH190="",$AH190="保有中"),"",IF($AH190="日数制限",$AE190,IF($AH190="損切確定",IF(N($AG190)=0,TODAY(),$AG190),IF(N($AF190)=0,TODAY(),$AF190))))</f>
        <v/>
      </c>
      <c r="U190" s="598" t="str">
        <f>IF(OR($AH190="",$AH190="保有中"),"",ROUND(IF($AH190="日数制限",$AI190,IF($AH190="利益確定",$M190,$N190)),0))</f>
        <v/>
      </c>
      <c r="V190" s="703" t="str">
        <f>IF(OR(F190="",G190="",U190=""),"",IF(C190="売",(F190-U190)*G190,(U190-F190)*G190))</f>
        <v/>
      </c>
      <c r="W190" s="480" t="str">
        <f>IF(OR($E190="",$B190=""),"",IF($T190&lt;&gt;"",$T190-$E190,TODAY()-$E190)+1)</f>
        <v/>
      </c>
      <c r="X190" s="480" t="str">
        <f>IF(OR($AH190="",$AH190="保有中"),"",$AH190)</f>
        <v/>
      </c>
      <c r="Y190" s="488"/>
      <c r="Z190" s="710"/>
      <c r="AD190" s="608"/>
      <c r="AE190" s="600" t="str">
        <f>IF($E190="","",WORKDAY($E190,12))</f>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IFERROR(INDEX(始値!$E$6:$BT$305,MATCH(TEXT($B190,"0"),TEXT(銘柄管理!$B$6:$B$305,"0"),0),MATCH($AE190,始値!$E$3:$BT$3,0)),"")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IF($F191="","",ROUND(IF($C191="売",$F191*0.94,$F191*1.06),0))</f>
        <v/>
      </c>
      <c r="N191" s="598" t="str">
        <f>IF($F191="","",ROUND(IF($C191="売",$F191*1.04,$F191*0.96),0))</f>
        <v/>
      </c>
      <c r="O191" s="478" t="str">
        <f>IF(OR($B191="",$F191="",$H191=""),"",IF($C191="売",IF($H191&lt;=$M191,"🟢利確",IF($H191&lt;=$F191*0.95,"🟡利確&amp;TR STOP検討",IF($H191&gt;=$N191,"🔴損切",IF($H191&gt;=$F191*1.035,"🔴損切間近",IF($H191&gt;=$F191*1.03,"⚠️+3%注意","保持継続"))))),IF($H191&gt;=$M191,"🟢利確",IF($H191&gt;=$F191*1.05,"🟡利確&amp;TR STOP検討",IF($H191&lt;=$N191,"🔴損切",IF($H191&lt;=$F191*0.965,"🔴損切間近",IF($H191&lt;=$F191*0.97,"⚠️-3%注意","保持継続")))))))</f>
        <v/>
      </c>
      <c r="P191" s="445"/>
      <c r="Q191" s="445"/>
      <c r="R191" s="480" t="str">
        <f>IF(P191="","",ROUND(P191*0.97,0))</f>
        <v/>
      </c>
      <c r="S191" s="480" t="str">
        <f>IF(B191="","",IF(T191&lt;&gt;"","✅売却済",IF(OR(H191="",L191=""),"📌保有中",IF(L191&gt;=0.06,"🟢利確推奨",IF(L191&gt;=0.05,"🟡利確直近",IF(L191&gt;=0.045,"🔵トレーリング検討",IF(L191&gt;-0.03,"📌保有中",IF(L191&gt;-0.04,"⚠️損切注意","🔴損切り"))))))))</f>
        <v/>
      </c>
      <c r="T191" s="596" t="str">
        <f>IF(OR($AH191="",$AH191="保有中"),"",IF($AH191="日数制限",$AE191,IF($AH191="損切確定",IF(N($AG191)=0,TODAY(),$AG191),IF(N($AF191)=0,TODAY(),$AF191))))</f>
        <v/>
      </c>
      <c r="U191" s="598" t="str">
        <f>IF(OR($AH191="",$AH191="保有中"),"",ROUND(IF($AH191="日数制限",$AI191,IF($AH191="利益確定",$M191,$N191)),0))</f>
        <v/>
      </c>
      <c r="V191" s="703" t="str">
        <f>IF(OR(F191="",G191="",U191=""),"",IF(C191="売",(F191-U191)*G191,(U191-F191)*G191))</f>
        <v/>
      </c>
      <c r="W191" s="480" t="str">
        <f>IF(OR($E191="",$B191=""),"",IF($T191&lt;&gt;"",$T191-$E191,TODAY()-$E191)+1)</f>
        <v/>
      </c>
      <c r="X191" s="480" t="str">
        <f>IF(OR($AH191="",$AH191="保有中"),"",$AH191)</f>
        <v/>
      </c>
      <c r="Y191" s="488"/>
      <c r="Z191" s="710"/>
      <c r="AD191" s="608"/>
      <c r="AE191" s="600" t="str">
        <f>IF($E191="","",WORKDAY($E191,12))</f>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IFERROR(INDEX(始値!$E$6:$BT$305,MATCH(TEXT($B191,"0"),TEXT(銘柄管理!$B$6:$B$305,"0"),0),MATCH($AE191,始値!$E$3:$BT$3,0)),"")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IF($F192="","",ROUND(IF($C192="売",$F192*0.94,$F192*1.06),0))</f>
        <v/>
      </c>
      <c r="N192" s="598" t="str">
        <f>IF($F192="","",ROUND(IF($C192="売",$F192*1.04,$F192*0.96),0))</f>
        <v/>
      </c>
      <c r="O192" s="478" t="str">
        <f>IF(OR($B192="",$F192="",$H192=""),"",IF($C192="売",IF($H192&lt;=$M192,"🟢利確",IF($H192&lt;=$F192*0.95,"🟡利確&amp;TR STOP検討",IF($H192&gt;=$N192,"🔴損切",IF($H192&gt;=$F192*1.035,"🔴損切間近",IF($H192&gt;=$F192*1.03,"⚠️+3%注意","保持継続"))))),IF($H192&gt;=$M192,"🟢利確",IF($H192&gt;=$F192*1.05,"🟡利確&amp;TR STOP検討",IF($H192&lt;=$N192,"🔴損切",IF($H192&lt;=$F192*0.965,"🔴損切間近",IF($H192&lt;=$F192*0.97,"⚠️-3%注意","保持継続")))))))</f>
        <v/>
      </c>
      <c r="P192" s="445"/>
      <c r="Q192" s="445"/>
      <c r="R192" s="480" t="str">
        <f>IF(P192="","",ROUND(P192*0.97,0))</f>
        <v/>
      </c>
      <c r="S192" s="480" t="str">
        <f>IF(B192="","",IF(T192&lt;&gt;"","✅売却済",IF(OR(H192="",L192=""),"📌保有中",IF(L192&gt;=0.06,"🟢利確推奨",IF(L192&gt;=0.05,"🟡利確直近",IF(L192&gt;=0.045,"🔵トレーリング検討",IF(L192&gt;-0.03,"📌保有中",IF(L192&gt;-0.04,"⚠️損切注意","🔴損切り"))))))))</f>
        <v/>
      </c>
      <c r="T192" s="596" t="str">
        <f>IF(OR($AH192="",$AH192="保有中"),"",IF($AH192="日数制限",$AE192,IF($AH192="損切確定",IF(N($AG192)=0,TODAY(),$AG192),IF(N($AF192)=0,TODAY(),$AF192))))</f>
        <v/>
      </c>
      <c r="U192" s="598" t="str">
        <f>IF(OR($AH192="",$AH192="保有中"),"",ROUND(IF($AH192="日数制限",$AI192,IF($AH192="利益確定",$M192,$N192)),0))</f>
        <v/>
      </c>
      <c r="V192" s="703" t="str">
        <f>IF(OR(F192="",G192="",U192=""),"",IF(C192="売",(F192-U192)*G192,(U192-F192)*G192))</f>
        <v/>
      </c>
      <c r="W192" s="480" t="str">
        <f>IF(OR($E192="",$B192=""),"",IF($T192&lt;&gt;"",$T192-$E192,TODAY()-$E192)+1)</f>
        <v/>
      </c>
      <c r="X192" s="480" t="str">
        <f>IF(OR($AH192="",$AH192="保有中"),"",$AH192)</f>
        <v/>
      </c>
      <c r="Y192" s="488"/>
      <c r="Z192" s="710"/>
      <c r="AD192" s="608"/>
      <c r="AE192" s="600" t="str">
        <f>IF($E192="","",WORKDAY($E192,12))</f>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IFERROR(INDEX(始値!$E$6:$BT$305,MATCH(TEXT($B192,"0"),TEXT(銘柄管理!$B$6:$B$305,"0"),0),MATCH($AE192,始値!$E$3:$BT$3,0)),"")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IF($F193="","",ROUND(IF($C193="売",$F193*0.94,$F193*1.06),0))</f>
        <v/>
      </c>
      <c r="N193" s="598" t="str">
        <f>IF($F193="","",ROUND(IF($C193="売",$F193*1.04,$F193*0.96),0))</f>
        <v/>
      </c>
      <c r="O193" s="478" t="str">
        <f>IF(OR($B193="",$F193="",$H193=""),"",IF($C193="売",IF($H193&lt;=$M193,"🟢利確",IF($H193&lt;=$F193*0.95,"🟡利確&amp;TR STOP検討",IF($H193&gt;=$N193,"🔴損切",IF($H193&gt;=$F193*1.035,"🔴損切間近",IF($H193&gt;=$F193*1.03,"⚠️+3%注意","保持継続"))))),IF($H193&gt;=$M193,"🟢利確",IF($H193&gt;=$F193*1.05,"🟡利確&amp;TR STOP検討",IF($H193&lt;=$N193,"🔴損切",IF($H193&lt;=$F193*0.965,"🔴損切間近",IF($H193&lt;=$F193*0.97,"⚠️-3%注意","保持継続")))))))</f>
        <v/>
      </c>
      <c r="P193" s="445"/>
      <c r="Q193" s="445"/>
      <c r="R193" s="480" t="str">
        <f>IF(P193="","",ROUND(P193*0.97,0))</f>
        <v/>
      </c>
      <c r="S193" s="480" t="str">
        <f>IF(B193="","",IF(T193&lt;&gt;"","✅売却済",IF(OR(H193="",L193=""),"📌保有中",IF(L193&gt;=0.06,"🟢利確推奨",IF(L193&gt;=0.05,"🟡利確直近",IF(L193&gt;=0.045,"🔵トレーリング検討",IF(L193&gt;-0.03,"📌保有中",IF(L193&gt;-0.04,"⚠️損切注意","🔴損切り"))))))))</f>
        <v/>
      </c>
      <c r="T193" s="596" t="str">
        <f>IF(OR($AH193="",$AH193="保有中"),"",IF($AH193="日数制限",$AE193,IF($AH193="損切確定",IF(N($AG193)=0,TODAY(),$AG193),IF(N($AF193)=0,TODAY(),$AF193))))</f>
        <v/>
      </c>
      <c r="U193" s="598" t="str">
        <f>IF(OR($AH193="",$AH193="保有中"),"",ROUND(IF($AH193="日数制限",$AI193,IF($AH193="利益確定",$M193,$N193)),0))</f>
        <v/>
      </c>
      <c r="V193" s="703" t="str">
        <f>IF(OR(F193="",G193="",U193=""),"",IF(C193="売",(F193-U193)*G193,(U193-F193)*G193))</f>
        <v/>
      </c>
      <c r="W193" s="480" t="str">
        <f>IF(OR($E193="",$B193=""),"",IF($T193&lt;&gt;"",$T193-$E193,TODAY()-$E193)+1)</f>
        <v/>
      </c>
      <c r="X193" s="480" t="str">
        <f>IF(OR($AH193="",$AH193="保有中"),"",$AH193)</f>
        <v/>
      </c>
      <c r="Y193" s="488"/>
      <c r="Z193" s="710"/>
      <c r="AD193" s="608"/>
      <c r="AE193" s="600" t="str">
        <f>IF($E193="","",WORKDAY($E193,12))</f>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IFERROR(INDEX(始値!$E$6:$BT$305,MATCH(TEXT($B193,"0"),TEXT(銘柄管理!$B$6:$B$305,"0"),0),MATCH($AE193,始値!$E$3:$BT$3,0)),"")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IF($F194="","",ROUND(IF($C194="売",$F194*0.94,$F194*1.06),0))</f>
        <v/>
      </c>
      <c r="N194" s="598" t="str">
        <f>IF($F194="","",ROUND(IF($C194="売",$F194*1.04,$F194*0.96),0))</f>
        <v/>
      </c>
      <c r="O194" s="478" t="str">
        <f>IF(OR($B194="",$F194="",$H194=""),"",IF($C194="売",IF($H194&lt;=$M194,"🟢利確",IF($H194&lt;=$F194*0.95,"🟡利確&amp;TR STOP検討",IF($H194&gt;=$N194,"🔴損切",IF($H194&gt;=$F194*1.035,"🔴損切間近",IF($H194&gt;=$F194*1.03,"⚠️+3%注意","保持継続"))))),IF($H194&gt;=$M194,"🟢利確",IF($H194&gt;=$F194*1.05,"🟡利確&amp;TR STOP検討",IF($H194&lt;=$N194,"🔴損切",IF($H194&lt;=$F194*0.965,"🔴損切間近",IF($H194&lt;=$F194*0.97,"⚠️-3%注意","保持継続")))))))</f>
        <v/>
      </c>
      <c r="P194" s="445"/>
      <c r="Q194" s="445"/>
      <c r="R194" s="480" t="str">
        <f>IF(P194="","",ROUND(P194*0.97,0))</f>
        <v/>
      </c>
      <c r="S194" s="480" t="str">
        <f>IF(B194="","",IF(T194&lt;&gt;"","✅売却済",IF(OR(H194="",L194=""),"📌保有中",IF(L194&gt;=0.06,"🟢利確推奨",IF(L194&gt;=0.05,"🟡利確直近",IF(L194&gt;=0.045,"🔵トレーリング検討",IF(L194&gt;-0.03,"📌保有中",IF(L194&gt;-0.04,"⚠️損切注意","🔴損切り"))))))))</f>
        <v/>
      </c>
      <c r="T194" s="596" t="str">
        <f>IF(OR($AH194="",$AH194="保有中"),"",IF($AH194="日数制限",$AE194,IF($AH194="損切確定",IF(N($AG194)=0,TODAY(),$AG194),IF(N($AF194)=0,TODAY(),$AF194))))</f>
        <v/>
      </c>
      <c r="U194" s="598" t="str">
        <f>IF(OR($AH194="",$AH194="保有中"),"",ROUND(IF($AH194="日数制限",$AI194,IF($AH194="利益確定",$M194,$N194)),0))</f>
        <v/>
      </c>
      <c r="V194" s="703" t="str">
        <f>IF(OR(F194="",G194="",U194=""),"",IF(C194="売",(F194-U194)*G194,(U194-F194)*G194))</f>
        <v/>
      </c>
      <c r="W194" s="480" t="str">
        <f>IF(OR($E194="",$B194=""),"",IF($T194&lt;&gt;"",$T194-$E194,TODAY()-$E194)+1)</f>
        <v/>
      </c>
      <c r="X194" s="480" t="str">
        <f>IF(OR($AH194="",$AH194="保有中"),"",$AH194)</f>
        <v/>
      </c>
      <c r="Y194" s="488"/>
      <c r="Z194" s="710"/>
      <c r="AD194" s="608"/>
      <c r="AE194" s="600" t="str">
        <f>IF($E194="","",WORKDAY($E194,12))</f>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IFERROR(INDEX(始値!$E$6:$BT$305,MATCH(TEXT($B194,"0"),TEXT(銘柄管理!$B$6:$B$305,"0"),0),MATCH($AE194,始値!$E$3:$BT$3,0)),"")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IF($F195="","",ROUND(IF($C195="売",$F195*0.94,$F195*1.06),0))</f>
        <v/>
      </c>
      <c r="N195" s="598" t="str">
        <f>IF($F195="","",ROUND(IF($C195="売",$F195*1.04,$F195*0.96),0))</f>
        <v/>
      </c>
      <c r="O195" s="478" t="str">
        <f>IF(OR($B195="",$F195="",$H195=""),"",IF($C195="売",IF($H195&lt;=$M195,"🟢利確",IF($H195&lt;=$F195*0.95,"🟡利確&amp;TR STOP検討",IF($H195&gt;=$N195,"🔴損切",IF($H195&gt;=$F195*1.035,"🔴損切間近",IF($H195&gt;=$F195*1.03,"⚠️+3%注意","保持継続"))))),IF($H195&gt;=$M195,"🟢利確",IF($H195&gt;=$F195*1.05,"🟡利確&amp;TR STOP検討",IF($H195&lt;=$N195,"🔴損切",IF($H195&lt;=$F195*0.965,"🔴損切間近",IF($H195&lt;=$F195*0.97,"⚠️-3%注意","保持継続")))))))</f>
        <v/>
      </c>
      <c r="P195" s="445"/>
      <c r="Q195" s="445"/>
      <c r="R195" s="480" t="str">
        <f>IF(P195="","",ROUND(P195*0.97,0))</f>
        <v/>
      </c>
      <c r="S195" s="480" t="str">
        <f>IF(B195="","",IF(T195&lt;&gt;"","✅売却済",IF(OR(H195="",L195=""),"📌保有中",IF(L195&gt;=0.06,"🟢利確推奨",IF(L195&gt;=0.05,"🟡利確直近",IF(L195&gt;=0.045,"🔵トレーリング検討",IF(L195&gt;-0.03,"📌保有中",IF(L195&gt;-0.04,"⚠️損切注意","🔴損切り"))))))))</f>
        <v/>
      </c>
      <c r="T195" s="596" t="str">
        <f>IF(OR($AH195="",$AH195="保有中"),"",IF($AH195="日数制限",$AE195,IF($AH195="損切確定",IF(N($AG195)=0,TODAY(),$AG195),IF(N($AF195)=0,TODAY(),$AF195))))</f>
        <v/>
      </c>
      <c r="U195" s="598" t="str">
        <f>IF(OR($AH195="",$AH195="保有中"),"",ROUND(IF($AH195="日数制限",$AI195,IF($AH195="利益確定",$M195,$N195)),0))</f>
        <v/>
      </c>
      <c r="V195" s="703" t="str">
        <f>IF(OR(F195="",G195="",U195=""),"",IF(C195="売",(F195-U195)*G195,(U195-F195)*G195))</f>
        <v/>
      </c>
      <c r="W195" s="480" t="str">
        <f>IF(OR($E195="",$B195=""),"",IF($T195&lt;&gt;"",$T195-$E195,TODAY()-$E195)+1)</f>
        <v/>
      </c>
      <c r="X195" s="480" t="str">
        <f>IF(OR($AH195="",$AH195="保有中"),"",$AH195)</f>
        <v/>
      </c>
      <c r="Y195" s="488"/>
      <c r="Z195" s="710"/>
      <c r="AD195" s="608"/>
      <c r="AE195" s="600" t="str">
        <f>IF($E195="","",WORKDAY($E195,12))</f>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IFERROR(INDEX(始値!$E$6:$BT$305,MATCH(TEXT($B195,"0"),TEXT(銘柄管理!$B$6:$B$305,"0"),0),MATCH($AE195,始値!$E$3:$BT$3,0)),"")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IF($F196="","",ROUND(IF($C196="売",$F196*0.94,$F196*1.06),0))</f>
        <v/>
      </c>
      <c r="N196" s="598" t="str">
        <f>IF($F196="","",ROUND(IF($C196="売",$F196*1.04,$F196*0.96),0))</f>
        <v/>
      </c>
      <c r="O196" s="478" t="str">
        <f>IF(OR($B196="",$F196="",$H196=""),"",IF($C196="売",IF($H196&lt;=$M196,"🟢利確",IF($H196&lt;=$F196*0.95,"🟡利確&amp;TR STOP検討",IF($H196&gt;=$N196,"🔴損切",IF($H196&gt;=$F196*1.035,"🔴損切間近",IF($H196&gt;=$F196*1.03,"⚠️+3%注意","保持継続"))))),IF($H196&gt;=$M196,"🟢利確",IF($H196&gt;=$F196*1.05,"🟡利確&amp;TR STOP検討",IF($H196&lt;=$N196,"🔴損切",IF($H196&lt;=$F196*0.965,"🔴損切間近",IF($H196&lt;=$F196*0.97,"⚠️-3%注意","保持継続")))))))</f>
        <v/>
      </c>
      <c r="P196" s="445"/>
      <c r="Q196" s="445"/>
      <c r="R196" s="480" t="str">
        <f>IF(P196="","",ROUND(P196*0.97,0))</f>
        <v/>
      </c>
      <c r="S196" s="480" t="str">
        <f>IF(B196="","",IF(T196&lt;&gt;"","✅売却済",IF(OR(H196="",L196=""),"📌保有中",IF(L196&gt;=0.06,"🟢利確推奨",IF(L196&gt;=0.05,"🟡利確直近",IF(L196&gt;=0.045,"🔵トレーリング検討",IF(L196&gt;-0.03,"📌保有中",IF(L196&gt;-0.04,"⚠️損切注意","🔴損切り"))))))))</f>
        <v/>
      </c>
      <c r="T196" s="596" t="str">
        <f>IF(OR($AH196="",$AH196="保有中"),"",IF($AH196="日数制限",$AE196,IF($AH196="損切確定",IF(N($AG196)=0,TODAY(),$AG196),IF(N($AF196)=0,TODAY(),$AF196))))</f>
        <v/>
      </c>
      <c r="U196" s="598" t="str">
        <f>IF(OR($AH196="",$AH196="保有中"),"",ROUND(IF($AH196="日数制限",$AI196,IF($AH196="利益確定",$M196,$N196)),0))</f>
        <v/>
      </c>
      <c r="V196" s="703" t="str">
        <f>IF(OR(F196="",G196="",U196=""),"",IF(C196="売",(F196-U196)*G196,(U196-F196)*G196))</f>
        <v/>
      </c>
      <c r="W196" s="480" t="str">
        <f>IF(OR($E196="",$B196=""),"",IF($T196&lt;&gt;"",$T196-$E196,TODAY()-$E196)+1)</f>
        <v/>
      </c>
      <c r="X196" s="480" t="str">
        <f>IF(OR($AH196="",$AH196="保有中"),"",$AH196)</f>
        <v/>
      </c>
      <c r="Y196" s="488"/>
      <c r="Z196" s="710"/>
      <c r="AD196" s="608"/>
      <c r="AE196" s="600" t="str">
        <f>IF($E196="","",WORKDAY($E196,12))</f>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IFERROR(INDEX(始値!$E$6:$BT$305,MATCH(TEXT($B196,"0"),TEXT(銘柄管理!$B$6:$B$305,"0"),0),MATCH($AE196,始値!$E$3:$BT$3,0)),"")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IF($F197="","",ROUND(IF($C197="売",$F197*0.94,$F197*1.06),0))</f>
        <v/>
      </c>
      <c r="N197" s="598" t="str">
        <f>IF($F197="","",ROUND(IF($C197="売",$F197*1.04,$F197*0.96),0))</f>
        <v/>
      </c>
      <c r="O197" s="478" t="str">
        <f>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c r="Q197" s="445"/>
      <c r="R197" s="480" t="str">
        <f>IF(P197="","",ROUND(P197*0.97,0))</f>
        <v/>
      </c>
      <c r="S197" s="480" t="str">
        <f>IF(B197="","",IF(T197&lt;&gt;"","✅売却済",IF(OR(H197="",L197=""),"📌保有中",IF(L197&gt;=0.06,"🟢利確推奨",IF(L197&gt;=0.05,"🟡利確直近",IF(L197&gt;=0.045,"🔵トレーリング検討",IF(L197&gt;-0.03,"📌保有中",IF(L197&gt;-0.04,"⚠️損切注意","🔴損切り"))))))))</f>
        <v/>
      </c>
      <c r="T197" s="596" t="str">
        <f>IF(OR($AH197="",$AH197="保有中"),"",IF($AH197="日数制限",$AE197,IF($AH197="損切確定",IF(N($AG197)=0,TODAY(),$AG197),IF(N($AF197)=0,TODAY(),$AF197))))</f>
        <v/>
      </c>
      <c r="U197" s="598" t="str">
        <f>IF(OR($AH197="",$AH197="保有中"),"",ROUND(IF($AH197="日数制限",$AI197,IF($AH197="利益確定",$M197,$N197)),0))</f>
        <v/>
      </c>
      <c r="V197" s="703" t="str">
        <f>IF(OR(F197="",G197="",U197=""),"",IF(C197="売",(F197-U197)*G197,(U197-F197)*G197))</f>
        <v/>
      </c>
      <c r="W197" s="480" t="str">
        <f>IF(OR($E197="",$B197=""),"",IF($T197&lt;&gt;"",$T197-$E197,TODAY()-$E197)+1)</f>
        <v/>
      </c>
      <c r="X197" s="480" t="str">
        <f>IF(OR($AH197="",$AH197="保有中"),"",$AH197)</f>
        <v/>
      </c>
      <c r="Y197" s="488"/>
      <c r="Z197" s="710"/>
      <c r="AD197" s="608"/>
      <c r="AE197" s="600" t="str">
        <f>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IF($F198="","",ROUND(IF($C198="売",$F198*0.94,$F198*1.06),0))</f>
        <v/>
      </c>
      <c r="N198" s="598" t="str">
        <f>IF($F198="","",ROUND(IF($C198="売",$F198*1.04,$F198*0.96),0))</f>
        <v/>
      </c>
      <c r="O198" s="478" t="str">
        <f>IF(OR($B198="",$F198="",$H198=""),"",IF($C198="売",IF($H198&lt;=$M198,"🟢利確",IF($H198&lt;=$F198*0.95,"🟡利確&amp;TR STOP検討",IF($H198&gt;=$N198,"🔴損切",IF($H198&gt;=$F198*1.035,"🔴損切間近",IF($H198&gt;=$F198*1.03,"⚠️+3%注意","保持継続"))))),IF($H198&gt;=$M198,"🟢利確",IF($H198&gt;=$F198*1.05,"🟡利確&amp;TR STOP検討",IF($H198&lt;=$N198,"🔴損切",IF($H198&lt;=$F198*0.965,"🔴損切間近",IF($H198&lt;=$F198*0.97,"⚠️-3%注意","保持継続")))))))</f>
        <v/>
      </c>
      <c r="P198" s="445"/>
      <c r="Q198" s="445"/>
      <c r="R198" s="480" t="str">
        <f>IF(P198="","",ROUND(P198*0.97,0))</f>
        <v/>
      </c>
      <c r="S198" s="480" t="str">
        <f>IF(B198="","",IF(T198&lt;&gt;"","✅売却済",IF(OR(H198="",L198=""),"📌保有中",IF(L198&gt;=0.06,"🟢利確推奨",IF(L198&gt;=0.05,"🟡利確直近",IF(L198&gt;=0.045,"🔵トレーリング検討",IF(L198&gt;-0.03,"📌保有中",IF(L198&gt;-0.04,"⚠️損切注意","🔴損切り"))))))))</f>
        <v/>
      </c>
      <c r="T198" s="596" t="str">
        <f>IF(OR($AH198="",$AH198="保有中"),"",IF($AH198="日数制限",$AE198,IF($AH198="損切確定",IF(N($AG198)=0,TODAY(),$AG198),IF(N($AF198)=0,TODAY(),$AF198))))</f>
        <v/>
      </c>
      <c r="U198" s="598" t="str">
        <f>IF(OR($AH198="",$AH198="保有中"),"",ROUND(IF($AH198="日数制限",$AI198,IF($AH198="利益確定",$M198,$N198)),0))</f>
        <v/>
      </c>
      <c r="V198" s="703" t="str">
        <f>IF(OR(F198="",G198="",U198=""),"",IF(C198="売",(F198-U198)*G198,(U198-F198)*G198))</f>
        <v/>
      </c>
      <c r="W198" s="480" t="str">
        <f>IF(OR($E198="",$B198=""),"",IF($T198&lt;&gt;"",$T198-$E198,TODAY()-$E198)+1)</f>
        <v/>
      </c>
      <c r="X198" s="480" t="str">
        <f>IF(OR($AH198="",$AH198="保有中"),"",$AH198)</f>
        <v/>
      </c>
      <c r="Y198" s="488"/>
      <c r="Z198" s="710"/>
      <c r="AD198" s="608"/>
      <c r="AE198" s="600" t="str">
        <f>IF($E198="","",WORKDAY($E198,12))</f>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IFERROR(INDEX(始値!$E$6:$BT$305,MATCH(TEXT($B198,"0"),TEXT(銘柄管理!$B$6:$B$305,"0"),0),MATCH($AE198,始値!$E$3:$BT$3,0)),"")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IF($F199="","",ROUND(IF($C199="売",$F199*0.94,$F199*1.06),0))</f>
        <v/>
      </c>
      <c r="N199" s="598" t="str">
        <f>IF($F199="","",ROUND(IF($C199="売",$F199*1.04,$F199*0.96),0))</f>
        <v/>
      </c>
      <c r="O199" s="478" t="str">
        <f>IF(OR($B199="",$F199="",$H199=""),"",IF($C199="売",IF($H199&lt;=$M199,"🟢利確",IF($H199&lt;=$F199*0.95,"🟡利確&amp;TR STOP検討",IF($H199&gt;=$N199,"🔴損切",IF($H199&gt;=$F199*1.035,"🔴損切間近",IF($H199&gt;=$F199*1.03,"⚠️+3%注意","保持継続"))))),IF($H199&gt;=$M199,"🟢利確",IF($H199&gt;=$F199*1.05,"🟡利確&amp;TR STOP検討",IF($H199&lt;=$N199,"🔴損切",IF($H199&lt;=$F199*0.965,"🔴損切間近",IF($H199&lt;=$F199*0.97,"⚠️-3%注意","保持継続")))))))</f>
        <v/>
      </c>
      <c r="P199" s="445"/>
      <c r="Q199" s="445"/>
      <c r="R199" s="480" t="str">
        <f>IF(P199="","",ROUND(P199*0.97,0))</f>
        <v/>
      </c>
      <c r="S199" s="480" t="str">
        <f>IF(B199="","",IF(T199&lt;&gt;"","✅売却済",IF(OR(H199="",L199=""),"📌保有中",IF(L199&gt;=0.06,"🟢利確推奨",IF(L199&gt;=0.05,"🟡利確直近",IF(L199&gt;=0.045,"🔵トレーリング検討",IF(L199&gt;-0.03,"📌保有中",IF(L199&gt;-0.04,"⚠️損切注意","🔴損切り"))))))))</f>
        <v/>
      </c>
      <c r="T199" s="596" t="str">
        <f>IF(OR($AH199="",$AH199="保有中"),"",IF($AH199="日数制限",$AE199,IF($AH199="損切確定",IF(N($AG199)=0,TODAY(),$AG199),IF(N($AF199)=0,TODAY(),$AF199))))</f>
        <v/>
      </c>
      <c r="U199" s="598" t="str">
        <f>IF(OR($AH199="",$AH199="保有中"),"",ROUND(IF($AH199="日数制限",$AI199,IF($AH199="利益確定",$M199,$N199)),0))</f>
        <v/>
      </c>
      <c r="V199" s="703" t="str">
        <f>IF(OR(F199="",G199="",U199=""),"",IF(C199="売",(F199-U199)*G199,(U199-F199)*G199))</f>
        <v/>
      </c>
      <c r="W199" s="480" t="str">
        <f>IF(OR($E199="",$B199=""),"",IF($T199&lt;&gt;"",$T199-$E199,TODAY()-$E199)+1)</f>
        <v/>
      </c>
      <c r="X199" s="480" t="str">
        <f>IF(OR($AH199="",$AH199="保有中"),"",$AH199)</f>
        <v/>
      </c>
      <c r="Y199" s="488"/>
      <c r="Z199" s="710"/>
      <c r="AD199" s="608"/>
      <c r="AE199" s="600" t="str">
        <f>IF($E199="","",WORKDAY($E199,12))</f>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IFERROR(INDEX(始値!$E$6:$BT$305,MATCH(TEXT($B199,"0"),TEXT(銘柄管理!$B$6:$B$305,"0"),0),MATCH($AE199,始値!$E$3:$BT$3,0)),"")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IF($F200="","",ROUND(IF($C200="売",$F200*0.94,$F200*1.06),0))</f>
        <v/>
      </c>
      <c r="N200" s="598" t="str">
        <f>IF($F200="","",ROUND(IF($C200="売",$F200*1.04,$F200*0.96),0))</f>
        <v/>
      </c>
      <c r="O200" s="478" t="str">
        <f>IF(OR($B200="",$F200="",$H200=""),"",IF($C200="売",IF($H200&lt;=$M200,"🟢利確",IF($H200&lt;=$F200*0.95,"🟡利確&amp;TR STOP検討",IF($H200&gt;=$N200,"🔴損切",IF($H200&gt;=$F200*1.035,"🔴損切間近",IF($H200&gt;=$F200*1.03,"⚠️+3%注意","保持継続"))))),IF($H200&gt;=$M200,"🟢利確",IF($H200&gt;=$F200*1.05,"🟡利確&amp;TR STOP検討",IF($H200&lt;=$N200,"🔴損切",IF($H200&lt;=$F200*0.965,"🔴損切間近",IF($H200&lt;=$F200*0.97,"⚠️-3%注意","保持継続")))))))</f>
        <v/>
      </c>
      <c r="P200" s="445"/>
      <c r="Q200" s="445"/>
      <c r="R200" s="480" t="str">
        <f>IF(P200="","",ROUND(P200*0.97,0))</f>
        <v/>
      </c>
      <c r="S200" s="480" t="str">
        <f>IF(B200="","",IF(T200&lt;&gt;"","✅売却済",IF(OR(H200="",L200=""),"📌保有中",IF(L200&gt;=0.06,"🟢利確推奨",IF(L200&gt;=0.05,"🟡利確直近",IF(L200&gt;=0.045,"🔵トレーリング検討",IF(L200&gt;-0.03,"📌保有中",IF(L200&gt;-0.04,"⚠️損切注意","🔴損切り"))))))))</f>
        <v/>
      </c>
      <c r="T200" s="596" t="str">
        <f>IF(OR($AH200="",$AH200="保有中"),"",IF($AH200="日数制限",$AE200,IF($AH200="損切確定",IF(N($AG200)=0,TODAY(),$AG200),IF(N($AF200)=0,TODAY(),$AF200))))</f>
        <v/>
      </c>
      <c r="U200" s="598" t="str">
        <f>IF(OR($AH200="",$AH200="保有中"),"",ROUND(IF($AH200="日数制限",$AI200,IF($AH200="利益確定",$M200,$N200)),0))</f>
        <v/>
      </c>
      <c r="V200" s="703" t="str">
        <f>IF(OR(F200="",G200="",U200=""),"",IF(C200="売",(F200-U200)*G200,(U200-F200)*G200))</f>
        <v/>
      </c>
      <c r="W200" s="480" t="str">
        <f>IF(OR($E200="",$B200=""),"",IF($T200&lt;&gt;"",$T200-$E200,TODAY()-$E200)+1)</f>
        <v/>
      </c>
      <c r="X200" s="480" t="str">
        <f>IF(OR($AH200="",$AH200="保有中"),"",$AH200)</f>
        <v/>
      </c>
      <c r="Y200" s="488"/>
      <c r="Z200" s="710"/>
      <c r="AD200" s="608"/>
      <c r="AE200" s="600" t="str">
        <f>IF($E200="","",WORKDAY($E200,12))</f>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IFERROR(INDEX(始値!$E$6:$BT$305,MATCH(TEXT($B200,"0"),TEXT(銘柄管理!$B$6:$B$305,"0"),0),MATCH($AE200,始値!$E$3:$BT$3,0)),"")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IF($F201="","",ROUND(IF($C201="売",$F201*0.94,$F201*1.06),0))</f>
        <v/>
      </c>
      <c r="N201" s="598" t="str">
        <f>IF($F201="","",ROUND(IF($C201="売",$F201*1.04,$F201*0.96),0))</f>
        <v/>
      </c>
      <c r="O201" s="478" t="str">
        <f>IF(OR($B201="",$F201="",$H201=""),"",IF($C201="売",IF($H201&lt;=$M201,"🟢利確",IF($H201&lt;=$F201*0.95,"🟡利確&amp;TR STOP検討",IF($H201&gt;=$N201,"🔴損切",IF($H201&gt;=$F201*1.035,"🔴損切間近",IF($H201&gt;=$F201*1.03,"⚠️+3%注意","保持継続"))))),IF($H201&gt;=$M201,"🟢利確",IF($H201&gt;=$F201*1.05,"🟡利確&amp;TR STOP検討",IF($H201&lt;=$N201,"🔴損切",IF($H201&lt;=$F201*0.965,"🔴損切間近",IF($H201&lt;=$F201*0.97,"⚠️-3%注意","保持継続")))))))</f>
        <v/>
      </c>
      <c r="P201" s="445"/>
      <c r="Q201" s="445"/>
      <c r="R201" s="480" t="str">
        <f>IF(P201="","",ROUND(P201*0.97,0))</f>
        <v/>
      </c>
      <c r="S201" s="480" t="str">
        <f>IF(B201="","",IF(T201&lt;&gt;"","✅売却済",IF(OR(H201="",L201=""),"📌保有中",IF(L201&gt;=0.06,"🟢利確推奨",IF(L201&gt;=0.05,"🟡利確直近",IF(L201&gt;=0.045,"🔵トレーリング検討",IF(L201&gt;-0.03,"📌保有中",IF(L201&gt;-0.04,"⚠️損切注意","🔴損切り"))))))))</f>
        <v/>
      </c>
      <c r="T201" s="596" t="str">
        <f>IF(OR($AH201="",$AH201="保有中"),"",IF($AH201="日数制限",$AE201,IF($AH201="損切確定",IF(N($AG201)=0,TODAY(),$AG201),IF(N($AF201)=0,TODAY(),$AF201))))</f>
        <v/>
      </c>
      <c r="U201" s="598" t="str">
        <f>IF(OR($AH201="",$AH201="保有中"),"",ROUND(IF($AH201="日数制限",$AI201,IF($AH201="利益確定",$M201,$N201)),0))</f>
        <v/>
      </c>
      <c r="V201" s="703" t="str">
        <f>IF(OR(F201="",G201="",U201=""),"",IF(C201="売",(F201-U201)*G201,(U201-F201)*G201))</f>
        <v/>
      </c>
      <c r="W201" s="480" t="str">
        <f>IF(OR($E201="",$B201=""),"",IF($T201&lt;&gt;"",$T201-$E201,TODAY()-$E201)+1)</f>
        <v/>
      </c>
      <c r="X201" s="480" t="str">
        <f>IF(OR($AH201="",$AH201="保有中"),"",$AH201)</f>
        <v/>
      </c>
      <c r="Y201" s="488"/>
      <c r="Z201" s="710"/>
      <c r="AD201" s="608"/>
      <c r="AE201" s="600" t="str">
        <f>IF($E201="","",WORKDAY($E201,12))</f>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IFERROR(INDEX(始値!$E$6:$BT$305,MATCH(TEXT($B201,"0"),TEXT(銘柄管理!$B$6:$B$305,"0"),0),MATCH($AE201,始値!$E$3:$BT$3,0)),"")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IF($F202="","",ROUND(IF($C202="売",$F202*0.94,$F202*1.06),0))</f>
        <v/>
      </c>
      <c r="N202" s="598" t="str">
        <f>IF($F202="","",ROUND(IF($C202="売",$F202*1.04,$F202*0.96),0))</f>
        <v/>
      </c>
      <c r="O202" s="478" t="str">
        <f>IF(OR($B202="",$F202="",$H202=""),"",IF($C202="売",IF($H202&lt;=$M202,"🟢利確",IF($H202&lt;=$F202*0.95,"🟡利確&amp;TR STOP検討",IF($H202&gt;=$N202,"🔴損切",IF($H202&gt;=$F202*1.035,"🔴損切間近",IF($H202&gt;=$F202*1.03,"⚠️+3%注意","保持継続"))))),IF($H202&gt;=$M202,"🟢利確",IF($H202&gt;=$F202*1.05,"🟡利確&amp;TR STOP検討",IF($H202&lt;=$N202,"🔴損切",IF($H202&lt;=$F202*0.965,"🔴損切間近",IF($H202&lt;=$F202*0.97,"⚠️-3%注意","保持継続")))))))</f>
        <v/>
      </c>
      <c r="P202" s="445"/>
      <c r="Q202" s="445"/>
      <c r="R202" s="480" t="str">
        <f>IF(P202="","",ROUND(P202*0.97,0))</f>
        <v/>
      </c>
      <c r="S202" s="480" t="str">
        <f>IF(B202="","",IF(T202&lt;&gt;"","✅売却済",IF(OR(H202="",L202=""),"📌保有中",IF(L202&gt;=0.06,"🟢利確推奨",IF(L202&gt;=0.05,"🟡利確直近",IF(L202&gt;=0.045,"🔵トレーリング検討",IF(L202&gt;-0.03,"📌保有中",IF(L202&gt;-0.04,"⚠️損切注意","🔴損切り"))))))))</f>
        <v/>
      </c>
      <c r="T202" s="596" t="str">
        <f>IF(OR($AH202="",$AH202="保有中"),"",IF($AH202="日数制限",$AE202,IF($AH202="損切確定",IF(N($AG202)=0,TODAY(),$AG202),IF(N($AF202)=0,TODAY(),$AF202))))</f>
        <v/>
      </c>
      <c r="U202" s="598" t="str">
        <f>IF(OR($AH202="",$AH202="保有中"),"",ROUND(IF($AH202="日数制限",$AI202,IF($AH202="利益確定",$M202,$N202)),0))</f>
        <v/>
      </c>
      <c r="V202" s="703" t="str">
        <f>IF(OR(F202="",G202="",U202=""),"",IF(C202="売",(F202-U202)*G202,(U202-F202)*G202))</f>
        <v/>
      </c>
      <c r="W202" s="480" t="str">
        <f>IF(OR($E202="",$B202=""),"",IF($T202&lt;&gt;"",$T202-$E202,TODAY()-$E202)+1)</f>
        <v/>
      </c>
      <c r="X202" s="480" t="str">
        <f>IF(OR($AH202="",$AH202="保有中"),"",$AH202)</f>
        <v/>
      </c>
      <c r="Y202" s="488"/>
      <c r="Z202" s="710"/>
      <c r="AD202" s="608"/>
      <c r="AE202" s="600" t="str">
        <f>IF($E202="","",WORKDAY($E202,12))</f>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IFERROR(INDEX(始値!$E$6:$BT$305,MATCH(TEXT($B202,"0"),TEXT(銘柄管理!$B$6:$B$305,"0"),0),MATCH($AE202,始値!$E$3:$BT$3,0)),"")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IF($F203="","",ROUND(IF($C203="売",$F203*0.94,$F203*1.06),0))</f>
        <v/>
      </c>
      <c r="N203" s="598" t="str">
        <f>IF($F203="","",ROUND(IF($C203="売",$F203*1.04,$F203*0.96),0))</f>
        <v/>
      </c>
      <c r="O203" s="478" t="str">
        <f>IF(OR($B203="",$F203="",$H203=""),"",IF($C203="売",IF($H203&lt;=$M203,"🟢利確",IF($H203&lt;=$F203*0.95,"🟡利確&amp;TR STOP検討",IF($H203&gt;=$N203,"🔴損切",IF($H203&gt;=$F203*1.035,"🔴損切間近",IF($H203&gt;=$F203*1.03,"⚠️+3%注意","保持継続"))))),IF($H203&gt;=$M203,"🟢利確",IF($H203&gt;=$F203*1.05,"🟡利確&amp;TR STOP検討",IF($H203&lt;=$N203,"🔴損切",IF($H203&lt;=$F203*0.965,"🔴損切間近",IF($H203&lt;=$F203*0.97,"⚠️-3%注意","保持継続")))))))</f>
        <v/>
      </c>
      <c r="P203" s="445"/>
      <c r="Q203" s="445"/>
      <c r="R203" s="480" t="str">
        <f>IF(P203="","",ROUND(P203*0.97,0))</f>
        <v/>
      </c>
      <c r="S203" s="480" t="str">
        <f>IF(B203="","",IF(T203&lt;&gt;"","✅売却済",IF(OR(H203="",L203=""),"📌保有中",IF(L203&gt;=0.06,"🟢利確推奨",IF(L203&gt;=0.05,"🟡利確直近",IF(L203&gt;=0.045,"🔵トレーリング検討",IF(L203&gt;-0.03,"📌保有中",IF(L203&gt;-0.04,"⚠️損切注意","🔴損切り"))))))))</f>
        <v/>
      </c>
      <c r="T203" s="596" t="str">
        <f>IF(OR($AH203="",$AH203="保有中"),"",IF($AH203="日数制限",$AE203,IF($AH203="損切確定",IF(N($AG203)=0,TODAY(),$AG203),IF(N($AF203)=0,TODAY(),$AF203))))</f>
        <v/>
      </c>
      <c r="U203" s="598" t="str">
        <f>IF(OR($AH203="",$AH203="保有中"),"",ROUND(IF($AH203="日数制限",$AI203,IF($AH203="利益確定",$M203,$N203)),0))</f>
        <v/>
      </c>
      <c r="V203" s="703" t="str">
        <f>IF(OR(F203="",G203="",U203=""),"",IF(C203="売",(F203-U203)*G203,(U203-F203)*G203))</f>
        <v/>
      </c>
      <c r="W203" s="480" t="str">
        <f>IF(OR($E203="",$B203=""),"",IF($T203&lt;&gt;"",$T203-$E203,TODAY()-$E203)+1)</f>
        <v/>
      </c>
      <c r="X203" s="480" t="str">
        <f>IF(OR($AH203="",$AH203="保有中"),"",$AH203)</f>
        <v/>
      </c>
      <c r="Y203" s="488"/>
      <c r="Z203" s="710"/>
      <c r="AD203" s="608"/>
      <c r="AE203" s="600" t="str">
        <f>IF($E203="","",WORKDAY($E203,12))</f>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IFERROR(INDEX(始値!$E$6:$BT$305,MATCH(TEXT($B203,"0"),TEXT(銘柄管理!$B$6:$B$305,"0"),0),MATCH($AE203,始値!$E$3:$BT$3,0)),"")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IF($F204="","",ROUND(IF($C204="売",$F204*0.94,$F204*1.06),0))</f>
        <v/>
      </c>
      <c r="N204" s="598" t="str">
        <f>IF($F204="","",ROUND(IF($C204="売",$F204*1.04,$F204*0.96),0))</f>
        <v/>
      </c>
      <c r="O204" s="478" t="str">
        <f>IF(OR($B204="",$F204="",$H204=""),"",IF($C204="売",IF($H204&lt;=$M204,"🟢利確",IF($H204&lt;=$F204*0.95,"🟡利確&amp;TR STOP検討",IF($H204&gt;=$N204,"🔴損切",IF($H204&gt;=$F204*1.035,"🔴損切間近",IF($H204&gt;=$F204*1.03,"⚠️+3%注意","保持継続"))))),IF($H204&gt;=$M204,"🟢利確",IF($H204&gt;=$F204*1.05,"🟡利確&amp;TR STOP検討",IF($H204&lt;=$N204,"🔴損切",IF($H204&lt;=$F204*0.965,"🔴損切間近",IF($H204&lt;=$F204*0.97,"⚠️-3%注意","保持継続")))))))</f>
        <v/>
      </c>
      <c r="P204" s="445"/>
      <c r="Q204" s="445"/>
      <c r="R204" s="480" t="str">
        <f>IF(P204="","",ROUND(P204*0.97,0))</f>
        <v/>
      </c>
      <c r="S204" s="480" t="str">
        <f>IF(B204="","",IF(T204&lt;&gt;"","✅売却済",IF(OR(H204="",L204=""),"📌保有中",IF(L204&gt;=0.06,"🟢利確推奨",IF(L204&gt;=0.05,"🟡利確直近",IF(L204&gt;=0.045,"🔵トレーリング検討",IF(L204&gt;-0.03,"📌保有中",IF(L204&gt;-0.04,"⚠️損切注意","🔴損切り"))))))))</f>
        <v/>
      </c>
      <c r="T204" s="596" t="str">
        <f>IF(OR($AH204="",$AH204="保有中"),"",IF($AH204="日数制限",$AE204,IF($AH204="損切確定",IF(N($AG204)=0,TODAY(),$AG204),IF(N($AF204)=0,TODAY(),$AF204))))</f>
        <v/>
      </c>
      <c r="U204" s="598" t="str">
        <f>IF(OR($AH204="",$AH204="保有中"),"",ROUND(IF($AH204="日数制限",$AI204,IF($AH204="利益確定",$M204,$N204)),0))</f>
        <v/>
      </c>
      <c r="V204" s="703" t="str">
        <f>IF(OR(F204="",G204="",U204=""),"",IF(C204="売",(F204-U204)*G204,(U204-F204)*G204))</f>
        <v/>
      </c>
      <c r="W204" s="480" t="str">
        <f>IF(OR($E204="",$B204=""),"",IF($T204&lt;&gt;"",$T204-$E204,TODAY()-$E204)+1)</f>
        <v/>
      </c>
      <c r="X204" s="480" t="str">
        <f>IF(OR($AH204="",$AH204="保有中"),"",$AH204)</f>
        <v/>
      </c>
      <c r="Y204" s="488"/>
      <c r="Z204" s="710"/>
      <c r="AD204" s="608"/>
      <c r="AE204" s="600" t="str">
        <f>IF($E204="","",WORKDAY($E204,12))</f>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IFERROR(INDEX(始値!$E$6:$BT$305,MATCH(TEXT($B204,"0"),TEXT(銘柄管理!$B$6:$B$305,"0"),0),MATCH($AE204,始値!$E$3:$BT$3,0)),"")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IF($F205="","",ROUND(IF($C205="売",$F205*0.94,$F205*1.06),0))</f>
        <v/>
      </c>
      <c r="N205" s="598" t="str">
        <f>IF($F205="","",ROUND(IF($C205="売",$F205*1.04,$F205*0.96),0))</f>
        <v/>
      </c>
      <c r="O205" s="478" t="str">
        <f>IF(OR($B205="",$F205="",$H205=""),"",IF($C205="売",IF($H205&lt;=$M205,"🟢利確",IF($H205&lt;=$F205*0.95,"🟡利確&amp;TR STOP検討",IF($H205&gt;=$N205,"🔴損切",IF($H205&gt;=$F205*1.035,"🔴損切間近",IF($H205&gt;=$F205*1.03,"⚠️+3%注意","保持継続"))))),IF($H205&gt;=$M205,"🟢利確",IF($H205&gt;=$F205*1.05,"🟡利確&amp;TR STOP検討",IF($H205&lt;=$N205,"🔴損切",IF($H205&lt;=$F205*0.965,"🔴損切間近",IF($H205&lt;=$F205*0.97,"⚠️-3%注意","保持継続")))))))</f>
        <v/>
      </c>
      <c r="P205" s="445"/>
      <c r="Q205" s="445"/>
      <c r="R205" s="480" t="str">
        <f>IF(P205="","",ROUND(P205*0.97,0))</f>
        <v/>
      </c>
      <c r="S205" s="480" t="str">
        <f>IF(B205="","",IF(T205&lt;&gt;"","✅売却済",IF(OR(H205="",L205=""),"📌保有中",IF(L205&gt;=0.06,"🟢利確推奨",IF(L205&gt;=0.05,"🟡利確直近",IF(L205&gt;=0.045,"🔵トレーリング検討",IF(L205&gt;-0.03,"📌保有中",IF(L205&gt;-0.04,"⚠️損切注意","🔴損切り"))))))))</f>
        <v/>
      </c>
      <c r="T205" s="596" t="str">
        <f>IF(OR($AH205="",$AH205="保有中"),"",IF($AH205="日数制限",$AE205,IF($AH205="損切確定",IF(N($AG205)=0,TODAY(),$AG205),IF(N($AF205)=0,TODAY(),$AF205))))</f>
        <v/>
      </c>
      <c r="U205" s="598" t="str">
        <f>IF(OR($AH205="",$AH205="保有中"),"",ROUND(IF($AH205="日数制限",$AI205,IF($AH205="利益確定",$M205,$N205)),0))</f>
        <v/>
      </c>
      <c r="V205" s="703" t="str">
        <f>IF(OR(F205="",G205="",U205=""),"",IF(C205="売",(F205-U205)*G205,(U205-F205)*G205))</f>
        <v/>
      </c>
      <c r="W205" s="480" t="str">
        <f>IF(OR($E205="",$B205=""),"",IF($T205&lt;&gt;"",$T205-$E205,TODAY()-$E205)+1)</f>
        <v/>
      </c>
      <c r="X205" s="480" t="str">
        <f>IF(OR($AH205="",$AH205="保有中"),"",$AH205)</f>
        <v/>
      </c>
      <c r="Y205" s="488"/>
      <c r="Z205" s="710"/>
      <c r="AD205" s="608"/>
      <c r="AE205" s="600" t="str">
        <f>IF($E205="","",WORKDAY($E205,12))</f>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IFERROR(INDEX(始値!$E$6:$BT$305,MATCH(TEXT($B205,"0"),TEXT(銘柄管理!$B$6:$B$305,"0"),0),MATCH($AE205,始値!$E$3:$BT$3,0)),"")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IF($F206="","",ROUND(IF($C206="売",$F206*0.94,$F206*1.06),0))</f>
        <v/>
      </c>
      <c r="N206" s="598" t="str">
        <f>IF($F206="","",ROUND(IF($C206="売",$F206*1.04,$F206*0.96),0))</f>
        <v/>
      </c>
      <c r="O206" s="478" t="str">
        <f>IF(OR($B206="",$F206="",$H206=""),"",IF($C206="売",IF($H206&lt;=$M206,"🟢利確",IF($H206&lt;=$F206*0.95,"🟡利確&amp;TR STOP検討",IF($H206&gt;=$N206,"🔴損切",IF($H206&gt;=$F206*1.035,"🔴損切間近",IF($H206&gt;=$F206*1.03,"⚠️+3%注意","保持継続"))))),IF($H206&gt;=$M206,"🟢利確",IF($H206&gt;=$F206*1.05,"🟡利確&amp;TR STOP検討",IF($H206&lt;=$N206,"🔴損切",IF($H206&lt;=$F206*0.965,"🔴損切間近",IF($H206&lt;=$F206*0.97,"⚠️-3%注意","保持継続")))))))</f>
        <v/>
      </c>
      <c r="P206" s="445"/>
      <c r="Q206" s="445"/>
      <c r="R206" s="480" t="str">
        <f>IF(P206="","",ROUND(P206*0.97,0))</f>
        <v/>
      </c>
      <c r="S206" s="480" t="str">
        <f>IF(B206="","",IF(T206&lt;&gt;"","✅売却済",IF(OR(H206="",L206=""),"📌保有中",IF(L206&gt;=0.06,"🟢利確推奨",IF(L206&gt;=0.05,"🟡利確直近",IF(L206&gt;=0.045,"🔵トレーリング検討",IF(L206&gt;-0.03,"📌保有中",IF(L206&gt;-0.04,"⚠️損切注意","🔴損切り"))))))))</f>
        <v/>
      </c>
      <c r="T206" s="596" t="str">
        <f>IF(OR($AH206="",$AH206="保有中"),"",IF($AH206="日数制限",$AE206,IF($AH206="損切確定",IF(N($AG206)=0,TODAY(),$AG206),IF(N($AF206)=0,TODAY(),$AF206))))</f>
        <v/>
      </c>
      <c r="U206" s="598" t="str">
        <f>IF(OR($AH206="",$AH206="保有中"),"",ROUND(IF($AH206="日数制限",$AI206,IF($AH206="利益確定",$M206,$N206)),0))</f>
        <v/>
      </c>
      <c r="V206" s="703" t="str">
        <f>IF(OR(F206="",G206="",U206=""),"",IF(C206="売",(F206-U206)*G206,(U206-F206)*G206))</f>
        <v/>
      </c>
      <c r="W206" s="480" t="str">
        <f>IF(OR($E206="",$B206=""),"",IF($T206&lt;&gt;"",$T206-$E206,TODAY()-$E206)+1)</f>
        <v/>
      </c>
      <c r="X206" s="480" t="str">
        <f>IF(OR($AH206="",$AH206="保有中"),"",$AH206)</f>
        <v/>
      </c>
      <c r="Y206" s="488"/>
      <c r="Z206" s="710"/>
      <c r="AD206" s="608"/>
      <c r="AE206" s="600" t="str">
        <f>IF($E206="","",WORKDAY($E206,12))</f>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IFERROR(INDEX(始値!$E$6:$BT$305,MATCH(TEXT($B206,"0"),TEXT(銘柄管理!$B$6:$B$305,"0"),0),MATCH($AE206,始値!$E$3:$BT$3,0)),"")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IF($F207="","",ROUND(IF($C207="売",$F207*0.94,$F207*1.06),0))</f>
        <v/>
      </c>
      <c r="N207" s="598" t="str">
        <f>IF($F207="","",ROUND(IF($C207="売",$F207*1.04,$F207*0.96),0))</f>
        <v/>
      </c>
      <c r="O207" s="478" t="str">
        <f>IF(OR($B207="",$F207="",$H207=""),"",IF($C207="売",IF($H207&lt;=$M207,"🟢利確",IF($H207&lt;=$F207*0.95,"🟡利確&amp;TR STOP検討",IF($H207&gt;=$N207,"🔴損切",IF($H207&gt;=$F207*1.035,"🔴損切間近",IF($H207&gt;=$F207*1.03,"⚠️+3%注意","保持継続"))))),IF($H207&gt;=$M207,"🟢利確",IF($H207&gt;=$F207*1.05,"🟡利確&amp;TR STOP検討",IF($H207&lt;=$N207,"🔴損切",IF($H207&lt;=$F207*0.965,"🔴損切間近",IF($H207&lt;=$F207*0.97,"⚠️-3%注意","保持継続")))))))</f>
        <v/>
      </c>
      <c r="P207" s="445"/>
      <c r="Q207" s="445"/>
      <c r="R207" s="480" t="str">
        <f>IF(P207="","",ROUND(P207*0.97,0))</f>
        <v/>
      </c>
      <c r="S207" s="480" t="str">
        <f>IF(B207="","",IF(T207&lt;&gt;"","✅売却済",IF(OR(H207="",L207=""),"📌保有中",IF(L207&gt;=0.06,"🟢利確推奨",IF(L207&gt;=0.05,"🟡利確直近",IF(L207&gt;=0.045,"🔵トレーリング検討",IF(L207&gt;-0.03,"📌保有中",IF(L207&gt;-0.04,"⚠️損切注意","🔴損切り"))))))))</f>
        <v/>
      </c>
      <c r="T207" s="596" t="str">
        <f>IF(OR($AH207="",$AH207="保有中"),"",IF($AH207="日数制限",$AE207,IF($AH207="損切確定",IF(N($AG207)=0,TODAY(),$AG207),IF(N($AF207)=0,TODAY(),$AF207))))</f>
        <v/>
      </c>
      <c r="U207" s="598" t="str">
        <f>IF(OR($AH207="",$AH207="保有中"),"",ROUND(IF($AH207="日数制限",$AI207,IF($AH207="利益確定",$M207,$N207)),0))</f>
        <v/>
      </c>
      <c r="V207" s="703" t="str">
        <f>IF(OR(F207="",G207="",U207=""),"",IF(C207="売",(F207-U207)*G207,(U207-F207)*G207))</f>
        <v/>
      </c>
      <c r="W207" s="480" t="str">
        <f>IF(OR($E207="",$B207=""),"",IF($T207&lt;&gt;"",$T207-$E207,TODAY()-$E207)+1)</f>
        <v/>
      </c>
      <c r="X207" s="480" t="str">
        <f>IF(OR($AH207="",$AH207="保有中"),"",$AH207)</f>
        <v/>
      </c>
      <c r="Y207" s="488"/>
      <c r="Z207" s="710"/>
      <c r="AD207" s="608"/>
      <c r="AE207" s="600" t="str">
        <f>IF($E207="","",WORKDAY($E207,12))</f>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IFERROR(INDEX(始値!$E$6:$BT$305,MATCH(TEXT($B207,"0"),TEXT(銘柄管理!$B$6:$B$305,"0"),0),MATCH($AE207,始値!$E$3:$BT$3,0)),"")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IF($F208="","",ROUND(IF($C208="売",$F208*0.94,$F208*1.06),0))</f>
        <v/>
      </c>
      <c r="N208" s="598" t="str">
        <f>IF($F208="","",ROUND(IF($C208="売",$F208*1.04,$F208*0.96),0))</f>
        <v/>
      </c>
      <c r="O208" s="478" t="str">
        <f>IF(OR($B208="",$F208="",$H208=""),"",IF($C208="売",IF($H208&lt;=$M208,"🟢利確",IF($H208&lt;=$F208*0.95,"🟡利確&amp;TR STOP検討",IF($H208&gt;=$N208,"🔴損切",IF($H208&gt;=$F208*1.035,"🔴損切間近",IF($H208&gt;=$F208*1.03,"⚠️+3%注意","保持継続"))))),IF($H208&gt;=$M208,"🟢利確",IF($H208&gt;=$F208*1.05,"🟡利確&amp;TR STOP検討",IF($H208&lt;=$N208,"🔴損切",IF($H208&lt;=$F208*0.965,"🔴損切間近",IF($H208&lt;=$F208*0.97,"⚠️-3%注意","保持継続")))))))</f>
        <v/>
      </c>
      <c r="P208" s="445"/>
      <c r="Q208" s="445"/>
      <c r="R208" s="480" t="str">
        <f>IF(P208="","",ROUND(P208*0.97,0))</f>
        <v/>
      </c>
      <c r="S208" s="480" t="str">
        <f>IF(B208="","",IF(T208&lt;&gt;"","✅売却済",IF(OR(H208="",L208=""),"📌保有中",IF(L208&gt;=0.06,"🟢利確推奨",IF(L208&gt;=0.05,"🟡利確直近",IF(L208&gt;=0.045,"🔵トレーリング検討",IF(L208&gt;-0.03,"📌保有中",IF(L208&gt;-0.04,"⚠️損切注意","🔴損切り"))))))))</f>
        <v/>
      </c>
      <c r="T208" s="596" t="str">
        <f>IF(OR($AH208="",$AH208="保有中"),"",IF($AH208="日数制限",$AE208,IF($AH208="損切確定",IF(N($AG208)=0,TODAY(),$AG208),IF(N($AF208)=0,TODAY(),$AF208))))</f>
        <v/>
      </c>
      <c r="U208" s="598" t="str">
        <f>IF(OR($AH208="",$AH208="保有中"),"",ROUND(IF($AH208="日数制限",$AI208,IF($AH208="利益確定",$M208,$N208)),0))</f>
        <v/>
      </c>
      <c r="V208" s="703" t="str">
        <f>IF(OR(F208="",G208="",U208=""),"",IF(C208="売",(F208-U208)*G208,(U208-F208)*G208))</f>
        <v/>
      </c>
      <c r="W208" s="480" t="str">
        <f>IF(OR($E208="",$B208=""),"",IF($T208&lt;&gt;"",$T208-$E208,TODAY()-$E208)+1)</f>
        <v/>
      </c>
      <c r="X208" s="480" t="str">
        <f>IF(OR($AH208="",$AH208="保有中"),"",$AH208)</f>
        <v/>
      </c>
      <c r="Y208" s="488"/>
      <c r="Z208" s="710"/>
      <c r="AD208" s="608"/>
      <c r="AE208" s="600" t="str">
        <f>IF($E208="","",WORKDAY($E208,12))</f>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IFERROR(INDEX(始値!$E$6:$BT$305,MATCH(TEXT($B208,"0"),TEXT(銘柄管理!$B$6:$B$305,"0"),0),MATCH($AE208,始値!$E$3:$BT$3,0)),"")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IF($F209="","",ROUND(IF($C209="売",$F209*0.94,$F209*1.06),0))</f>
        <v/>
      </c>
      <c r="N209" s="598" t="str">
        <f>IF($F209="","",ROUND(IF($C209="売",$F209*1.04,$F209*0.96),0))</f>
        <v/>
      </c>
      <c r="O209" s="478" t="str">
        <f>IF(OR($B209="",$F209="",$H209=""),"",IF($C209="売",IF($H209&lt;=$M209,"🟢利確",IF($H209&lt;=$F209*0.95,"🟡利確&amp;TR STOP検討",IF($H209&gt;=$N209,"🔴損切",IF($H209&gt;=$F209*1.035,"🔴損切間近",IF($H209&gt;=$F209*1.03,"⚠️+3%注意","保持継続"))))),IF($H209&gt;=$M209,"🟢利確",IF($H209&gt;=$F209*1.05,"🟡利確&amp;TR STOP検討",IF($H209&lt;=$N209,"🔴損切",IF($H209&lt;=$F209*0.965,"🔴損切間近",IF($H209&lt;=$F209*0.97,"⚠️-3%注意","保持継続")))))))</f>
        <v/>
      </c>
      <c r="P209" s="445"/>
      <c r="Q209" s="445"/>
      <c r="R209" s="480" t="str">
        <f>IF(P209="","",ROUND(P209*0.97,0))</f>
        <v/>
      </c>
      <c r="S209" s="480" t="str">
        <f>IF(B209="","",IF(T209&lt;&gt;"","✅売却済",IF(OR(H209="",L209=""),"📌保有中",IF(L209&gt;=0.06,"🟢利確推奨",IF(L209&gt;=0.05,"🟡利確直近",IF(L209&gt;=0.045,"🔵トレーリング検討",IF(L209&gt;-0.03,"📌保有中",IF(L209&gt;-0.04,"⚠️損切注意","🔴損切り"))))))))</f>
        <v/>
      </c>
      <c r="T209" s="596" t="str">
        <f>IF(OR($AH209="",$AH209="保有中"),"",IF($AH209="日数制限",$AE209,IF($AH209="損切確定",IF(N($AG209)=0,TODAY(),$AG209),IF(N($AF209)=0,TODAY(),$AF209))))</f>
        <v/>
      </c>
      <c r="U209" s="598" t="str">
        <f>IF(OR($AH209="",$AH209="保有中"),"",ROUND(IF($AH209="日数制限",$AI209,IF($AH209="利益確定",$M209,$N209)),0))</f>
        <v/>
      </c>
      <c r="V209" s="703" t="str">
        <f>IF(OR(F209="",G209="",U209=""),"",IF(C209="売",(F209-U209)*G209,(U209-F209)*G209))</f>
        <v/>
      </c>
      <c r="W209" s="480" t="str">
        <f>IF(OR($E209="",$B209=""),"",IF($T209&lt;&gt;"",$T209-$E209,TODAY()-$E209)+1)</f>
        <v/>
      </c>
      <c r="X209" s="480" t="str">
        <f>IF(OR($AH209="",$AH209="保有中"),"",$AH209)</f>
        <v/>
      </c>
      <c r="Y209" s="488"/>
      <c r="Z209" s="710"/>
      <c r="AD209" s="608"/>
      <c r="AE209" s="600" t="str">
        <f>IF($E209="","",WORKDAY($E209,12))</f>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IFERROR(INDEX(始値!$E$6:$BT$305,MATCH(TEXT($B209,"0"),TEXT(銘柄管理!$B$6:$B$305,"0"),0),MATCH($AE209,始値!$E$3:$BT$3,0)),"")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IF($F210="","",ROUND(IF($C210="売",$F210*0.94,$F210*1.06),0))</f>
        <v/>
      </c>
      <c r="N210" s="598" t="str">
        <f>IF($F210="","",ROUND(IF($C210="売",$F210*1.04,$F210*0.96),0))</f>
        <v/>
      </c>
      <c r="O210" s="478" t="str">
        <f>IF(OR($B210="",$F210="",$H210=""),"",IF($C210="売",IF($H210&lt;=$M210,"🟢利確",IF($H210&lt;=$F210*0.95,"🟡利確&amp;TR STOP検討",IF($H210&gt;=$N210,"🔴損切",IF($H210&gt;=$F210*1.035,"🔴損切間近",IF($H210&gt;=$F210*1.03,"⚠️+3%注意","保持継続"))))),IF($H210&gt;=$M210,"🟢利確",IF($H210&gt;=$F210*1.05,"🟡利確&amp;TR STOP検討",IF($H210&lt;=$N210,"🔴損切",IF($H210&lt;=$F210*0.965,"🔴損切間近",IF($H210&lt;=$F210*0.97,"⚠️-3%注意","保持継続")))))))</f>
        <v/>
      </c>
      <c r="P210" s="445"/>
      <c r="Q210" s="445"/>
      <c r="R210" s="480" t="str">
        <f>IF(P210="","",ROUND(P210*0.97,0))</f>
        <v/>
      </c>
      <c r="S210" s="480" t="str">
        <f>IF(B210="","",IF(T210&lt;&gt;"","✅売却済",IF(OR(H210="",L210=""),"📌保有中",IF(L210&gt;=0.06,"🟢利確推奨",IF(L210&gt;=0.05,"🟡利確直近",IF(L210&gt;=0.045,"🔵トレーリング検討",IF(L210&gt;-0.03,"📌保有中",IF(L210&gt;-0.04,"⚠️損切注意","🔴損切り"))))))))</f>
        <v/>
      </c>
      <c r="T210" s="596" t="str">
        <f>IF(OR($AH210="",$AH210="保有中"),"",IF($AH210="日数制限",$AE210,IF($AH210="損切確定",IF(N($AG210)=0,TODAY(),$AG210),IF(N($AF210)=0,TODAY(),$AF210))))</f>
        <v/>
      </c>
      <c r="U210" s="598" t="str">
        <f>IF(OR($AH210="",$AH210="保有中"),"",ROUND(IF($AH210="日数制限",$AI210,IF($AH210="利益確定",$M210,$N210)),0))</f>
        <v/>
      </c>
      <c r="V210" s="703" t="str">
        <f>IF(OR(F210="",G210="",U210=""),"",IF(C210="売",(F210-U210)*G210,(U210-F210)*G210))</f>
        <v/>
      </c>
      <c r="W210" s="480" t="str">
        <f>IF(OR($E210="",$B210=""),"",IF($T210&lt;&gt;"",$T210-$E210,TODAY()-$E210)+1)</f>
        <v/>
      </c>
      <c r="X210" s="480" t="str">
        <f>IF(OR($AH210="",$AH210="保有中"),"",$AH210)</f>
        <v/>
      </c>
      <c r="Y210" s="488"/>
      <c r="Z210" s="710"/>
      <c r="AD210" s="608"/>
      <c r="AE210" s="600" t="str">
        <f>IF($E210="","",WORKDAY($E210,12))</f>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IFERROR(INDEX(始値!$E$6:$BT$305,MATCH(TEXT($B210,"0"),TEXT(銘柄管理!$B$6:$B$305,"0"),0),MATCH($AE210,始値!$E$3:$BT$3,0)),"")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IF($F211="","",ROUND(IF($C211="売",$F211*0.94,$F211*1.06),0))</f>
        <v/>
      </c>
      <c r="N211" s="598" t="str">
        <f>IF($F211="","",ROUND(IF($C211="売",$F211*1.04,$F211*0.96),0))</f>
        <v/>
      </c>
      <c r="O211" s="478" t="str">
        <f>IF(OR($B211="",$F211="",$H211=""),"",IF($C211="売",IF($H211&lt;=$M211,"🟢利確",IF($H211&lt;=$F211*0.95,"🟡利確&amp;TR STOP検討",IF($H211&gt;=$N211,"🔴損切",IF($H211&gt;=$F211*1.035,"🔴損切間近",IF($H211&gt;=$F211*1.03,"⚠️+3%注意","保持継続"))))),IF($H211&gt;=$M211,"🟢利確",IF($H211&gt;=$F211*1.05,"🟡利確&amp;TR STOP検討",IF($H211&lt;=$N211,"🔴損切",IF($H211&lt;=$F211*0.965,"🔴損切間近",IF($H211&lt;=$F211*0.97,"⚠️-3%注意","保持継続")))))))</f>
        <v/>
      </c>
      <c r="P211" s="445"/>
      <c r="Q211" s="445"/>
      <c r="R211" s="480" t="str">
        <f>IF(P211="","",ROUND(P211*0.97,0))</f>
        <v/>
      </c>
      <c r="S211" s="480" t="str">
        <f>IF(B211="","",IF(T211&lt;&gt;"","✅売却済",IF(OR(H211="",L211=""),"📌保有中",IF(L211&gt;=0.06,"🟢利確推奨",IF(L211&gt;=0.05,"🟡利確直近",IF(L211&gt;=0.045,"🔵トレーリング検討",IF(L211&gt;-0.03,"📌保有中",IF(L211&gt;-0.04,"⚠️損切注意","🔴損切り"))))))))</f>
        <v/>
      </c>
      <c r="T211" s="596" t="str">
        <f>IF(OR($AH211="",$AH211="保有中"),"",IF($AH211="日数制限",$AE211,IF($AH211="損切確定",IF(N($AG211)=0,TODAY(),$AG211),IF(N($AF211)=0,TODAY(),$AF211))))</f>
        <v/>
      </c>
      <c r="U211" s="598" t="str">
        <f>IF(OR($AH211="",$AH211="保有中"),"",ROUND(IF($AH211="日数制限",$AI211,IF($AH211="利益確定",$M211,$N211)),0))</f>
        <v/>
      </c>
      <c r="V211" s="703" t="str">
        <f>IF(OR(F211="",G211="",U211=""),"",IF(C211="売",(F211-U211)*G211,(U211-F211)*G211))</f>
        <v/>
      </c>
      <c r="W211" s="480" t="str">
        <f>IF(OR($E211="",$B211=""),"",IF($T211&lt;&gt;"",$T211-$E211,TODAY()-$E211)+1)</f>
        <v/>
      </c>
      <c r="X211" s="480" t="str">
        <f>IF(OR($AH211="",$AH211="保有中"),"",$AH211)</f>
        <v/>
      </c>
      <c r="Y211" s="488"/>
      <c r="Z211" s="710"/>
      <c r="AD211" s="608"/>
      <c r="AE211" s="600" t="str">
        <f>IF($E211="","",WORKDAY($E211,12))</f>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IFERROR(INDEX(始値!$E$6:$BT$305,MATCH(TEXT($B211,"0"),TEXT(銘柄管理!$B$6:$B$305,"0"),0),MATCH($AE211,始値!$E$3:$BT$3,0)),"")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IF($F212="","",ROUND(IF($C212="売",$F212*0.94,$F212*1.06),0))</f>
        <v/>
      </c>
      <c r="N212" s="598" t="str">
        <f>IF($F212="","",ROUND(IF($C212="売",$F212*1.04,$F212*0.96),0))</f>
        <v/>
      </c>
      <c r="O212" s="478" t="str">
        <f>IF(OR($B212="",$F212="",$H212=""),"",IF($C212="売",IF($H212&lt;=$M212,"🟢利確",IF($H212&lt;=$F212*0.95,"🟡利確&amp;TR STOP検討",IF($H212&gt;=$N212,"🔴損切",IF($H212&gt;=$F212*1.035,"🔴損切間近",IF($H212&gt;=$F212*1.03,"⚠️+3%注意","保持継続"))))),IF($H212&gt;=$M212,"🟢利確",IF($H212&gt;=$F212*1.05,"🟡利確&amp;TR STOP検討",IF($H212&lt;=$N212,"🔴損切",IF($H212&lt;=$F212*0.965,"🔴損切間近",IF($H212&lt;=$F212*0.97,"⚠️-3%注意","保持継続")))))))</f>
        <v/>
      </c>
      <c r="P212" s="445"/>
      <c r="Q212" s="445"/>
      <c r="R212" s="480" t="str">
        <f>IF(P212="","",ROUND(P212*0.97,0))</f>
        <v/>
      </c>
      <c r="S212" s="480" t="str">
        <f>IF(B212="","",IF(T212&lt;&gt;"","✅売却済",IF(OR(H212="",L212=""),"📌保有中",IF(L212&gt;=0.06,"🟢利確推奨",IF(L212&gt;=0.05,"🟡利確直近",IF(L212&gt;=0.045,"🔵トレーリング検討",IF(L212&gt;-0.03,"📌保有中",IF(L212&gt;-0.04,"⚠️損切注意","🔴損切り"))))))))</f>
        <v/>
      </c>
      <c r="T212" s="596" t="str">
        <f>IF(OR($AH212="",$AH212="保有中"),"",IF($AH212="日数制限",$AE212,IF($AH212="損切確定",IF(N($AG212)=0,TODAY(),$AG212),IF(N($AF212)=0,TODAY(),$AF212))))</f>
        <v/>
      </c>
      <c r="U212" s="598" t="str">
        <f>IF(OR($AH212="",$AH212="保有中"),"",ROUND(IF($AH212="日数制限",$AI212,IF($AH212="利益確定",$M212,$N212)),0))</f>
        <v/>
      </c>
      <c r="V212" s="703" t="str">
        <f>IF(OR(F212="",G212="",U212=""),"",IF(C212="売",(F212-U212)*G212,(U212-F212)*G212))</f>
        <v/>
      </c>
      <c r="W212" s="480" t="str">
        <f>IF(OR($E212="",$B212=""),"",IF($T212&lt;&gt;"",$T212-$E212,TODAY()-$E212)+1)</f>
        <v/>
      </c>
      <c r="X212" s="480" t="str">
        <f>IF(OR($AH212="",$AH212="保有中"),"",$AH212)</f>
        <v/>
      </c>
      <c r="Y212" s="488"/>
      <c r="Z212" s="710"/>
      <c r="AD212" s="608"/>
      <c r="AE212" s="600" t="str">
        <f>IF($E212="","",WORKDAY($E212,12))</f>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IFERROR(INDEX(始値!$E$6:$BT$305,MATCH(TEXT($B212,"0"),TEXT(銘柄管理!$B$6:$B$305,"0"),0),MATCH($AE212,始値!$E$3:$BT$3,0)),"")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IF($F213="","",ROUND(IF($C213="売",$F213*0.94,$F213*1.06),0))</f>
        <v/>
      </c>
      <c r="N213" s="598" t="str">
        <f>IF($F213="","",ROUND(IF($C213="売",$F213*1.04,$F213*0.96),0))</f>
        <v/>
      </c>
      <c r="O213" s="478" t="str">
        <f>IF(OR($B213="",$F213="",$H213=""),"",IF($C213="売",IF($H213&lt;=$M213,"🟢利確",IF($H213&lt;=$F213*0.95,"🟡利確&amp;TR STOP検討",IF($H213&gt;=$N213,"🔴損切",IF($H213&gt;=$F213*1.035,"🔴損切間近",IF($H213&gt;=$F213*1.03,"⚠️+3%注意","保持継続"))))),IF($H213&gt;=$M213,"🟢利確",IF($H213&gt;=$F213*1.05,"🟡利確&amp;TR STOP検討",IF($H213&lt;=$N213,"🔴損切",IF($H213&lt;=$F213*0.965,"🔴損切間近",IF($H213&lt;=$F213*0.97,"⚠️-3%注意","保持継続")))))))</f>
        <v/>
      </c>
      <c r="P213" s="445"/>
      <c r="Q213" s="445"/>
      <c r="R213" s="480" t="str">
        <f>IF(P213="","",ROUND(P213*0.97,0))</f>
        <v/>
      </c>
      <c r="S213" s="480" t="str">
        <f>IF(B213="","",IF(T213&lt;&gt;"","✅売却済",IF(OR(H213="",L213=""),"📌保有中",IF(L213&gt;=0.06,"🟢利確推奨",IF(L213&gt;=0.05,"🟡利確直近",IF(L213&gt;=0.045,"🔵トレーリング検討",IF(L213&gt;-0.03,"📌保有中",IF(L213&gt;-0.04,"⚠️損切注意","🔴損切り"))))))))</f>
        <v/>
      </c>
      <c r="T213" s="596" t="str">
        <f>IF(OR($AH213="",$AH213="保有中"),"",IF($AH213="日数制限",$AE213,IF($AH213="損切確定",IF(N($AG213)=0,TODAY(),$AG213),IF(N($AF213)=0,TODAY(),$AF213))))</f>
        <v/>
      </c>
      <c r="U213" s="598" t="str">
        <f>IF(OR($AH213="",$AH213="保有中"),"",ROUND(IF($AH213="日数制限",$AI213,IF($AH213="利益確定",$M213,$N213)),0))</f>
        <v/>
      </c>
      <c r="V213" s="703" t="str">
        <f>IF(OR(F213="",G213="",U213=""),"",IF(C213="売",(F213-U213)*G213,(U213-F213)*G213))</f>
        <v/>
      </c>
      <c r="W213" s="480" t="str">
        <f>IF(OR($E213="",$B213=""),"",IF($T213&lt;&gt;"",$T213-$E213,TODAY()-$E213)+1)</f>
        <v/>
      </c>
      <c r="X213" s="480" t="str">
        <f>IF(OR($AH213="",$AH213="保有中"),"",$AH213)</f>
        <v/>
      </c>
      <c r="Y213" s="488"/>
      <c r="Z213" s="710"/>
      <c r="AD213" s="608"/>
      <c r="AE213" s="600" t="str">
        <f>IF($E213="","",WORKDAY($E213,12))</f>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IFERROR(INDEX(始値!$E$6:$BT$305,MATCH(TEXT($B213,"0"),TEXT(銘柄管理!$B$6:$B$305,"0"),0),MATCH($AE213,始値!$E$3:$BT$3,0)),"")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IF($F214="","",ROUND(IF($C214="売",$F214*0.94,$F214*1.06),0))</f>
        <v/>
      </c>
      <c r="N214" s="598" t="str">
        <f>IF($F214="","",ROUND(IF($C214="売",$F214*1.04,$F214*0.96),0))</f>
        <v/>
      </c>
      <c r="O214" s="478" t="str">
        <f>IF(OR($B214="",$F214="",$H214=""),"",IF($C214="売",IF($H214&lt;=$M214,"🟢利確",IF($H214&lt;=$F214*0.95,"🟡利確&amp;TR STOP検討",IF($H214&gt;=$N214,"🔴損切",IF($H214&gt;=$F214*1.035,"🔴損切間近",IF($H214&gt;=$F214*1.03,"⚠️+3%注意","保持継続"))))),IF($H214&gt;=$M214,"🟢利確",IF($H214&gt;=$F214*1.05,"🟡利確&amp;TR STOP検討",IF($H214&lt;=$N214,"🔴損切",IF($H214&lt;=$F214*0.965,"🔴損切間近",IF($H214&lt;=$F214*0.97,"⚠️-3%注意","保持継続")))))))</f>
        <v/>
      </c>
      <c r="P214" s="445"/>
      <c r="Q214" s="445"/>
      <c r="R214" s="480" t="str">
        <f>IF(P214="","",ROUND(P214*0.97,0))</f>
        <v/>
      </c>
      <c r="S214" s="480" t="str">
        <f>IF(B214="","",IF(T214&lt;&gt;"","✅売却済",IF(OR(H214="",L214=""),"📌保有中",IF(L214&gt;=0.06,"🟢利確推奨",IF(L214&gt;=0.05,"🟡利確直近",IF(L214&gt;=0.045,"🔵トレーリング検討",IF(L214&gt;-0.03,"📌保有中",IF(L214&gt;-0.04,"⚠️損切注意","🔴損切り"))))))))</f>
        <v/>
      </c>
      <c r="T214" s="596" t="str">
        <f>IF(OR($AH214="",$AH214="保有中"),"",IF($AH214="日数制限",$AE214,IF($AH214="損切確定",IF(N($AG214)=0,TODAY(),$AG214),IF(N($AF214)=0,TODAY(),$AF214))))</f>
        <v/>
      </c>
      <c r="U214" s="598" t="str">
        <f>IF(OR($AH214="",$AH214="保有中"),"",ROUND(IF($AH214="日数制限",$AI214,IF($AH214="利益確定",$M214,$N214)),0))</f>
        <v/>
      </c>
      <c r="V214" s="703" t="str">
        <f>IF(OR(F214="",G214="",U214=""),"",IF(C214="売",(F214-U214)*G214,(U214-F214)*G214))</f>
        <v/>
      </c>
      <c r="W214" s="480" t="str">
        <f>IF(OR($E214="",$B214=""),"",IF($T214&lt;&gt;"",$T214-$E214,TODAY()-$E214)+1)</f>
        <v/>
      </c>
      <c r="X214" s="480" t="str">
        <f>IF(OR($AH214="",$AH214="保有中"),"",$AH214)</f>
        <v/>
      </c>
      <c r="Y214" s="488"/>
      <c r="Z214" s="710"/>
      <c r="AD214" s="608"/>
      <c r="AE214" s="600" t="str">
        <f>IF($E214="","",WORKDAY($E214,12))</f>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IFERROR(INDEX(始値!$E$6:$BT$305,MATCH(TEXT($B214,"0"),TEXT(銘柄管理!$B$6:$B$305,"0"),0),MATCH($AE214,始値!$E$3:$BT$3,0)),"")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IF($F215="","",ROUND(IF($C215="売",$F215*0.94,$F215*1.06),0))</f>
        <v/>
      </c>
      <c r="N215" s="598" t="str">
        <f>IF($F215="","",ROUND(IF($C215="売",$F215*1.04,$F215*0.96),0))</f>
        <v/>
      </c>
      <c r="O215" s="478" t="str">
        <f>IF(OR($B215="",$F215="",$H215=""),"",IF($C215="売",IF($H215&lt;=$M215,"🟢利確",IF($H215&lt;=$F215*0.95,"🟡利確&amp;TR STOP検討",IF($H215&gt;=$N215,"🔴損切",IF($H215&gt;=$F215*1.035,"🔴損切間近",IF($H215&gt;=$F215*1.03,"⚠️+3%注意","保持継続"))))),IF($H215&gt;=$M215,"🟢利確",IF($H215&gt;=$F215*1.05,"🟡利確&amp;TR STOP検討",IF($H215&lt;=$N215,"🔴損切",IF($H215&lt;=$F215*0.965,"🔴損切間近",IF($H215&lt;=$F215*0.97,"⚠️-3%注意","保持継続")))))))</f>
        <v/>
      </c>
      <c r="P215" s="445"/>
      <c r="Q215" s="445"/>
      <c r="R215" s="480" t="str">
        <f>IF(P215="","",ROUND(P215*0.97,0))</f>
        <v/>
      </c>
      <c r="S215" s="480" t="str">
        <f>IF(B215="","",IF(T215&lt;&gt;"","✅売却済",IF(OR(H215="",L215=""),"📌保有中",IF(L215&gt;=0.06,"🟢利確推奨",IF(L215&gt;=0.05,"🟡利確直近",IF(L215&gt;=0.045,"🔵トレーリング検討",IF(L215&gt;-0.03,"📌保有中",IF(L215&gt;-0.04,"⚠️損切注意","🔴損切り"))))))))</f>
        <v/>
      </c>
      <c r="T215" s="596" t="str">
        <f>IF(OR($AH215="",$AH215="保有中"),"",IF($AH215="日数制限",$AE215,IF($AH215="損切確定",IF(N($AG215)=0,TODAY(),$AG215),IF(N($AF215)=0,TODAY(),$AF215))))</f>
        <v/>
      </c>
      <c r="U215" s="598" t="str">
        <f>IF(OR($AH215="",$AH215="保有中"),"",ROUND(IF($AH215="日数制限",$AI215,IF($AH215="利益確定",$M215,$N215)),0))</f>
        <v/>
      </c>
      <c r="V215" s="703" t="str">
        <f>IF(OR(F215="",G215="",U215=""),"",IF(C215="売",(F215-U215)*G215,(U215-F215)*G215))</f>
        <v/>
      </c>
      <c r="W215" s="480" t="str">
        <f>IF(OR($E215="",$B215=""),"",IF($T215&lt;&gt;"",$T215-$E215,TODAY()-$E215)+1)</f>
        <v/>
      </c>
      <c r="X215" s="480" t="str">
        <f>IF(OR($AH215="",$AH215="保有中"),"",$AH215)</f>
        <v/>
      </c>
      <c r="Y215" s="488"/>
      <c r="Z215" s="710"/>
      <c r="AD215" s="608"/>
      <c r="AE215" s="600" t="str">
        <f>IF($E215="","",WORKDAY($E215,12))</f>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IFERROR(INDEX(始値!$E$6:$BT$305,MATCH(TEXT($B215,"0"),TEXT(銘柄管理!$B$6:$B$305,"0"),0),MATCH($AE215,始値!$E$3:$BT$3,0)),"")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IF($F216="","",ROUND(IF($C216="売",$F216*0.94,$F216*1.06),0))</f>
        <v/>
      </c>
      <c r="N216" s="598" t="str">
        <f>IF($F216="","",ROUND(IF($C216="売",$F216*1.04,$F216*0.96),0))</f>
        <v/>
      </c>
      <c r="O216" s="478" t="str">
        <f>IF(OR($B216="",$F216="",$H216=""),"",IF($C216="売",IF($H216&lt;=$M216,"🟢利確",IF($H216&lt;=$F216*0.95,"🟡利確&amp;TR STOP検討",IF($H216&gt;=$N216,"🔴損切",IF($H216&gt;=$F216*1.035,"🔴損切間近",IF($H216&gt;=$F216*1.03,"⚠️+3%注意","保持継続"))))),IF($H216&gt;=$M216,"🟢利確",IF($H216&gt;=$F216*1.05,"🟡利確&amp;TR STOP検討",IF($H216&lt;=$N216,"🔴損切",IF($H216&lt;=$F216*0.965,"🔴損切間近",IF($H216&lt;=$F216*0.97,"⚠️-3%注意","保持継続")))))))</f>
        <v/>
      </c>
      <c r="P216" s="445"/>
      <c r="Q216" s="445"/>
      <c r="R216" s="480" t="str">
        <f>IF(P216="","",ROUND(P216*0.97,0))</f>
        <v/>
      </c>
      <c r="S216" s="480" t="str">
        <f>IF(B216="","",IF(T216&lt;&gt;"","✅売却済",IF(OR(H216="",L216=""),"📌保有中",IF(L216&gt;=0.06,"🟢利確推奨",IF(L216&gt;=0.05,"🟡利確直近",IF(L216&gt;=0.045,"🔵トレーリング検討",IF(L216&gt;-0.03,"📌保有中",IF(L216&gt;-0.04,"⚠️損切注意","🔴損切り"))))))))</f>
        <v/>
      </c>
      <c r="T216" s="596" t="str">
        <f>IF(OR($AH216="",$AH216="保有中"),"",IF($AH216="日数制限",$AE216,IF($AH216="損切確定",IF(N($AG216)=0,TODAY(),$AG216),IF(N($AF216)=0,TODAY(),$AF216))))</f>
        <v/>
      </c>
      <c r="U216" s="598" t="str">
        <f>IF(OR($AH216="",$AH216="保有中"),"",ROUND(IF($AH216="日数制限",$AI216,IF($AH216="利益確定",$M216,$N216)),0))</f>
        <v/>
      </c>
      <c r="V216" s="703" t="str">
        <f>IF(OR(F216="",G216="",U216=""),"",IF(C216="売",(F216-U216)*G216,(U216-F216)*G216))</f>
        <v/>
      </c>
      <c r="W216" s="480" t="str">
        <f>IF(OR($E216="",$B216=""),"",IF($T216&lt;&gt;"",$T216-$E216,TODAY()-$E216)+1)</f>
        <v/>
      </c>
      <c r="X216" s="480" t="str">
        <f>IF(OR($AH216="",$AH216="保有中"),"",$AH216)</f>
        <v/>
      </c>
      <c r="Y216" s="488"/>
      <c r="Z216" s="710"/>
      <c r="AD216" s="608"/>
      <c r="AE216" s="600" t="str">
        <f>IF($E216="","",WORKDAY($E216,12))</f>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IFERROR(INDEX(始値!$E$6:$BT$305,MATCH(TEXT($B216,"0"),TEXT(銘柄管理!$B$6:$B$305,"0"),0),MATCH($AE216,始値!$E$3:$BT$3,0)),"")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IF($F217="","",ROUND(IF($C217="売",$F217*0.94,$F217*1.06),0))</f>
        <v/>
      </c>
      <c r="N217" s="598" t="str">
        <f>IF($F217="","",ROUND(IF($C217="売",$F217*1.04,$F217*0.96),0))</f>
        <v/>
      </c>
      <c r="O217" s="478" t="str">
        <f>IF(OR($B217="",$F217="",$H217=""),"",IF($C217="売",IF($H217&lt;=$M217,"🟢利確",IF($H217&lt;=$F217*0.95,"🟡利確&amp;TR STOP検討",IF($H217&gt;=$N217,"🔴損切",IF($H217&gt;=$F217*1.035,"🔴損切間近",IF($H217&gt;=$F217*1.03,"⚠️+3%注意","保持継続"))))),IF($H217&gt;=$M217,"🟢利確",IF($H217&gt;=$F217*1.05,"🟡利確&amp;TR STOP検討",IF($H217&lt;=$N217,"🔴損切",IF($H217&lt;=$F217*0.965,"🔴損切間近",IF($H217&lt;=$F217*0.97,"⚠️-3%注意","保持継続")))))))</f>
        <v/>
      </c>
      <c r="P217" s="445"/>
      <c r="Q217" s="445"/>
      <c r="R217" s="480" t="str">
        <f>IF(P217="","",ROUND(P217*0.97,0))</f>
        <v/>
      </c>
      <c r="S217" s="480" t="str">
        <f>IF(B217="","",IF(T217&lt;&gt;"","✅売却済",IF(OR(H217="",L217=""),"📌保有中",IF(L217&gt;=0.06,"🟢利確推奨",IF(L217&gt;=0.05,"🟡利確直近",IF(L217&gt;=0.045,"🔵トレーリング検討",IF(L217&gt;-0.03,"📌保有中",IF(L217&gt;-0.04,"⚠️損切注意","🔴損切り"))))))))</f>
        <v/>
      </c>
      <c r="T217" s="596" t="str">
        <f>IF(OR($AH217="",$AH217="保有中"),"",IF($AH217="日数制限",$AE217,IF($AH217="損切確定",IF(N($AG217)=0,TODAY(),$AG217),IF(N($AF217)=0,TODAY(),$AF217))))</f>
        <v/>
      </c>
      <c r="U217" s="598" t="str">
        <f>IF(OR($AH217="",$AH217="保有中"),"",ROUND(IF($AH217="日数制限",$AI217,IF($AH217="利益確定",$M217,$N217)),0))</f>
        <v/>
      </c>
      <c r="V217" s="703" t="str">
        <f>IF(OR(F217="",G217="",U217=""),"",IF(C217="売",(F217-U217)*G217,(U217-F217)*G217))</f>
        <v/>
      </c>
      <c r="W217" s="480" t="str">
        <f>IF(OR($E217="",$B217=""),"",IF($T217&lt;&gt;"",$T217-$E217,TODAY()-$E217)+1)</f>
        <v/>
      </c>
      <c r="X217" s="480" t="str">
        <f>IF(OR($AH217="",$AH217="保有中"),"",$AH217)</f>
        <v/>
      </c>
      <c r="Y217" s="488"/>
      <c r="Z217" s="710"/>
      <c r="AD217" s="608"/>
      <c r="AE217" s="600" t="str">
        <f>IF($E217="","",WORKDAY($E217,12))</f>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IFERROR(INDEX(始値!$E$6:$BT$305,MATCH(TEXT($B217,"0"),TEXT(銘柄管理!$B$6:$B$305,"0"),0),MATCH($AE217,始値!$E$3:$BT$3,0)),"")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IF($F218="","",ROUND(IF($C218="売",$F218*0.94,$F218*1.06),0))</f>
        <v/>
      </c>
      <c r="N218" s="598" t="str">
        <f>IF($F218="","",ROUND(IF($C218="売",$F218*1.04,$F218*0.96),0))</f>
        <v/>
      </c>
      <c r="O218" s="478" t="str">
        <f>IF(OR($B218="",$F218="",$H218=""),"",IF($C218="売",IF($H218&lt;=$M218,"🟢利確",IF($H218&lt;=$F218*0.95,"🟡利確&amp;TR STOP検討",IF($H218&gt;=$N218,"🔴損切",IF($H218&gt;=$F218*1.035,"🔴損切間近",IF($H218&gt;=$F218*1.03,"⚠️+3%注意","保持継続"))))),IF($H218&gt;=$M218,"🟢利確",IF($H218&gt;=$F218*1.05,"🟡利確&amp;TR STOP検討",IF($H218&lt;=$N218,"🔴損切",IF($H218&lt;=$F218*0.965,"🔴損切間近",IF($H218&lt;=$F218*0.97,"⚠️-3%注意","保持継続")))))))</f>
        <v/>
      </c>
      <c r="P218" s="445"/>
      <c r="Q218" s="445"/>
      <c r="R218" s="480" t="str">
        <f>IF(P218="","",ROUND(P218*0.97,0))</f>
        <v/>
      </c>
      <c r="S218" s="480" t="str">
        <f>IF(B218="","",IF(T218&lt;&gt;"","✅売却済",IF(OR(H218="",L218=""),"📌保有中",IF(L218&gt;=0.06,"🟢利確推奨",IF(L218&gt;=0.05,"🟡利確直近",IF(L218&gt;=0.045,"🔵トレーリング検討",IF(L218&gt;-0.03,"📌保有中",IF(L218&gt;-0.04,"⚠️損切注意","🔴損切り"))))))))</f>
        <v/>
      </c>
      <c r="T218" s="596" t="str">
        <f>IF(OR($AH218="",$AH218="保有中"),"",IF($AH218="日数制限",$AE218,IF($AH218="損切確定",IF(N($AG218)=0,TODAY(),$AG218),IF(N($AF218)=0,TODAY(),$AF218))))</f>
        <v/>
      </c>
      <c r="U218" s="598" t="str">
        <f>IF(OR($AH218="",$AH218="保有中"),"",ROUND(IF($AH218="日数制限",$AI218,IF($AH218="利益確定",$M218,$N218)),0))</f>
        <v/>
      </c>
      <c r="V218" s="703" t="str">
        <f>IF(OR(F218="",G218="",U218=""),"",IF(C218="売",(F218-U218)*G218,(U218-F218)*G218))</f>
        <v/>
      </c>
      <c r="W218" s="480" t="str">
        <f>IF(OR($E218="",$B218=""),"",IF($T218&lt;&gt;"",$T218-$E218,TODAY()-$E218)+1)</f>
        <v/>
      </c>
      <c r="X218" s="480" t="str">
        <f>IF(OR($AH218="",$AH218="保有中"),"",$AH218)</f>
        <v/>
      </c>
      <c r="Y218" s="488"/>
      <c r="Z218" s="710"/>
      <c r="AD218" s="608"/>
      <c r="AE218" s="600" t="str">
        <f>IF($E218="","",WORKDAY($E218,12))</f>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IFERROR(INDEX(始値!$E$6:$BT$305,MATCH(TEXT($B218,"0"),TEXT(銘柄管理!$B$6:$B$305,"0"),0),MATCH($AE218,始値!$E$3:$BT$3,0)),"")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IF($F219="","",ROUND(IF($C219="売",$F219*0.94,$F219*1.06),0))</f>
        <v/>
      </c>
      <c r="N219" s="598" t="str">
        <f>IF($F219="","",ROUND(IF($C219="売",$F219*1.04,$F219*0.96),0))</f>
        <v/>
      </c>
      <c r="O219" s="478" t="str">
        <f>IF(OR($B219="",$F219="",$H219=""),"",IF($C219="売",IF($H219&lt;=$M219,"🟢利確",IF($H219&lt;=$F219*0.95,"🟡利確&amp;TR STOP検討",IF($H219&gt;=$N219,"🔴損切",IF($H219&gt;=$F219*1.035,"🔴損切間近",IF($H219&gt;=$F219*1.03,"⚠️+3%注意","保持継続"))))),IF($H219&gt;=$M219,"🟢利確",IF($H219&gt;=$F219*1.05,"🟡利確&amp;TR STOP検討",IF($H219&lt;=$N219,"🔴損切",IF($H219&lt;=$F219*0.965,"🔴損切間近",IF($H219&lt;=$F219*0.97,"⚠️-3%注意","保持継続")))))))</f>
        <v/>
      </c>
      <c r="P219" s="445"/>
      <c r="Q219" s="445"/>
      <c r="R219" s="480" t="str">
        <f>IF(P219="","",ROUND(P219*0.97,0))</f>
        <v/>
      </c>
      <c r="S219" s="480" t="str">
        <f>IF(B219="","",IF(T219&lt;&gt;"","✅売却済",IF(OR(H219="",L219=""),"📌保有中",IF(L219&gt;=0.06,"🟢利確推奨",IF(L219&gt;=0.05,"🟡利確直近",IF(L219&gt;=0.045,"🔵トレーリング検討",IF(L219&gt;-0.03,"📌保有中",IF(L219&gt;-0.04,"⚠️損切注意","🔴損切り"))))))))</f>
        <v/>
      </c>
      <c r="T219" s="596" t="str">
        <f>IF(OR($AH219="",$AH219="保有中"),"",IF($AH219="日数制限",$AE219,IF($AH219="損切確定",IF(N($AG219)=0,TODAY(),$AG219),IF(N($AF219)=0,TODAY(),$AF219))))</f>
        <v/>
      </c>
      <c r="U219" s="598" t="str">
        <f>IF(OR($AH219="",$AH219="保有中"),"",ROUND(IF($AH219="日数制限",$AI219,IF($AH219="利益確定",$M219,$N219)),0))</f>
        <v/>
      </c>
      <c r="V219" s="703" t="str">
        <f>IF(OR(F219="",G219="",U219=""),"",IF(C219="売",(F219-U219)*G219,(U219-F219)*G219))</f>
        <v/>
      </c>
      <c r="W219" s="480" t="str">
        <f>IF(OR($E219="",$B219=""),"",IF($T219&lt;&gt;"",$T219-$E219,TODAY()-$E219)+1)</f>
        <v/>
      </c>
      <c r="X219" s="480" t="str">
        <f>IF(OR($AH219="",$AH219="保有中"),"",$AH219)</f>
        <v/>
      </c>
      <c r="Y219" s="488"/>
      <c r="Z219" s="710"/>
      <c r="AD219" s="608"/>
      <c r="AE219" s="600" t="str">
        <f>IF($E219="","",WORKDAY($E219,12))</f>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IFERROR(INDEX(始値!$E$6:$BT$305,MATCH(TEXT($B219,"0"),TEXT(銘柄管理!$B$6:$B$305,"0"),0),MATCH($AE219,始値!$E$3:$BT$3,0)),"")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IF($F220="","",ROUND(IF($C220="売",$F220*0.94,$F220*1.06),0))</f>
        <v/>
      </c>
      <c r="N220" s="598" t="str">
        <f>IF($F220="","",ROUND(IF($C220="売",$F220*1.04,$F220*0.96),0))</f>
        <v/>
      </c>
      <c r="O220" s="478" t="str">
        <f>IF(OR($B220="",$F220="",$H220=""),"",IF($C220="売",IF($H220&lt;=$M220,"🟢利確",IF($H220&lt;=$F220*0.95,"🟡利確&amp;TR STOP検討",IF($H220&gt;=$N220,"🔴損切",IF($H220&gt;=$F220*1.035,"🔴損切間近",IF($H220&gt;=$F220*1.03,"⚠️+3%注意","保持継続"))))),IF($H220&gt;=$M220,"🟢利確",IF($H220&gt;=$F220*1.05,"🟡利確&amp;TR STOP検討",IF($H220&lt;=$N220,"🔴損切",IF($H220&lt;=$F220*0.965,"🔴損切間近",IF($H220&lt;=$F220*0.97,"⚠️-3%注意","保持継続")))))))</f>
        <v/>
      </c>
      <c r="P220" s="445"/>
      <c r="Q220" s="445"/>
      <c r="R220" s="480" t="str">
        <f>IF(P220="","",ROUND(P220*0.97,0))</f>
        <v/>
      </c>
      <c r="S220" s="480" t="str">
        <f>IF(B220="","",IF(T220&lt;&gt;"","✅売却済",IF(OR(H220="",L220=""),"📌保有中",IF(L220&gt;=0.06,"🟢利確推奨",IF(L220&gt;=0.05,"🟡利確直近",IF(L220&gt;=0.045,"🔵トレーリング検討",IF(L220&gt;-0.03,"📌保有中",IF(L220&gt;-0.04,"⚠️損切注意","🔴損切り"))))))))</f>
        <v/>
      </c>
      <c r="T220" s="596" t="str">
        <f>IF(OR($AH220="",$AH220="保有中"),"",IF($AH220="日数制限",$AE220,IF($AH220="損切確定",IF(N($AG220)=0,TODAY(),$AG220),IF(N($AF220)=0,TODAY(),$AF220))))</f>
        <v/>
      </c>
      <c r="U220" s="598" t="str">
        <f>IF(OR($AH220="",$AH220="保有中"),"",ROUND(IF($AH220="日数制限",$AI220,IF($AH220="利益確定",$M220,$N220)),0))</f>
        <v/>
      </c>
      <c r="V220" s="703" t="str">
        <f>IF(OR(F220="",G220="",U220=""),"",IF(C220="売",(F220-U220)*G220,(U220-F220)*G220))</f>
        <v/>
      </c>
      <c r="W220" s="480" t="str">
        <f>IF(OR($E220="",$B220=""),"",IF($T220&lt;&gt;"",$T220-$E220,TODAY()-$E220)+1)</f>
        <v/>
      </c>
      <c r="X220" s="480" t="str">
        <f>IF(OR($AH220="",$AH220="保有中"),"",$AH220)</f>
        <v/>
      </c>
      <c r="Y220" s="488"/>
      <c r="Z220" s="710"/>
      <c r="AD220" s="608"/>
      <c r="AE220" s="600" t="str">
        <f>IF($E220="","",WORKDAY($E220,12))</f>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IFERROR(INDEX(始値!$E$6:$BT$305,MATCH(TEXT($B220,"0"),TEXT(銘柄管理!$B$6:$B$305,"0"),0),MATCH($AE220,始値!$E$3:$BT$3,0)),"")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IF($F221="","",ROUND(IF($C221="売",$F221*0.94,$F221*1.06),0))</f>
        <v/>
      </c>
      <c r="N221" s="598" t="str">
        <f>IF($F221="","",ROUND(IF($C221="売",$F221*1.04,$F221*0.96),0))</f>
        <v/>
      </c>
      <c r="O221" s="478" t="str">
        <f>IF(OR($B221="",$F221="",$H221=""),"",IF($C221="売",IF($H221&lt;=$M221,"🟢利確",IF($H221&lt;=$F221*0.95,"🟡利確&amp;TR STOP検討",IF($H221&gt;=$N221,"🔴損切",IF($H221&gt;=$F221*1.035,"🔴損切間近",IF($H221&gt;=$F221*1.03,"⚠️+3%注意","保持継続"))))),IF($H221&gt;=$M221,"🟢利確",IF($H221&gt;=$F221*1.05,"🟡利確&amp;TR STOP検討",IF($H221&lt;=$N221,"🔴損切",IF($H221&lt;=$F221*0.965,"🔴損切間近",IF($H221&lt;=$F221*0.97,"⚠️-3%注意","保持継続")))))))</f>
        <v/>
      </c>
      <c r="P221" s="445"/>
      <c r="Q221" s="445"/>
      <c r="R221" s="480" t="str">
        <f>IF(P221="","",ROUND(P221*0.97,0))</f>
        <v/>
      </c>
      <c r="S221" s="480" t="str">
        <f>IF(B221="","",IF(T221&lt;&gt;"","✅売却済",IF(OR(H221="",L221=""),"📌保有中",IF(L221&gt;=0.06,"🟢利確推奨",IF(L221&gt;=0.05,"🟡利確直近",IF(L221&gt;=0.045,"🔵トレーリング検討",IF(L221&gt;-0.03,"📌保有中",IF(L221&gt;-0.04,"⚠️損切注意","🔴損切り"))))))))</f>
        <v/>
      </c>
      <c r="T221" s="596" t="str">
        <f>IF(OR($AH221="",$AH221="保有中"),"",IF($AH221="日数制限",$AE221,IF($AH221="損切確定",IF(N($AG221)=0,TODAY(),$AG221),IF(N($AF221)=0,TODAY(),$AF221))))</f>
        <v/>
      </c>
      <c r="U221" s="598" t="str">
        <f>IF(OR($AH221="",$AH221="保有中"),"",ROUND(IF($AH221="日数制限",$AI221,IF($AH221="利益確定",$M221,$N221)),0))</f>
        <v/>
      </c>
      <c r="V221" s="703" t="str">
        <f>IF(OR(F221="",G221="",U221=""),"",IF(C221="売",(F221-U221)*G221,(U221-F221)*G221))</f>
        <v/>
      </c>
      <c r="W221" s="480" t="str">
        <f>IF(OR($E221="",$B221=""),"",IF($T221&lt;&gt;"",$T221-$E221,TODAY()-$E221)+1)</f>
        <v/>
      </c>
      <c r="X221" s="480" t="str">
        <f>IF(OR($AH221="",$AH221="保有中"),"",$AH221)</f>
        <v/>
      </c>
      <c r="Y221" s="488"/>
      <c r="Z221" s="710"/>
      <c r="AD221" s="608"/>
      <c r="AE221" s="600" t="str">
        <f>IF($E221="","",WORKDAY($E221,12))</f>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IFERROR(INDEX(始値!$E$6:$BT$305,MATCH(TEXT($B221,"0"),TEXT(銘柄管理!$B$6:$B$305,"0"),0),MATCH($AE221,始値!$E$3:$BT$3,0)),"")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IF($F222="","",ROUND(IF($C222="売",$F222*0.94,$F222*1.06),0))</f>
        <v/>
      </c>
      <c r="N222" s="598" t="str">
        <f>IF($F222="","",ROUND(IF($C222="売",$F222*1.04,$F222*0.96),0))</f>
        <v/>
      </c>
      <c r="O222" s="478" t="str">
        <f>IF(OR($B222="",$F222="",$H222=""),"",IF($C222="売",IF($H222&lt;=$M222,"🟢利確",IF($H222&lt;=$F222*0.95,"🟡利確&amp;TR STOP検討",IF($H222&gt;=$N222,"🔴損切",IF($H222&gt;=$F222*1.035,"🔴損切間近",IF($H222&gt;=$F222*1.03,"⚠️+3%注意","保持継続"))))),IF($H222&gt;=$M222,"🟢利確",IF($H222&gt;=$F222*1.05,"🟡利確&amp;TR STOP検討",IF($H222&lt;=$N222,"🔴損切",IF($H222&lt;=$F222*0.965,"🔴損切間近",IF($H222&lt;=$F222*0.97,"⚠️-3%注意","保持継続")))))))</f>
        <v/>
      </c>
      <c r="P222" s="445"/>
      <c r="Q222" s="445"/>
      <c r="R222" s="480" t="str">
        <f>IF(P222="","",ROUND(P222*0.97,0))</f>
        <v/>
      </c>
      <c r="S222" s="480" t="str">
        <f>IF(B222="","",IF(T222&lt;&gt;"","✅売却済",IF(OR(H222="",L222=""),"📌保有中",IF(L222&gt;=0.06,"🟢利確推奨",IF(L222&gt;=0.05,"🟡利確直近",IF(L222&gt;=0.045,"🔵トレーリング検討",IF(L222&gt;-0.03,"📌保有中",IF(L222&gt;-0.04,"⚠️損切注意","🔴損切り"))))))))</f>
        <v/>
      </c>
      <c r="T222" s="596" t="str">
        <f>IF(OR($AH222="",$AH222="保有中"),"",IF($AH222="日数制限",$AE222,IF($AH222="損切確定",IF(N($AG222)=0,TODAY(),$AG222),IF(N($AF222)=0,TODAY(),$AF222))))</f>
        <v/>
      </c>
      <c r="U222" s="598" t="str">
        <f>IF(OR($AH222="",$AH222="保有中"),"",ROUND(IF($AH222="日数制限",$AI222,IF($AH222="利益確定",$M222,$N222)),0))</f>
        <v/>
      </c>
      <c r="V222" s="703" t="str">
        <f>IF(OR(F222="",G222="",U222=""),"",IF(C222="売",(F222-U222)*G222,(U222-F222)*G222))</f>
        <v/>
      </c>
      <c r="W222" s="480" t="str">
        <f>IF(OR($E222="",$B222=""),"",IF($T222&lt;&gt;"",$T222-$E222,TODAY()-$E222)+1)</f>
        <v/>
      </c>
      <c r="X222" s="480" t="str">
        <f>IF(OR($AH222="",$AH222="保有中"),"",$AH222)</f>
        <v/>
      </c>
      <c r="Y222" s="488"/>
      <c r="Z222" s="710"/>
      <c r="AD222" s="608"/>
      <c r="AE222" s="600" t="str">
        <f>IF($E222="","",WORKDAY($E222,12))</f>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IFERROR(INDEX(始値!$E$6:$BT$305,MATCH(TEXT($B222,"0"),TEXT(銘柄管理!$B$6:$B$305,"0"),0),MATCH($AE222,始値!$E$3:$BT$3,0)),"")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IF($F223="","",ROUND(IF($C223="売",$F223*0.94,$F223*1.06),0))</f>
        <v/>
      </c>
      <c r="N223" s="598" t="str">
        <f>IF($F223="","",ROUND(IF($C223="売",$F223*1.04,$F223*0.96),0))</f>
        <v/>
      </c>
      <c r="O223" s="478" t="str">
        <f>IF(OR($B223="",$F223="",$H223=""),"",IF($C223="売",IF($H223&lt;=$M223,"🟢利確",IF($H223&lt;=$F223*0.95,"🟡利確&amp;TR STOP検討",IF($H223&gt;=$N223,"🔴損切",IF($H223&gt;=$F223*1.035,"🔴損切間近",IF($H223&gt;=$F223*1.03,"⚠️+3%注意","保持継続"))))),IF($H223&gt;=$M223,"🟢利確",IF($H223&gt;=$F223*1.05,"🟡利確&amp;TR STOP検討",IF($H223&lt;=$N223,"🔴損切",IF($H223&lt;=$F223*0.965,"🔴損切間近",IF($H223&lt;=$F223*0.97,"⚠️-3%注意","保持継続")))))))</f>
        <v/>
      </c>
      <c r="P223" s="445"/>
      <c r="Q223" s="445"/>
      <c r="R223" s="480" t="str">
        <f>IF(P223="","",ROUND(P223*0.97,0))</f>
        <v/>
      </c>
      <c r="S223" s="480" t="str">
        <f>IF(B223="","",IF(T223&lt;&gt;"","✅売却済",IF(OR(H223="",L223=""),"📌保有中",IF(L223&gt;=0.06,"🟢利確推奨",IF(L223&gt;=0.05,"🟡利確直近",IF(L223&gt;=0.045,"🔵トレーリング検討",IF(L223&gt;-0.03,"📌保有中",IF(L223&gt;-0.04,"⚠️損切注意","🔴損切り"))))))))</f>
        <v/>
      </c>
      <c r="T223" s="596" t="str">
        <f>IF(OR($AH223="",$AH223="保有中"),"",IF($AH223="日数制限",$AE223,IF($AH223="損切確定",IF(N($AG223)=0,TODAY(),$AG223),IF(N($AF223)=0,TODAY(),$AF223))))</f>
        <v/>
      </c>
      <c r="U223" s="598" t="str">
        <f>IF(OR($AH223="",$AH223="保有中"),"",ROUND(IF($AH223="日数制限",$AI223,IF($AH223="利益確定",$M223,$N223)),0))</f>
        <v/>
      </c>
      <c r="V223" s="703" t="str">
        <f>IF(OR(F223="",G223="",U223=""),"",IF(C223="売",(F223-U223)*G223,(U223-F223)*G223))</f>
        <v/>
      </c>
      <c r="W223" s="480" t="str">
        <f>IF(OR($E223="",$B223=""),"",IF($T223&lt;&gt;"",$T223-$E223,TODAY()-$E223)+1)</f>
        <v/>
      </c>
      <c r="X223" s="480" t="str">
        <f>IF(OR($AH223="",$AH223="保有中"),"",$AH223)</f>
        <v/>
      </c>
      <c r="Y223" s="488"/>
      <c r="Z223" s="710"/>
      <c r="AD223" s="608"/>
      <c r="AE223" s="600" t="str">
        <f>IF($E223="","",WORKDAY($E223,12))</f>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IFERROR(INDEX(始値!$E$6:$BT$305,MATCH(TEXT($B223,"0"),TEXT(銘柄管理!$B$6:$B$305,"0"),0),MATCH($AE223,始値!$E$3:$BT$3,0)),"")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IF($F224="","",ROUND(IF($C224="売",$F224*0.94,$F224*1.06),0))</f>
        <v/>
      </c>
      <c r="N224" s="598" t="str">
        <f>IF($F224="","",ROUND(IF($C224="売",$F224*1.04,$F224*0.96),0))</f>
        <v/>
      </c>
      <c r="O224" s="478" t="str">
        <f>IF(OR($B224="",$F224="",$H224=""),"",IF($C224="売",IF($H224&lt;=$M224,"🟢利確",IF($H224&lt;=$F224*0.95,"🟡利確&amp;TR STOP検討",IF($H224&gt;=$N224,"🔴損切",IF($H224&gt;=$F224*1.035,"🔴損切間近",IF($H224&gt;=$F224*1.03,"⚠️+3%注意","保持継続"))))),IF($H224&gt;=$M224,"🟢利確",IF($H224&gt;=$F224*1.05,"🟡利確&amp;TR STOP検討",IF($H224&lt;=$N224,"🔴損切",IF($H224&lt;=$F224*0.965,"🔴損切間近",IF($H224&lt;=$F224*0.97,"⚠️-3%注意","保持継続")))))))</f>
        <v/>
      </c>
      <c r="P224" s="445"/>
      <c r="Q224" s="445"/>
      <c r="R224" s="480" t="str">
        <f>IF(P224="","",ROUND(P224*0.97,0))</f>
        <v/>
      </c>
      <c r="S224" s="480" t="str">
        <f>IF(B224="","",IF(T224&lt;&gt;"","✅売却済",IF(OR(H224="",L224=""),"📌保有中",IF(L224&gt;=0.06,"🟢利確推奨",IF(L224&gt;=0.05,"🟡利確直近",IF(L224&gt;=0.045,"🔵トレーリング検討",IF(L224&gt;-0.03,"📌保有中",IF(L224&gt;-0.04,"⚠️損切注意","🔴損切り"))))))))</f>
        <v/>
      </c>
      <c r="T224" s="596" t="str">
        <f>IF(OR($AH224="",$AH224="保有中"),"",IF($AH224="日数制限",$AE224,IF($AH224="損切確定",IF(N($AG224)=0,TODAY(),$AG224),IF(N($AF224)=0,TODAY(),$AF224))))</f>
        <v/>
      </c>
      <c r="U224" s="598" t="str">
        <f>IF(OR($AH224="",$AH224="保有中"),"",ROUND(IF($AH224="日数制限",$AI224,IF($AH224="利益確定",$M224,$N224)),0))</f>
        <v/>
      </c>
      <c r="V224" s="703" t="str">
        <f>IF(OR(F224="",G224="",U224=""),"",IF(C224="売",(F224-U224)*G224,(U224-F224)*G224))</f>
        <v/>
      </c>
      <c r="W224" s="480" t="str">
        <f>IF(OR($E224="",$B224=""),"",IF($T224&lt;&gt;"",$T224-$E224,TODAY()-$E224)+1)</f>
        <v/>
      </c>
      <c r="X224" s="480" t="str">
        <f>IF(OR($AH224="",$AH224="保有中"),"",$AH224)</f>
        <v/>
      </c>
      <c r="Y224" s="488"/>
      <c r="Z224" s="710"/>
      <c r="AD224" s="608"/>
      <c r="AE224" s="600" t="str">
        <f>IF($E224="","",WORKDAY($E224,12))</f>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IFERROR(INDEX(始値!$E$6:$BT$305,MATCH(TEXT($B224,"0"),TEXT(銘柄管理!$B$6:$B$305,"0"),0),MATCH($AE224,始値!$E$3:$BT$3,0)),"")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IF($F225="","",ROUND(IF($C225="売",$F225*0.94,$F225*1.06),0))</f>
        <v/>
      </c>
      <c r="N225" s="598" t="str">
        <f>IF($F225="","",ROUND(IF($C225="売",$F225*1.04,$F225*0.96),0))</f>
        <v/>
      </c>
      <c r="O225" s="478" t="str">
        <f>IF(OR($B225="",$F225="",$H225=""),"",IF($C225="売",IF($H225&lt;=$M225,"🟢利確",IF($H225&lt;=$F225*0.95,"🟡利確&amp;TR STOP検討",IF($H225&gt;=$N225,"🔴損切",IF($H225&gt;=$F225*1.035,"🔴損切間近",IF($H225&gt;=$F225*1.03,"⚠️+3%注意","保持継続"))))),IF($H225&gt;=$M225,"🟢利確",IF($H225&gt;=$F225*1.05,"🟡利確&amp;TR STOP検討",IF($H225&lt;=$N225,"🔴損切",IF($H225&lt;=$F225*0.965,"🔴損切間近",IF($H225&lt;=$F225*0.97,"⚠️-3%注意","保持継続")))))))</f>
        <v/>
      </c>
      <c r="P225" s="445"/>
      <c r="Q225" s="445"/>
      <c r="R225" s="480" t="str">
        <f>IF(P225="","",ROUND(P225*0.97,0))</f>
        <v/>
      </c>
      <c r="S225" s="480" t="str">
        <f>IF(B225="","",IF(T225&lt;&gt;"","✅売却済",IF(OR(H225="",L225=""),"📌保有中",IF(L225&gt;=0.06,"🟢利確推奨",IF(L225&gt;=0.05,"🟡利確直近",IF(L225&gt;=0.045,"🔵トレーリング検討",IF(L225&gt;-0.03,"📌保有中",IF(L225&gt;-0.04,"⚠️損切注意","🔴損切り"))))))))</f>
        <v/>
      </c>
      <c r="T225" s="596" t="str">
        <f>IF(OR($AH225="",$AH225="保有中"),"",IF($AH225="日数制限",$AE225,IF($AH225="損切確定",IF(N($AG225)=0,TODAY(),$AG225),IF(N($AF225)=0,TODAY(),$AF225))))</f>
        <v/>
      </c>
      <c r="U225" s="598" t="str">
        <f>IF(OR($AH225="",$AH225="保有中"),"",ROUND(IF($AH225="日数制限",$AI225,IF($AH225="利益確定",$M225,$N225)),0))</f>
        <v/>
      </c>
      <c r="V225" s="703" t="str">
        <f>IF(OR(F225="",G225="",U225=""),"",IF(C225="売",(F225-U225)*G225,(U225-F225)*G225))</f>
        <v/>
      </c>
      <c r="W225" s="480" t="str">
        <f>IF(OR($E225="",$B225=""),"",IF($T225&lt;&gt;"",$T225-$E225,TODAY()-$E225)+1)</f>
        <v/>
      </c>
      <c r="X225" s="480" t="str">
        <f>IF(OR($AH225="",$AH225="保有中"),"",$AH225)</f>
        <v/>
      </c>
      <c r="Y225" s="488"/>
      <c r="Z225" s="710"/>
      <c r="AD225" s="608"/>
      <c r="AE225" s="600" t="str">
        <f>IF($E225="","",WORKDAY($E225,12))</f>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IFERROR(INDEX(始値!$E$6:$BT$305,MATCH(TEXT($B225,"0"),TEXT(銘柄管理!$B$6:$B$305,"0"),0),MATCH($AE225,始値!$E$3:$BT$3,0)),"")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IF($F226="","",ROUND(IF($C226="売",$F226*0.94,$F226*1.06),0))</f>
        <v/>
      </c>
      <c r="N226" s="598" t="str">
        <f>IF($F226="","",ROUND(IF($C226="売",$F226*1.04,$F226*0.96),0))</f>
        <v/>
      </c>
      <c r="O226" s="478" t="str">
        <f>IF(OR($B226="",$F226="",$H226=""),"",IF($C226="売",IF($H226&lt;=$M226,"🟢利確",IF($H226&lt;=$F226*0.95,"🟡利確&amp;TR STOP検討",IF($H226&gt;=$N226,"🔴損切",IF($H226&gt;=$F226*1.035,"🔴損切間近",IF($H226&gt;=$F226*1.03,"⚠️+3%注意","保持継続"))))),IF($H226&gt;=$M226,"🟢利確",IF($H226&gt;=$F226*1.05,"🟡利確&amp;TR STOP検討",IF($H226&lt;=$N226,"🔴損切",IF($H226&lt;=$F226*0.965,"🔴損切間近",IF($H226&lt;=$F226*0.97,"⚠️-3%注意","保持継続")))))))</f>
        <v/>
      </c>
      <c r="P226" s="445"/>
      <c r="Q226" s="445"/>
      <c r="R226" s="480" t="str">
        <f>IF(P226="","",ROUND(P226*0.97,0))</f>
        <v/>
      </c>
      <c r="S226" s="480" t="str">
        <f>IF(B226="","",IF(T226&lt;&gt;"","✅売却済",IF(OR(H226="",L226=""),"📌保有中",IF(L226&gt;=0.06,"🟢利確推奨",IF(L226&gt;=0.05,"🟡利確直近",IF(L226&gt;=0.045,"🔵トレーリング検討",IF(L226&gt;-0.03,"📌保有中",IF(L226&gt;-0.04,"⚠️損切注意","🔴損切り"))))))))</f>
        <v/>
      </c>
      <c r="T226" s="596" t="str">
        <f>IF(OR($AH226="",$AH226="保有中"),"",IF($AH226="日数制限",$AE226,IF($AH226="損切確定",IF(N($AG226)=0,TODAY(),$AG226),IF(N($AF226)=0,TODAY(),$AF226))))</f>
        <v/>
      </c>
      <c r="U226" s="598" t="str">
        <f>IF(OR($AH226="",$AH226="保有中"),"",ROUND(IF($AH226="日数制限",$AI226,IF($AH226="利益確定",$M226,$N226)),0))</f>
        <v/>
      </c>
      <c r="V226" s="703" t="str">
        <f>IF(OR(F226="",G226="",U226=""),"",IF(C226="売",(F226-U226)*G226,(U226-F226)*G226))</f>
        <v/>
      </c>
      <c r="W226" s="480" t="str">
        <f>IF(OR($E226="",$B226=""),"",IF($T226&lt;&gt;"",$T226-$E226,TODAY()-$E226)+1)</f>
        <v/>
      </c>
      <c r="X226" s="480" t="str">
        <f>IF(OR($AH226="",$AH226="保有中"),"",$AH226)</f>
        <v/>
      </c>
      <c r="Y226" s="488"/>
      <c r="Z226" s="710"/>
      <c r="AD226" s="608"/>
      <c r="AE226" s="600" t="str">
        <f>IF($E226="","",WORKDAY($E226,12))</f>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IFERROR(INDEX(始値!$E$6:$BT$305,MATCH(TEXT($B226,"0"),TEXT(銘柄管理!$B$6:$B$305,"0"),0),MATCH($AE226,始値!$E$3:$BT$3,0)),"")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IF($F227="","",ROUND(IF($C227="売",$F227*0.94,$F227*1.06),0))</f>
        <v/>
      </c>
      <c r="N227" s="598" t="str">
        <f>IF($F227="","",ROUND(IF($C227="売",$F227*1.04,$F227*0.96),0))</f>
        <v/>
      </c>
      <c r="O227" s="478" t="str">
        <f>IF(OR($B227="",$F227="",$H227=""),"",IF($C227="売",IF($H227&lt;=$M227,"🟢利確",IF($H227&lt;=$F227*0.95,"🟡利確&amp;TR STOP検討",IF($H227&gt;=$N227,"🔴損切",IF($H227&gt;=$F227*1.035,"🔴損切間近",IF($H227&gt;=$F227*1.03,"⚠️+3%注意","保持継続"))))),IF($H227&gt;=$M227,"🟢利確",IF($H227&gt;=$F227*1.05,"🟡利確&amp;TR STOP検討",IF($H227&lt;=$N227,"🔴損切",IF($H227&lt;=$F227*0.965,"🔴損切間近",IF($H227&lt;=$F227*0.97,"⚠️-3%注意","保持継続")))))))</f>
        <v/>
      </c>
      <c r="P227" s="445"/>
      <c r="Q227" s="445"/>
      <c r="R227" s="480" t="str">
        <f>IF(P227="","",ROUND(P227*0.97,0))</f>
        <v/>
      </c>
      <c r="S227" s="480" t="str">
        <f>IF(B227="","",IF(T227&lt;&gt;"","✅売却済",IF(OR(H227="",L227=""),"📌保有中",IF(L227&gt;=0.06,"🟢利確推奨",IF(L227&gt;=0.05,"🟡利確直近",IF(L227&gt;=0.045,"🔵トレーリング検討",IF(L227&gt;-0.03,"📌保有中",IF(L227&gt;-0.04,"⚠️損切注意","🔴損切り"))))))))</f>
        <v/>
      </c>
      <c r="T227" s="596" t="str">
        <f>IF(OR($AH227="",$AH227="保有中"),"",IF($AH227="日数制限",$AE227,IF($AH227="損切確定",IF(N($AG227)=0,TODAY(),$AG227),IF(N($AF227)=0,TODAY(),$AF227))))</f>
        <v/>
      </c>
      <c r="U227" s="598" t="str">
        <f>IF(OR($AH227="",$AH227="保有中"),"",ROUND(IF($AH227="日数制限",$AI227,IF($AH227="利益確定",$M227,$N227)),0))</f>
        <v/>
      </c>
      <c r="V227" s="703" t="str">
        <f>IF(OR(F227="",G227="",U227=""),"",IF(C227="売",(F227-U227)*G227,(U227-F227)*G227))</f>
        <v/>
      </c>
      <c r="W227" s="480" t="str">
        <f>IF(OR($E227="",$B227=""),"",IF($T227&lt;&gt;"",$T227-$E227,TODAY()-$E227)+1)</f>
        <v/>
      </c>
      <c r="X227" s="480" t="str">
        <f>IF(OR($AH227="",$AH227="保有中"),"",$AH227)</f>
        <v/>
      </c>
      <c r="Y227" s="488"/>
      <c r="Z227" s="710"/>
      <c r="AD227" s="608"/>
      <c r="AE227" s="600" t="str">
        <f>IF($E227="","",WORKDAY($E227,12))</f>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IFERROR(INDEX(始値!$E$6:$BT$305,MATCH(TEXT($B227,"0"),TEXT(銘柄管理!$B$6:$B$305,"0"),0),MATCH($AE227,始値!$E$3:$BT$3,0)),"")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IF($F228="","",ROUND(IF($C228="売",$F228*0.94,$F228*1.06),0))</f>
        <v/>
      </c>
      <c r="N228" s="598" t="str">
        <f>IF($F228="","",ROUND(IF($C228="売",$F228*1.04,$F228*0.96),0))</f>
        <v/>
      </c>
      <c r="O228" s="478" t="str">
        <f>IF(OR($B228="",$F228="",$H228=""),"",IF($C228="売",IF($H228&lt;=$M228,"🟢利確",IF($H228&lt;=$F228*0.95,"🟡利確&amp;TR STOP検討",IF($H228&gt;=$N228,"🔴損切",IF($H228&gt;=$F228*1.035,"🔴損切間近",IF($H228&gt;=$F228*1.03,"⚠️+3%注意","保持継続"))))),IF($H228&gt;=$M228,"🟢利確",IF($H228&gt;=$F228*1.05,"🟡利確&amp;TR STOP検討",IF($H228&lt;=$N228,"🔴損切",IF($H228&lt;=$F228*0.965,"🔴損切間近",IF($H228&lt;=$F228*0.97,"⚠️-3%注意","保持継続")))))))</f>
        <v/>
      </c>
      <c r="P228" s="445"/>
      <c r="Q228" s="445"/>
      <c r="R228" s="480" t="str">
        <f>IF(P228="","",ROUND(P228*0.97,0))</f>
        <v/>
      </c>
      <c r="S228" s="480" t="str">
        <f>IF(B228="","",IF(T228&lt;&gt;"","✅売却済",IF(OR(H228="",L228=""),"📌保有中",IF(L228&gt;=0.06,"🟢利確推奨",IF(L228&gt;=0.05,"🟡利確直近",IF(L228&gt;=0.045,"🔵トレーリング検討",IF(L228&gt;-0.03,"📌保有中",IF(L228&gt;-0.04,"⚠️損切注意","🔴損切り"))))))))</f>
        <v/>
      </c>
      <c r="T228" s="596" t="str">
        <f>IF(OR($AH228="",$AH228="保有中"),"",IF($AH228="日数制限",$AE228,IF($AH228="損切確定",IF(N($AG228)=0,TODAY(),$AG228),IF(N($AF228)=0,TODAY(),$AF228))))</f>
        <v/>
      </c>
      <c r="U228" s="598" t="str">
        <f>IF(OR($AH228="",$AH228="保有中"),"",ROUND(IF($AH228="日数制限",$AI228,IF($AH228="利益確定",$M228,$N228)),0))</f>
        <v/>
      </c>
      <c r="V228" s="703" t="str">
        <f>IF(OR(F228="",G228="",U228=""),"",IF(C228="売",(F228-U228)*G228,(U228-F228)*G228))</f>
        <v/>
      </c>
      <c r="W228" s="480" t="str">
        <f>IF(OR($E228="",$B228=""),"",IF($T228&lt;&gt;"",$T228-$E228,TODAY()-$E228)+1)</f>
        <v/>
      </c>
      <c r="X228" s="480" t="str">
        <f>IF(OR($AH228="",$AH228="保有中"),"",$AH228)</f>
        <v/>
      </c>
      <c r="Y228" s="488"/>
      <c r="Z228" s="710"/>
      <c r="AD228" s="608"/>
      <c r="AE228" s="600" t="str">
        <f>IF($E228="","",WORKDAY($E228,12))</f>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IFERROR(INDEX(始値!$E$6:$BT$305,MATCH(TEXT($B228,"0"),TEXT(銘柄管理!$B$6:$B$305,"0"),0),MATCH($AE228,始値!$E$3:$BT$3,0)),"")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IF($F229="","",ROUND(IF($C229="売",$F229*0.94,$F229*1.06),0))</f>
        <v/>
      </c>
      <c r="N229" s="598" t="str">
        <f>IF($F229="","",ROUND(IF($C229="売",$F229*1.04,$F229*0.96),0))</f>
        <v/>
      </c>
      <c r="O229" s="478" t="str">
        <f>IF(OR($B229="",$F229="",$H229=""),"",IF($C229="売",IF($H229&lt;=$M229,"🟢利確",IF($H229&lt;=$F229*0.95,"🟡利確&amp;TR STOP検討",IF($H229&gt;=$N229,"🔴損切",IF($H229&gt;=$F229*1.035,"🔴損切間近",IF($H229&gt;=$F229*1.03,"⚠️+3%注意","保持継続"))))),IF($H229&gt;=$M229,"🟢利確",IF($H229&gt;=$F229*1.05,"🟡利確&amp;TR STOP検討",IF($H229&lt;=$N229,"🔴損切",IF($H229&lt;=$F229*0.965,"🔴損切間近",IF($H229&lt;=$F229*0.97,"⚠️-3%注意","保持継続")))))))</f>
        <v/>
      </c>
      <c r="P229" s="445"/>
      <c r="Q229" s="445"/>
      <c r="R229" s="480" t="str">
        <f>IF(P229="","",ROUND(P229*0.97,0))</f>
        <v/>
      </c>
      <c r="S229" s="480" t="str">
        <f>IF(B229="","",IF(T229&lt;&gt;"","✅売却済",IF(OR(H229="",L229=""),"📌保有中",IF(L229&gt;=0.06,"🟢利確推奨",IF(L229&gt;=0.05,"🟡利確直近",IF(L229&gt;=0.045,"🔵トレーリング検討",IF(L229&gt;-0.03,"📌保有中",IF(L229&gt;-0.04,"⚠️損切注意","🔴損切り"))))))))</f>
        <v/>
      </c>
      <c r="T229" s="596" t="str">
        <f>IF(OR($AH229="",$AH229="保有中"),"",IF($AH229="日数制限",$AE229,IF($AH229="損切確定",IF(N($AG229)=0,TODAY(),$AG229),IF(N($AF229)=0,TODAY(),$AF229))))</f>
        <v/>
      </c>
      <c r="U229" s="598" t="str">
        <f>IF(OR($AH229="",$AH229="保有中"),"",ROUND(IF($AH229="日数制限",$AI229,IF($AH229="利益確定",$M229,$N229)),0))</f>
        <v/>
      </c>
      <c r="V229" s="703" t="str">
        <f>IF(OR(F229="",G229="",U229=""),"",IF(C229="売",(F229-U229)*G229,(U229-F229)*G229))</f>
        <v/>
      </c>
      <c r="W229" s="480" t="str">
        <f>IF(OR($E229="",$B229=""),"",IF($T229&lt;&gt;"",$T229-$E229,TODAY()-$E229)+1)</f>
        <v/>
      </c>
      <c r="X229" s="480" t="str">
        <f>IF(OR($AH229="",$AH229="保有中"),"",$AH229)</f>
        <v/>
      </c>
      <c r="Y229" s="488"/>
      <c r="Z229" s="710"/>
      <c r="AD229" s="608"/>
      <c r="AE229" s="600" t="str">
        <f>IF($E229="","",WORKDAY($E229,12))</f>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IFERROR(INDEX(始値!$E$6:$BT$305,MATCH(TEXT($B229,"0"),TEXT(銘柄管理!$B$6:$B$305,"0"),0),MATCH($AE229,始値!$E$3:$BT$3,0)),"")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IF($F230="","",ROUND(IF($C230="売",$F230*0.94,$F230*1.06),0))</f>
        <v/>
      </c>
      <c r="N230" s="598" t="str">
        <f>IF($F230="","",ROUND(IF($C230="売",$F230*1.04,$F230*0.96),0))</f>
        <v/>
      </c>
      <c r="O230" s="478" t="str">
        <f>IF(OR($B230="",$F230="",$H230=""),"",IF($C230="売",IF($H230&lt;=$M230,"🟢利確",IF($H230&lt;=$F230*0.95,"🟡利確&amp;TR STOP検討",IF($H230&gt;=$N230,"🔴損切",IF($H230&gt;=$F230*1.035,"🔴損切間近",IF($H230&gt;=$F230*1.03,"⚠️+3%注意","保持継続"))))),IF($H230&gt;=$M230,"🟢利確",IF($H230&gt;=$F230*1.05,"🟡利確&amp;TR STOP検討",IF($H230&lt;=$N230,"🔴損切",IF($H230&lt;=$F230*0.965,"🔴損切間近",IF($H230&lt;=$F230*0.97,"⚠️-3%注意","保持継続")))))))</f>
        <v/>
      </c>
      <c r="P230" s="445"/>
      <c r="Q230" s="445"/>
      <c r="R230" s="480" t="str">
        <f>IF(P230="","",ROUND(P230*0.97,0))</f>
        <v/>
      </c>
      <c r="S230" s="480" t="str">
        <f>IF(B230="","",IF(T230&lt;&gt;"","✅売却済",IF(OR(H230="",L230=""),"📌保有中",IF(L230&gt;=0.06,"🟢利確推奨",IF(L230&gt;=0.05,"🟡利確直近",IF(L230&gt;=0.045,"🔵トレーリング検討",IF(L230&gt;-0.03,"📌保有中",IF(L230&gt;-0.04,"⚠️損切注意","🔴損切り"))))))))</f>
        <v/>
      </c>
      <c r="T230" s="596" t="str">
        <f>IF(OR($AH230="",$AH230="保有中"),"",IF($AH230="日数制限",$AE230,IF($AH230="損切確定",IF(N($AG230)=0,TODAY(),$AG230),IF(N($AF230)=0,TODAY(),$AF230))))</f>
        <v/>
      </c>
      <c r="U230" s="598" t="str">
        <f>IF(OR($AH230="",$AH230="保有中"),"",ROUND(IF($AH230="日数制限",$AI230,IF($AH230="利益確定",$M230,$N230)),0))</f>
        <v/>
      </c>
      <c r="V230" s="703" t="str">
        <f>IF(OR(F230="",G230="",U230=""),"",IF(C230="売",(F230-U230)*G230,(U230-F230)*G230))</f>
        <v/>
      </c>
      <c r="W230" s="480" t="str">
        <f>IF(OR($E230="",$B230=""),"",IF($T230&lt;&gt;"",$T230-$E230,TODAY()-$E230)+1)</f>
        <v/>
      </c>
      <c r="X230" s="480" t="str">
        <f>IF(OR($AH230="",$AH230="保有中"),"",$AH230)</f>
        <v/>
      </c>
      <c r="Y230" s="488"/>
      <c r="Z230" s="710"/>
      <c r="AD230" s="608"/>
      <c r="AE230" s="600" t="str">
        <f>IF($E230="","",WORKDAY($E230,12))</f>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IFERROR(INDEX(始値!$E$6:$BT$305,MATCH(TEXT($B230,"0"),TEXT(銘柄管理!$B$6:$B$305,"0"),0),MATCH($AE230,始値!$E$3:$BT$3,0)),"")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IF($F231="","",ROUND(IF($C231="売",$F231*0.94,$F231*1.06),0))</f>
        <v/>
      </c>
      <c r="N231" s="598" t="str">
        <f>IF($F231="","",ROUND(IF($C231="売",$F231*1.04,$F231*0.96),0))</f>
        <v/>
      </c>
      <c r="O231" s="478" t="str">
        <f>IF(OR($B231="",$F231="",$H231=""),"",IF($C231="売",IF($H231&lt;=$M231,"🟢利確",IF($H231&lt;=$F231*0.95,"🟡利確&amp;TR STOP検討",IF($H231&gt;=$N231,"🔴損切",IF($H231&gt;=$F231*1.035,"🔴損切間近",IF($H231&gt;=$F231*1.03,"⚠️+3%注意","保持継続"))))),IF($H231&gt;=$M231,"🟢利確",IF($H231&gt;=$F231*1.05,"🟡利確&amp;TR STOP検討",IF($H231&lt;=$N231,"🔴損切",IF($H231&lt;=$F231*0.965,"🔴損切間近",IF($H231&lt;=$F231*0.97,"⚠️-3%注意","保持継続")))))))</f>
        <v/>
      </c>
      <c r="P231" s="445"/>
      <c r="Q231" s="445"/>
      <c r="R231" s="480" t="str">
        <f>IF(P231="","",ROUND(P231*0.97,0))</f>
        <v/>
      </c>
      <c r="S231" s="480" t="str">
        <f>IF(B231="","",IF(T231&lt;&gt;"","✅売却済",IF(OR(H231="",L231=""),"📌保有中",IF(L231&gt;=0.06,"🟢利確推奨",IF(L231&gt;=0.05,"🟡利確直近",IF(L231&gt;=0.045,"🔵トレーリング検討",IF(L231&gt;-0.03,"📌保有中",IF(L231&gt;-0.04,"⚠️損切注意","🔴損切り"))))))))</f>
        <v/>
      </c>
      <c r="T231" s="596" t="str">
        <f>IF(OR($AH231="",$AH231="保有中"),"",IF($AH231="日数制限",$AE231,IF($AH231="損切確定",IF(N($AG231)=0,TODAY(),$AG231),IF(N($AF231)=0,TODAY(),$AF231))))</f>
        <v/>
      </c>
      <c r="U231" s="598" t="str">
        <f>IF(OR($AH231="",$AH231="保有中"),"",ROUND(IF($AH231="日数制限",$AI231,IF($AH231="利益確定",$M231,$N231)),0))</f>
        <v/>
      </c>
      <c r="V231" s="703" t="str">
        <f>IF(OR(F231="",G231="",U231=""),"",IF(C231="売",(F231-U231)*G231,(U231-F231)*G231))</f>
        <v/>
      </c>
      <c r="W231" s="480" t="str">
        <f>IF(OR($E231="",$B231=""),"",IF($T231&lt;&gt;"",$T231-$E231,TODAY()-$E231)+1)</f>
        <v/>
      </c>
      <c r="X231" s="480" t="str">
        <f>IF(OR($AH231="",$AH231="保有中"),"",$AH231)</f>
        <v/>
      </c>
      <c r="Y231" s="488"/>
      <c r="Z231" s="710"/>
      <c r="AD231" s="608"/>
      <c r="AE231" s="600" t="str">
        <f>IF($E231="","",WORKDAY($E231,12))</f>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IFERROR(INDEX(始値!$E$6:$BT$305,MATCH(TEXT($B231,"0"),TEXT(銘柄管理!$B$6:$B$305,"0"),0),MATCH($AE231,始値!$E$3:$BT$3,0)),"")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IF($F232="","",ROUND(IF($C232="売",$F232*0.94,$F232*1.06),0))</f>
        <v/>
      </c>
      <c r="N232" s="598" t="str">
        <f>IF($F232="","",ROUND(IF($C232="売",$F232*1.04,$F232*0.96),0))</f>
        <v/>
      </c>
      <c r="O232" s="478" t="str">
        <f>IF(OR($B232="",$F232="",$H232=""),"",IF($C232="売",IF($H232&lt;=$M232,"🟢利確",IF($H232&lt;=$F232*0.95,"🟡利確&amp;TR STOP検討",IF($H232&gt;=$N232,"🔴損切",IF($H232&gt;=$F232*1.035,"🔴損切間近",IF($H232&gt;=$F232*1.03,"⚠️+3%注意","保持継続"))))),IF($H232&gt;=$M232,"🟢利確",IF($H232&gt;=$F232*1.05,"🟡利確&amp;TR STOP検討",IF($H232&lt;=$N232,"🔴損切",IF($H232&lt;=$F232*0.965,"🔴損切間近",IF($H232&lt;=$F232*0.97,"⚠️-3%注意","保持継続")))))))</f>
        <v/>
      </c>
      <c r="P232" s="445"/>
      <c r="Q232" s="445"/>
      <c r="R232" s="480" t="str">
        <f>IF(P232="","",ROUND(P232*0.97,0))</f>
        <v/>
      </c>
      <c r="S232" s="480" t="str">
        <f>IF(B232="","",IF(T232&lt;&gt;"","✅売却済",IF(OR(H232="",L232=""),"📌保有中",IF(L232&gt;=0.06,"🟢利確推奨",IF(L232&gt;=0.05,"🟡利確直近",IF(L232&gt;=0.045,"🔵トレーリング検討",IF(L232&gt;-0.03,"📌保有中",IF(L232&gt;-0.04,"⚠️損切注意","🔴損切り"))))))))</f>
        <v/>
      </c>
      <c r="T232" s="596" t="str">
        <f>IF(OR($AH232="",$AH232="保有中"),"",IF($AH232="日数制限",$AE232,IF($AH232="損切確定",IF(N($AG232)=0,TODAY(),$AG232),IF(N($AF232)=0,TODAY(),$AF232))))</f>
        <v/>
      </c>
      <c r="U232" s="598" t="str">
        <f>IF(OR($AH232="",$AH232="保有中"),"",ROUND(IF($AH232="日数制限",$AI232,IF($AH232="利益確定",$M232,$N232)),0))</f>
        <v/>
      </c>
      <c r="V232" s="703" t="str">
        <f>IF(OR(F232="",G232="",U232=""),"",IF(C232="売",(F232-U232)*G232,(U232-F232)*G232))</f>
        <v/>
      </c>
      <c r="W232" s="480" t="str">
        <f>IF(OR($E232="",$B232=""),"",IF($T232&lt;&gt;"",$T232-$E232,TODAY()-$E232)+1)</f>
        <v/>
      </c>
      <c r="X232" s="480" t="str">
        <f>IF(OR($AH232="",$AH232="保有中"),"",$AH232)</f>
        <v/>
      </c>
      <c r="Y232" s="488"/>
      <c r="Z232" s="710"/>
      <c r="AD232" s="608"/>
      <c r="AE232" s="600" t="str">
        <f>IF($E232="","",WORKDAY($E232,12))</f>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IFERROR(INDEX(始値!$E$6:$BT$305,MATCH(TEXT($B232,"0"),TEXT(銘柄管理!$B$6:$B$305,"0"),0),MATCH($AE232,始値!$E$3:$BT$3,0)),"")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IF($F233="","",ROUND(IF($C233="売",$F233*0.94,$F233*1.06),0))</f>
        <v/>
      </c>
      <c r="N233" s="598" t="str">
        <f>IF($F233="","",ROUND(IF($C233="売",$F233*1.04,$F233*0.96),0))</f>
        <v/>
      </c>
      <c r="O233" s="478" t="str">
        <f>IF(OR($B233="",$F233="",$H233=""),"",IF($C233="売",IF($H233&lt;=$M233,"🟢利確",IF($H233&lt;=$F233*0.95,"🟡利確&amp;TR STOP検討",IF($H233&gt;=$N233,"🔴損切",IF($H233&gt;=$F233*1.035,"🔴損切間近",IF($H233&gt;=$F233*1.03,"⚠️+3%注意","保持継続"))))),IF($H233&gt;=$M233,"🟢利確",IF($H233&gt;=$F233*1.05,"🟡利確&amp;TR STOP検討",IF($H233&lt;=$N233,"🔴損切",IF($H233&lt;=$F233*0.965,"🔴損切間近",IF($H233&lt;=$F233*0.97,"⚠️-3%注意","保持継続")))))))</f>
        <v/>
      </c>
      <c r="P233" s="445"/>
      <c r="Q233" s="445"/>
      <c r="R233" s="480" t="str">
        <f>IF(P233="","",ROUND(P233*0.97,0))</f>
        <v/>
      </c>
      <c r="S233" s="480" t="str">
        <f>IF(B233="","",IF(T233&lt;&gt;"","✅売却済",IF(OR(H233="",L233=""),"📌保有中",IF(L233&gt;=0.06,"🟢利確推奨",IF(L233&gt;=0.05,"🟡利確直近",IF(L233&gt;=0.045,"🔵トレーリング検討",IF(L233&gt;-0.03,"📌保有中",IF(L233&gt;-0.04,"⚠️損切注意","🔴損切り"))))))))</f>
        <v/>
      </c>
      <c r="T233" s="596" t="str">
        <f>IF(OR($AH233="",$AH233="保有中"),"",IF($AH233="日数制限",$AE233,IF($AH233="損切確定",IF(N($AG233)=0,TODAY(),$AG233),IF(N($AF233)=0,TODAY(),$AF233))))</f>
        <v/>
      </c>
      <c r="U233" s="598" t="str">
        <f>IF(OR($AH233="",$AH233="保有中"),"",ROUND(IF($AH233="日数制限",$AI233,IF($AH233="利益確定",$M233,$N233)),0))</f>
        <v/>
      </c>
      <c r="V233" s="703" t="str">
        <f>IF(OR(F233="",G233="",U233=""),"",IF(C233="売",(F233-U233)*G233,(U233-F233)*G233))</f>
        <v/>
      </c>
      <c r="W233" s="480" t="str">
        <f>IF(OR($E233="",$B233=""),"",IF($T233&lt;&gt;"",$T233-$E233,TODAY()-$E233)+1)</f>
        <v/>
      </c>
      <c r="X233" s="480" t="str">
        <f>IF(OR($AH233="",$AH233="保有中"),"",$AH233)</f>
        <v/>
      </c>
      <c r="Y233" s="488"/>
      <c r="Z233" s="710"/>
      <c r="AD233" s="608"/>
      <c r="AE233" s="600" t="str">
        <f>IF($E233="","",WORKDAY($E233,12))</f>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IFERROR(INDEX(始値!$E$6:$BT$305,MATCH(TEXT($B233,"0"),TEXT(銘柄管理!$B$6:$B$305,"0"),0),MATCH($AE233,始値!$E$3:$BT$3,0)),"")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IF($F234="","",ROUND(IF($C234="売",$F234*0.94,$F234*1.06),0))</f>
        <v/>
      </c>
      <c r="N234" s="598" t="str">
        <f>IF($F234="","",ROUND(IF($C234="売",$F234*1.04,$F234*0.96),0))</f>
        <v/>
      </c>
      <c r="O234" s="478" t="str">
        <f>IF(OR($B234="",$F234="",$H234=""),"",IF($C234="売",IF($H234&lt;=$M234,"🟢利確",IF($H234&lt;=$F234*0.95,"🟡利確&amp;TR STOP検討",IF($H234&gt;=$N234,"🔴損切",IF($H234&gt;=$F234*1.035,"🔴損切間近",IF($H234&gt;=$F234*1.03,"⚠️+3%注意","保持継続"))))),IF($H234&gt;=$M234,"🟢利確",IF($H234&gt;=$F234*1.05,"🟡利確&amp;TR STOP検討",IF($H234&lt;=$N234,"🔴損切",IF($H234&lt;=$F234*0.965,"🔴損切間近",IF($H234&lt;=$F234*0.97,"⚠️-3%注意","保持継続")))))))</f>
        <v/>
      </c>
      <c r="P234" s="445"/>
      <c r="Q234" s="445"/>
      <c r="R234" s="480" t="str">
        <f>IF(P234="","",ROUND(P234*0.97,0))</f>
        <v/>
      </c>
      <c r="S234" s="480" t="str">
        <f>IF(B234="","",IF(T234&lt;&gt;"","✅売却済",IF(OR(H234="",L234=""),"📌保有中",IF(L234&gt;=0.06,"🟢利確推奨",IF(L234&gt;=0.05,"🟡利確直近",IF(L234&gt;=0.045,"🔵トレーリング検討",IF(L234&gt;-0.03,"📌保有中",IF(L234&gt;-0.04,"⚠️損切注意","🔴損切り"))))))))</f>
        <v/>
      </c>
      <c r="T234" s="596" t="str">
        <f>IF(OR($AH234="",$AH234="保有中"),"",IF($AH234="日数制限",$AE234,IF($AH234="損切確定",IF(N($AG234)=0,TODAY(),$AG234),IF(N($AF234)=0,TODAY(),$AF234))))</f>
        <v/>
      </c>
      <c r="U234" s="598" t="str">
        <f>IF(OR($AH234="",$AH234="保有中"),"",ROUND(IF($AH234="日数制限",$AI234,IF($AH234="利益確定",$M234,$N234)),0))</f>
        <v/>
      </c>
      <c r="V234" s="703" t="str">
        <f>IF(OR(F234="",G234="",U234=""),"",IF(C234="売",(F234-U234)*G234,(U234-F234)*G234))</f>
        <v/>
      </c>
      <c r="W234" s="480" t="str">
        <f>IF(OR($E234="",$B234=""),"",IF($T234&lt;&gt;"",$T234-$E234,TODAY()-$E234)+1)</f>
        <v/>
      </c>
      <c r="X234" s="480" t="str">
        <f>IF(OR($AH234="",$AH234="保有中"),"",$AH234)</f>
        <v/>
      </c>
      <c r="Y234" s="488"/>
      <c r="Z234" s="710"/>
      <c r="AD234" s="608"/>
      <c r="AE234" s="600" t="str">
        <f>IF($E234="","",WORKDAY($E234,12))</f>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IFERROR(INDEX(始値!$E$6:$BT$305,MATCH(TEXT($B234,"0"),TEXT(銘柄管理!$B$6:$B$305,"0"),0),MATCH($AE234,始値!$E$3:$BT$3,0)),"")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IF($F235="","",ROUND(IF($C235="売",$F235*0.94,$F235*1.06),0))</f>
        <v/>
      </c>
      <c r="N235" s="598" t="str">
        <f>IF($F235="","",ROUND(IF($C235="売",$F235*1.04,$F235*0.96),0))</f>
        <v/>
      </c>
      <c r="O235" s="478" t="str">
        <f>IF(OR($B235="",$F235="",$H235=""),"",IF($C235="売",IF($H235&lt;=$M235,"🟢利確",IF($H235&lt;=$F235*0.95,"🟡利確&amp;TR STOP検討",IF($H235&gt;=$N235,"🔴損切",IF($H235&gt;=$F235*1.035,"🔴損切間近",IF($H235&gt;=$F235*1.03,"⚠️+3%注意","保持継続"))))),IF($H235&gt;=$M235,"🟢利確",IF($H235&gt;=$F235*1.05,"🟡利確&amp;TR STOP検討",IF($H235&lt;=$N235,"🔴損切",IF($H235&lt;=$F235*0.965,"🔴損切間近",IF($H235&lt;=$F235*0.97,"⚠️-3%注意","保持継続")))))))</f>
        <v/>
      </c>
      <c r="P235" s="445"/>
      <c r="Q235" s="445"/>
      <c r="R235" s="480" t="str">
        <f>IF(P235="","",ROUND(P235*0.97,0))</f>
        <v/>
      </c>
      <c r="S235" s="480" t="str">
        <f>IF(B235="","",IF(T235&lt;&gt;"","✅売却済",IF(OR(H235="",L235=""),"📌保有中",IF(L235&gt;=0.06,"🟢利確推奨",IF(L235&gt;=0.05,"🟡利確直近",IF(L235&gt;=0.045,"🔵トレーリング検討",IF(L235&gt;-0.03,"📌保有中",IF(L235&gt;-0.04,"⚠️損切注意","🔴損切り"))))))))</f>
        <v/>
      </c>
      <c r="T235" s="596" t="str">
        <f>IF(OR($AH235="",$AH235="保有中"),"",IF($AH235="日数制限",$AE235,IF($AH235="損切確定",IF(N($AG235)=0,TODAY(),$AG235),IF(N($AF235)=0,TODAY(),$AF235))))</f>
        <v/>
      </c>
      <c r="U235" s="598" t="str">
        <f>IF(OR($AH235="",$AH235="保有中"),"",ROUND(IF($AH235="日数制限",$AI235,IF($AH235="利益確定",$M235,$N235)),0))</f>
        <v/>
      </c>
      <c r="V235" s="703" t="str">
        <f>IF(OR(F235="",G235="",U235=""),"",IF(C235="売",(F235-U235)*G235,(U235-F235)*G235))</f>
        <v/>
      </c>
      <c r="W235" s="480" t="str">
        <f>IF(OR($E235="",$B235=""),"",IF($T235&lt;&gt;"",$T235-$E235,TODAY()-$E235)+1)</f>
        <v/>
      </c>
      <c r="X235" s="480" t="str">
        <f>IF(OR($AH235="",$AH235="保有中"),"",$AH235)</f>
        <v/>
      </c>
      <c r="Y235" s="488"/>
      <c r="Z235" s="710"/>
      <c r="AD235" s="608"/>
      <c r="AE235" s="600" t="str">
        <f>IF($E235="","",WORKDAY($E235,12))</f>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IFERROR(INDEX(始値!$E$6:$BT$305,MATCH(TEXT($B235,"0"),TEXT(銘柄管理!$B$6:$B$305,"0"),0),MATCH($AE235,始値!$E$3:$BT$3,0)),"")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IF($F236="","",ROUND(IF($C236="売",$F236*0.94,$F236*1.06),0))</f>
        <v/>
      </c>
      <c r="N236" s="598" t="str">
        <f>IF($F236="","",ROUND(IF($C236="売",$F236*1.04,$F236*0.96),0))</f>
        <v/>
      </c>
      <c r="O236" s="478" t="str">
        <f>IF(OR($B236="",$F236="",$H236=""),"",IF($C236="売",IF($H236&lt;=$M236,"🟢利確",IF($H236&lt;=$F236*0.95,"🟡利確&amp;TR STOP検討",IF($H236&gt;=$N236,"🔴損切",IF($H236&gt;=$F236*1.035,"🔴損切間近",IF($H236&gt;=$F236*1.03,"⚠️+3%注意","保持継続"))))),IF($H236&gt;=$M236,"🟢利確",IF($H236&gt;=$F236*1.05,"🟡利確&amp;TR STOP検討",IF($H236&lt;=$N236,"🔴損切",IF($H236&lt;=$F236*0.965,"🔴損切間近",IF($H236&lt;=$F236*0.97,"⚠️-3%注意","保持継続")))))))</f>
        <v/>
      </c>
      <c r="P236" s="445"/>
      <c r="Q236" s="445"/>
      <c r="R236" s="480" t="str">
        <f>IF(P236="","",ROUND(P236*0.97,0))</f>
        <v/>
      </c>
      <c r="S236" s="480" t="str">
        <f>IF(B236="","",IF(T236&lt;&gt;"","✅売却済",IF(OR(H236="",L236=""),"📌保有中",IF(L236&gt;=0.06,"🟢利確推奨",IF(L236&gt;=0.05,"🟡利確直近",IF(L236&gt;=0.045,"🔵トレーリング検討",IF(L236&gt;-0.03,"📌保有中",IF(L236&gt;-0.04,"⚠️損切注意","🔴損切り"))))))))</f>
        <v/>
      </c>
      <c r="T236" s="596" t="str">
        <f>IF(OR($AH236="",$AH236="保有中"),"",IF($AH236="日数制限",$AE236,IF($AH236="損切確定",IF(N($AG236)=0,TODAY(),$AG236),IF(N($AF236)=0,TODAY(),$AF236))))</f>
        <v/>
      </c>
      <c r="U236" s="598" t="str">
        <f>IF(OR($AH236="",$AH236="保有中"),"",ROUND(IF($AH236="日数制限",$AI236,IF($AH236="利益確定",$M236,$N236)),0))</f>
        <v/>
      </c>
      <c r="V236" s="703" t="str">
        <f>IF(OR(F236="",G236="",U236=""),"",IF(C236="売",(F236-U236)*G236,(U236-F236)*G236))</f>
        <v/>
      </c>
      <c r="W236" s="480" t="str">
        <f>IF(OR($E236="",$B236=""),"",IF($T236&lt;&gt;"",$T236-$E236,TODAY()-$E236)+1)</f>
        <v/>
      </c>
      <c r="X236" s="480" t="str">
        <f>IF(OR($AH236="",$AH236="保有中"),"",$AH236)</f>
        <v/>
      </c>
      <c r="Y236" s="488"/>
      <c r="Z236" s="710"/>
      <c r="AD236" s="608"/>
      <c r="AE236" s="600" t="str">
        <f>IF($E236="","",WORKDAY($E236,12))</f>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IFERROR(INDEX(始値!$E$6:$BT$305,MATCH(TEXT($B236,"0"),TEXT(銘柄管理!$B$6:$B$305,"0"),0),MATCH($AE236,始値!$E$3:$BT$3,0)),"")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IF($F237="","",ROUND(IF($C237="売",$F237*0.94,$F237*1.06),0))</f>
        <v/>
      </c>
      <c r="N237" s="598" t="str">
        <f>IF($F237="","",ROUND(IF($C237="売",$F237*1.04,$F237*0.96),0))</f>
        <v/>
      </c>
      <c r="O237" s="478" t="str">
        <f>IF(OR($B237="",$F237="",$H237=""),"",IF($C237="売",IF($H237&lt;=$M237,"🟢利確",IF($H237&lt;=$F237*0.95,"🟡利確&amp;TR STOP検討",IF($H237&gt;=$N237,"🔴損切",IF($H237&gt;=$F237*1.035,"🔴損切間近",IF($H237&gt;=$F237*1.03,"⚠️+3%注意","保持継続"))))),IF($H237&gt;=$M237,"🟢利確",IF($H237&gt;=$F237*1.05,"🟡利確&amp;TR STOP検討",IF($H237&lt;=$N237,"🔴損切",IF($H237&lt;=$F237*0.965,"🔴損切間近",IF($H237&lt;=$F237*0.97,"⚠️-3%注意","保持継続")))))))</f>
        <v/>
      </c>
      <c r="P237" s="445"/>
      <c r="Q237" s="445"/>
      <c r="R237" s="480" t="str">
        <f>IF(P237="","",ROUND(P237*0.97,0))</f>
        <v/>
      </c>
      <c r="S237" s="480" t="str">
        <f>IF(B237="","",IF(T237&lt;&gt;"","✅売却済",IF(OR(H237="",L237=""),"📌保有中",IF(L237&gt;=0.06,"🟢利確推奨",IF(L237&gt;=0.05,"🟡利確直近",IF(L237&gt;=0.045,"🔵トレーリング検討",IF(L237&gt;-0.03,"📌保有中",IF(L237&gt;-0.04,"⚠️損切注意","🔴損切り"))))))))</f>
        <v/>
      </c>
      <c r="T237" s="596" t="str">
        <f>IF(OR($AH237="",$AH237="保有中"),"",IF($AH237="日数制限",$AE237,IF($AH237="損切確定",IF(N($AG237)=0,TODAY(),$AG237),IF(N($AF237)=0,TODAY(),$AF237))))</f>
        <v/>
      </c>
      <c r="U237" s="598" t="str">
        <f>IF(OR($AH237="",$AH237="保有中"),"",ROUND(IF($AH237="日数制限",$AI237,IF($AH237="利益確定",$M237,$N237)),0))</f>
        <v/>
      </c>
      <c r="V237" s="703" t="str">
        <f>IF(OR(F237="",G237="",U237=""),"",IF(C237="売",(F237-U237)*G237,(U237-F237)*G237))</f>
        <v/>
      </c>
      <c r="W237" s="480" t="str">
        <f>IF(OR($E237="",$B237=""),"",IF($T237&lt;&gt;"",$T237-$E237,TODAY()-$E237)+1)</f>
        <v/>
      </c>
      <c r="X237" s="480" t="str">
        <f>IF(OR($AH237="",$AH237="保有中"),"",$AH237)</f>
        <v/>
      </c>
      <c r="Y237" s="488"/>
      <c r="Z237" s="710"/>
      <c r="AD237" s="608"/>
      <c r="AE237" s="600" t="str">
        <f>IF($E237="","",WORKDAY($E237,12))</f>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IFERROR(INDEX(始値!$E$6:$BT$305,MATCH(TEXT($B237,"0"),TEXT(銘柄管理!$B$6:$B$305,"0"),0),MATCH($AE237,始値!$E$3:$BT$3,0)),"")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IF($F238="","",ROUND(IF($C238="売",$F238*0.94,$F238*1.06),0))</f>
        <v/>
      </c>
      <c r="N238" s="598" t="str">
        <f>IF($F238="","",ROUND(IF($C238="売",$F238*1.04,$F238*0.96),0))</f>
        <v/>
      </c>
      <c r="O238" s="478" t="str">
        <f>IF(OR($B238="",$F238="",$H238=""),"",IF($C238="売",IF($H238&lt;=$M238,"🟢利確",IF($H238&lt;=$F238*0.95,"🟡利確&amp;TR STOP検討",IF($H238&gt;=$N238,"🔴損切",IF($H238&gt;=$F238*1.035,"🔴損切間近",IF($H238&gt;=$F238*1.03,"⚠️+3%注意","保持継続"))))),IF($H238&gt;=$M238,"🟢利確",IF($H238&gt;=$F238*1.05,"🟡利確&amp;TR STOP検討",IF($H238&lt;=$N238,"🔴損切",IF($H238&lt;=$F238*0.965,"🔴損切間近",IF($H238&lt;=$F238*0.97,"⚠️-3%注意","保持継続")))))))</f>
        <v/>
      </c>
      <c r="P238" s="445"/>
      <c r="Q238" s="445"/>
      <c r="R238" s="480" t="str">
        <f>IF(P238="","",ROUND(P238*0.97,0))</f>
        <v/>
      </c>
      <c r="S238" s="480" t="str">
        <f>IF(B238="","",IF(T238&lt;&gt;"","✅売却済",IF(OR(H238="",L238=""),"📌保有中",IF(L238&gt;=0.06,"🟢利確推奨",IF(L238&gt;=0.05,"🟡利確直近",IF(L238&gt;=0.045,"🔵トレーリング検討",IF(L238&gt;-0.03,"📌保有中",IF(L238&gt;-0.04,"⚠️損切注意","🔴損切り"))))))))</f>
        <v/>
      </c>
      <c r="T238" s="596" t="str">
        <f>IF(OR($AH238="",$AH238="保有中"),"",IF($AH238="日数制限",$AE238,IF($AH238="損切確定",IF(N($AG238)=0,TODAY(),$AG238),IF(N($AF238)=0,TODAY(),$AF238))))</f>
        <v/>
      </c>
      <c r="U238" s="598" t="str">
        <f>IF(OR($AH238="",$AH238="保有中"),"",ROUND(IF($AH238="日数制限",$AI238,IF($AH238="利益確定",$M238,$N238)),0))</f>
        <v/>
      </c>
      <c r="V238" s="703" t="str">
        <f>IF(OR(F238="",G238="",U238=""),"",IF(C238="売",(F238-U238)*G238,(U238-F238)*G238))</f>
        <v/>
      </c>
      <c r="W238" s="480" t="str">
        <f>IF(OR($E238="",$B238=""),"",IF($T238&lt;&gt;"",$T238-$E238,TODAY()-$E238)+1)</f>
        <v/>
      </c>
      <c r="X238" s="480" t="str">
        <f>IF(OR($AH238="",$AH238="保有中"),"",$AH238)</f>
        <v/>
      </c>
      <c r="Y238" s="488"/>
      <c r="Z238" s="710"/>
      <c r="AD238" s="608"/>
      <c r="AE238" s="600" t="str">
        <f>IF($E238="","",WORKDAY($E238,12))</f>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IFERROR(INDEX(始値!$E$6:$BT$305,MATCH(TEXT($B238,"0"),TEXT(銘柄管理!$B$6:$B$305,"0"),0),MATCH($AE238,始値!$E$3:$BT$3,0)),"")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IF($F239="","",ROUND(IF($C239="売",$F239*0.94,$F239*1.06),0))</f>
        <v/>
      </c>
      <c r="N239" s="598" t="str">
        <f>IF($F239="","",ROUND(IF($C239="売",$F239*1.04,$F239*0.96),0))</f>
        <v/>
      </c>
      <c r="O239" s="478" t="str">
        <f>IF(OR($B239="",$F239="",$H239=""),"",IF($C239="売",IF($H239&lt;=$M239,"🟢利確",IF($H239&lt;=$F239*0.95,"🟡利確&amp;TR STOP検討",IF($H239&gt;=$N239,"🔴損切",IF($H239&gt;=$F239*1.035,"🔴損切間近",IF($H239&gt;=$F239*1.03,"⚠️+3%注意","保持継続"))))),IF($H239&gt;=$M239,"🟢利確",IF($H239&gt;=$F239*1.05,"🟡利確&amp;TR STOP検討",IF($H239&lt;=$N239,"🔴損切",IF($H239&lt;=$F239*0.965,"🔴損切間近",IF($H239&lt;=$F239*0.97,"⚠️-3%注意","保持継続")))))))</f>
        <v/>
      </c>
      <c r="P239" s="445"/>
      <c r="Q239" s="445"/>
      <c r="R239" s="480" t="str">
        <f>IF(P239="","",ROUND(P239*0.97,0))</f>
        <v/>
      </c>
      <c r="S239" s="480" t="str">
        <f>IF(B239="","",IF(T239&lt;&gt;"","✅売却済",IF(OR(H239="",L239=""),"📌保有中",IF(L239&gt;=0.06,"🟢利確推奨",IF(L239&gt;=0.05,"🟡利確直近",IF(L239&gt;=0.045,"🔵トレーリング検討",IF(L239&gt;-0.03,"📌保有中",IF(L239&gt;-0.04,"⚠️損切注意","🔴損切り"))))))))</f>
        <v/>
      </c>
      <c r="T239" s="596" t="str">
        <f>IF(OR($AH239="",$AH239="保有中"),"",IF($AH239="日数制限",$AE239,IF($AH239="損切確定",IF(N($AG239)=0,TODAY(),$AG239),IF(N($AF239)=0,TODAY(),$AF239))))</f>
        <v/>
      </c>
      <c r="U239" s="598" t="str">
        <f>IF(OR($AH239="",$AH239="保有中"),"",ROUND(IF($AH239="日数制限",$AI239,IF($AH239="利益確定",$M239,$N239)),0))</f>
        <v/>
      </c>
      <c r="V239" s="703" t="str">
        <f>IF(OR(F239="",G239="",U239=""),"",IF(C239="売",(F239-U239)*G239,(U239-F239)*G239))</f>
        <v/>
      </c>
      <c r="W239" s="480" t="str">
        <f>IF(OR($E239="",$B239=""),"",IF($T239&lt;&gt;"",$T239-$E239,TODAY()-$E239)+1)</f>
        <v/>
      </c>
      <c r="X239" s="480" t="str">
        <f>IF(OR($AH239="",$AH239="保有中"),"",$AH239)</f>
        <v/>
      </c>
      <c r="Y239" s="488"/>
      <c r="Z239" s="710"/>
      <c r="AD239" s="608"/>
      <c r="AE239" s="600" t="str">
        <f>IF($E239="","",WORKDAY($E239,12))</f>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IFERROR(INDEX(始値!$E$6:$BT$305,MATCH(TEXT($B239,"0"),TEXT(銘柄管理!$B$6:$B$305,"0"),0),MATCH($AE239,始値!$E$3:$BT$3,0)),"")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IF($F240="","",ROUND(IF($C240="売",$F240*0.94,$F240*1.06),0))</f>
        <v/>
      </c>
      <c r="N240" s="598" t="str">
        <f>IF($F240="","",ROUND(IF($C240="売",$F240*1.04,$F240*0.96),0))</f>
        <v/>
      </c>
      <c r="O240" s="478" t="str">
        <f>IF(OR($B240="",$F240="",$H240=""),"",IF($C240="売",IF($H240&lt;=$M240,"🟢利確",IF($H240&lt;=$F240*0.95,"🟡利確&amp;TR STOP検討",IF($H240&gt;=$N240,"🔴損切",IF($H240&gt;=$F240*1.035,"🔴損切間近",IF($H240&gt;=$F240*1.03,"⚠️+3%注意","保持継続"))))),IF($H240&gt;=$M240,"🟢利確",IF($H240&gt;=$F240*1.05,"🟡利確&amp;TR STOP検討",IF($H240&lt;=$N240,"🔴損切",IF($H240&lt;=$F240*0.965,"🔴損切間近",IF($H240&lt;=$F240*0.97,"⚠️-3%注意","保持継続")))))))</f>
        <v/>
      </c>
      <c r="P240" s="445"/>
      <c r="Q240" s="445"/>
      <c r="R240" s="480" t="str">
        <f>IF(P240="","",ROUND(P240*0.97,0))</f>
        <v/>
      </c>
      <c r="S240" s="480" t="str">
        <f>IF(B240="","",IF(T240&lt;&gt;"","✅売却済",IF(OR(H240="",L240=""),"📌保有中",IF(L240&gt;=0.06,"🟢利確推奨",IF(L240&gt;=0.05,"🟡利確直近",IF(L240&gt;=0.045,"🔵トレーリング検討",IF(L240&gt;-0.03,"📌保有中",IF(L240&gt;-0.04,"⚠️損切注意","🔴損切り"))))))))</f>
        <v/>
      </c>
      <c r="T240" s="596" t="str">
        <f>IF(OR($AH240="",$AH240="保有中"),"",IF($AH240="日数制限",$AE240,IF($AH240="損切確定",IF(N($AG240)=0,TODAY(),$AG240),IF(N($AF240)=0,TODAY(),$AF240))))</f>
        <v/>
      </c>
      <c r="U240" s="598" t="str">
        <f>IF(OR($AH240="",$AH240="保有中"),"",ROUND(IF($AH240="日数制限",$AI240,IF($AH240="利益確定",$M240,$N240)),0))</f>
        <v/>
      </c>
      <c r="V240" s="703" t="str">
        <f>IF(OR(F240="",G240="",U240=""),"",IF(C240="売",(F240-U240)*G240,(U240-F240)*G240))</f>
        <v/>
      </c>
      <c r="W240" s="480" t="str">
        <f>IF(OR($E240="",$B240=""),"",IF($T240&lt;&gt;"",$T240-$E240,TODAY()-$E240)+1)</f>
        <v/>
      </c>
      <c r="X240" s="480" t="str">
        <f>IF(OR($AH240="",$AH240="保有中"),"",$AH240)</f>
        <v/>
      </c>
      <c r="Y240" s="488"/>
      <c r="Z240" s="710"/>
      <c r="AD240" s="608"/>
      <c r="AE240" s="600" t="str">
        <f>IF($E240="","",WORKDAY($E240,12))</f>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IFERROR(INDEX(始値!$E$6:$BT$305,MATCH(TEXT($B240,"0"),TEXT(銘柄管理!$B$6:$B$305,"0"),0),MATCH($AE240,始値!$E$3:$BT$3,0)),"")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IF($F241="","",ROUND(IF($C241="売",$F241*0.94,$F241*1.06),0))</f>
        <v/>
      </c>
      <c r="N241" s="598" t="str">
        <f>IF($F241="","",ROUND(IF($C241="売",$F241*1.04,$F241*0.96),0))</f>
        <v/>
      </c>
      <c r="O241" s="478" t="str">
        <f>IF(OR($B241="",$F241="",$H241=""),"",IF($C241="売",IF($H241&lt;=$M241,"🟢利確",IF($H241&lt;=$F241*0.95,"🟡利確&amp;TR STOP検討",IF($H241&gt;=$N241,"🔴損切",IF($H241&gt;=$F241*1.035,"🔴損切間近",IF($H241&gt;=$F241*1.03,"⚠️+3%注意","保持継続"))))),IF($H241&gt;=$M241,"🟢利確",IF($H241&gt;=$F241*1.05,"🟡利確&amp;TR STOP検討",IF($H241&lt;=$N241,"🔴損切",IF($H241&lt;=$F241*0.965,"🔴損切間近",IF($H241&lt;=$F241*0.97,"⚠️-3%注意","保持継続")))))))</f>
        <v/>
      </c>
      <c r="P241" s="445"/>
      <c r="Q241" s="445"/>
      <c r="R241" s="480" t="str">
        <f>IF(P241="","",ROUND(P241*0.97,0))</f>
        <v/>
      </c>
      <c r="S241" s="480" t="str">
        <f>IF(B241="","",IF(T241&lt;&gt;"","✅売却済",IF(OR(H241="",L241=""),"📌保有中",IF(L241&gt;=0.06,"🟢利確推奨",IF(L241&gt;=0.05,"🟡利確直近",IF(L241&gt;=0.045,"🔵トレーリング検討",IF(L241&gt;-0.03,"📌保有中",IF(L241&gt;-0.04,"⚠️損切注意","🔴損切り"))))))))</f>
        <v/>
      </c>
      <c r="T241" s="596" t="str">
        <f>IF(OR($AH241="",$AH241="保有中"),"",IF($AH241="日数制限",$AE241,IF($AH241="損切確定",IF(N($AG241)=0,TODAY(),$AG241),IF(N($AF241)=0,TODAY(),$AF241))))</f>
        <v/>
      </c>
      <c r="U241" s="598" t="str">
        <f>IF(OR($AH241="",$AH241="保有中"),"",ROUND(IF($AH241="日数制限",$AI241,IF($AH241="利益確定",$M241,$N241)),0))</f>
        <v/>
      </c>
      <c r="V241" s="703" t="str">
        <f>IF(OR(F241="",G241="",U241=""),"",IF(C241="売",(F241-U241)*G241,(U241-F241)*G241))</f>
        <v/>
      </c>
      <c r="W241" s="480" t="str">
        <f>IF(OR($E241="",$B241=""),"",IF($T241&lt;&gt;"",$T241-$E241,TODAY()-$E241)+1)</f>
        <v/>
      </c>
      <c r="X241" s="480" t="str">
        <f>IF(OR($AH241="",$AH241="保有中"),"",$AH241)</f>
        <v/>
      </c>
      <c r="Y241" s="488"/>
      <c r="Z241" s="710"/>
      <c r="AD241" s="608"/>
      <c r="AE241" s="600" t="str">
        <f>IF($E241="","",WORKDAY($E241,12))</f>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IFERROR(INDEX(始値!$E$6:$BT$305,MATCH(TEXT($B241,"0"),TEXT(銘柄管理!$B$6:$B$305,"0"),0),MATCH($AE241,始値!$E$3:$BT$3,0)),"")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IF($F242="","",ROUND(IF($C242="売",$F242*0.94,$F242*1.06),0))</f>
        <v/>
      </c>
      <c r="N242" s="598" t="str">
        <f>IF($F242="","",ROUND(IF($C242="売",$F242*1.04,$F242*0.96),0))</f>
        <v/>
      </c>
      <c r="O242" s="478" t="str">
        <f>IF(OR($B242="",$F242="",$H242=""),"",IF($C242="売",IF($H242&lt;=$M242,"🟢利確",IF($H242&lt;=$F242*0.95,"🟡利確&amp;TR STOP検討",IF($H242&gt;=$N242,"🔴損切",IF($H242&gt;=$F242*1.035,"🔴損切間近",IF($H242&gt;=$F242*1.03,"⚠️+3%注意","保持継続"))))),IF($H242&gt;=$M242,"🟢利確",IF($H242&gt;=$F242*1.05,"🟡利確&amp;TR STOP検討",IF($H242&lt;=$N242,"🔴損切",IF($H242&lt;=$F242*0.965,"🔴損切間近",IF($H242&lt;=$F242*0.97,"⚠️-3%注意","保持継続")))))))</f>
        <v/>
      </c>
      <c r="P242" s="445"/>
      <c r="Q242" s="445"/>
      <c r="R242" s="480" t="str">
        <f>IF(P242="","",ROUND(P242*0.97,0))</f>
        <v/>
      </c>
      <c r="S242" s="480" t="str">
        <f>IF(B242="","",IF(T242&lt;&gt;"","✅売却済",IF(OR(H242="",L242=""),"📌保有中",IF(L242&gt;=0.06,"🟢利確推奨",IF(L242&gt;=0.05,"🟡利確直近",IF(L242&gt;=0.045,"🔵トレーリング検討",IF(L242&gt;-0.03,"📌保有中",IF(L242&gt;-0.04,"⚠️損切注意","🔴損切り"))))))))</f>
        <v/>
      </c>
      <c r="T242" s="596" t="str">
        <f>IF(OR($AH242="",$AH242="保有中"),"",IF($AH242="日数制限",$AE242,IF($AH242="損切確定",IF(N($AG242)=0,TODAY(),$AG242),IF(N($AF242)=0,TODAY(),$AF242))))</f>
        <v/>
      </c>
      <c r="U242" s="598" t="str">
        <f>IF(OR($AH242="",$AH242="保有中"),"",ROUND(IF($AH242="日数制限",$AI242,IF($AH242="利益確定",$M242,$N242)),0))</f>
        <v/>
      </c>
      <c r="V242" s="703" t="str">
        <f>IF(OR(F242="",G242="",U242=""),"",IF(C242="売",(F242-U242)*G242,(U242-F242)*G242))</f>
        <v/>
      </c>
      <c r="W242" s="480" t="str">
        <f>IF(OR($E242="",$B242=""),"",IF($T242&lt;&gt;"",$T242-$E242,TODAY()-$E242)+1)</f>
        <v/>
      </c>
      <c r="X242" s="480" t="str">
        <f>IF(OR($AH242="",$AH242="保有中"),"",$AH242)</f>
        <v/>
      </c>
      <c r="Y242" s="488"/>
      <c r="Z242" s="710"/>
      <c r="AD242" s="608"/>
      <c r="AE242" s="600" t="str">
        <f>IF($E242="","",WORKDAY($E242,12))</f>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IFERROR(INDEX(始値!$E$6:$BT$305,MATCH(TEXT($B242,"0"),TEXT(銘柄管理!$B$6:$B$305,"0"),0),MATCH($AE242,始値!$E$3:$BT$3,0)),"")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IF($F243="","",ROUND(IF($C243="売",$F243*0.94,$F243*1.06),0))</f>
        <v/>
      </c>
      <c r="N243" s="598" t="str">
        <f>IF($F243="","",ROUND(IF($C243="売",$F243*1.04,$F243*0.96),0))</f>
        <v/>
      </c>
      <c r="O243" s="478" t="str">
        <f>IF(OR($B243="",$F243="",$H243=""),"",IF($C243="売",IF($H243&lt;=$M243,"🟢利確",IF($H243&lt;=$F243*0.95,"🟡利確&amp;TR STOP検討",IF($H243&gt;=$N243,"🔴損切",IF($H243&gt;=$F243*1.035,"🔴損切間近",IF($H243&gt;=$F243*1.03,"⚠️+3%注意","保持継続"))))),IF($H243&gt;=$M243,"🟢利確",IF($H243&gt;=$F243*1.05,"🟡利確&amp;TR STOP検討",IF($H243&lt;=$N243,"🔴損切",IF($H243&lt;=$F243*0.965,"🔴損切間近",IF($H243&lt;=$F243*0.97,"⚠️-3%注意","保持継続")))))))</f>
        <v/>
      </c>
      <c r="P243" s="445"/>
      <c r="Q243" s="445"/>
      <c r="R243" s="480" t="str">
        <f>IF(P243="","",ROUND(P243*0.97,0))</f>
        <v/>
      </c>
      <c r="S243" s="480" t="str">
        <f>IF(B243="","",IF(T243&lt;&gt;"","✅売却済",IF(OR(H243="",L243=""),"📌保有中",IF(L243&gt;=0.06,"🟢利確推奨",IF(L243&gt;=0.05,"🟡利確直近",IF(L243&gt;=0.045,"🔵トレーリング検討",IF(L243&gt;-0.03,"📌保有中",IF(L243&gt;-0.04,"⚠️損切注意","🔴損切り"))))))))</f>
        <v/>
      </c>
      <c r="T243" s="596" t="str">
        <f>IF(OR($AH243="",$AH243="保有中"),"",IF($AH243="日数制限",$AE243,IF($AH243="損切確定",IF(N($AG243)=0,TODAY(),$AG243),IF(N($AF243)=0,TODAY(),$AF243))))</f>
        <v/>
      </c>
      <c r="U243" s="598" t="str">
        <f>IF(OR($AH243="",$AH243="保有中"),"",ROUND(IF($AH243="日数制限",$AI243,IF($AH243="利益確定",$M243,$N243)),0))</f>
        <v/>
      </c>
      <c r="V243" s="703" t="str">
        <f>IF(OR(F243="",G243="",U243=""),"",IF(C243="売",(F243-U243)*G243,(U243-F243)*G243))</f>
        <v/>
      </c>
      <c r="W243" s="480" t="str">
        <f>IF(OR($E243="",$B243=""),"",IF($T243&lt;&gt;"",$T243-$E243,TODAY()-$E243)+1)</f>
        <v/>
      </c>
      <c r="X243" s="480" t="str">
        <f>IF(OR($AH243="",$AH243="保有中"),"",$AH243)</f>
        <v/>
      </c>
      <c r="Y243" s="488"/>
      <c r="Z243" s="710"/>
      <c r="AD243" s="608"/>
      <c r="AE243" s="600" t="str">
        <f>IF($E243="","",WORKDAY($E243,12))</f>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IFERROR(INDEX(始値!$E$6:$BT$305,MATCH(TEXT($B243,"0"),TEXT(銘柄管理!$B$6:$B$305,"0"),0),MATCH($AE243,始値!$E$3:$BT$3,0)),"")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IF($F244="","",ROUND(IF($C244="売",$F244*0.94,$F244*1.06),0))</f>
        <v/>
      </c>
      <c r="N244" s="598" t="str">
        <f>IF($F244="","",ROUND(IF($C244="売",$F244*1.04,$F244*0.96),0))</f>
        <v/>
      </c>
      <c r="O244" s="478" t="str">
        <f>IF(OR($B244="",$F244="",$H244=""),"",IF($C244="売",IF($H244&lt;=$M244,"🟢利確",IF($H244&lt;=$F244*0.95,"🟡利確&amp;TR STOP検討",IF($H244&gt;=$N244,"🔴損切",IF($H244&gt;=$F244*1.035,"🔴損切間近",IF($H244&gt;=$F244*1.03,"⚠️+3%注意","保持継続"))))),IF($H244&gt;=$M244,"🟢利確",IF($H244&gt;=$F244*1.05,"🟡利確&amp;TR STOP検討",IF($H244&lt;=$N244,"🔴損切",IF($H244&lt;=$F244*0.965,"🔴損切間近",IF($H244&lt;=$F244*0.97,"⚠️-3%注意","保持継続")))))))</f>
        <v/>
      </c>
      <c r="P244" s="445"/>
      <c r="Q244" s="445"/>
      <c r="R244" s="480" t="str">
        <f>IF(P244="","",ROUND(P244*0.97,0))</f>
        <v/>
      </c>
      <c r="S244" s="480" t="str">
        <f>IF(B244="","",IF(T244&lt;&gt;"","✅売却済",IF(OR(H244="",L244=""),"📌保有中",IF(L244&gt;=0.06,"🟢利確推奨",IF(L244&gt;=0.05,"🟡利確直近",IF(L244&gt;=0.045,"🔵トレーリング検討",IF(L244&gt;-0.03,"📌保有中",IF(L244&gt;-0.04,"⚠️損切注意","🔴損切り"))))))))</f>
        <v/>
      </c>
      <c r="T244" s="596" t="str">
        <f>IF(OR($AH244="",$AH244="保有中"),"",IF($AH244="日数制限",$AE244,IF($AH244="損切確定",IF(N($AG244)=0,TODAY(),$AG244),IF(N($AF244)=0,TODAY(),$AF244))))</f>
        <v/>
      </c>
      <c r="U244" s="598" t="str">
        <f>IF(OR($AH244="",$AH244="保有中"),"",ROUND(IF($AH244="日数制限",$AI244,IF($AH244="利益確定",$M244,$N244)),0))</f>
        <v/>
      </c>
      <c r="V244" s="703" t="str">
        <f>IF(OR(F244="",G244="",U244=""),"",IF(C244="売",(F244-U244)*G244,(U244-F244)*G244))</f>
        <v/>
      </c>
      <c r="W244" s="480" t="str">
        <f>IF(OR($E244="",$B244=""),"",IF($T244&lt;&gt;"",$T244-$E244,TODAY()-$E244)+1)</f>
        <v/>
      </c>
      <c r="X244" s="480" t="str">
        <f>IF(OR($AH244="",$AH244="保有中"),"",$AH244)</f>
        <v/>
      </c>
      <c r="Y244" s="488"/>
      <c r="Z244" s="710"/>
      <c r="AD244" s="608"/>
      <c r="AE244" s="600" t="str">
        <f>IF($E244="","",WORKDAY($E244,12))</f>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IFERROR(INDEX(始値!$E$6:$BT$305,MATCH(TEXT($B244,"0"),TEXT(銘柄管理!$B$6:$B$305,"0"),0),MATCH($AE244,始値!$E$3:$BT$3,0)),"")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IF($F245="","",ROUND(IF($C245="売",$F245*0.94,$F245*1.06),0))</f>
        <v/>
      </c>
      <c r="N245" s="598" t="str">
        <f>IF($F245="","",ROUND(IF($C245="売",$F245*1.04,$F245*0.96),0))</f>
        <v/>
      </c>
      <c r="O245" s="478" t="str">
        <f>IF(OR($B245="",$F245="",$H245=""),"",IF($C245="売",IF($H245&lt;=$M245,"🟢利確",IF($H245&lt;=$F245*0.95,"🟡利確&amp;TR STOP検討",IF($H245&gt;=$N245,"🔴損切",IF($H245&gt;=$F245*1.035,"🔴損切間近",IF($H245&gt;=$F245*1.03,"⚠️+3%注意","保持継続"))))),IF($H245&gt;=$M245,"🟢利確",IF($H245&gt;=$F245*1.05,"🟡利確&amp;TR STOP検討",IF($H245&lt;=$N245,"🔴損切",IF($H245&lt;=$F245*0.965,"🔴損切間近",IF($H245&lt;=$F245*0.97,"⚠️-3%注意","保持継続")))))))</f>
        <v/>
      </c>
      <c r="P245" s="445"/>
      <c r="Q245" s="445"/>
      <c r="R245" s="480" t="str">
        <f>IF(P245="","",ROUND(P245*0.97,0))</f>
        <v/>
      </c>
      <c r="S245" s="480" t="str">
        <f>IF(B245="","",IF(T245&lt;&gt;"","✅売却済",IF(OR(H245="",L245=""),"📌保有中",IF(L245&gt;=0.06,"🟢利確推奨",IF(L245&gt;=0.05,"🟡利確直近",IF(L245&gt;=0.045,"🔵トレーリング検討",IF(L245&gt;-0.03,"📌保有中",IF(L245&gt;-0.04,"⚠️損切注意","🔴損切り"))))))))</f>
        <v/>
      </c>
      <c r="T245" s="596" t="str">
        <f>IF(OR($AH245="",$AH245="保有中"),"",IF($AH245="日数制限",$AE245,IF($AH245="損切確定",IF(N($AG245)=0,TODAY(),$AG245),IF(N($AF245)=0,TODAY(),$AF245))))</f>
        <v/>
      </c>
      <c r="U245" s="598" t="str">
        <f>IF(OR($AH245="",$AH245="保有中"),"",ROUND(IF($AH245="日数制限",$AI245,IF($AH245="利益確定",$M245,$N245)),0))</f>
        <v/>
      </c>
      <c r="V245" s="703" t="str">
        <f>IF(OR(F245="",G245="",U245=""),"",IF(C245="売",(F245-U245)*G245,(U245-F245)*G245))</f>
        <v/>
      </c>
      <c r="W245" s="480" t="str">
        <f>IF(OR($E245="",$B245=""),"",IF($T245&lt;&gt;"",$T245-$E245,TODAY()-$E245)+1)</f>
        <v/>
      </c>
      <c r="X245" s="480" t="str">
        <f>IF(OR($AH245="",$AH245="保有中"),"",$AH245)</f>
        <v/>
      </c>
      <c r="Y245" s="488"/>
      <c r="Z245" s="710"/>
      <c r="AD245" s="608"/>
      <c r="AE245" s="600" t="str">
        <f>IF($E245="","",WORKDAY($E245,12))</f>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IFERROR(INDEX(始値!$E$6:$BT$305,MATCH(TEXT($B245,"0"),TEXT(銘柄管理!$B$6:$B$305,"0"),0),MATCH($AE245,始値!$E$3:$BT$3,0)),"")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IF($F246="","",ROUND(IF($C246="売",$F246*0.94,$F246*1.06),0))</f>
        <v/>
      </c>
      <c r="N246" s="598" t="str">
        <f>IF($F246="","",ROUND(IF($C246="売",$F246*1.04,$F246*0.96),0))</f>
        <v/>
      </c>
      <c r="O246" s="478" t="str">
        <f>IF(OR($B246="",$F246="",$H246=""),"",IF($C246="売",IF($H246&lt;=$M246,"🟢利確",IF($H246&lt;=$F246*0.95,"🟡利確&amp;TR STOP検討",IF($H246&gt;=$N246,"🔴損切",IF($H246&gt;=$F246*1.035,"🔴損切間近",IF($H246&gt;=$F246*1.03,"⚠️+3%注意","保持継続"))))),IF($H246&gt;=$M246,"🟢利確",IF($H246&gt;=$F246*1.05,"🟡利確&amp;TR STOP検討",IF($H246&lt;=$N246,"🔴損切",IF($H246&lt;=$F246*0.965,"🔴損切間近",IF($H246&lt;=$F246*0.97,"⚠️-3%注意","保持継続")))))))</f>
        <v/>
      </c>
      <c r="P246" s="445"/>
      <c r="Q246" s="445"/>
      <c r="R246" s="480" t="str">
        <f>IF(P246="","",ROUND(P246*0.97,0))</f>
        <v/>
      </c>
      <c r="S246" s="480" t="str">
        <f>IF(B246="","",IF(T246&lt;&gt;"","✅売却済",IF(OR(H246="",L246=""),"📌保有中",IF(L246&gt;=0.06,"🟢利確推奨",IF(L246&gt;=0.05,"🟡利確直近",IF(L246&gt;=0.045,"🔵トレーリング検討",IF(L246&gt;-0.03,"📌保有中",IF(L246&gt;-0.04,"⚠️損切注意","🔴損切り"))))))))</f>
        <v/>
      </c>
      <c r="T246" s="596" t="str">
        <f>IF(OR($AH246="",$AH246="保有中"),"",IF($AH246="日数制限",$AE246,IF($AH246="損切確定",IF(N($AG246)=0,TODAY(),$AG246),IF(N($AF246)=0,TODAY(),$AF246))))</f>
        <v/>
      </c>
      <c r="U246" s="598" t="str">
        <f>IF(OR($AH246="",$AH246="保有中"),"",ROUND(IF($AH246="日数制限",$AI246,IF($AH246="利益確定",$M246,$N246)),0))</f>
        <v/>
      </c>
      <c r="V246" s="703" t="str">
        <f>IF(OR(F246="",G246="",U246=""),"",IF(C246="売",(F246-U246)*G246,(U246-F246)*G246))</f>
        <v/>
      </c>
      <c r="W246" s="480" t="str">
        <f>IF(OR($E246="",$B246=""),"",IF($T246&lt;&gt;"",$T246-$E246,TODAY()-$E246)+1)</f>
        <v/>
      </c>
      <c r="X246" s="480" t="str">
        <f>IF(OR($AH246="",$AH246="保有中"),"",$AH246)</f>
        <v/>
      </c>
      <c r="Y246" s="488"/>
      <c r="Z246" s="710"/>
      <c r="AD246" s="608"/>
      <c r="AE246" s="600" t="str">
        <f>IF($E246="","",WORKDAY($E246,12))</f>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IFERROR(INDEX(始値!$E$6:$BT$305,MATCH(TEXT($B246,"0"),TEXT(銘柄管理!$B$6:$B$305,"0"),0),MATCH($AE246,始値!$E$3:$BT$3,0)),"")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IF($F247="","",ROUND(IF($C247="売",$F247*0.94,$F247*1.06),0))</f>
        <v/>
      </c>
      <c r="N247" s="598" t="str">
        <f>IF($F247="","",ROUND(IF($C247="売",$F247*1.04,$F247*0.96),0))</f>
        <v/>
      </c>
      <c r="O247" s="478" t="str">
        <f>IF(OR($B247="",$F247="",$H247=""),"",IF($C247="売",IF($H247&lt;=$M247,"🟢利確",IF($H247&lt;=$F247*0.95,"🟡利確&amp;TR STOP検討",IF($H247&gt;=$N247,"🔴損切",IF($H247&gt;=$F247*1.035,"🔴損切間近",IF($H247&gt;=$F247*1.03,"⚠️+3%注意","保持継続"))))),IF($H247&gt;=$M247,"🟢利確",IF($H247&gt;=$F247*1.05,"🟡利確&amp;TR STOP検討",IF($H247&lt;=$N247,"🔴損切",IF($H247&lt;=$F247*0.965,"🔴損切間近",IF($H247&lt;=$F247*0.97,"⚠️-3%注意","保持継続")))))))</f>
        <v/>
      </c>
      <c r="P247" s="445"/>
      <c r="Q247" s="445"/>
      <c r="R247" s="480" t="str">
        <f>IF(P247="","",ROUND(P247*0.97,0))</f>
        <v/>
      </c>
      <c r="S247" s="480" t="str">
        <f>IF(B247="","",IF(T247&lt;&gt;"","✅売却済",IF(OR(H247="",L247=""),"📌保有中",IF(L247&gt;=0.06,"🟢利確推奨",IF(L247&gt;=0.05,"🟡利確直近",IF(L247&gt;=0.045,"🔵トレーリング検討",IF(L247&gt;-0.03,"📌保有中",IF(L247&gt;-0.04,"⚠️損切注意","🔴損切り"))))))))</f>
        <v/>
      </c>
      <c r="T247" s="596" t="str">
        <f>IF(OR($AH247="",$AH247="保有中"),"",IF($AH247="日数制限",$AE247,IF($AH247="損切確定",IF(N($AG247)=0,TODAY(),$AG247),IF(N($AF247)=0,TODAY(),$AF247))))</f>
        <v/>
      </c>
      <c r="U247" s="598" t="str">
        <f>IF(OR($AH247="",$AH247="保有中"),"",ROUND(IF($AH247="日数制限",$AI247,IF($AH247="利益確定",$M247,$N247)),0))</f>
        <v/>
      </c>
      <c r="V247" s="703" t="str">
        <f>IF(OR(F247="",G247="",U247=""),"",IF(C247="売",(F247-U247)*G247,(U247-F247)*G247))</f>
        <v/>
      </c>
      <c r="W247" s="480" t="str">
        <f>IF(OR($E247="",$B247=""),"",IF($T247&lt;&gt;"",$T247-$E247,TODAY()-$E247)+1)</f>
        <v/>
      </c>
      <c r="X247" s="480" t="str">
        <f>IF(OR($AH247="",$AH247="保有中"),"",$AH247)</f>
        <v/>
      </c>
      <c r="Y247" s="488"/>
      <c r="Z247" s="710"/>
      <c r="AD247" s="608"/>
      <c r="AE247" s="600" t="str">
        <f>IF($E247="","",WORKDAY($E247,12))</f>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IFERROR(INDEX(始値!$E$6:$BT$305,MATCH(TEXT($B247,"0"),TEXT(銘柄管理!$B$6:$B$305,"0"),0),MATCH($AE247,始値!$E$3:$BT$3,0)),"")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IF($F248="","",ROUND(IF($C248="売",$F248*0.94,$F248*1.06),0))</f>
        <v/>
      </c>
      <c r="N248" s="598" t="str">
        <f>IF($F248="","",ROUND(IF($C248="売",$F248*1.04,$F248*0.96),0))</f>
        <v/>
      </c>
      <c r="O248" s="478" t="str">
        <f>IF(OR($B248="",$F248="",$H248=""),"",IF($C248="売",IF($H248&lt;=$M248,"🟢利確",IF($H248&lt;=$F248*0.95,"🟡利確&amp;TR STOP検討",IF($H248&gt;=$N248,"🔴損切",IF($H248&gt;=$F248*1.035,"🔴損切間近",IF($H248&gt;=$F248*1.03,"⚠️+3%注意","保持継続"))))),IF($H248&gt;=$M248,"🟢利確",IF($H248&gt;=$F248*1.05,"🟡利確&amp;TR STOP検討",IF($H248&lt;=$N248,"🔴損切",IF($H248&lt;=$F248*0.965,"🔴損切間近",IF($H248&lt;=$F248*0.97,"⚠️-3%注意","保持継続")))))))</f>
        <v/>
      </c>
      <c r="P248" s="445"/>
      <c r="Q248" s="445"/>
      <c r="R248" s="480" t="str">
        <f>IF(P248="","",ROUND(P248*0.97,0))</f>
        <v/>
      </c>
      <c r="S248" s="480" t="str">
        <f>IF(B248="","",IF(T248&lt;&gt;"","✅売却済",IF(OR(H248="",L248=""),"📌保有中",IF(L248&gt;=0.06,"🟢利確推奨",IF(L248&gt;=0.05,"🟡利確直近",IF(L248&gt;=0.045,"🔵トレーリング検討",IF(L248&gt;-0.03,"📌保有中",IF(L248&gt;-0.04,"⚠️損切注意","🔴損切り"))))))))</f>
        <v/>
      </c>
      <c r="T248" s="596" t="str">
        <f>IF(OR($AH248="",$AH248="保有中"),"",IF($AH248="日数制限",$AE248,IF($AH248="損切確定",IF(N($AG248)=0,TODAY(),$AG248),IF(N($AF248)=0,TODAY(),$AF248))))</f>
        <v/>
      </c>
      <c r="U248" s="598" t="str">
        <f>IF(OR($AH248="",$AH248="保有中"),"",ROUND(IF($AH248="日数制限",$AI248,IF($AH248="利益確定",$M248,$N248)),0))</f>
        <v/>
      </c>
      <c r="V248" s="703" t="str">
        <f>IF(OR(F248="",G248="",U248=""),"",IF(C248="売",(F248-U248)*G248,(U248-F248)*G248))</f>
        <v/>
      </c>
      <c r="W248" s="480" t="str">
        <f>IF(OR($E248="",$B248=""),"",IF($T248&lt;&gt;"",$T248-$E248,TODAY()-$E248)+1)</f>
        <v/>
      </c>
      <c r="X248" s="480" t="str">
        <f>IF(OR($AH248="",$AH248="保有中"),"",$AH248)</f>
        <v/>
      </c>
      <c r="Y248" s="488"/>
      <c r="Z248" s="710"/>
      <c r="AD248" s="608"/>
      <c r="AE248" s="600" t="str">
        <f>IF($E248="","",WORKDAY($E248,12))</f>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IFERROR(INDEX(始値!$E$6:$BT$305,MATCH(TEXT($B248,"0"),TEXT(銘柄管理!$B$6:$B$305,"0"),0),MATCH($AE248,始値!$E$3:$BT$3,0)),"")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IF($F249="","",ROUND(IF($C249="売",$F249*0.94,$F249*1.06),0))</f>
        <v/>
      </c>
      <c r="N249" s="598" t="str">
        <f>IF($F249="","",ROUND(IF($C249="売",$F249*1.04,$F249*0.96),0))</f>
        <v/>
      </c>
      <c r="O249" s="478" t="str">
        <f>IF(OR($B249="",$F249="",$H249=""),"",IF($C249="売",IF($H249&lt;=$M249,"🟢利確",IF($H249&lt;=$F249*0.95,"🟡利確&amp;TR STOP検討",IF($H249&gt;=$N249,"🔴損切",IF($H249&gt;=$F249*1.035,"🔴損切間近",IF($H249&gt;=$F249*1.03,"⚠️+3%注意","保持継続"))))),IF($H249&gt;=$M249,"🟢利確",IF($H249&gt;=$F249*1.05,"🟡利確&amp;TR STOP検討",IF($H249&lt;=$N249,"🔴損切",IF($H249&lt;=$F249*0.965,"🔴損切間近",IF($H249&lt;=$F249*0.97,"⚠️-3%注意","保持継続")))))))</f>
        <v/>
      </c>
      <c r="P249" s="445"/>
      <c r="Q249" s="445"/>
      <c r="R249" s="480" t="str">
        <f>IF(P249="","",ROUND(P249*0.97,0))</f>
        <v/>
      </c>
      <c r="S249" s="480" t="str">
        <f>IF(B249="","",IF(T249&lt;&gt;"","✅売却済",IF(OR(H249="",L249=""),"📌保有中",IF(L249&gt;=0.06,"🟢利確推奨",IF(L249&gt;=0.05,"🟡利確直近",IF(L249&gt;=0.045,"🔵トレーリング検討",IF(L249&gt;-0.03,"📌保有中",IF(L249&gt;-0.04,"⚠️損切注意","🔴損切り"))))))))</f>
        <v/>
      </c>
      <c r="T249" s="596" t="str">
        <f>IF(OR($AH249="",$AH249="保有中"),"",IF($AH249="日数制限",$AE249,IF($AH249="損切確定",IF(N($AG249)=0,TODAY(),$AG249),IF(N($AF249)=0,TODAY(),$AF249))))</f>
        <v/>
      </c>
      <c r="U249" s="598" t="str">
        <f>IF(OR($AH249="",$AH249="保有中"),"",ROUND(IF($AH249="日数制限",$AI249,IF($AH249="利益確定",$M249,$N249)),0))</f>
        <v/>
      </c>
      <c r="V249" s="703" t="str">
        <f>IF(OR(F249="",G249="",U249=""),"",IF(C249="売",(F249-U249)*G249,(U249-F249)*G249))</f>
        <v/>
      </c>
      <c r="W249" s="480" t="str">
        <f>IF(OR($E249="",$B249=""),"",IF($T249&lt;&gt;"",$T249-$E249,TODAY()-$E249)+1)</f>
        <v/>
      </c>
      <c r="X249" s="480" t="str">
        <f>IF(OR($AH249="",$AH249="保有中"),"",$AH249)</f>
        <v/>
      </c>
      <c r="Y249" s="488"/>
      <c r="Z249" s="710"/>
      <c r="AD249" s="608"/>
      <c r="AE249" s="600" t="str">
        <f>IF($E249="","",WORKDAY($E249,12))</f>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IFERROR(INDEX(始値!$E$6:$BT$305,MATCH(TEXT($B249,"0"),TEXT(銘柄管理!$B$6:$B$305,"0"),0),MATCH($AE249,始値!$E$3:$BT$3,0)),"")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IF($F250="","",ROUND(IF($C250="売",$F250*0.94,$F250*1.06),0))</f>
        <v/>
      </c>
      <c r="N250" s="598" t="str">
        <f>IF($F250="","",ROUND(IF($C250="売",$F250*1.04,$F250*0.96),0))</f>
        <v/>
      </c>
      <c r="O250" s="478" t="str">
        <f>IF(OR($B250="",$F250="",$H250=""),"",IF($C250="売",IF($H250&lt;=$M250,"🟢利確",IF($H250&lt;=$F250*0.95,"🟡利確&amp;TR STOP検討",IF($H250&gt;=$N250,"🔴損切",IF($H250&gt;=$F250*1.035,"🔴損切間近",IF($H250&gt;=$F250*1.03,"⚠️+3%注意","保持継続"))))),IF($H250&gt;=$M250,"🟢利確",IF($H250&gt;=$F250*1.05,"🟡利確&amp;TR STOP検討",IF($H250&lt;=$N250,"🔴損切",IF($H250&lt;=$F250*0.965,"🔴損切間近",IF($H250&lt;=$F250*0.97,"⚠️-3%注意","保持継続")))))))</f>
        <v/>
      </c>
      <c r="P250" s="445"/>
      <c r="Q250" s="445"/>
      <c r="R250" s="480" t="str">
        <f>IF(P250="","",ROUND(P250*0.97,0))</f>
        <v/>
      </c>
      <c r="S250" s="480" t="str">
        <f>IF(B250="","",IF(T250&lt;&gt;"","✅売却済",IF(OR(H250="",L250=""),"📌保有中",IF(L250&gt;=0.06,"🟢利確推奨",IF(L250&gt;=0.05,"🟡利確直近",IF(L250&gt;=0.045,"🔵トレーリング検討",IF(L250&gt;-0.03,"📌保有中",IF(L250&gt;-0.04,"⚠️損切注意","🔴損切り"))))))))</f>
        <v/>
      </c>
      <c r="T250" s="596" t="str">
        <f>IF(OR($AH250="",$AH250="保有中"),"",IF($AH250="日数制限",$AE250,IF($AH250="損切確定",IF(N($AG250)=0,TODAY(),$AG250),IF(N($AF250)=0,TODAY(),$AF250))))</f>
        <v/>
      </c>
      <c r="U250" s="598" t="str">
        <f>IF(OR($AH250="",$AH250="保有中"),"",ROUND(IF($AH250="日数制限",$AI250,IF($AH250="利益確定",$M250,$N250)),0))</f>
        <v/>
      </c>
      <c r="V250" s="703" t="str">
        <f>IF(OR(F250="",G250="",U250=""),"",IF(C250="売",(F250-U250)*G250,(U250-F250)*G250))</f>
        <v/>
      </c>
      <c r="W250" s="480" t="str">
        <f>IF(OR($E250="",$B250=""),"",IF($T250&lt;&gt;"",$T250-$E250,TODAY()-$E250)+1)</f>
        <v/>
      </c>
      <c r="X250" s="480" t="str">
        <f>IF(OR($AH250="",$AH250="保有中"),"",$AH250)</f>
        <v/>
      </c>
      <c r="Y250" s="488"/>
      <c r="Z250" s="710"/>
      <c r="AD250" s="608"/>
      <c r="AE250" s="600" t="str">
        <f>IF($E250="","",WORKDAY($E250,12))</f>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IFERROR(INDEX(始値!$E$6:$BT$305,MATCH(TEXT($B250,"0"),TEXT(銘柄管理!$B$6:$B$305,"0"),0),MATCH($AE250,始値!$E$3:$BT$3,0)),"")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IF($F251="","",ROUND(IF($C251="売",$F251*0.94,$F251*1.06),0))</f>
        <v/>
      </c>
      <c r="N251" s="598" t="str">
        <f>IF($F251="","",ROUND(IF($C251="売",$F251*1.04,$F251*0.96),0))</f>
        <v/>
      </c>
      <c r="O251" s="478" t="str">
        <f>IF(OR($B251="",$F251="",$H251=""),"",IF($C251="売",IF($H251&lt;=$M251,"🟢利確",IF($H251&lt;=$F251*0.95,"🟡利確&amp;TR STOP検討",IF($H251&gt;=$N251,"🔴損切",IF($H251&gt;=$F251*1.035,"🔴損切間近",IF($H251&gt;=$F251*1.03,"⚠️+3%注意","保持継続"))))),IF($H251&gt;=$M251,"🟢利確",IF($H251&gt;=$F251*1.05,"🟡利確&amp;TR STOP検討",IF($H251&lt;=$N251,"🔴損切",IF($H251&lt;=$F251*0.965,"🔴損切間近",IF($H251&lt;=$F251*0.97,"⚠️-3%注意","保持継続")))))))</f>
        <v/>
      </c>
      <c r="P251" s="445"/>
      <c r="Q251" s="445"/>
      <c r="R251" s="480" t="str">
        <f>IF(P251="","",ROUND(P251*0.97,0))</f>
        <v/>
      </c>
      <c r="S251" s="480" t="str">
        <f>IF(B251="","",IF(T251&lt;&gt;"","✅売却済",IF(OR(H251="",L251=""),"📌保有中",IF(L251&gt;=0.06,"🟢利確推奨",IF(L251&gt;=0.05,"🟡利確直近",IF(L251&gt;=0.045,"🔵トレーリング検討",IF(L251&gt;-0.03,"📌保有中",IF(L251&gt;-0.04,"⚠️損切注意","🔴損切り"))))))))</f>
        <v/>
      </c>
      <c r="T251" s="596" t="str">
        <f>IF(OR($AH251="",$AH251="保有中"),"",IF($AH251="日数制限",$AE251,IF($AH251="損切確定",IF(N($AG251)=0,TODAY(),$AG251),IF(N($AF251)=0,TODAY(),$AF251))))</f>
        <v/>
      </c>
      <c r="U251" s="598" t="str">
        <f>IF(OR($AH251="",$AH251="保有中"),"",ROUND(IF($AH251="日数制限",$AI251,IF($AH251="利益確定",$M251,$N251)),0))</f>
        <v/>
      </c>
      <c r="V251" s="703" t="str">
        <f>IF(OR(F251="",G251="",U251=""),"",IF(C251="売",(F251-U251)*G251,(U251-F251)*G251))</f>
        <v/>
      </c>
      <c r="W251" s="480" t="str">
        <f>IF(OR($E251="",$B251=""),"",IF($T251&lt;&gt;"",$T251-$E251,TODAY()-$E251)+1)</f>
        <v/>
      </c>
      <c r="X251" s="480" t="str">
        <f>IF(OR($AH251="",$AH251="保有中"),"",$AH251)</f>
        <v/>
      </c>
      <c r="Y251" s="488"/>
      <c r="Z251" s="710"/>
      <c r="AD251" s="608"/>
      <c r="AE251" s="600" t="str">
        <f>IF($E251="","",WORKDAY($E251,12))</f>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IFERROR(INDEX(始値!$E$6:$BT$305,MATCH(TEXT($B251,"0"),TEXT(銘柄管理!$B$6:$B$305,"0"),0),MATCH($AE251,始値!$E$3:$BT$3,0)),"")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IF($F252="","",ROUND(IF($C252="売",$F252*0.94,$F252*1.06),0))</f>
        <v/>
      </c>
      <c r="N252" s="598" t="str">
        <f>IF($F252="","",ROUND(IF($C252="売",$F252*1.04,$F252*0.96),0))</f>
        <v/>
      </c>
      <c r="O252" s="478" t="str">
        <f>IF(OR($B252="",$F252="",$H252=""),"",IF($C252="売",IF($H252&lt;=$M252,"🟢利確",IF($H252&lt;=$F252*0.95,"🟡利確&amp;TR STOP検討",IF($H252&gt;=$N252,"🔴損切",IF($H252&gt;=$F252*1.035,"🔴損切間近",IF($H252&gt;=$F252*1.03,"⚠️+3%注意","保持継続"))))),IF($H252&gt;=$M252,"🟢利確",IF($H252&gt;=$F252*1.05,"🟡利確&amp;TR STOP検討",IF($H252&lt;=$N252,"🔴損切",IF($H252&lt;=$F252*0.965,"🔴損切間近",IF($H252&lt;=$F252*0.97,"⚠️-3%注意","保持継続")))))))</f>
        <v/>
      </c>
      <c r="P252" s="445"/>
      <c r="Q252" s="445"/>
      <c r="R252" s="480" t="str">
        <f>IF(P252="","",ROUND(P252*0.97,0))</f>
        <v/>
      </c>
      <c r="S252" s="480" t="str">
        <f>IF(B252="","",IF(T252&lt;&gt;"","✅売却済",IF(OR(H252="",L252=""),"📌保有中",IF(L252&gt;=0.06,"🟢利確推奨",IF(L252&gt;=0.05,"🟡利確直近",IF(L252&gt;=0.045,"🔵トレーリング検討",IF(L252&gt;-0.03,"📌保有中",IF(L252&gt;-0.04,"⚠️損切注意","🔴損切り"))))))))</f>
        <v/>
      </c>
      <c r="T252" s="596" t="str">
        <f>IF(OR($AH252="",$AH252="保有中"),"",IF($AH252="日数制限",$AE252,IF($AH252="損切確定",IF(N($AG252)=0,TODAY(),$AG252),IF(N($AF252)=0,TODAY(),$AF252))))</f>
        <v/>
      </c>
      <c r="U252" s="598" t="str">
        <f>IF(OR($AH252="",$AH252="保有中"),"",ROUND(IF($AH252="日数制限",$AI252,IF($AH252="利益確定",$M252,$N252)),0))</f>
        <v/>
      </c>
      <c r="V252" s="703" t="str">
        <f>IF(OR(F252="",G252="",U252=""),"",IF(C252="売",(F252-U252)*G252,(U252-F252)*G252))</f>
        <v/>
      </c>
      <c r="W252" s="480" t="str">
        <f>IF(OR($E252="",$B252=""),"",IF($T252&lt;&gt;"",$T252-$E252,TODAY()-$E252)+1)</f>
        <v/>
      </c>
      <c r="X252" s="480" t="str">
        <f>IF(OR($AH252="",$AH252="保有中"),"",$AH252)</f>
        <v/>
      </c>
      <c r="Y252" s="488"/>
      <c r="Z252" s="710"/>
      <c r="AD252" s="608"/>
      <c r="AE252" s="600" t="str">
        <f>IF($E252="","",WORKDAY($E252,12))</f>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IFERROR(INDEX(始値!$E$6:$BT$305,MATCH(TEXT($B252,"0"),TEXT(銘柄管理!$B$6:$B$305,"0"),0),MATCH($AE252,始値!$E$3:$BT$3,0)),"")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IF($F253="","",ROUND(IF($C253="売",$F253*0.94,$F253*1.06),0))</f>
        <v/>
      </c>
      <c r="N253" s="598" t="str">
        <f>IF($F253="","",ROUND(IF($C253="売",$F253*1.04,$F253*0.96),0))</f>
        <v/>
      </c>
      <c r="O253" s="478" t="str">
        <f>IF(OR($B253="",$F253="",$H253=""),"",IF($C253="売",IF($H253&lt;=$M253,"🟢利確",IF($H253&lt;=$F253*0.95,"🟡利確&amp;TR STOP検討",IF($H253&gt;=$N253,"🔴損切",IF($H253&gt;=$F253*1.035,"🔴損切間近",IF($H253&gt;=$F253*1.03,"⚠️+3%注意","保持継続"))))),IF($H253&gt;=$M253,"🟢利確",IF($H253&gt;=$F253*1.05,"🟡利確&amp;TR STOP検討",IF($H253&lt;=$N253,"🔴損切",IF($H253&lt;=$F253*0.965,"🔴損切間近",IF($H253&lt;=$F253*0.97,"⚠️-3%注意","保持継続")))))))</f>
        <v/>
      </c>
      <c r="P253" s="445"/>
      <c r="Q253" s="445"/>
      <c r="R253" s="480" t="str">
        <f>IF(P253="","",ROUND(P253*0.97,0))</f>
        <v/>
      </c>
      <c r="S253" s="480" t="str">
        <f>IF(B253="","",IF(T253&lt;&gt;"","✅売却済",IF(OR(H253="",L253=""),"📌保有中",IF(L253&gt;=0.06,"🟢利確推奨",IF(L253&gt;=0.05,"🟡利確直近",IF(L253&gt;=0.045,"🔵トレーリング検討",IF(L253&gt;-0.03,"📌保有中",IF(L253&gt;-0.04,"⚠️損切注意","🔴損切り"))))))))</f>
        <v/>
      </c>
      <c r="T253" s="596" t="str">
        <f>IF(OR($AH253="",$AH253="保有中"),"",IF($AH253="日数制限",$AE253,IF($AH253="損切確定",IF(N($AG253)=0,TODAY(),$AG253),IF(N($AF253)=0,TODAY(),$AF253))))</f>
        <v/>
      </c>
      <c r="U253" s="598" t="str">
        <f>IF(OR($AH253="",$AH253="保有中"),"",ROUND(IF($AH253="日数制限",$AI253,IF($AH253="利益確定",$M253,$N253)),0))</f>
        <v/>
      </c>
      <c r="V253" s="703" t="str">
        <f>IF(OR(F253="",G253="",U253=""),"",IF(C253="売",(F253-U253)*G253,(U253-F253)*G253))</f>
        <v/>
      </c>
      <c r="W253" s="480" t="str">
        <f>IF(OR($E253="",$B253=""),"",IF($T253&lt;&gt;"",$T253-$E253,TODAY()-$E253)+1)</f>
        <v/>
      </c>
      <c r="X253" s="480" t="str">
        <f>IF(OR($AH253="",$AH253="保有中"),"",$AH253)</f>
        <v/>
      </c>
      <c r="Y253" s="488"/>
      <c r="Z253" s="710"/>
      <c r="AD253" s="608"/>
      <c r="AE253" s="600" t="str">
        <f>IF($E253="","",WORKDAY($E253,12))</f>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IFERROR(INDEX(始値!$E$6:$BT$305,MATCH(TEXT($B253,"0"),TEXT(銘柄管理!$B$6:$B$305,"0"),0),MATCH($AE253,始値!$E$3:$BT$3,0)),"")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IF($F254="","",ROUND(IF($C254="売",$F254*0.94,$F254*1.06),0))</f>
        <v/>
      </c>
      <c r="N254" s="598" t="str">
        <f>IF($F254="","",ROUND(IF($C254="売",$F254*1.04,$F254*0.96),0))</f>
        <v/>
      </c>
      <c r="O254" s="478" t="str">
        <f>IF(OR($B254="",$F254="",$H254=""),"",IF($C254="売",IF($H254&lt;=$M254,"🟢利確",IF($H254&lt;=$F254*0.95,"🟡利確&amp;TR STOP検討",IF($H254&gt;=$N254,"🔴損切",IF($H254&gt;=$F254*1.035,"🔴損切間近",IF($H254&gt;=$F254*1.03,"⚠️+3%注意","保持継続"))))),IF($H254&gt;=$M254,"🟢利確",IF($H254&gt;=$F254*1.05,"🟡利確&amp;TR STOP検討",IF($H254&lt;=$N254,"🔴損切",IF($H254&lt;=$F254*0.965,"🔴損切間近",IF($H254&lt;=$F254*0.97,"⚠️-3%注意","保持継続")))))))</f>
        <v/>
      </c>
      <c r="P254" s="445"/>
      <c r="Q254" s="445"/>
      <c r="R254" s="480" t="str">
        <f>IF(P254="","",ROUND(P254*0.97,0))</f>
        <v/>
      </c>
      <c r="S254" s="480" t="str">
        <f>IF(B254="","",IF(T254&lt;&gt;"","✅売却済",IF(OR(H254="",L254=""),"📌保有中",IF(L254&gt;=0.06,"🟢利確推奨",IF(L254&gt;=0.05,"🟡利確直近",IF(L254&gt;=0.045,"🔵トレーリング検討",IF(L254&gt;-0.03,"📌保有中",IF(L254&gt;-0.04,"⚠️損切注意","🔴損切り"))))))))</f>
        <v/>
      </c>
      <c r="T254" s="596" t="str">
        <f>IF(OR($AH254="",$AH254="保有中"),"",IF($AH254="日数制限",$AE254,IF($AH254="損切確定",IF(N($AG254)=0,TODAY(),$AG254),IF(N($AF254)=0,TODAY(),$AF254))))</f>
        <v/>
      </c>
      <c r="U254" s="598" t="str">
        <f>IF(OR($AH254="",$AH254="保有中"),"",ROUND(IF($AH254="日数制限",$AI254,IF($AH254="利益確定",$M254,$N254)),0))</f>
        <v/>
      </c>
      <c r="V254" s="703" t="str">
        <f>IF(OR(F254="",G254="",U254=""),"",IF(C254="売",(F254-U254)*G254,(U254-F254)*G254))</f>
        <v/>
      </c>
      <c r="W254" s="480" t="str">
        <f>IF(OR($E254="",$B254=""),"",IF($T254&lt;&gt;"",$T254-$E254,TODAY()-$E254)+1)</f>
        <v/>
      </c>
      <c r="X254" s="480" t="str">
        <f>IF(OR($AH254="",$AH254="保有中"),"",$AH254)</f>
        <v/>
      </c>
      <c r="Y254" s="488"/>
      <c r="Z254" s="710"/>
      <c r="AD254" s="608"/>
      <c r="AE254" s="600" t="str">
        <f>IF($E254="","",WORKDAY($E254,12))</f>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IFERROR(INDEX(始値!$E$6:$BT$305,MATCH(TEXT($B254,"0"),TEXT(銘柄管理!$B$6:$B$305,"0"),0),MATCH($AE254,始値!$E$3:$BT$3,0)),"")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IF($F255="","",ROUND(IF($C255="売",$F255*0.94,$F255*1.06),0))</f>
        <v/>
      </c>
      <c r="N255" s="598" t="str">
        <f>IF($F255="","",ROUND(IF($C255="売",$F255*1.04,$F255*0.96),0))</f>
        <v/>
      </c>
      <c r="O255" s="478" t="str">
        <f>IF(OR($B255="",$F255="",$H255=""),"",IF($C255="売",IF($H255&lt;=$M255,"🟢利確",IF($H255&lt;=$F255*0.95,"🟡利確&amp;TR STOP検討",IF($H255&gt;=$N255,"🔴損切",IF($H255&gt;=$F255*1.035,"🔴損切間近",IF($H255&gt;=$F255*1.03,"⚠️+3%注意","保持継続"))))),IF($H255&gt;=$M255,"🟢利確",IF($H255&gt;=$F255*1.05,"🟡利確&amp;TR STOP検討",IF($H255&lt;=$N255,"🔴損切",IF($H255&lt;=$F255*0.965,"🔴損切間近",IF($H255&lt;=$F255*0.97,"⚠️-3%注意","保持継続")))))))</f>
        <v/>
      </c>
      <c r="P255" s="445"/>
      <c r="Q255" s="445"/>
      <c r="R255" s="480" t="str">
        <f>IF(P255="","",ROUND(P255*0.97,0))</f>
        <v/>
      </c>
      <c r="S255" s="480" t="str">
        <f>IF(B255="","",IF(T255&lt;&gt;"","✅売却済",IF(OR(H255="",L255=""),"📌保有中",IF(L255&gt;=0.06,"🟢利確推奨",IF(L255&gt;=0.05,"🟡利確直近",IF(L255&gt;=0.045,"🔵トレーリング検討",IF(L255&gt;-0.03,"📌保有中",IF(L255&gt;-0.04,"⚠️損切注意","🔴損切り"))))))))</f>
        <v/>
      </c>
      <c r="T255" s="596" t="str">
        <f>IF(OR($AH255="",$AH255="保有中"),"",IF($AH255="日数制限",$AE255,IF($AH255="損切確定",IF(N($AG255)=0,TODAY(),$AG255),IF(N($AF255)=0,TODAY(),$AF255))))</f>
        <v/>
      </c>
      <c r="U255" s="598" t="str">
        <f>IF(OR($AH255="",$AH255="保有中"),"",ROUND(IF($AH255="日数制限",$AI255,IF($AH255="利益確定",$M255,$N255)),0))</f>
        <v/>
      </c>
      <c r="V255" s="703" t="str">
        <f>IF(OR(F255="",G255="",U255=""),"",IF(C255="売",(F255-U255)*G255,(U255-F255)*G255))</f>
        <v/>
      </c>
      <c r="W255" s="480" t="str">
        <f>IF(OR($E255="",$B255=""),"",IF($T255&lt;&gt;"",$T255-$E255,TODAY()-$E255)+1)</f>
        <v/>
      </c>
      <c r="X255" s="480" t="str">
        <f>IF(OR($AH255="",$AH255="保有中"),"",$AH255)</f>
        <v/>
      </c>
      <c r="Y255" s="488"/>
      <c r="Z255" s="710"/>
      <c r="AD255" s="608"/>
      <c r="AE255" s="600" t="str">
        <f>IF($E255="","",WORKDAY($E255,12))</f>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IFERROR(INDEX(始値!$E$6:$BT$305,MATCH(TEXT($B255,"0"),TEXT(銘柄管理!$B$6:$B$305,"0"),0),MATCH($AE255,始値!$E$3:$BT$3,0)),"")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IF($F256="","",ROUND(IF($C256="売",$F256*0.94,$F256*1.06),0))</f>
        <v/>
      </c>
      <c r="N256" s="598" t="str">
        <f>IF($F256="","",ROUND(IF($C256="売",$F256*1.04,$F256*0.96),0))</f>
        <v/>
      </c>
      <c r="O256" s="478" t="str">
        <f>IF(OR($B256="",$F256="",$H256=""),"",IF($C256="売",IF($H256&lt;=$M256,"🟢利確",IF($H256&lt;=$F256*0.95,"🟡利確&amp;TR STOP検討",IF($H256&gt;=$N256,"🔴損切",IF($H256&gt;=$F256*1.035,"🔴損切間近",IF($H256&gt;=$F256*1.03,"⚠️+3%注意","保持継続"))))),IF($H256&gt;=$M256,"🟢利確",IF($H256&gt;=$F256*1.05,"🟡利確&amp;TR STOP検討",IF($H256&lt;=$N256,"🔴損切",IF($H256&lt;=$F256*0.965,"🔴損切間近",IF($H256&lt;=$F256*0.97,"⚠️-3%注意","保持継続")))))))</f>
        <v/>
      </c>
      <c r="P256" s="445"/>
      <c r="Q256" s="445"/>
      <c r="R256" s="480" t="str">
        <f>IF(P256="","",ROUND(P256*0.97,0))</f>
        <v/>
      </c>
      <c r="S256" s="480" t="str">
        <f>IF(B256="","",IF(T256&lt;&gt;"","✅売却済",IF(OR(H256="",L256=""),"📌保有中",IF(L256&gt;=0.06,"🟢利確推奨",IF(L256&gt;=0.05,"🟡利確直近",IF(L256&gt;=0.045,"🔵トレーリング検討",IF(L256&gt;-0.03,"📌保有中",IF(L256&gt;-0.04,"⚠️損切注意","🔴損切り"))))))))</f>
        <v/>
      </c>
      <c r="T256" s="596" t="str">
        <f>IF(OR($AH256="",$AH256="保有中"),"",IF($AH256="日数制限",$AE256,IF($AH256="損切確定",IF(N($AG256)=0,TODAY(),$AG256),IF(N($AF256)=0,TODAY(),$AF256))))</f>
        <v/>
      </c>
      <c r="U256" s="598" t="str">
        <f>IF(OR($AH256="",$AH256="保有中"),"",ROUND(IF($AH256="日数制限",$AI256,IF($AH256="利益確定",$M256,$N256)),0))</f>
        <v/>
      </c>
      <c r="V256" s="703" t="str">
        <f>IF(OR(F256="",G256="",U256=""),"",IF(C256="売",(F256-U256)*G256,(U256-F256)*G256))</f>
        <v/>
      </c>
      <c r="W256" s="480" t="str">
        <f>IF(OR($E256="",$B256=""),"",IF($T256&lt;&gt;"",$T256-$E256,TODAY()-$E256)+1)</f>
        <v/>
      </c>
      <c r="X256" s="480" t="str">
        <f>IF(OR($AH256="",$AH256="保有中"),"",$AH256)</f>
        <v/>
      </c>
      <c r="Y256" s="488"/>
      <c r="Z256" s="710"/>
      <c r="AD256" s="608"/>
      <c r="AE256" s="600" t="str">
        <f>IF($E256="","",WORKDAY($E256,12))</f>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IFERROR(INDEX(始値!$E$6:$BT$305,MATCH(TEXT($B256,"0"),TEXT(銘柄管理!$B$6:$B$305,"0"),0),MATCH($AE256,始値!$E$3:$BT$3,0)),"")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IF($F257="","",ROUND(IF($C257="売",$F257*0.94,$F257*1.06),0))</f>
        <v/>
      </c>
      <c r="N257" s="598" t="str">
        <f>IF($F257="","",ROUND(IF($C257="売",$F257*1.04,$F257*0.96),0))</f>
        <v/>
      </c>
      <c r="O257" s="478" t="str">
        <f>IF(OR($B257="",$F257="",$H257=""),"",IF($C257="売",IF($H257&lt;=$M257,"🟢利確",IF($H257&lt;=$F257*0.95,"🟡利確&amp;TR STOP検討",IF($H257&gt;=$N257,"🔴損切",IF($H257&gt;=$F257*1.035,"🔴損切間近",IF($H257&gt;=$F257*1.03,"⚠️+3%注意","保持継続"))))),IF($H257&gt;=$M257,"🟢利確",IF($H257&gt;=$F257*1.05,"🟡利確&amp;TR STOP検討",IF($H257&lt;=$N257,"🔴損切",IF($H257&lt;=$F257*0.965,"🔴損切間近",IF($H257&lt;=$F257*0.97,"⚠️-3%注意","保持継続")))))))</f>
        <v/>
      </c>
      <c r="P257" s="445"/>
      <c r="Q257" s="445"/>
      <c r="R257" s="480" t="str">
        <f>IF(P257="","",ROUND(P257*0.97,0))</f>
        <v/>
      </c>
      <c r="S257" s="480" t="str">
        <f>IF(B257="","",IF(T257&lt;&gt;"","✅売却済",IF(OR(H257="",L257=""),"📌保有中",IF(L257&gt;=0.06,"🟢利確推奨",IF(L257&gt;=0.05,"🟡利確直近",IF(L257&gt;=0.045,"🔵トレーリング検討",IF(L257&gt;-0.03,"📌保有中",IF(L257&gt;-0.04,"⚠️損切注意","🔴損切り"))))))))</f>
        <v/>
      </c>
      <c r="T257" s="596" t="str">
        <f>IF(OR($AH257="",$AH257="保有中"),"",IF($AH257="日数制限",$AE257,IF($AH257="損切確定",IF(N($AG257)=0,TODAY(),$AG257),IF(N($AF257)=0,TODAY(),$AF257))))</f>
        <v/>
      </c>
      <c r="U257" s="598" t="str">
        <f>IF(OR($AH257="",$AH257="保有中"),"",ROUND(IF($AH257="日数制限",$AI257,IF($AH257="利益確定",$M257,$N257)),0))</f>
        <v/>
      </c>
      <c r="V257" s="703" t="str">
        <f>IF(OR(F257="",G257="",U257=""),"",IF(C257="売",(F257-U257)*G257,(U257-F257)*G257))</f>
        <v/>
      </c>
      <c r="W257" s="480" t="str">
        <f>IF(OR($E257="",$B257=""),"",IF($T257&lt;&gt;"",$T257-$E257,TODAY()-$E257)+1)</f>
        <v/>
      </c>
      <c r="X257" s="480" t="str">
        <f>IF(OR($AH257="",$AH257="保有中"),"",$AH257)</f>
        <v/>
      </c>
      <c r="Y257" s="488"/>
      <c r="Z257" s="710"/>
      <c r="AD257" s="608"/>
      <c r="AE257" s="600" t="str">
        <f>IF($E257="","",WORKDAY($E257,12))</f>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IFERROR(INDEX(始値!$E$6:$BT$305,MATCH(TEXT($B257,"0"),TEXT(銘柄管理!$B$6:$B$305,"0"),0),MATCH($AE257,始値!$E$3:$BT$3,0)),"")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IF($F258="","",ROUND(IF($C258="売",$F258*0.94,$F258*1.06),0))</f>
        <v/>
      </c>
      <c r="N258" s="598" t="str">
        <f>IF($F258="","",ROUND(IF($C258="売",$F258*1.04,$F258*0.96),0))</f>
        <v/>
      </c>
      <c r="O258" s="478" t="str">
        <f>IF(OR($B258="",$F258="",$H258=""),"",IF($C258="売",IF($H258&lt;=$M258,"🟢利確",IF($H258&lt;=$F258*0.95,"🟡利確&amp;TR STOP検討",IF($H258&gt;=$N258,"🔴損切",IF($H258&gt;=$F258*1.035,"🔴損切間近",IF($H258&gt;=$F258*1.03,"⚠️+3%注意","保持継続"))))),IF($H258&gt;=$M258,"🟢利確",IF($H258&gt;=$F258*1.05,"🟡利確&amp;TR STOP検討",IF($H258&lt;=$N258,"🔴損切",IF($H258&lt;=$F258*0.965,"🔴損切間近",IF($H258&lt;=$F258*0.97,"⚠️-3%注意","保持継続")))))))</f>
        <v/>
      </c>
      <c r="P258" s="445"/>
      <c r="Q258" s="445"/>
      <c r="R258" s="480" t="str">
        <f>IF(P258="","",ROUND(P258*0.97,0))</f>
        <v/>
      </c>
      <c r="S258" s="480" t="str">
        <f>IF(B258="","",IF(T258&lt;&gt;"","✅売却済",IF(OR(H258="",L258=""),"📌保有中",IF(L258&gt;=0.06,"🟢利確推奨",IF(L258&gt;=0.05,"🟡利確直近",IF(L258&gt;=0.045,"🔵トレーリング検討",IF(L258&gt;-0.03,"📌保有中",IF(L258&gt;-0.04,"⚠️損切注意","🔴損切り"))))))))</f>
        <v/>
      </c>
      <c r="T258" s="596" t="str">
        <f>IF(OR($AH258="",$AH258="保有中"),"",IF($AH258="日数制限",$AE258,IF($AH258="損切確定",IF(N($AG258)=0,TODAY(),$AG258),IF(N($AF258)=0,TODAY(),$AF258))))</f>
        <v/>
      </c>
      <c r="U258" s="598" t="str">
        <f>IF(OR($AH258="",$AH258="保有中"),"",ROUND(IF($AH258="日数制限",$AI258,IF($AH258="利益確定",$M258,$N258)),0))</f>
        <v/>
      </c>
      <c r="V258" s="703" t="str">
        <f>IF(OR(F258="",G258="",U258=""),"",IF(C258="売",(F258-U258)*G258,(U258-F258)*G258))</f>
        <v/>
      </c>
      <c r="W258" s="480" t="str">
        <f>IF(OR($E258="",$B258=""),"",IF($T258&lt;&gt;"",$T258-$E258,TODAY()-$E258)+1)</f>
        <v/>
      </c>
      <c r="X258" s="480" t="str">
        <f>IF(OR($AH258="",$AH258="保有中"),"",$AH258)</f>
        <v/>
      </c>
      <c r="Y258" s="488"/>
      <c r="Z258" s="710"/>
      <c r="AD258" s="608"/>
      <c r="AE258" s="600" t="str">
        <f>IF($E258="","",WORKDAY($E258,12))</f>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IFERROR(INDEX(始値!$E$6:$BT$305,MATCH(TEXT($B258,"0"),TEXT(銘柄管理!$B$6:$B$305,"0"),0),MATCH($AE258,始値!$E$3:$BT$3,0)),"")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IF($F259="","",ROUND(IF($C259="売",$F259*0.94,$F259*1.06),0))</f>
        <v/>
      </c>
      <c r="N259" s="598" t="str">
        <f>IF($F259="","",ROUND(IF($C259="売",$F259*1.04,$F259*0.96),0))</f>
        <v/>
      </c>
      <c r="O259" s="478" t="str">
        <f>IF(OR($B259="",$F259="",$H259=""),"",IF($C259="売",IF($H259&lt;=$M259,"🟢利確",IF($H259&lt;=$F259*0.95,"🟡利確&amp;TR STOP検討",IF($H259&gt;=$N259,"🔴損切",IF($H259&gt;=$F259*1.035,"🔴損切間近",IF($H259&gt;=$F259*1.03,"⚠️+3%注意","保持継続"))))),IF($H259&gt;=$M259,"🟢利確",IF($H259&gt;=$F259*1.05,"🟡利確&amp;TR STOP検討",IF($H259&lt;=$N259,"🔴損切",IF($H259&lt;=$F259*0.965,"🔴損切間近",IF($H259&lt;=$F259*0.97,"⚠️-3%注意","保持継続")))))))</f>
        <v/>
      </c>
      <c r="P259" s="445"/>
      <c r="Q259" s="445"/>
      <c r="R259" s="480" t="str">
        <f>IF(P259="","",ROUND(P259*0.97,0))</f>
        <v/>
      </c>
      <c r="S259" s="480" t="str">
        <f>IF(B259="","",IF(T259&lt;&gt;"","✅売却済",IF(OR(H259="",L259=""),"📌保有中",IF(L259&gt;=0.06,"🟢利確推奨",IF(L259&gt;=0.05,"🟡利確直近",IF(L259&gt;=0.045,"🔵トレーリング検討",IF(L259&gt;-0.03,"📌保有中",IF(L259&gt;-0.04,"⚠️損切注意","🔴損切り"))))))))</f>
        <v/>
      </c>
      <c r="T259" s="596" t="str">
        <f>IF(OR($AH259="",$AH259="保有中"),"",IF($AH259="日数制限",$AE259,IF($AH259="損切確定",IF(N($AG259)=0,TODAY(),$AG259),IF(N($AF259)=0,TODAY(),$AF259))))</f>
        <v/>
      </c>
      <c r="U259" s="598" t="str">
        <f>IF(OR($AH259="",$AH259="保有中"),"",ROUND(IF($AH259="日数制限",$AI259,IF($AH259="利益確定",$M259,$N259)),0))</f>
        <v/>
      </c>
      <c r="V259" s="703" t="str">
        <f>IF(OR(F259="",G259="",U259=""),"",IF(C259="売",(F259-U259)*G259,(U259-F259)*G259))</f>
        <v/>
      </c>
      <c r="W259" s="480" t="str">
        <f>IF(OR($E259="",$B259=""),"",IF($T259&lt;&gt;"",$T259-$E259,TODAY()-$E259)+1)</f>
        <v/>
      </c>
      <c r="X259" s="480" t="str">
        <f>IF(OR($AH259="",$AH259="保有中"),"",$AH259)</f>
        <v/>
      </c>
      <c r="Y259" s="488"/>
      <c r="Z259" s="710"/>
      <c r="AD259" s="608"/>
      <c r="AE259" s="600" t="str">
        <f>IF($E259="","",WORKDAY($E259,12))</f>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IFERROR(INDEX(始値!$E$6:$BT$305,MATCH(TEXT($B259,"0"),TEXT(銘柄管理!$B$6:$B$305,"0"),0),MATCH($AE259,始値!$E$3:$BT$3,0)),"")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IF($F260="","",ROUND(IF($C260="売",$F260*0.94,$F260*1.06),0))</f>
        <v/>
      </c>
      <c r="N260" s="598" t="str">
        <f>IF($F260="","",ROUND(IF($C260="売",$F260*1.04,$F260*0.96),0))</f>
        <v/>
      </c>
      <c r="O260" s="478" t="str">
        <f>IF(OR($B260="",$F260="",$H260=""),"",IF($C260="売",IF($H260&lt;=$M260,"🟢利確",IF($H260&lt;=$F260*0.95,"🟡利確&amp;TR STOP検討",IF($H260&gt;=$N260,"🔴損切",IF($H260&gt;=$F260*1.035,"🔴損切間近",IF($H260&gt;=$F260*1.03,"⚠️+3%注意","保持継続"))))),IF($H260&gt;=$M260,"🟢利確",IF($H260&gt;=$F260*1.05,"🟡利確&amp;TR STOP検討",IF($H260&lt;=$N260,"🔴損切",IF($H260&lt;=$F260*0.965,"🔴損切間近",IF($H260&lt;=$F260*0.97,"⚠️-3%注意","保持継続")))))))</f>
        <v/>
      </c>
      <c r="P260" s="445"/>
      <c r="Q260" s="445"/>
      <c r="R260" s="480" t="str">
        <f>IF(P260="","",ROUND(P260*0.97,0))</f>
        <v/>
      </c>
      <c r="S260" s="480" t="str">
        <f>IF(B260="","",IF(T260&lt;&gt;"","✅売却済",IF(OR(H260="",L260=""),"📌保有中",IF(L260&gt;=0.06,"🟢利確推奨",IF(L260&gt;=0.05,"🟡利確直近",IF(L260&gt;=0.045,"🔵トレーリング検討",IF(L260&gt;-0.03,"📌保有中",IF(L260&gt;-0.04,"⚠️損切注意","🔴損切り"))))))))</f>
        <v/>
      </c>
      <c r="T260" s="596" t="str">
        <f>IF(OR($AH260="",$AH260="保有中"),"",IF($AH260="日数制限",$AE260,IF($AH260="損切確定",IF(N($AG260)=0,TODAY(),$AG260),IF(N($AF260)=0,TODAY(),$AF260))))</f>
        <v/>
      </c>
      <c r="U260" s="598" t="str">
        <f>IF(OR($AH260="",$AH260="保有中"),"",ROUND(IF($AH260="日数制限",$AI260,IF($AH260="利益確定",$M260,$N260)),0))</f>
        <v/>
      </c>
      <c r="V260" s="703" t="str">
        <f>IF(OR(F260="",G260="",U260=""),"",IF(C260="売",(F260-U260)*G260,(U260-F260)*G260))</f>
        <v/>
      </c>
      <c r="W260" s="480" t="str">
        <f>IF(OR($E260="",$B260=""),"",IF($T260&lt;&gt;"",$T260-$E260,TODAY()-$E260)+1)</f>
        <v/>
      </c>
      <c r="X260" s="480" t="str">
        <f>IF(OR($AH260="",$AH260="保有中"),"",$AH260)</f>
        <v/>
      </c>
      <c r="Y260" s="488"/>
      <c r="Z260" s="710"/>
      <c r="AD260" s="608"/>
      <c r="AE260" s="600" t="str">
        <f>IF($E260="","",WORKDAY($E260,12))</f>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IFERROR(INDEX(始値!$E$6:$BT$305,MATCH(TEXT($B260,"0"),TEXT(銘柄管理!$B$6:$B$305,"0"),0),MATCH($AE260,始値!$E$3:$BT$3,0)),"")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IF($F261="","",ROUND(IF($C261="売",$F261*0.94,$F261*1.06),0))</f>
        <v/>
      </c>
      <c r="N261" s="598" t="str">
        <f>IF($F261="","",ROUND(IF($C261="売",$F261*1.04,$F261*0.96),0))</f>
        <v/>
      </c>
      <c r="O261" s="478" t="str">
        <f>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c r="Q261" s="445"/>
      <c r="R261" s="480" t="str">
        <f>IF(P261="","",ROUND(P261*0.97,0))</f>
        <v/>
      </c>
      <c r="S261" s="480" t="str">
        <f>IF(B261="","",IF(T261&lt;&gt;"","✅売却済",IF(OR(H261="",L261=""),"📌保有中",IF(L261&gt;=0.06,"🟢利確推奨",IF(L261&gt;=0.05,"🟡利確直近",IF(L261&gt;=0.045,"🔵トレーリング検討",IF(L261&gt;-0.03,"📌保有中",IF(L261&gt;-0.04,"⚠️損切注意","🔴損切り"))))))))</f>
        <v/>
      </c>
      <c r="T261" s="596" t="str">
        <f>IF(OR($AH261="",$AH261="保有中"),"",IF($AH261="日数制限",$AE261,IF($AH261="損切確定",IF(N($AG261)=0,TODAY(),$AG261),IF(N($AF261)=0,TODAY(),$AF261))))</f>
        <v/>
      </c>
      <c r="U261" s="598" t="str">
        <f>IF(OR($AH261="",$AH261="保有中"),"",ROUND(IF($AH261="日数制限",$AI261,IF($AH261="利益確定",$M261,$N261)),0))</f>
        <v/>
      </c>
      <c r="V261" s="703" t="str">
        <f>IF(OR(F261="",G261="",U261=""),"",IF(C261="売",(F261-U261)*G261,(U261-F261)*G261))</f>
        <v/>
      </c>
      <c r="W261" s="480" t="str">
        <f>IF(OR($E261="",$B261=""),"",IF($T261&lt;&gt;"",$T261-$E261,TODAY()-$E261)+1)</f>
        <v/>
      </c>
      <c r="X261" s="480" t="str">
        <f>IF(OR($AH261="",$AH261="保有中"),"",$AH261)</f>
        <v/>
      </c>
      <c r="Y261" s="488"/>
      <c r="Z261" s="710"/>
      <c r="AD261" s="608"/>
      <c r="AE261" s="600" t="str">
        <f>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IF($F262="","",ROUND(IF($C262="売",$F262*0.94,$F262*1.06),0))</f>
        <v/>
      </c>
      <c r="N262" s="598" t="str">
        <f>IF($F262="","",ROUND(IF($C262="売",$F262*1.04,$F262*0.96),0))</f>
        <v/>
      </c>
      <c r="O262" s="478" t="str">
        <f>IF(OR($B262="",$F262="",$H262=""),"",IF($C262="売",IF($H262&lt;=$M262,"🟢利確",IF($H262&lt;=$F262*0.95,"🟡利確&amp;TR STOP検討",IF($H262&gt;=$N262,"🔴損切",IF($H262&gt;=$F262*1.035,"🔴損切間近",IF($H262&gt;=$F262*1.03,"⚠️+3%注意","保持継続"))))),IF($H262&gt;=$M262,"🟢利確",IF($H262&gt;=$F262*1.05,"🟡利確&amp;TR STOP検討",IF($H262&lt;=$N262,"🔴損切",IF($H262&lt;=$F262*0.965,"🔴損切間近",IF($H262&lt;=$F262*0.97,"⚠️-3%注意","保持継続")))))))</f>
        <v/>
      </c>
      <c r="P262" s="445"/>
      <c r="Q262" s="445"/>
      <c r="R262" s="480" t="str">
        <f>IF(P262="","",ROUND(P262*0.97,0))</f>
        <v/>
      </c>
      <c r="S262" s="480" t="str">
        <f>IF(B262="","",IF(T262&lt;&gt;"","✅売却済",IF(OR(H262="",L262=""),"📌保有中",IF(L262&gt;=0.06,"🟢利確推奨",IF(L262&gt;=0.05,"🟡利確直近",IF(L262&gt;=0.045,"🔵トレーリング検討",IF(L262&gt;-0.03,"📌保有中",IF(L262&gt;-0.04,"⚠️損切注意","🔴損切り"))))))))</f>
        <v/>
      </c>
      <c r="T262" s="596" t="str">
        <f>IF(OR($AH262="",$AH262="保有中"),"",IF($AH262="日数制限",$AE262,IF($AH262="損切確定",IF(N($AG262)=0,TODAY(),$AG262),IF(N($AF262)=0,TODAY(),$AF262))))</f>
        <v/>
      </c>
      <c r="U262" s="598" t="str">
        <f>IF(OR($AH262="",$AH262="保有中"),"",ROUND(IF($AH262="日数制限",$AI262,IF($AH262="利益確定",$M262,$N262)),0))</f>
        <v/>
      </c>
      <c r="V262" s="703" t="str">
        <f>IF(OR(F262="",G262="",U262=""),"",IF(C262="売",(F262-U262)*G262,(U262-F262)*G262))</f>
        <v/>
      </c>
      <c r="W262" s="480" t="str">
        <f>IF(OR($E262="",$B262=""),"",IF($T262&lt;&gt;"",$T262-$E262,TODAY()-$E262)+1)</f>
        <v/>
      </c>
      <c r="X262" s="480" t="str">
        <f>IF(OR($AH262="",$AH262="保有中"),"",$AH262)</f>
        <v/>
      </c>
      <c r="Y262" s="488"/>
      <c r="Z262" s="710"/>
      <c r="AD262" s="608"/>
      <c r="AE262" s="600" t="str">
        <f>IF($E262="","",WORKDAY($E262,12))</f>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IFERROR(INDEX(始値!$E$6:$BT$305,MATCH(TEXT($B262,"0"),TEXT(銘柄管理!$B$6:$B$305,"0"),0),MATCH($AE262,始値!$E$3:$BT$3,0)),"")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IF($F263="","",ROUND(IF($C263="売",$F263*0.94,$F263*1.06),0))</f>
        <v/>
      </c>
      <c r="N263" s="598" t="str">
        <f>IF($F263="","",ROUND(IF($C263="売",$F263*1.04,$F263*0.96),0))</f>
        <v/>
      </c>
      <c r="O263" s="478" t="str">
        <f>IF(OR($B263="",$F263="",$H263=""),"",IF($C263="売",IF($H263&lt;=$M263,"🟢利確",IF($H263&lt;=$F263*0.95,"🟡利確&amp;TR STOP検討",IF($H263&gt;=$N263,"🔴損切",IF($H263&gt;=$F263*1.035,"🔴損切間近",IF($H263&gt;=$F263*1.03,"⚠️+3%注意","保持継続"))))),IF($H263&gt;=$M263,"🟢利確",IF($H263&gt;=$F263*1.05,"🟡利確&amp;TR STOP検討",IF($H263&lt;=$N263,"🔴損切",IF($H263&lt;=$F263*0.965,"🔴損切間近",IF($H263&lt;=$F263*0.97,"⚠️-3%注意","保持継続")))))))</f>
        <v/>
      </c>
      <c r="P263" s="445"/>
      <c r="Q263" s="445"/>
      <c r="R263" s="480" t="str">
        <f>IF(P263="","",ROUND(P263*0.97,0))</f>
        <v/>
      </c>
      <c r="S263" s="480" t="str">
        <f>IF(B263="","",IF(T263&lt;&gt;"","✅売却済",IF(OR(H263="",L263=""),"📌保有中",IF(L263&gt;=0.06,"🟢利確推奨",IF(L263&gt;=0.05,"🟡利確直近",IF(L263&gt;=0.045,"🔵トレーリング検討",IF(L263&gt;-0.03,"📌保有中",IF(L263&gt;-0.04,"⚠️損切注意","🔴損切り"))))))))</f>
        <v/>
      </c>
      <c r="T263" s="596" t="str">
        <f>IF(OR($AH263="",$AH263="保有中"),"",IF($AH263="日数制限",$AE263,IF($AH263="損切確定",IF(N($AG263)=0,TODAY(),$AG263),IF(N($AF263)=0,TODAY(),$AF263))))</f>
        <v/>
      </c>
      <c r="U263" s="598" t="str">
        <f>IF(OR($AH263="",$AH263="保有中"),"",ROUND(IF($AH263="日数制限",$AI263,IF($AH263="利益確定",$M263,$N263)),0))</f>
        <v/>
      </c>
      <c r="V263" s="703" t="str">
        <f>IF(OR(F263="",G263="",U263=""),"",IF(C263="売",(F263-U263)*G263,(U263-F263)*G263))</f>
        <v/>
      </c>
      <c r="W263" s="480" t="str">
        <f>IF(OR($E263="",$B263=""),"",IF($T263&lt;&gt;"",$T263-$E263,TODAY()-$E263)+1)</f>
        <v/>
      </c>
      <c r="X263" s="480" t="str">
        <f>IF(OR($AH263="",$AH263="保有中"),"",$AH263)</f>
        <v/>
      </c>
      <c r="Y263" s="488"/>
      <c r="Z263" s="710"/>
      <c r="AD263" s="608"/>
      <c r="AE263" s="600" t="str">
        <f>IF($E263="","",WORKDAY($E263,12))</f>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IFERROR(INDEX(始値!$E$6:$BT$305,MATCH(TEXT($B263,"0"),TEXT(銘柄管理!$B$6:$B$305,"0"),0),MATCH($AE263,始値!$E$3:$BT$3,0)),"")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IF($F264="","",ROUND(IF($C264="売",$F264*0.94,$F264*1.06),0))</f>
        <v/>
      </c>
      <c r="N264" s="598" t="str">
        <f>IF($F264="","",ROUND(IF($C264="売",$F264*1.04,$F264*0.96),0))</f>
        <v/>
      </c>
      <c r="O264" s="478" t="str">
        <f>IF(OR($B264="",$F264="",$H264=""),"",IF($C264="売",IF($H264&lt;=$M264,"🟢利確",IF($H264&lt;=$F264*0.95,"🟡利確&amp;TR STOP検討",IF($H264&gt;=$N264,"🔴損切",IF($H264&gt;=$F264*1.035,"🔴損切間近",IF($H264&gt;=$F264*1.03,"⚠️+3%注意","保持継続"))))),IF($H264&gt;=$M264,"🟢利確",IF($H264&gt;=$F264*1.05,"🟡利確&amp;TR STOP検討",IF($H264&lt;=$N264,"🔴損切",IF($H264&lt;=$F264*0.965,"🔴損切間近",IF($H264&lt;=$F264*0.97,"⚠️-3%注意","保持継続")))))))</f>
        <v/>
      </c>
      <c r="P264" s="445"/>
      <c r="Q264" s="445"/>
      <c r="R264" s="480" t="str">
        <f>IF(P264="","",ROUND(P264*0.97,0))</f>
        <v/>
      </c>
      <c r="S264" s="480" t="str">
        <f>IF(B264="","",IF(T264&lt;&gt;"","✅売却済",IF(OR(H264="",L264=""),"📌保有中",IF(L264&gt;=0.06,"🟢利確推奨",IF(L264&gt;=0.05,"🟡利確直近",IF(L264&gt;=0.045,"🔵トレーリング検討",IF(L264&gt;-0.03,"📌保有中",IF(L264&gt;-0.04,"⚠️損切注意","🔴損切り"))))))))</f>
        <v/>
      </c>
      <c r="T264" s="596" t="str">
        <f>IF(OR($AH264="",$AH264="保有中"),"",IF($AH264="日数制限",$AE264,IF($AH264="損切確定",IF(N($AG264)=0,TODAY(),$AG264),IF(N($AF264)=0,TODAY(),$AF264))))</f>
        <v/>
      </c>
      <c r="U264" s="598" t="str">
        <f>IF(OR($AH264="",$AH264="保有中"),"",ROUND(IF($AH264="日数制限",$AI264,IF($AH264="利益確定",$M264,$N264)),0))</f>
        <v/>
      </c>
      <c r="V264" s="703" t="str">
        <f>IF(OR(F264="",G264="",U264=""),"",IF(C264="売",(F264-U264)*G264,(U264-F264)*G264))</f>
        <v/>
      </c>
      <c r="W264" s="480" t="str">
        <f>IF(OR($E264="",$B264=""),"",IF($T264&lt;&gt;"",$T264-$E264,TODAY()-$E264)+1)</f>
        <v/>
      </c>
      <c r="X264" s="480" t="str">
        <f>IF(OR($AH264="",$AH264="保有中"),"",$AH264)</f>
        <v/>
      </c>
      <c r="Y264" s="488"/>
      <c r="Z264" s="710"/>
      <c r="AD264" s="608"/>
      <c r="AE264" s="600" t="str">
        <f>IF($E264="","",WORKDAY($E264,12))</f>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IFERROR(INDEX(始値!$E$6:$BT$305,MATCH(TEXT($B264,"0"),TEXT(銘柄管理!$B$6:$B$305,"0"),0),MATCH($AE264,始値!$E$3:$BT$3,0)),"")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IF($F265="","",ROUND(IF($C265="売",$F265*0.94,$F265*1.06),0))</f>
        <v/>
      </c>
      <c r="N265" s="598" t="str">
        <f>IF($F265="","",ROUND(IF($C265="売",$F265*1.04,$F265*0.96),0))</f>
        <v/>
      </c>
      <c r="O265" s="478" t="str">
        <f>IF(OR($B265="",$F265="",$H265=""),"",IF($C265="売",IF($H265&lt;=$M265,"🟢利確",IF($H265&lt;=$F265*0.95,"🟡利確&amp;TR STOP検討",IF($H265&gt;=$N265,"🔴損切",IF($H265&gt;=$F265*1.035,"🔴損切間近",IF($H265&gt;=$F265*1.03,"⚠️+3%注意","保持継続"))))),IF($H265&gt;=$M265,"🟢利確",IF($H265&gt;=$F265*1.05,"🟡利確&amp;TR STOP検討",IF($H265&lt;=$N265,"🔴損切",IF($H265&lt;=$F265*0.965,"🔴損切間近",IF($H265&lt;=$F265*0.97,"⚠️-3%注意","保持継続")))))))</f>
        <v/>
      </c>
      <c r="P265" s="445"/>
      <c r="Q265" s="445"/>
      <c r="R265" s="480" t="str">
        <f>IF(P265="","",ROUND(P265*0.97,0))</f>
        <v/>
      </c>
      <c r="S265" s="480" t="str">
        <f>IF(B265="","",IF(T265&lt;&gt;"","✅売却済",IF(OR(H265="",L265=""),"📌保有中",IF(L265&gt;=0.06,"🟢利確推奨",IF(L265&gt;=0.05,"🟡利確直近",IF(L265&gt;=0.045,"🔵トレーリング検討",IF(L265&gt;-0.03,"📌保有中",IF(L265&gt;-0.04,"⚠️損切注意","🔴損切り"))))))))</f>
        <v/>
      </c>
      <c r="T265" s="596" t="str">
        <f>IF(OR($AH265="",$AH265="保有中"),"",IF($AH265="日数制限",$AE265,IF($AH265="損切確定",IF(N($AG265)=0,TODAY(),$AG265),IF(N($AF265)=0,TODAY(),$AF265))))</f>
        <v/>
      </c>
      <c r="U265" s="598" t="str">
        <f>IF(OR($AH265="",$AH265="保有中"),"",ROUND(IF($AH265="日数制限",$AI265,IF($AH265="利益確定",$M265,$N265)),0))</f>
        <v/>
      </c>
      <c r="V265" s="703" t="str">
        <f>IF(OR(F265="",G265="",U265=""),"",IF(C265="売",(F265-U265)*G265,(U265-F265)*G265))</f>
        <v/>
      </c>
      <c r="W265" s="480" t="str">
        <f>IF(OR($E265="",$B265=""),"",IF($T265&lt;&gt;"",$T265-$E265,TODAY()-$E265)+1)</f>
        <v/>
      </c>
      <c r="X265" s="480" t="str">
        <f>IF(OR($AH265="",$AH265="保有中"),"",$AH265)</f>
        <v/>
      </c>
      <c r="Y265" s="488"/>
      <c r="Z265" s="710"/>
      <c r="AD265" s="608"/>
      <c r="AE265" s="600" t="str">
        <f>IF($E265="","",WORKDAY($E265,12))</f>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IFERROR(INDEX(始値!$E$6:$BT$305,MATCH(TEXT($B265,"0"),TEXT(銘柄管理!$B$6:$B$305,"0"),0),MATCH($AE265,始値!$E$3:$BT$3,0)),"")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IF($F266="","",ROUND(IF($C266="売",$F266*0.94,$F266*1.06),0))</f>
        <v/>
      </c>
      <c r="N266" s="598" t="str">
        <f>IF($F266="","",ROUND(IF($C266="売",$F266*1.04,$F266*0.96),0))</f>
        <v/>
      </c>
      <c r="O266" s="478" t="str">
        <f>IF(OR($B266="",$F266="",$H266=""),"",IF($C266="売",IF($H266&lt;=$M266,"🟢利確",IF($H266&lt;=$F266*0.95,"🟡利確&amp;TR STOP検討",IF($H266&gt;=$N266,"🔴損切",IF($H266&gt;=$F266*1.035,"🔴損切間近",IF($H266&gt;=$F266*1.03,"⚠️+3%注意","保持継続"))))),IF($H266&gt;=$M266,"🟢利確",IF($H266&gt;=$F266*1.05,"🟡利確&amp;TR STOP検討",IF($H266&lt;=$N266,"🔴損切",IF($H266&lt;=$F266*0.965,"🔴損切間近",IF($H266&lt;=$F266*0.97,"⚠️-3%注意","保持継続")))))))</f>
        <v/>
      </c>
      <c r="P266" s="445"/>
      <c r="Q266" s="445"/>
      <c r="R266" s="480" t="str">
        <f>IF(P266="","",ROUND(P266*0.97,0))</f>
        <v/>
      </c>
      <c r="S266" s="480" t="str">
        <f>IF(B266="","",IF(T266&lt;&gt;"","✅売却済",IF(OR(H266="",L266=""),"📌保有中",IF(L266&gt;=0.06,"🟢利確推奨",IF(L266&gt;=0.05,"🟡利確直近",IF(L266&gt;=0.045,"🔵トレーリング検討",IF(L266&gt;-0.03,"📌保有中",IF(L266&gt;-0.04,"⚠️損切注意","🔴損切り"))))))))</f>
        <v/>
      </c>
      <c r="T266" s="596" t="str">
        <f>IF(OR($AH266="",$AH266="保有中"),"",IF($AH266="日数制限",$AE266,IF($AH266="損切確定",IF(N($AG266)=0,TODAY(),$AG266),IF(N($AF266)=0,TODAY(),$AF266))))</f>
        <v/>
      </c>
      <c r="U266" s="598" t="str">
        <f>IF(OR($AH266="",$AH266="保有中"),"",ROUND(IF($AH266="日数制限",$AI266,IF($AH266="利益確定",$M266,$N266)),0))</f>
        <v/>
      </c>
      <c r="V266" s="703" t="str">
        <f>IF(OR(F266="",G266="",U266=""),"",IF(C266="売",(F266-U266)*G266,(U266-F266)*G266))</f>
        <v/>
      </c>
      <c r="W266" s="480" t="str">
        <f>IF(OR($E266="",$B266=""),"",IF($T266&lt;&gt;"",$T266-$E266,TODAY()-$E266)+1)</f>
        <v/>
      </c>
      <c r="X266" s="480" t="str">
        <f>IF(OR($AH266="",$AH266="保有中"),"",$AH266)</f>
        <v/>
      </c>
      <c r="Y266" s="488"/>
      <c r="Z266" s="710"/>
      <c r="AD266" s="608"/>
      <c r="AE266" s="600" t="str">
        <f>IF($E266="","",WORKDAY($E266,12))</f>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IFERROR(INDEX(始値!$E$6:$BT$305,MATCH(TEXT($B266,"0"),TEXT(銘柄管理!$B$6:$B$305,"0"),0),MATCH($AE266,始値!$E$3:$BT$3,0)),"")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IF($F267="","",ROUND(IF($C267="売",$F267*0.94,$F267*1.06),0))</f>
        <v/>
      </c>
      <c r="N267" s="598" t="str">
        <f>IF($F267="","",ROUND(IF($C267="売",$F267*1.04,$F267*0.96),0))</f>
        <v/>
      </c>
      <c r="O267" s="478" t="str">
        <f>IF(OR($B267="",$F267="",$H267=""),"",IF($C267="売",IF($H267&lt;=$M267,"🟢利確",IF($H267&lt;=$F267*0.95,"🟡利確&amp;TR STOP検討",IF($H267&gt;=$N267,"🔴損切",IF($H267&gt;=$F267*1.035,"🔴損切間近",IF($H267&gt;=$F267*1.03,"⚠️+3%注意","保持継続"))))),IF($H267&gt;=$M267,"🟢利確",IF($H267&gt;=$F267*1.05,"🟡利確&amp;TR STOP検討",IF($H267&lt;=$N267,"🔴損切",IF($H267&lt;=$F267*0.965,"🔴損切間近",IF($H267&lt;=$F267*0.97,"⚠️-3%注意","保持継続")))))))</f>
        <v/>
      </c>
      <c r="P267" s="445"/>
      <c r="Q267" s="445"/>
      <c r="R267" s="480" t="str">
        <f>IF(P267="","",ROUND(P267*0.97,0))</f>
        <v/>
      </c>
      <c r="S267" s="480" t="str">
        <f>IF(B267="","",IF(T267&lt;&gt;"","✅売却済",IF(OR(H267="",L267=""),"📌保有中",IF(L267&gt;=0.06,"🟢利確推奨",IF(L267&gt;=0.05,"🟡利確直近",IF(L267&gt;=0.045,"🔵トレーリング検討",IF(L267&gt;-0.03,"📌保有中",IF(L267&gt;-0.04,"⚠️損切注意","🔴損切り"))))))))</f>
        <v/>
      </c>
      <c r="T267" s="596" t="str">
        <f>IF(OR($AH267="",$AH267="保有中"),"",IF($AH267="日数制限",$AE267,IF($AH267="損切確定",IF(N($AG267)=0,TODAY(),$AG267),IF(N($AF267)=0,TODAY(),$AF267))))</f>
        <v/>
      </c>
      <c r="U267" s="598" t="str">
        <f>IF(OR($AH267="",$AH267="保有中"),"",ROUND(IF($AH267="日数制限",$AI267,IF($AH267="利益確定",$M267,$N267)),0))</f>
        <v/>
      </c>
      <c r="V267" s="703" t="str">
        <f>IF(OR(F267="",G267="",U267=""),"",IF(C267="売",(F267-U267)*G267,(U267-F267)*G267))</f>
        <v/>
      </c>
      <c r="W267" s="480" t="str">
        <f>IF(OR($E267="",$B267=""),"",IF($T267&lt;&gt;"",$T267-$E267,TODAY()-$E267)+1)</f>
        <v/>
      </c>
      <c r="X267" s="480" t="str">
        <f>IF(OR($AH267="",$AH267="保有中"),"",$AH267)</f>
        <v/>
      </c>
      <c r="Y267" s="488"/>
      <c r="Z267" s="710"/>
      <c r="AD267" s="608"/>
      <c r="AE267" s="600" t="str">
        <f>IF($E267="","",WORKDAY($E267,12))</f>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IFERROR(INDEX(始値!$E$6:$BT$305,MATCH(TEXT($B267,"0"),TEXT(銘柄管理!$B$6:$B$305,"0"),0),MATCH($AE267,始値!$E$3:$BT$3,0)),"")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IF($F268="","",ROUND(IF($C268="売",$F268*0.94,$F268*1.06),0))</f>
        <v/>
      </c>
      <c r="N268" s="598" t="str">
        <f>IF($F268="","",ROUND(IF($C268="売",$F268*1.04,$F268*0.96),0))</f>
        <v/>
      </c>
      <c r="O268" s="478" t="str">
        <f>IF(OR($B268="",$F268="",$H268=""),"",IF($C268="売",IF($H268&lt;=$M268,"🟢利確",IF($H268&lt;=$F268*0.95,"🟡利確&amp;TR STOP検討",IF($H268&gt;=$N268,"🔴損切",IF($H268&gt;=$F268*1.035,"🔴損切間近",IF($H268&gt;=$F268*1.03,"⚠️+3%注意","保持継続"))))),IF($H268&gt;=$M268,"🟢利確",IF($H268&gt;=$F268*1.05,"🟡利確&amp;TR STOP検討",IF($H268&lt;=$N268,"🔴損切",IF($H268&lt;=$F268*0.965,"🔴損切間近",IF($H268&lt;=$F268*0.97,"⚠️-3%注意","保持継続")))))))</f>
        <v/>
      </c>
      <c r="P268" s="445"/>
      <c r="Q268" s="445"/>
      <c r="R268" s="480" t="str">
        <f>IF(P268="","",ROUND(P268*0.97,0))</f>
        <v/>
      </c>
      <c r="S268" s="480" t="str">
        <f>IF(B268="","",IF(T268&lt;&gt;"","✅売却済",IF(OR(H268="",L268=""),"📌保有中",IF(L268&gt;=0.06,"🟢利確推奨",IF(L268&gt;=0.05,"🟡利確直近",IF(L268&gt;=0.045,"🔵トレーリング検討",IF(L268&gt;-0.03,"📌保有中",IF(L268&gt;-0.04,"⚠️損切注意","🔴損切り"))))))))</f>
        <v/>
      </c>
      <c r="T268" s="596" t="str">
        <f>IF(OR($AH268="",$AH268="保有中"),"",IF($AH268="日数制限",$AE268,IF($AH268="損切確定",IF(N($AG268)=0,TODAY(),$AG268),IF(N($AF268)=0,TODAY(),$AF268))))</f>
        <v/>
      </c>
      <c r="U268" s="598" t="str">
        <f>IF(OR($AH268="",$AH268="保有中"),"",ROUND(IF($AH268="日数制限",$AI268,IF($AH268="利益確定",$M268,$N268)),0))</f>
        <v/>
      </c>
      <c r="V268" s="703" t="str">
        <f>IF(OR(F268="",G268="",U268=""),"",IF(C268="売",(F268-U268)*G268,(U268-F268)*G268))</f>
        <v/>
      </c>
      <c r="W268" s="480" t="str">
        <f>IF(OR($E268="",$B268=""),"",IF($T268&lt;&gt;"",$T268-$E268,TODAY()-$E268)+1)</f>
        <v/>
      </c>
      <c r="X268" s="480" t="str">
        <f>IF(OR($AH268="",$AH268="保有中"),"",$AH268)</f>
        <v/>
      </c>
      <c r="Y268" s="488"/>
      <c r="Z268" s="710"/>
      <c r="AD268" s="608"/>
      <c r="AE268" s="600" t="str">
        <f>IF($E268="","",WORKDAY($E268,12))</f>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IFERROR(INDEX(始値!$E$6:$BT$305,MATCH(TEXT($B268,"0"),TEXT(銘柄管理!$B$6:$B$305,"0"),0),MATCH($AE268,始値!$E$3:$BT$3,0)),"")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IF($F269="","",ROUND(IF($C269="売",$F269*0.94,$F269*1.06),0))</f>
        <v/>
      </c>
      <c r="N269" s="598" t="str">
        <f>IF($F269="","",ROUND(IF($C269="売",$F269*1.04,$F269*0.96),0))</f>
        <v/>
      </c>
      <c r="O269" s="478" t="str">
        <f>IF(OR($B269="",$F269="",$H269=""),"",IF($C269="売",IF($H269&lt;=$M269,"🟢利確",IF($H269&lt;=$F269*0.95,"🟡利確&amp;TR STOP検討",IF($H269&gt;=$N269,"🔴損切",IF($H269&gt;=$F269*1.035,"🔴損切間近",IF($H269&gt;=$F269*1.03,"⚠️+3%注意","保持継続"))))),IF($H269&gt;=$M269,"🟢利確",IF($H269&gt;=$F269*1.05,"🟡利確&amp;TR STOP検討",IF($H269&lt;=$N269,"🔴損切",IF($H269&lt;=$F269*0.965,"🔴損切間近",IF($H269&lt;=$F269*0.97,"⚠️-3%注意","保持継続")))))))</f>
        <v/>
      </c>
      <c r="P269" s="445"/>
      <c r="Q269" s="445"/>
      <c r="R269" s="480" t="str">
        <f>IF(P269="","",ROUND(P269*0.97,0))</f>
        <v/>
      </c>
      <c r="S269" s="480" t="str">
        <f>IF(B269="","",IF(T269&lt;&gt;"","✅売却済",IF(OR(H269="",L269=""),"📌保有中",IF(L269&gt;=0.06,"🟢利確推奨",IF(L269&gt;=0.05,"🟡利確直近",IF(L269&gt;=0.045,"🔵トレーリング検討",IF(L269&gt;-0.03,"📌保有中",IF(L269&gt;-0.04,"⚠️損切注意","🔴損切り"))))))))</f>
        <v/>
      </c>
      <c r="T269" s="596" t="str">
        <f>IF(OR($AH269="",$AH269="保有中"),"",IF($AH269="日数制限",$AE269,IF($AH269="損切確定",IF(N($AG269)=0,TODAY(),$AG269),IF(N($AF269)=0,TODAY(),$AF269))))</f>
        <v/>
      </c>
      <c r="U269" s="598" t="str">
        <f>IF(OR($AH269="",$AH269="保有中"),"",ROUND(IF($AH269="日数制限",$AI269,IF($AH269="利益確定",$M269,$N269)),0))</f>
        <v/>
      </c>
      <c r="V269" s="703" t="str">
        <f>IF(OR(F269="",G269="",U269=""),"",IF(C269="売",(F269-U269)*G269,(U269-F269)*G269))</f>
        <v/>
      </c>
      <c r="W269" s="480" t="str">
        <f>IF(OR($E269="",$B269=""),"",IF($T269&lt;&gt;"",$T269-$E269,TODAY()-$E269)+1)</f>
        <v/>
      </c>
      <c r="X269" s="480" t="str">
        <f>IF(OR($AH269="",$AH269="保有中"),"",$AH269)</f>
        <v/>
      </c>
      <c r="Y269" s="488"/>
      <c r="Z269" s="710"/>
      <c r="AD269" s="608"/>
      <c r="AE269" s="600" t="str">
        <f>IF($E269="","",WORKDAY($E269,12))</f>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IFERROR(INDEX(始値!$E$6:$BT$305,MATCH(TEXT($B269,"0"),TEXT(銘柄管理!$B$6:$B$305,"0"),0),MATCH($AE269,始値!$E$3:$BT$3,0)),"")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IF($F270="","",ROUND(IF($C270="売",$F270*0.94,$F270*1.06),0))</f>
        <v/>
      </c>
      <c r="N270" s="598" t="str">
        <f>IF($F270="","",ROUND(IF($C270="売",$F270*1.04,$F270*0.96),0))</f>
        <v/>
      </c>
      <c r="O270" s="478" t="str">
        <f>IF(OR($B270="",$F270="",$H270=""),"",IF($C270="売",IF($H270&lt;=$M270,"🟢利確",IF($H270&lt;=$F270*0.95,"🟡利確&amp;TR STOP検討",IF($H270&gt;=$N270,"🔴損切",IF($H270&gt;=$F270*1.035,"🔴損切間近",IF($H270&gt;=$F270*1.03,"⚠️+3%注意","保持継続"))))),IF($H270&gt;=$M270,"🟢利確",IF($H270&gt;=$F270*1.05,"🟡利確&amp;TR STOP検討",IF($H270&lt;=$N270,"🔴損切",IF($H270&lt;=$F270*0.965,"🔴損切間近",IF($H270&lt;=$F270*0.97,"⚠️-3%注意","保持継続")))))))</f>
        <v/>
      </c>
      <c r="P270" s="445"/>
      <c r="Q270" s="445"/>
      <c r="R270" s="480" t="str">
        <f>IF(P270="","",ROUND(P270*0.97,0))</f>
        <v/>
      </c>
      <c r="S270" s="480" t="str">
        <f>IF(B270="","",IF(T270&lt;&gt;"","✅売却済",IF(OR(H270="",L270=""),"📌保有中",IF(L270&gt;=0.06,"🟢利確推奨",IF(L270&gt;=0.05,"🟡利確直近",IF(L270&gt;=0.045,"🔵トレーリング検討",IF(L270&gt;-0.03,"📌保有中",IF(L270&gt;-0.04,"⚠️損切注意","🔴損切り"))))))))</f>
        <v/>
      </c>
      <c r="T270" s="596" t="str">
        <f>IF(OR($AH270="",$AH270="保有中"),"",IF($AH270="日数制限",$AE270,IF($AH270="損切確定",IF(N($AG270)=0,TODAY(),$AG270),IF(N($AF270)=0,TODAY(),$AF270))))</f>
        <v/>
      </c>
      <c r="U270" s="598" t="str">
        <f>IF(OR($AH270="",$AH270="保有中"),"",ROUND(IF($AH270="日数制限",$AI270,IF($AH270="利益確定",$M270,$N270)),0))</f>
        <v/>
      </c>
      <c r="V270" s="703" t="str">
        <f>IF(OR(F270="",G270="",U270=""),"",IF(C270="売",(F270-U270)*G270,(U270-F270)*G270))</f>
        <v/>
      </c>
      <c r="W270" s="480" t="str">
        <f>IF(OR($E270="",$B270=""),"",IF($T270&lt;&gt;"",$T270-$E270,TODAY()-$E270)+1)</f>
        <v/>
      </c>
      <c r="X270" s="480" t="str">
        <f>IF(OR($AH270="",$AH270="保有中"),"",$AH270)</f>
        <v/>
      </c>
      <c r="Y270" s="488"/>
      <c r="Z270" s="710"/>
      <c r="AD270" s="608"/>
      <c r="AE270" s="600" t="str">
        <f>IF($E270="","",WORKDAY($E270,12))</f>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IFERROR(INDEX(始値!$E$6:$BT$305,MATCH(TEXT($B270,"0"),TEXT(銘柄管理!$B$6:$B$305,"0"),0),MATCH($AE270,始値!$E$3:$BT$3,0)),"")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IF($F271="","",ROUND(IF($C271="売",$F271*0.94,$F271*1.06),0))</f>
        <v/>
      </c>
      <c r="N271" s="598" t="str">
        <f>IF($F271="","",ROUND(IF($C271="売",$F271*1.04,$F271*0.96),0))</f>
        <v/>
      </c>
      <c r="O271" s="478" t="str">
        <f>IF(OR($B271="",$F271="",$H271=""),"",IF($C271="売",IF($H271&lt;=$M271,"🟢利確",IF($H271&lt;=$F271*0.95,"🟡利確&amp;TR STOP検討",IF($H271&gt;=$N271,"🔴損切",IF($H271&gt;=$F271*1.035,"🔴損切間近",IF($H271&gt;=$F271*1.03,"⚠️+3%注意","保持継続"))))),IF($H271&gt;=$M271,"🟢利確",IF($H271&gt;=$F271*1.05,"🟡利確&amp;TR STOP検討",IF($H271&lt;=$N271,"🔴損切",IF($H271&lt;=$F271*0.965,"🔴損切間近",IF($H271&lt;=$F271*0.97,"⚠️-3%注意","保持継続")))))))</f>
        <v/>
      </c>
      <c r="P271" s="445"/>
      <c r="Q271" s="445"/>
      <c r="R271" s="480" t="str">
        <f>IF(P271="","",ROUND(P271*0.97,0))</f>
        <v/>
      </c>
      <c r="S271" s="480" t="str">
        <f>IF(B271="","",IF(T271&lt;&gt;"","✅売却済",IF(OR(H271="",L271=""),"📌保有中",IF(L271&gt;=0.06,"🟢利確推奨",IF(L271&gt;=0.05,"🟡利確直近",IF(L271&gt;=0.045,"🔵トレーリング検討",IF(L271&gt;-0.03,"📌保有中",IF(L271&gt;-0.04,"⚠️損切注意","🔴損切り"))))))))</f>
        <v/>
      </c>
      <c r="T271" s="596" t="str">
        <f>IF(OR($AH271="",$AH271="保有中"),"",IF($AH271="日数制限",$AE271,IF($AH271="損切確定",IF(N($AG271)=0,TODAY(),$AG271),IF(N($AF271)=0,TODAY(),$AF271))))</f>
        <v/>
      </c>
      <c r="U271" s="598" t="str">
        <f>IF(OR($AH271="",$AH271="保有中"),"",ROUND(IF($AH271="日数制限",$AI271,IF($AH271="利益確定",$M271,$N271)),0))</f>
        <v/>
      </c>
      <c r="V271" s="703" t="str">
        <f>IF(OR(F271="",G271="",U271=""),"",IF(C271="売",(F271-U271)*G271,(U271-F271)*G271))</f>
        <v/>
      </c>
      <c r="W271" s="480" t="str">
        <f>IF(OR($E271="",$B271=""),"",IF($T271&lt;&gt;"",$T271-$E271,TODAY()-$E271)+1)</f>
        <v/>
      </c>
      <c r="X271" s="480" t="str">
        <f>IF(OR($AH271="",$AH271="保有中"),"",$AH271)</f>
        <v/>
      </c>
      <c r="Y271" s="488"/>
      <c r="Z271" s="710"/>
      <c r="AD271" s="608"/>
      <c r="AE271" s="600" t="str">
        <f>IF($E271="","",WORKDAY($E271,12))</f>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IFERROR(INDEX(始値!$E$6:$BT$305,MATCH(TEXT($B271,"0"),TEXT(銘柄管理!$B$6:$B$305,"0"),0),MATCH($AE271,始値!$E$3:$BT$3,0)),"")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IF($F272="","",ROUND(IF($C272="売",$F272*0.94,$F272*1.06),0))</f>
        <v/>
      </c>
      <c r="N272" s="598" t="str">
        <f>IF($F272="","",ROUND(IF($C272="売",$F272*1.04,$F272*0.96),0))</f>
        <v/>
      </c>
      <c r="O272" s="478" t="str">
        <f>IF(OR($B272="",$F272="",$H272=""),"",IF($C272="売",IF($H272&lt;=$M272,"🟢利確",IF($H272&lt;=$F272*0.95,"🟡利確&amp;TR STOP検討",IF($H272&gt;=$N272,"🔴損切",IF($H272&gt;=$F272*1.035,"🔴損切間近",IF($H272&gt;=$F272*1.03,"⚠️+3%注意","保持継続"))))),IF($H272&gt;=$M272,"🟢利確",IF($H272&gt;=$F272*1.05,"🟡利確&amp;TR STOP検討",IF($H272&lt;=$N272,"🔴損切",IF($H272&lt;=$F272*0.965,"🔴損切間近",IF($H272&lt;=$F272*0.97,"⚠️-3%注意","保持継続")))))))</f>
        <v/>
      </c>
      <c r="P272" s="445"/>
      <c r="Q272" s="445"/>
      <c r="R272" s="480" t="str">
        <f>IF(P272="","",ROUND(P272*0.97,0))</f>
        <v/>
      </c>
      <c r="S272" s="480" t="str">
        <f>IF(B272="","",IF(T272&lt;&gt;"","✅売却済",IF(OR(H272="",L272=""),"📌保有中",IF(L272&gt;=0.06,"🟢利確推奨",IF(L272&gt;=0.05,"🟡利確直近",IF(L272&gt;=0.045,"🔵トレーリング検討",IF(L272&gt;-0.03,"📌保有中",IF(L272&gt;-0.04,"⚠️損切注意","🔴損切り"))))))))</f>
        <v/>
      </c>
      <c r="T272" s="596" t="str">
        <f>IF(OR($AH272="",$AH272="保有中"),"",IF($AH272="日数制限",$AE272,IF($AH272="損切確定",IF(N($AG272)=0,TODAY(),$AG272),IF(N($AF272)=0,TODAY(),$AF272))))</f>
        <v/>
      </c>
      <c r="U272" s="598" t="str">
        <f>IF(OR($AH272="",$AH272="保有中"),"",ROUND(IF($AH272="日数制限",$AI272,IF($AH272="利益確定",$M272,$N272)),0))</f>
        <v/>
      </c>
      <c r="V272" s="703" t="str">
        <f>IF(OR(F272="",G272="",U272=""),"",IF(C272="売",(F272-U272)*G272,(U272-F272)*G272))</f>
        <v/>
      </c>
      <c r="W272" s="480" t="str">
        <f>IF(OR($E272="",$B272=""),"",IF($T272&lt;&gt;"",$T272-$E272,TODAY()-$E272)+1)</f>
        <v/>
      </c>
      <c r="X272" s="480" t="str">
        <f>IF(OR($AH272="",$AH272="保有中"),"",$AH272)</f>
        <v/>
      </c>
      <c r="Y272" s="488"/>
      <c r="Z272" s="710"/>
      <c r="AD272" s="608"/>
      <c r="AE272" s="600" t="str">
        <f>IF($E272="","",WORKDAY($E272,12))</f>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IFERROR(INDEX(始値!$E$6:$BT$305,MATCH(TEXT($B272,"0"),TEXT(銘柄管理!$B$6:$B$305,"0"),0),MATCH($AE272,始値!$E$3:$BT$3,0)),"")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IF($F273="","",ROUND(IF($C273="売",$F273*0.94,$F273*1.06),0))</f>
        <v/>
      </c>
      <c r="N273" s="598" t="str">
        <f>IF($F273="","",ROUND(IF($C273="売",$F273*1.04,$F273*0.96),0))</f>
        <v/>
      </c>
      <c r="O273" s="478" t="str">
        <f>IF(OR($B273="",$F273="",$H273=""),"",IF($C273="売",IF($H273&lt;=$M273,"🟢利確",IF($H273&lt;=$F273*0.95,"🟡利確&amp;TR STOP検討",IF($H273&gt;=$N273,"🔴損切",IF($H273&gt;=$F273*1.035,"🔴損切間近",IF($H273&gt;=$F273*1.03,"⚠️+3%注意","保持継続"))))),IF($H273&gt;=$M273,"🟢利確",IF($H273&gt;=$F273*1.05,"🟡利確&amp;TR STOP検討",IF($H273&lt;=$N273,"🔴損切",IF($H273&lt;=$F273*0.965,"🔴損切間近",IF($H273&lt;=$F273*0.97,"⚠️-3%注意","保持継続")))))))</f>
        <v/>
      </c>
      <c r="P273" s="445"/>
      <c r="Q273" s="445"/>
      <c r="R273" s="480" t="str">
        <f>IF(P273="","",ROUND(P273*0.97,0))</f>
        <v/>
      </c>
      <c r="S273" s="480" t="str">
        <f>IF(B273="","",IF(T273&lt;&gt;"","✅売却済",IF(OR(H273="",L273=""),"📌保有中",IF(L273&gt;=0.06,"🟢利確推奨",IF(L273&gt;=0.05,"🟡利確直近",IF(L273&gt;=0.045,"🔵トレーリング検討",IF(L273&gt;-0.03,"📌保有中",IF(L273&gt;-0.04,"⚠️損切注意","🔴損切り"))))))))</f>
        <v/>
      </c>
      <c r="T273" s="596" t="str">
        <f>IF(OR($AH273="",$AH273="保有中"),"",IF($AH273="日数制限",$AE273,IF($AH273="損切確定",IF(N($AG273)=0,TODAY(),$AG273),IF(N($AF273)=0,TODAY(),$AF273))))</f>
        <v/>
      </c>
      <c r="U273" s="598" t="str">
        <f>IF(OR($AH273="",$AH273="保有中"),"",ROUND(IF($AH273="日数制限",$AI273,IF($AH273="利益確定",$M273,$N273)),0))</f>
        <v/>
      </c>
      <c r="V273" s="703" t="str">
        <f>IF(OR(F273="",G273="",U273=""),"",IF(C273="売",(F273-U273)*G273,(U273-F273)*G273))</f>
        <v/>
      </c>
      <c r="W273" s="480" t="str">
        <f>IF(OR($E273="",$B273=""),"",IF($T273&lt;&gt;"",$T273-$E273,TODAY()-$E273)+1)</f>
        <v/>
      </c>
      <c r="X273" s="480" t="str">
        <f>IF(OR($AH273="",$AH273="保有中"),"",$AH273)</f>
        <v/>
      </c>
      <c r="Y273" s="488"/>
      <c r="Z273" s="710"/>
      <c r="AD273" s="608"/>
      <c r="AE273" s="600" t="str">
        <f>IF($E273="","",WORKDAY($E273,12))</f>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IFERROR(INDEX(始値!$E$6:$BT$305,MATCH(TEXT($B273,"0"),TEXT(銘柄管理!$B$6:$B$305,"0"),0),MATCH($AE273,始値!$E$3:$BT$3,0)),"")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IF($F274="","",ROUND(IF($C274="売",$F274*0.94,$F274*1.06),0))</f>
        <v/>
      </c>
      <c r="N274" s="598" t="str">
        <f>IF($F274="","",ROUND(IF($C274="売",$F274*1.04,$F274*0.96),0))</f>
        <v/>
      </c>
      <c r="O274" s="478" t="str">
        <f>IF(OR($B274="",$F274="",$H274=""),"",IF($C274="売",IF($H274&lt;=$M274,"🟢利確",IF($H274&lt;=$F274*0.95,"🟡利確&amp;TR STOP検討",IF($H274&gt;=$N274,"🔴損切",IF($H274&gt;=$F274*1.035,"🔴損切間近",IF($H274&gt;=$F274*1.03,"⚠️+3%注意","保持継続"))))),IF($H274&gt;=$M274,"🟢利確",IF($H274&gt;=$F274*1.05,"🟡利確&amp;TR STOP検討",IF($H274&lt;=$N274,"🔴損切",IF($H274&lt;=$F274*0.965,"🔴損切間近",IF($H274&lt;=$F274*0.97,"⚠️-3%注意","保持継続")))))))</f>
        <v/>
      </c>
      <c r="P274" s="445"/>
      <c r="Q274" s="445"/>
      <c r="R274" s="480" t="str">
        <f>IF(P274="","",ROUND(P274*0.97,0))</f>
        <v/>
      </c>
      <c r="S274" s="480" t="str">
        <f>IF(B274="","",IF(T274&lt;&gt;"","✅売却済",IF(OR(H274="",L274=""),"📌保有中",IF(L274&gt;=0.06,"🟢利確推奨",IF(L274&gt;=0.05,"🟡利確直近",IF(L274&gt;=0.045,"🔵トレーリング検討",IF(L274&gt;-0.03,"📌保有中",IF(L274&gt;-0.04,"⚠️損切注意","🔴損切り"))))))))</f>
        <v/>
      </c>
      <c r="T274" s="596" t="str">
        <f>IF(OR($AH274="",$AH274="保有中"),"",IF($AH274="日数制限",$AE274,IF($AH274="損切確定",IF(N($AG274)=0,TODAY(),$AG274),IF(N($AF274)=0,TODAY(),$AF274))))</f>
        <v/>
      </c>
      <c r="U274" s="598" t="str">
        <f>IF(OR($AH274="",$AH274="保有中"),"",ROUND(IF($AH274="日数制限",$AI274,IF($AH274="利益確定",$M274,$N274)),0))</f>
        <v/>
      </c>
      <c r="V274" s="703" t="str">
        <f>IF(OR(F274="",G274="",U274=""),"",IF(C274="売",(F274-U274)*G274,(U274-F274)*G274))</f>
        <v/>
      </c>
      <c r="W274" s="480" t="str">
        <f>IF(OR($E274="",$B274=""),"",IF($T274&lt;&gt;"",$T274-$E274,TODAY()-$E274)+1)</f>
        <v/>
      </c>
      <c r="X274" s="480" t="str">
        <f>IF(OR($AH274="",$AH274="保有中"),"",$AH274)</f>
        <v/>
      </c>
      <c r="Y274" s="488"/>
      <c r="Z274" s="710"/>
      <c r="AD274" s="608"/>
      <c r="AE274" s="600" t="str">
        <f>IF($E274="","",WORKDAY($E274,12))</f>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IFERROR(INDEX(始値!$E$6:$BT$305,MATCH(TEXT($B274,"0"),TEXT(銘柄管理!$B$6:$B$305,"0"),0),MATCH($AE274,始値!$E$3:$BT$3,0)),"")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IF($F275="","",ROUND(IF($C275="売",$F275*0.94,$F275*1.06),0))</f>
        <v/>
      </c>
      <c r="N275" s="598" t="str">
        <f>IF($F275="","",ROUND(IF($C275="売",$F275*1.04,$F275*0.96),0))</f>
        <v/>
      </c>
      <c r="O275" s="478" t="str">
        <f>IF(OR($B275="",$F275="",$H275=""),"",IF($C275="売",IF($H275&lt;=$M275,"🟢利確",IF($H275&lt;=$F275*0.95,"🟡利確&amp;TR STOP検討",IF($H275&gt;=$N275,"🔴損切",IF($H275&gt;=$F275*1.035,"🔴損切間近",IF($H275&gt;=$F275*1.03,"⚠️+3%注意","保持継続"))))),IF($H275&gt;=$M275,"🟢利確",IF($H275&gt;=$F275*1.05,"🟡利確&amp;TR STOP検討",IF($H275&lt;=$N275,"🔴損切",IF($H275&lt;=$F275*0.965,"🔴損切間近",IF($H275&lt;=$F275*0.97,"⚠️-3%注意","保持継続")))))))</f>
        <v/>
      </c>
      <c r="P275" s="445"/>
      <c r="Q275" s="445"/>
      <c r="R275" s="480" t="str">
        <f>IF(P275="","",ROUND(P275*0.97,0))</f>
        <v/>
      </c>
      <c r="S275" s="480" t="str">
        <f>IF(B275="","",IF(T275&lt;&gt;"","✅売却済",IF(OR(H275="",L275=""),"📌保有中",IF(L275&gt;=0.06,"🟢利確推奨",IF(L275&gt;=0.05,"🟡利確直近",IF(L275&gt;=0.045,"🔵トレーリング検討",IF(L275&gt;-0.03,"📌保有中",IF(L275&gt;-0.04,"⚠️損切注意","🔴損切り"))))))))</f>
        <v/>
      </c>
      <c r="T275" s="596" t="str">
        <f>IF(OR($AH275="",$AH275="保有中"),"",IF($AH275="日数制限",$AE275,IF($AH275="損切確定",IF(N($AG275)=0,TODAY(),$AG275),IF(N($AF275)=0,TODAY(),$AF275))))</f>
        <v/>
      </c>
      <c r="U275" s="598" t="str">
        <f>IF(OR($AH275="",$AH275="保有中"),"",ROUND(IF($AH275="日数制限",$AI275,IF($AH275="利益確定",$M275,$N275)),0))</f>
        <v/>
      </c>
      <c r="V275" s="703" t="str">
        <f>IF(OR(F275="",G275="",U275=""),"",IF(C275="売",(F275-U275)*G275,(U275-F275)*G275))</f>
        <v/>
      </c>
      <c r="W275" s="480" t="str">
        <f>IF(OR($E275="",$B275=""),"",IF($T275&lt;&gt;"",$T275-$E275,TODAY()-$E275)+1)</f>
        <v/>
      </c>
      <c r="X275" s="480" t="str">
        <f>IF(OR($AH275="",$AH275="保有中"),"",$AH275)</f>
        <v/>
      </c>
      <c r="Y275" s="488"/>
      <c r="Z275" s="710"/>
      <c r="AD275" s="608"/>
      <c r="AE275" s="600" t="str">
        <f>IF($E275="","",WORKDAY($E275,12))</f>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IFERROR(INDEX(始値!$E$6:$BT$305,MATCH(TEXT($B275,"0"),TEXT(銘柄管理!$B$6:$B$305,"0"),0),MATCH($AE275,始値!$E$3:$BT$3,0)),"")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IF($F276="","",ROUND(IF($C276="売",$F276*0.94,$F276*1.06),0))</f>
        <v/>
      </c>
      <c r="N276" s="598" t="str">
        <f>IF($F276="","",ROUND(IF($C276="売",$F276*1.04,$F276*0.96),0))</f>
        <v/>
      </c>
      <c r="O276" s="478" t="str">
        <f>IF(OR($B276="",$F276="",$H276=""),"",IF($C276="売",IF($H276&lt;=$M276,"🟢利確",IF($H276&lt;=$F276*0.95,"🟡利確&amp;TR STOP検討",IF($H276&gt;=$N276,"🔴損切",IF($H276&gt;=$F276*1.035,"🔴損切間近",IF($H276&gt;=$F276*1.03,"⚠️+3%注意","保持継続"))))),IF($H276&gt;=$M276,"🟢利確",IF($H276&gt;=$F276*1.05,"🟡利確&amp;TR STOP検討",IF($H276&lt;=$N276,"🔴損切",IF($H276&lt;=$F276*0.965,"🔴損切間近",IF($H276&lt;=$F276*0.97,"⚠️-3%注意","保持継続")))))))</f>
        <v/>
      </c>
      <c r="P276" s="445"/>
      <c r="Q276" s="445"/>
      <c r="R276" s="480" t="str">
        <f>IF(P276="","",ROUND(P276*0.97,0))</f>
        <v/>
      </c>
      <c r="S276" s="480" t="str">
        <f>IF(B276="","",IF(T276&lt;&gt;"","✅売却済",IF(OR(H276="",L276=""),"📌保有中",IF(L276&gt;=0.06,"🟢利確推奨",IF(L276&gt;=0.05,"🟡利確直近",IF(L276&gt;=0.045,"🔵トレーリング検討",IF(L276&gt;-0.03,"📌保有中",IF(L276&gt;-0.04,"⚠️損切注意","🔴損切り"))))))))</f>
        <v/>
      </c>
      <c r="T276" s="596" t="str">
        <f>IF(OR($AH276="",$AH276="保有中"),"",IF($AH276="日数制限",$AE276,IF($AH276="損切確定",IF(N($AG276)=0,TODAY(),$AG276),IF(N($AF276)=0,TODAY(),$AF276))))</f>
        <v/>
      </c>
      <c r="U276" s="598" t="str">
        <f>IF(OR($AH276="",$AH276="保有中"),"",ROUND(IF($AH276="日数制限",$AI276,IF($AH276="利益確定",$M276,$N276)),0))</f>
        <v/>
      </c>
      <c r="V276" s="703" t="str">
        <f>IF(OR(F276="",G276="",U276=""),"",IF(C276="売",(F276-U276)*G276,(U276-F276)*G276))</f>
        <v/>
      </c>
      <c r="W276" s="480" t="str">
        <f>IF(OR($E276="",$B276=""),"",IF($T276&lt;&gt;"",$T276-$E276,TODAY()-$E276)+1)</f>
        <v/>
      </c>
      <c r="X276" s="480" t="str">
        <f>IF(OR($AH276="",$AH276="保有中"),"",$AH276)</f>
        <v/>
      </c>
      <c r="Y276" s="488"/>
      <c r="Z276" s="710"/>
      <c r="AD276" s="608"/>
      <c r="AE276" s="600" t="str">
        <f>IF($E276="","",WORKDAY($E276,12))</f>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IFERROR(INDEX(始値!$E$6:$BT$305,MATCH(TEXT($B276,"0"),TEXT(銘柄管理!$B$6:$B$305,"0"),0),MATCH($AE276,始値!$E$3:$BT$3,0)),"")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IF($F277="","",ROUND(IF($C277="売",$F277*0.94,$F277*1.06),0))</f>
        <v/>
      </c>
      <c r="N277" s="598" t="str">
        <f>IF($F277="","",ROUND(IF($C277="売",$F277*1.04,$F277*0.96),0))</f>
        <v/>
      </c>
      <c r="O277" s="478" t="str">
        <f>IF(OR($B277="",$F277="",$H277=""),"",IF($C277="売",IF($H277&lt;=$M277,"🟢利確",IF($H277&lt;=$F277*0.95,"🟡利確&amp;TR STOP検討",IF($H277&gt;=$N277,"🔴損切",IF($H277&gt;=$F277*1.035,"🔴損切間近",IF($H277&gt;=$F277*1.03,"⚠️+3%注意","保持継続"))))),IF($H277&gt;=$M277,"🟢利確",IF($H277&gt;=$F277*1.05,"🟡利確&amp;TR STOP検討",IF($H277&lt;=$N277,"🔴損切",IF($H277&lt;=$F277*0.965,"🔴損切間近",IF($H277&lt;=$F277*0.97,"⚠️-3%注意","保持継続")))))))</f>
        <v/>
      </c>
      <c r="P277" s="445"/>
      <c r="Q277" s="445"/>
      <c r="R277" s="480" t="str">
        <f>IF(P277="","",ROUND(P277*0.97,0))</f>
        <v/>
      </c>
      <c r="S277" s="480" t="str">
        <f>IF(B277="","",IF(T277&lt;&gt;"","✅売却済",IF(OR(H277="",L277=""),"📌保有中",IF(L277&gt;=0.06,"🟢利確推奨",IF(L277&gt;=0.05,"🟡利確直近",IF(L277&gt;=0.045,"🔵トレーリング検討",IF(L277&gt;-0.03,"📌保有中",IF(L277&gt;-0.04,"⚠️損切注意","🔴損切り"))))))))</f>
        <v/>
      </c>
      <c r="T277" s="596" t="str">
        <f>IF(OR($AH277="",$AH277="保有中"),"",IF($AH277="日数制限",$AE277,IF($AH277="損切確定",IF(N($AG277)=0,TODAY(),$AG277),IF(N($AF277)=0,TODAY(),$AF277))))</f>
        <v/>
      </c>
      <c r="U277" s="598" t="str">
        <f>IF(OR($AH277="",$AH277="保有中"),"",ROUND(IF($AH277="日数制限",$AI277,IF($AH277="利益確定",$M277,$N277)),0))</f>
        <v/>
      </c>
      <c r="V277" s="703" t="str">
        <f>IF(OR(F277="",G277="",U277=""),"",IF(C277="売",(F277-U277)*G277,(U277-F277)*G277))</f>
        <v/>
      </c>
      <c r="W277" s="480" t="str">
        <f>IF(OR($E277="",$B277=""),"",IF($T277&lt;&gt;"",$T277-$E277,TODAY()-$E277)+1)</f>
        <v/>
      </c>
      <c r="X277" s="480" t="str">
        <f>IF(OR($AH277="",$AH277="保有中"),"",$AH277)</f>
        <v/>
      </c>
      <c r="Y277" s="488"/>
      <c r="Z277" s="710"/>
      <c r="AD277" s="608"/>
      <c r="AE277" s="600" t="str">
        <f>IF($E277="","",WORKDAY($E277,12))</f>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IFERROR(INDEX(始値!$E$6:$BT$305,MATCH(TEXT($B277,"0"),TEXT(銘柄管理!$B$6:$B$305,"0"),0),MATCH($AE277,始値!$E$3:$BT$3,0)),"")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IF($F278="","",ROUND(IF($C278="売",$F278*0.94,$F278*1.06),0))</f>
        <v/>
      </c>
      <c r="N278" s="598" t="str">
        <f>IF($F278="","",ROUND(IF($C278="売",$F278*1.04,$F278*0.96),0))</f>
        <v/>
      </c>
      <c r="O278" s="478" t="str">
        <f>IF(OR($B278="",$F278="",$H278=""),"",IF($C278="売",IF($H278&lt;=$M278,"🟢利確",IF($H278&lt;=$F278*0.95,"🟡利確&amp;TR STOP検討",IF($H278&gt;=$N278,"🔴損切",IF($H278&gt;=$F278*1.035,"🔴損切間近",IF($H278&gt;=$F278*1.03,"⚠️+3%注意","保持継続"))))),IF($H278&gt;=$M278,"🟢利確",IF($H278&gt;=$F278*1.05,"🟡利確&amp;TR STOP検討",IF($H278&lt;=$N278,"🔴損切",IF($H278&lt;=$F278*0.965,"🔴損切間近",IF($H278&lt;=$F278*0.97,"⚠️-3%注意","保持継続")))))))</f>
        <v/>
      </c>
      <c r="P278" s="445"/>
      <c r="Q278" s="445"/>
      <c r="R278" s="480" t="str">
        <f>IF(P278="","",ROUND(P278*0.97,0))</f>
        <v/>
      </c>
      <c r="S278" s="480" t="str">
        <f>IF(B278="","",IF(T278&lt;&gt;"","✅売却済",IF(OR(H278="",L278=""),"📌保有中",IF(L278&gt;=0.06,"🟢利確推奨",IF(L278&gt;=0.05,"🟡利確直近",IF(L278&gt;=0.045,"🔵トレーリング検討",IF(L278&gt;-0.03,"📌保有中",IF(L278&gt;-0.04,"⚠️損切注意","🔴損切り"))))))))</f>
        <v/>
      </c>
      <c r="T278" s="596" t="str">
        <f>IF(OR($AH278="",$AH278="保有中"),"",IF($AH278="日数制限",$AE278,IF($AH278="損切確定",IF(N($AG278)=0,TODAY(),$AG278),IF(N($AF278)=0,TODAY(),$AF278))))</f>
        <v/>
      </c>
      <c r="U278" s="598" t="str">
        <f>IF(OR($AH278="",$AH278="保有中"),"",ROUND(IF($AH278="日数制限",$AI278,IF($AH278="利益確定",$M278,$N278)),0))</f>
        <v/>
      </c>
      <c r="V278" s="703" t="str">
        <f>IF(OR(F278="",G278="",U278=""),"",IF(C278="売",(F278-U278)*G278,(U278-F278)*G278))</f>
        <v/>
      </c>
      <c r="W278" s="480" t="str">
        <f>IF(OR($E278="",$B278=""),"",IF($T278&lt;&gt;"",$T278-$E278,TODAY()-$E278)+1)</f>
        <v/>
      </c>
      <c r="X278" s="480" t="str">
        <f>IF(OR($AH278="",$AH278="保有中"),"",$AH278)</f>
        <v/>
      </c>
      <c r="Y278" s="488"/>
      <c r="Z278" s="710"/>
      <c r="AD278" s="608"/>
      <c r="AE278" s="600" t="str">
        <f>IF($E278="","",WORKDAY($E278,12))</f>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IFERROR(INDEX(始値!$E$6:$BT$305,MATCH(TEXT($B278,"0"),TEXT(銘柄管理!$B$6:$B$305,"0"),0),MATCH($AE278,始値!$E$3:$BT$3,0)),"")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IF($F279="","",ROUND(IF($C279="売",$F279*0.94,$F279*1.06),0))</f>
        <v/>
      </c>
      <c r="N279" s="598" t="str">
        <f>IF($F279="","",ROUND(IF($C279="売",$F279*1.04,$F279*0.96),0))</f>
        <v/>
      </c>
      <c r="O279" s="478" t="str">
        <f>IF(OR($B279="",$F279="",$H279=""),"",IF($C279="売",IF($H279&lt;=$M279,"🟢利確",IF($H279&lt;=$F279*0.95,"🟡利確&amp;TR STOP検討",IF($H279&gt;=$N279,"🔴損切",IF($H279&gt;=$F279*1.035,"🔴損切間近",IF($H279&gt;=$F279*1.03,"⚠️+3%注意","保持継続"))))),IF($H279&gt;=$M279,"🟢利確",IF($H279&gt;=$F279*1.05,"🟡利確&amp;TR STOP検討",IF($H279&lt;=$N279,"🔴損切",IF($H279&lt;=$F279*0.965,"🔴損切間近",IF($H279&lt;=$F279*0.97,"⚠️-3%注意","保持継続")))))))</f>
        <v/>
      </c>
      <c r="P279" s="445"/>
      <c r="Q279" s="445"/>
      <c r="R279" s="480" t="str">
        <f>IF(P279="","",ROUND(P279*0.97,0))</f>
        <v/>
      </c>
      <c r="S279" s="480" t="str">
        <f>IF(B279="","",IF(T279&lt;&gt;"","✅売却済",IF(OR(H279="",L279=""),"📌保有中",IF(L279&gt;=0.06,"🟢利確推奨",IF(L279&gt;=0.05,"🟡利確直近",IF(L279&gt;=0.045,"🔵トレーリング検討",IF(L279&gt;-0.03,"📌保有中",IF(L279&gt;-0.04,"⚠️損切注意","🔴損切り"))))))))</f>
        <v/>
      </c>
      <c r="T279" s="596" t="str">
        <f>IF(OR($AH279="",$AH279="保有中"),"",IF($AH279="日数制限",$AE279,IF($AH279="損切確定",IF(N($AG279)=0,TODAY(),$AG279),IF(N($AF279)=0,TODAY(),$AF279))))</f>
        <v/>
      </c>
      <c r="U279" s="598" t="str">
        <f>IF(OR($AH279="",$AH279="保有中"),"",ROUND(IF($AH279="日数制限",$AI279,IF($AH279="利益確定",$M279,$N279)),0))</f>
        <v/>
      </c>
      <c r="V279" s="703" t="str">
        <f>IF(OR(F279="",G279="",U279=""),"",IF(C279="売",(F279-U279)*G279,(U279-F279)*G279))</f>
        <v/>
      </c>
      <c r="W279" s="480" t="str">
        <f>IF(OR($E279="",$B279=""),"",IF($T279&lt;&gt;"",$T279-$E279,TODAY()-$E279)+1)</f>
        <v/>
      </c>
      <c r="X279" s="480" t="str">
        <f>IF(OR($AH279="",$AH279="保有中"),"",$AH279)</f>
        <v/>
      </c>
      <c r="Y279" s="488"/>
      <c r="Z279" s="710"/>
      <c r="AD279" s="608"/>
      <c r="AE279" s="600" t="str">
        <f>IF($E279="","",WORKDAY($E279,12))</f>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IFERROR(INDEX(始値!$E$6:$BT$305,MATCH(TEXT($B279,"0"),TEXT(銘柄管理!$B$6:$B$305,"0"),0),MATCH($AE279,始値!$E$3:$BT$3,0)),"")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IF($F280="","",ROUND(IF($C280="売",$F280*0.94,$F280*1.06),0))</f>
        <v/>
      </c>
      <c r="N280" s="598" t="str">
        <f>IF($F280="","",ROUND(IF($C280="売",$F280*1.04,$F280*0.96),0))</f>
        <v/>
      </c>
      <c r="O280" s="478" t="str">
        <f>IF(OR($B280="",$F280="",$H280=""),"",IF($C280="売",IF($H280&lt;=$M280,"🟢利確",IF($H280&lt;=$F280*0.95,"🟡利確&amp;TR STOP検討",IF($H280&gt;=$N280,"🔴損切",IF($H280&gt;=$F280*1.035,"🔴損切間近",IF($H280&gt;=$F280*1.03,"⚠️+3%注意","保持継続"))))),IF($H280&gt;=$M280,"🟢利確",IF($H280&gt;=$F280*1.05,"🟡利確&amp;TR STOP検討",IF($H280&lt;=$N280,"🔴損切",IF($H280&lt;=$F280*0.965,"🔴損切間近",IF($H280&lt;=$F280*0.97,"⚠️-3%注意","保持継続")))))))</f>
        <v/>
      </c>
      <c r="P280" s="445"/>
      <c r="Q280" s="445"/>
      <c r="R280" s="480" t="str">
        <f>IF(P280="","",ROUND(P280*0.97,0))</f>
        <v/>
      </c>
      <c r="S280" s="480" t="str">
        <f>IF(B280="","",IF(T280&lt;&gt;"","✅売却済",IF(OR(H280="",L280=""),"📌保有中",IF(L280&gt;=0.06,"🟢利確推奨",IF(L280&gt;=0.05,"🟡利確直近",IF(L280&gt;=0.045,"🔵トレーリング検討",IF(L280&gt;-0.03,"📌保有中",IF(L280&gt;-0.04,"⚠️損切注意","🔴損切り"))))))))</f>
        <v/>
      </c>
      <c r="T280" s="596" t="str">
        <f>IF(OR($AH280="",$AH280="保有中"),"",IF($AH280="日数制限",$AE280,IF($AH280="損切確定",IF(N($AG280)=0,TODAY(),$AG280),IF(N($AF280)=0,TODAY(),$AF280))))</f>
        <v/>
      </c>
      <c r="U280" s="598" t="str">
        <f>IF(OR($AH280="",$AH280="保有中"),"",ROUND(IF($AH280="日数制限",$AI280,IF($AH280="利益確定",$M280,$N280)),0))</f>
        <v/>
      </c>
      <c r="V280" s="703" t="str">
        <f>IF(OR(F280="",G280="",U280=""),"",IF(C280="売",(F280-U280)*G280,(U280-F280)*G280))</f>
        <v/>
      </c>
      <c r="W280" s="480" t="str">
        <f>IF(OR($E280="",$B280=""),"",IF($T280&lt;&gt;"",$T280-$E280,TODAY()-$E280)+1)</f>
        <v/>
      </c>
      <c r="X280" s="480" t="str">
        <f>IF(OR($AH280="",$AH280="保有中"),"",$AH280)</f>
        <v/>
      </c>
      <c r="Y280" s="488"/>
      <c r="Z280" s="710"/>
      <c r="AD280" s="608"/>
      <c r="AE280" s="600" t="str">
        <f>IF($E280="","",WORKDAY($E280,12))</f>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IFERROR(INDEX(始値!$E$6:$BT$305,MATCH(TEXT($B280,"0"),TEXT(銘柄管理!$B$6:$B$305,"0"),0),MATCH($AE280,始値!$E$3:$BT$3,0)),"")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IF($F281="","",ROUND(IF($C281="売",$F281*0.94,$F281*1.06),0))</f>
        <v/>
      </c>
      <c r="N281" s="598" t="str">
        <f>IF($F281="","",ROUND(IF($C281="売",$F281*1.04,$F281*0.96),0))</f>
        <v/>
      </c>
      <c r="O281" s="478" t="str">
        <f>IF(OR($B281="",$F281="",$H281=""),"",IF($C281="売",IF($H281&lt;=$M281,"🟢利確",IF($H281&lt;=$F281*0.95,"🟡利確&amp;TR STOP検討",IF($H281&gt;=$N281,"🔴損切",IF($H281&gt;=$F281*1.035,"🔴損切間近",IF($H281&gt;=$F281*1.03,"⚠️+3%注意","保持継続"))))),IF($H281&gt;=$M281,"🟢利確",IF($H281&gt;=$F281*1.05,"🟡利確&amp;TR STOP検討",IF($H281&lt;=$N281,"🔴損切",IF($H281&lt;=$F281*0.965,"🔴損切間近",IF($H281&lt;=$F281*0.97,"⚠️-3%注意","保持継続")))))))</f>
        <v/>
      </c>
      <c r="P281" s="445"/>
      <c r="Q281" s="445"/>
      <c r="R281" s="480" t="str">
        <f>IF(P281="","",ROUND(P281*0.97,0))</f>
        <v/>
      </c>
      <c r="S281" s="480" t="str">
        <f>IF(B281="","",IF(T281&lt;&gt;"","✅売却済",IF(OR(H281="",L281=""),"📌保有中",IF(L281&gt;=0.06,"🟢利確推奨",IF(L281&gt;=0.05,"🟡利確直近",IF(L281&gt;=0.045,"🔵トレーリング検討",IF(L281&gt;-0.03,"📌保有中",IF(L281&gt;-0.04,"⚠️損切注意","🔴損切り"))))))))</f>
        <v/>
      </c>
      <c r="T281" s="596" t="str">
        <f>IF(OR($AH281="",$AH281="保有中"),"",IF($AH281="日数制限",$AE281,IF($AH281="損切確定",IF(N($AG281)=0,TODAY(),$AG281),IF(N($AF281)=0,TODAY(),$AF281))))</f>
        <v/>
      </c>
      <c r="U281" s="598" t="str">
        <f>IF(OR($AH281="",$AH281="保有中"),"",ROUND(IF($AH281="日数制限",$AI281,IF($AH281="利益確定",$M281,$N281)),0))</f>
        <v/>
      </c>
      <c r="V281" s="703" t="str">
        <f>IF(OR(F281="",G281="",U281=""),"",IF(C281="売",(F281-U281)*G281,(U281-F281)*G281))</f>
        <v/>
      </c>
      <c r="W281" s="480" t="str">
        <f>IF(OR($E281="",$B281=""),"",IF($T281&lt;&gt;"",$T281-$E281,TODAY()-$E281)+1)</f>
        <v/>
      </c>
      <c r="X281" s="480" t="str">
        <f>IF(OR($AH281="",$AH281="保有中"),"",$AH281)</f>
        <v/>
      </c>
      <c r="Y281" s="488"/>
      <c r="Z281" s="710"/>
      <c r="AD281" s="608"/>
      <c r="AE281" s="600" t="str">
        <f>IF($E281="","",WORKDAY($E281,12))</f>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IFERROR(INDEX(始値!$E$6:$BT$305,MATCH(TEXT($B281,"0"),TEXT(銘柄管理!$B$6:$B$305,"0"),0),MATCH($AE281,始値!$E$3:$BT$3,0)),"")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IF($F282="","",ROUND(IF($C282="売",$F282*0.94,$F282*1.06),0))</f>
        <v/>
      </c>
      <c r="N282" s="598" t="str">
        <f>IF($F282="","",ROUND(IF($C282="売",$F282*1.04,$F282*0.96),0))</f>
        <v/>
      </c>
      <c r="O282" s="478" t="str">
        <f>IF(OR($B282="",$F282="",$H282=""),"",IF($C282="売",IF($H282&lt;=$M282,"🟢利確",IF($H282&lt;=$F282*0.95,"🟡利確&amp;TR STOP検討",IF($H282&gt;=$N282,"🔴損切",IF($H282&gt;=$F282*1.035,"🔴損切間近",IF($H282&gt;=$F282*1.03,"⚠️+3%注意","保持継続"))))),IF($H282&gt;=$M282,"🟢利確",IF($H282&gt;=$F282*1.05,"🟡利確&amp;TR STOP検討",IF($H282&lt;=$N282,"🔴損切",IF($H282&lt;=$F282*0.965,"🔴損切間近",IF($H282&lt;=$F282*0.97,"⚠️-3%注意","保持継続")))))))</f>
        <v/>
      </c>
      <c r="P282" s="445"/>
      <c r="Q282" s="445"/>
      <c r="R282" s="480" t="str">
        <f>IF(P282="","",ROUND(P282*0.97,0))</f>
        <v/>
      </c>
      <c r="S282" s="480" t="str">
        <f>IF(B282="","",IF(T282&lt;&gt;"","✅売却済",IF(OR(H282="",L282=""),"📌保有中",IF(L282&gt;=0.06,"🟢利確推奨",IF(L282&gt;=0.05,"🟡利確直近",IF(L282&gt;=0.045,"🔵トレーリング検討",IF(L282&gt;-0.03,"📌保有中",IF(L282&gt;-0.04,"⚠️損切注意","🔴損切り"))))))))</f>
        <v/>
      </c>
      <c r="T282" s="596" t="str">
        <f>IF(OR($AH282="",$AH282="保有中"),"",IF($AH282="日数制限",$AE282,IF($AH282="損切確定",IF(N($AG282)=0,TODAY(),$AG282),IF(N($AF282)=0,TODAY(),$AF282))))</f>
        <v/>
      </c>
      <c r="U282" s="598" t="str">
        <f>IF(OR($AH282="",$AH282="保有中"),"",ROUND(IF($AH282="日数制限",$AI282,IF($AH282="利益確定",$M282,$N282)),0))</f>
        <v/>
      </c>
      <c r="V282" s="703" t="str">
        <f>IF(OR(F282="",G282="",U282=""),"",IF(C282="売",(F282-U282)*G282,(U282-F282)*G282))</f>
        <v/>
      </c>
      <c r="W282" s="480" t="str">
        <f>IF(OR($E282="",$B282=""),"",IF($T282&lt;&gt;"",$T282-$E282,TODAY()-$E282)+1)</f>
        <v/>
      </c>
      <c r="X282" s="480" t="str">
        <f>IF(OR($AH282="",$AH282="保有中"),"",$AH282)</f>
        <v/>
      </c>
      <c r="Y282" s="488"/>
      <c r="Z282" s="710"/>
      <c r="AD282" s="608"/>
      <c r="AE282" s="600" t="str">
        <f>IF($E282="","",WORKDAY($E282,12))</f>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IFERROR(INDEX(始値!$E$6:$BT$305,MATCH(TEXT($B282,"0"),TEXT(銘柄管理!$B$6:$B$305,"0"),0),MATCH($AE282,始値!$E$3:$BT$3,0)),"")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IF($F283="","",ROUND(IF($C283="売",$F283*0.94,$F283*1.06),0))</f>
        <v/>
      </c>
      <c r="N283" s="598" t="str">
        <f>IF($F283="","",ROUND(IF($C283="売",$F283*1.04,$F283*0.96),0))</f>
        <v/>
      </c>
      <c r="O283" s="478" t="str">
        <f>IF(OR($B283="",$F283="",$H283=""),"",IF($C283="売",IF($H283&lt;=$M283,"🟢利確",IF($H283&lt;=$F283*0.95,"🟡利確&amp;TR STOP検討",IF($H283&gt;=$N283,"🔴損切",IF($H283&gt;=$F283*1.035,"🔴損切間近",IF($H283&gt;=$F283*1.03,"⚠️+3%注意","保持継続"))))),IF($H283&gt;=$M283,"🟢利確",IF($H283&gt;=$F283*1.05,"🟡利確&amp;TR STOP検討",IF($H283&lt;=$N283,"🔴損切",IF($H283&lt;=$F283*0.965,"🔴損切間近",IF($H283&lt;=$F283*0.97,"⚠️-3%注意","保持継続")))))))</f>
        <v/>
      </c>
      <c r="P283" s="445"/>
      <c r="Q283" s="445"/>
      <c r="R283" s="480" t="str">
        <f>IF(P283="","",ROUND(P283*0.97,0))</f>
        <v/>
      </c>
      <c r="S283" s="480" t="str">
        <f>IF(B283="","",IF(T283&lt;&gt;"","✅売却済",IF(OR(H283="",L283=""),"📌保有中",IF(L283&gt;=0.06,"🟢利確推奨",IF(L283&gt;=0.05,"🟡利確直近",IF(L283&gt;=0.045,"🔵トレーリング検討",IF(L283&gt;-0.03,"📌保有中",IF(L283&gt;-0.04,"⚠️損切注意","🔴損切り"))))))))</f>
        <v/>
      </c>
      <c r="T283" s="596" t="str">
        <f>IF(OR($AH283="",$AH283="保有中"),"",IF($AH283="日数制限",$AE283,IF($AH283="損切確定",IF(N($AG283)=0,TODAY(),$AG283),IF(N($AF283)=0,TODAY(),$AF283))))</f>
        <v/>
      </c>
      <c r="U283" s="598" t="str">
        <f>IF(OR($AH283="",$AH283="保有中"),"",ROUND(IF($AH283="日数制限",$AI283,IF($AH283="利益確定",$M283,$N283)),0))</f>
        <v/>
      </c>
      <c r="V283" s="703" t="str">
        <f>IF(OR(F283="",G283="",U283=""),"",IF(C283="売",(F283-U283)*G283,(U283-F283)*G283))</f>
        <v/>
      </c>
      <c r="W283" s="480" t="str">
        <f>IF(OR($E283="",$B283=""),"",IF($T283&lt;&gt;"",$T283-$E283,TODAY()-$E283)+1)</f>
        <v/>
      </c>
      <c r="X283" s="480" t="str">
        <f>IF(OR($AH283="",$AH283="保有中"),"",$AH283)</f>
        <v/>
      </c>
      <c r="Y283" s="488"/>
      <c r="Z283" s="710"/>
      <c r="AD283" s="608"/>
      <c r="AE283" s="600" t="str">
        <f>IF($E283="","",WORKDAY($E283,12))</f>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IFERROR(INDEX(始値!$E$6:$BT$305,MATCH(TEXT($B283,"0"),TEXT(銘柄管理!$B$6:$B$305,"0"),0),MATCH($AE283,始値!$E$3:$BT$3,0)),"")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IF($F284="","",ROUND(IF($C284="売",$F284*0.94,$F284*1.06),0))</f>
        <v/>
      </c>
      <c r="N284" s="598" t="str">
        <f>IF($F284="","",ROUND(IF($C284="売",$F284*1.04,$F284*0.96),0))</f>
        <v/>
      </c>
      <c r="O284" s="478" t="str">
        <f>IF(OR($B284="",$F284="",$H284=""),"",IF($C284="売",IF($H284&lt;=$M284,"🟢利確",IF($H284&lt;=$F284*0.95,"🟡利確&amp;TR STOP検討",IF($H284&gt;=$N284,"🔴損切",IF($H284&gt;=$F284*1.035,"🔴損切間近",IF($H284&gt;=$F284*1.03,"⚠️+3%注意","保持継続"))))),IF($H284&gt;=$M284,"🟢利確",IF($H284&gt;=$F284*1.05,"🟡利確&amp;TR STOP検討",IF($H284&lt;=$N284,"🔴損切",IF($H284&lt;=$F284*0.965,"🔴損切間近",IF($H284&lt;=$F284*0.97,"⚠️-3%注意","保持継続")))))))</f>
        <v/>
      </c>
      <c r="P284" s="445"/>
      <c r="Q284" s="445"/>
      <c r="R284" s="480" t="str">
        <f>IF(P284="","",ROUND(P284*0.97,0))</f>
        <v/>
      </c>
      <c r="S284" s="480" t="str">
        <f>IF(B284="","",IF(T284&lt;&gt;"","✅売却済",IF(OR(H284="",L284=""),"📌保有中",IF(L284&gt;=0.06,"🟢利確推奨",IF(L284&gt;=0.05,"🟡利確直近",IF(L284&gt;=0.045,"🔵トレーリング検討",IF(L284&gt;-0.03,"📌保有中",IF(L284&gt;-0.04,"⚠️損切注意","🔴損切り"))))))))</f>
        <v/>
      </c>
      <c r="T284" s="596" t="str">
        <f>IF(OR($AH284="",$AH284="保有中"),"",IF($AH284="日数制限",$AE284,IF($AH284="損切確定",IF(N($AG284)=0,TODAY(),$AG284),IF(N($AF284)=0,TODAY(),$AF284))))</f>
        <v/>
      </c>
      <c r="U284" s="598" t="str">
        <f>IF(OR($AH284="",$AH284="保有中"),"",ROUND(IF($AH284="日数制限",$AI284,IF($AH284="利益確定",$M284,$N284)),0))</f>
        <v/>
      </c>
      <c r="V284" s="703" t="str">
        <f>IF(OR(F284="",G284="",U284=""),"",IF(C284="売",(F284-U284)*G284,(U284-F284)*G284))</f>
        <v/>
      </c>
      <c r="W284" s="480" t="str">
        <f>IF(OR($E284="",$B284=""),"",IF($T284&lt;&gt;"",$T284-$E284,TODAY()-$E284)+1)</f>
        <v/>
      </c>
      <c r="X284" s="480" t="str">
        <f>IF(OR($AH284="",$AH284="保有中"),"",$AH284)</f>
        <v/>
      </c>
      <c r="Y284" s="488"/>
      <c r="Z284" s="710"/>
      <c r="AD284" s="608"/>
      <c r="AE284" s="600" t="str">
        <f>IF($E284="","",WORKDAY($E284,12))</f>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IFERROR(INDEX(始値!$E$6:$BT$305,MATCH(TEXT($B284,"0"),TEXT(銘柄管理!$B$6:$B$305,"0"),0),MATCH($AE284,始値!$E$3:$BT$3,0)),"")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IF($F285="","",ROUND(IF($C285="売",$F285*0.94,$F285*1.06),0))</f>
        <v/>
      </c>
      <c r="N285" s="598" t="str">
        <f>IF($F285="","",ROUND(IF($C285="売",$F285*1.04,$F285*0.96),0))</f>
        <v/>
      </c>
      <c r="O285" s="478" t="str">
        <f>IF(OR($B285="",$F285="",$H285=""),"",IF($C285="売",IF($H285&lt;=$M285,"🟢利確",IF($H285&lt;=$F285*0.95,"🟡利確&amp;TR STOP検討",IF($H285&gt;=$N285,"🔴損切",IF($H285&gt;=$F285*1.035,"🔴損切間近",IF($H285&gt;=$F285*1.03,"⚠️+3%注意","保持継続"))))),IF($H285&gt;=$M285,"🟢利確",IF($H285&gt;=$F285*1.05,"🟡利確&amp;TR STOP検討",IF($H285&lt;=$N285,"🔴損切",IF($H285&lt;=$F285*0.965,"🔴損切間近",IF($H285&lt;=$F285*0.97,"⚠️-3%注意","保持継続")))))))</f>
        <v/>
      </c>
      <c r="P285" s="445"/>
      <c r="Q285" s="445"/>
      <c r="R285" s="480" t="str">
        <f>IF(P285="","",ROUND(P285*0.97,0))</f>
        <v/>
      </c>
      <c r="S285" s="480" t="str">
        <f>IF(B285="","",IF(T285&lt;&gt;"","✅売却済",IF(OR(H285="",L285=""),"📌保有中",IF(L285&gt;=0.06,"🟢利確推奨",IF(L285&gt;=0.05,"🟡利確直近",IF(L285&gt;=0.045,"🔵トレーリング検討",IF(L285&gt;-0.03,"📌保有中",IF(L285&gt;-0.04,"⚠️損切注意","🔴損切り"))))))))</f>
        <v/>
      </c>
      <c r="T285" s="596" t="str">
        <f>IF(OR($AH285="",$AH285="保有中"),"",IF($AH285="日数制限",$AE285,IF($AH285="損切確定",IF(N($AG285)=0,TODAY(),$AG285),IF(N($AF285)=0,TODAY(),$AF285))))</f>
        <v/>
      </c>
      <c r="U285" s="598" t="str">
        <f>IF(OR($AH285="",$AH285="保有中"),"",ROUND(IF($AH285="日数制限",$AI285,IF($AH285="利益確定",$M285,$N285)),0))</f>
        <v/>
      </c>
      <c r="V285" s="703" t="str">
        <f>IF(OR(F285="",G285="",U285=""),"",IF(C285="売",(F285-U285)*G285,(U285-F285)*G285))</f>
        <v/>
      </c>
      <c r="W285" s="480" t="str">
        <f>IF(OR($E285="",$B285=""),"",IF($T285&lt;&gt;"",$T285-$E285,TODAY()-$E285)+1)</f>
        <v/>
      </c>
      <c r="X285" s="480" t="str">
        <f>IF(OR($AH285="",$AH285="保有中"),"",$AH285)</f>
        <v/>
      </c>
      <c r="Y285" s="488"/>
      <c r="Z285" s="710"/>
      <c r="AD285" s="608"/>
      <c r="AE285" s="600" t="str">
        <f>IF($E285="","",WORKDAY($E285,12))</f>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IFERROR(INDEX(始値!$E$6:$BT$305,MATCH(TEXT($B285,"0"),TEXT(銘柄管理!$B$6:$B$305,"0"),0),MATCH($AE285,始値!$E$3:$BT$3,0)),"")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IF($F286="","",ROUND(IF($C286="売",$F286*0.94,$F286*1.06),0))</f>
        <v/>
      </c>
      <c r="N286" s="598" t="str">
        <f>IF($F286="","",ROUND(IF($C286="売",$F286*1.04,$F286*0.96),0))</f>
        <v/>
      </c>
      <c r="O286" s="478" t="str">
        <f>IF(OR($B286="",$F286="",$H286=""),"",IF($C286="売",IF($H286&lt;=$M286,"🟢利確",IF($H286&lt;=$F286*0.95,"🟡利確&amp;TR STOP検討",IF($H286&gt;=$N286,"🔴損切",IF($H286&gt;=$F286*1.035,"🔴損切間近",IF($H286&gt;=$F286*1.03,"⚠️+3%注意","保持継続"))))),IF($H286&gt;=$M286,"🟢利確",IF($H286&gt;=$F286*1.05,"🟡利確&amp;TR STOP検討",IF($H286&lt;=$N286,"🔴損切",IF($H286&lt;=$F286*0.965,"🔴損切間近",IF($H286&lt;=$F286*0.97,"⚠️-3%注意","保持継続")))))))</f>
        <v/>
      </c>
      <c r="P286" s="445"/>
      <c r="Q286" s="445"/>
      <c r="R286" s="480" t="str">
        <f>IF(P286="","",ROUND(P286*0.97,0))</f>
        <v/>
      </c>
      <c r="S286" s="480" t="str">
        <f>IF(B286="","",IF(T286&lt;&gt;"","✅売却済",IF(OR(H286="",L286=""),"📌保有中",IF(L286&gt;=0.06,"🟢利確推奨",IF(L286&gt;=0.05,"🟡利確直近",IF(L286&gt;=0.045,"🔵トレーリング検討",IF(L286&gt;-0.03,"📌保有中",IF(L286&gt;-0.04,"⚠️損切注意","🔴損切り"))))))))</f>
        <v/>
      </c>
      <c r="T286" s="596" t="str">
        <f>IF(OR($AH286="",$AH286="保有中"),"",IF($AH286="日数制限",$AE286,IF($AH286="損切確定",IF(N($AG286)=0,TODAY(),$AG286),IF(N($AF286)=0,TODAY(),$AF286))))</f>
        <v/>
      </c>
      <c r="U286" s="598" t="str">
        <f>IF(OR($AH286="",$AH286="保有中"),"",ROUND(IF($AH286="日数制限",$AI286,IF($AH286="利益確定",$M286,$N286)),0))</f>
        <v/>
      </c>
      <c r="V286" s="703" t="str">
        <f>IF(OR(F286="",G286="",U286=""),"",IF(C286="売",(F286-U286)*G286,(U286-F286)*G286))</f>
        <v/>
      </c>
      <c r="W286" s="480" t="str">
        <f>IF(OR($E286="",$B286=""),"",IF($T286&lt;&gt;"",$T286-$E286,TODAY()-$E286)+1)</f>
        <v/>
      </c>
      <c r="X286" s="480" t="str">
        <f>IF(OR($AH286="",$AH286="保有中"),"",$AH286)</f>
        <v/>
      </c>
      <c r="Y286" s="488"/>
      <c r="Z286" s="710"/>
      <c r="AD286" s="608"/>
      <c r="AE286" s="600" t="str">
        <f>IF($E286="","",WORKDAY($E286,12))</f>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IFERROR(INDEX(始値!$E$6:$BT$305,MATCH(TEXT($B286,"0"),TEXT(銘柄管理!$B$6:$B$305,"0"),0),MATCH($AE286,始値!$E$3:$BT$3,0)),"")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IF($F287="","",ROUND(IF($C287="売",$F287*0.94,$F287*1.06),0))</f>
        <v/>
      </c>
      <c r="N287" s="598" t="str">
        <f>IF($F287="","",ROUND(IF($C287="売",$F287*1.04,$F287*0.96),0))</f>
        <v/>
      </c>
      <c r="O287" s="478" t="str">
        <f>IF(OR($B287="",$F287="",$H287=""),"",IF($C287="売",IF($H287&lt;=$M287,"🟢利確",IF($H287&lt;=$F287*0.95,"🟡利確&amp;TR STOP検討",IF($H287&gt;=$N287,"🔴損切",IF($H287&gt;=$F287*1.035,"🔴損切間近",IF($H287&gt;=$F287*1.03,"⚠️+3%注意","保持継続"))))),IF($H287&gt;=$M287,"🟢利確",IF($H287&gt;=$F287*1.05,"🟡利確&amp;TR STOP検討",IF($H287&lt;=$N287,"🔴損切",IF($H287&lt;=$F287*0.965,"🔴損切間近",IF($H287&lt;=$F287*0.97,"⚠️-3%注意","保持継続")))))))</f>
        <v/>
      </c>
      <c r="P287" s="445"/>
      <c r="Q287" s="445"/>
      <c r="R287" s="480" t="str">
        <f>IF(P287="","",ROUND(P287*0.97,0))</f>
        <v/>
      </c>
      <c r="S287" s="480" t="str">
        <f>IF(B287="","",IF(T287&lt;&gt;"","✅売却済",IF(OR(H287="",L287=""),"📌保有中",IF(L287&gt;=0.06,"🟢利確推奨",IF(L287&gt;=0.05,"🟡利確直近",IF(L287&gt;=0.045,"🔵トレーリング検討",IF(L287&gt;-0.03,"📌保有中",IF(L287&gt;-0.04,"⚠️損切注意","🔴損切り"))))))))</f>
        <v/>
      </c>
      <c r="T287" s="596" t="str">
        <f>IF(OR($AH287="",$AH287="保有中"),"",IF($AH287="日数制限",$AE287,IF($AH287="損切確定",IF(N($AG287)=0,TODAY(),$AG287),IF(N($AF287)=0,TODAY(),$AF287))))</f>
        <v/>
      </c>
      <c r="U287" s="598" t="str">
        <f>IF(OR($AH287="",$AH287="保有中"),"",ROUND(IF($AH287="日数制限",$AI287,IF($AH287="利益確定",$M287,$N287)),0))</f>
        <v/>
      </c>
      <c r="V287" s="703" t="str">
        <f>IF(OR(F287="",G287="",U287=""),"",IF(C287="売",(F287-U287)*G287,(U287-F287)*G287))</f>
        <v/>
      </c>
      <c r="W287" s="480" t="str">
        <f>IF(OR($E287="",$B287=""),"",IF($T287&lt;&gt;"",$T287-$E287,TODAY()-$E287)+1)</f>
        <v/>
      </c>
      <c r="X287" s="480" t="str">
        <f>IF(OR($AH287="",$AH287="保有中"),"",$AH287)</f>
        <v/>
      </c>
      <c r="Y287" s="488"/>
      <c r="Z287" s="710"/>
      <c r="AD287" s="608"/>
      <c r="AE287" s="600" t="str">
        <f>IF($E287="","",WORKDAY($E287,12))</f>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IFERROR(INDEX(始値!$E$6:$BT$305,MATCH(TEXT($B287,"0"),TEXT(銘柄管理!$B$6:$B$305,"0"),0),MATCH($AE287,始値!$E$3:$BT$3,0)),"")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IF($F288="","",ROUND(IF($C288="売",$F288*0.94,$F288*1.06),0))</f>
        <v/>
      </c>
      <c r="N288" s="598" t="str">
        <f>IF($F288="","",ROUND(IF($C288="売",$F288*1.04,$F288*0.96),0))</f>
        <v/>
      </c>
      <c r="O288" s="478" t="str">
        <f>IF(OR($B288="",$F288="",$H288=""),"",IF($C288="売",IF($H288&lt;=$M288,"🟢利確",IF($H288&lt;=$F288*0.95,"🟡利確&amp;TR STOP検討",IF($H288&gt;=$N288,"🔴損切",IF($H288&gt;=$F288*1.035,"🔴損切間近",IF($H288&gt;=$F288*1.03,"⚠️+3%注意","保持継続"))))),IF($H288&gt;=$M288,"🟢利確",IF($H288&gt;=$F288*1.05,"🟡利確&amp;TR STOP検討",IF($H288&lt;=$N288,"🔴損切",IF($H288&lt;=$F288*0.965,"🔴損切間近",IF($H288&lt;=$F288*0.97,"⚠️-3%注意","保持継続")))))))</f>
        <v/>
      </c>
      <c r="P288" s="445"/>
      <c r="Q288" s="445"/>
      <c r="R288" s="480" t="str">
        <f>IF(P288="","",ROUND(P288*0.97,0))</f>
        <v/>
      </c>
      <c r="S288" s="480" t="str">
        <f>IF(B288="","",IF(T288&lt;&gt;"","✅売却済",IF(OR(H288="",L288=""),"📌保有中",IF(L288&gt;=0.06,"🟢利確推奨",IF(L288&gt;=0.05,"🟡利確直近",IF(L288&gt;=0.045,"🔵トレーリング検討",IF(L288&gt;-0.03,"📌保有中",IF(L288&gt;-0.04,"⚠️損切注意","🔴損切り"))))))))</f>
        <v/>
      </c>
      <c r="T288" s="596" t="str">
        <f>IF(OR($AH288="",$AH288="保有中"),"",IF($AH288="日数制限",$AE288,IF($AH288="損切確定",IF(N($AG288)=0,TODAY(),$AG288),IF(N($AF288)=0,TODAY(),$AF288))))</f>
        <v/>
      </c>
      <c r="U288" s="598" t="str">
        <f>IF(OR($AH288="",$AH288="保有中"),"",ROUND(IF($AH288="日数制限",$AI288,IF($AH288="利益確定",$M288,$N288)),0))</f>
        <v/>
      </c>
      <c r="V288" s="703" t="str">
        <f>IF(OR(F288="",G288="",U288=""),"",IF(C288="売",(F288-U288)*G288,(U288-F288)*G288))</f>
        <v/>
      </c>
      <c r="W288" s="480" t="str">
        <f>IF(OR($E288="",$B288=""),"",IF($T288&lt;&gt;"",$T288-$E288,TODAY()-$E288)+1)</f>
        <v/>
      </c>
      <c r="X288" s="480" t="str">
        <f>IF(OR($AH288="",$AH288="保有中"),"",$AH288)</f>
        <v/>
      </c>
      <c r="Y288" s="488"/>
      <c r="Z288" s="710"/>
      <c r="AD288" s="608"/>
      <c r="AE288" s="600" t="str">
        <f>IF($E288="","",WORKDAY($E288,12))</f>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IFERROR(INDEX(始値!$E$6:$BT$305,MATCH(TEXT($B288,"0"),TEXT(銘柄管理!$B$6:$B$305,"0"),0),MATCH($AE288,始値!$E$3:$BT$3,0)),"")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IF($F289="","",ROUND(IF($C289="売",$F289*0.94,$F289*1.06),0))</f>
        <v/>
      </c>
      <c r="N289" s="598" t="str">
        <f>IF($F289="","",ROUND(IF($C289="売",$F289*1.04,$F289*0.96),0))</f>
        <v/>
      </c>
      <c r="O289" s="478" t="str">
        <f>IF(OR($B289="",$F289="",$H289=""),"",IF($C289="売",IF($H289&lt;=$M289,"🟢利確",IF($H289&lt;=$F289*0.95,"🟡利確&amp;TR STOP検討",IF($H289&gt;=$N289,"🔴損切",IF($H289&gt;=$F289*1.035,"🔴損切間近",IF($H289&gt;=$F289*1.03,"⚠️+3%注意","保持継続"))))),IF($H289&gt;=$M289,"🟢利確",IF($H289&gt;=$F289*1.05,"🟡利確&amp;TR STOP検討",IF($H289&lt;=$N289,"🔴損切",IF($H289&lt;=$F289*0.965,"🔴損切間近",IF($H289&lt;=$F289*0.97,"⚠️-3%注意","保持継続")))))))</f>
        <v/>
      </c>
      <c r="P289" s="445"/>
      <c r="Q289" s="445"/>
      <c r="R289" s="480" t="str">
        <f>IF(P289="","",ROUND(P289*0.97,0))</f>
        <v/>
      </c>
      <c r="S289" s="480" t="str">
        <f>IF(B289="","",IF(T289&lt;&gt;"","✅売却済",IF(OR(H289="",L289=""),"📌保有中",IF(L289&gt;=0.06,"🟢利確推奨",IF(L289&gt;=0.05,"🟡利確直近",IF(L289&gt;=0.045,"🔵トレーリング検討",IF(L289&gt;-0.03,"📌保有中",IF(L289&gt;-0.04,"⚠️損切注意","🔴損切り"))))))))</f>
        <v/>
      </c>
      <c r="T289" s="596" t="str">
        <f>IF(OR($AH289="",$AH289="保有中"),"",IF($AH289="日数制限",$AE289,IF($AH289="損切確定",IF(N($AG289)=0,TODAY(),$AG289),IF(N($AF289)=0,TODAY(),$AF289))))</f>
        <v/>
      </c>
      <c r="U289" s="598" t="str">
        <f>IF(OR($AH289="",$AH289="保有中"),"",ROUND(IF($AH289="日数制限",$AI289,IF($AH289="利益確定",$M289,$N289)),0))</f>
        <v/>
      </c>
      <c r="V289" s="703" t="str">
        <f>IF(OR(F289="",G289="",U289=""),"",IF(C289="売",(F289-U289)*G289,(U289-F289)*G289))</f>
        <v/>
      </c>
      <c r="W289" s="480" t="str">
        <f>IF(OR($E289="",$B289=""),"",IF($T289&lt;&gt;"",$T289-$E289,TODAY()-$E289)+1)</f>
        <v/>
      </c>
      <c r="X289" s="480" t="str">
        <f>IF(OR($AH289="",$AH289="保有中"),"",$AH289)</f>
        <v/>
      </c>
      <c r="Y289" s="488"/>
      <c r="Z289" s="710"/>
      <c r="AD289" s="608"/>
      <c r="AE289" s="600" t="str">
        <f>IF($E289="","",WORKDAY($E289,12))</f>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IFERROR(INDEX(始値!$E$6:$BT$305,MATCH(TEXT($B289,"0"),TEXT(銘柄管理!$B$6:$B$305,"0"),0),MATCH($AE289,始値!$E$3:$BT$3,0)),"")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IF($F290="","",ROUND(IF($C290="売",$F290*0.94,$F290*1.06),0))</f>
        <v/>
      </c>
      <c r="N290" s="598" t="str">
        <f>IF($F290="","",ROUND(IF($C290="売",$F290*1.04,$F290*0.96),0))</f>
        <v/>
      </c>
      <c r="O290" s="478" t="str">
        <f>IF(OR($B290="",$F290="",$H290=""),"",IF($C290="売",IF($H290&lt;=$M290,"🟢利確",IF($H290&lt;=$F290*0.95,"🟡利確&amp;TR STOP検討",IF($H290&gt;=$N290,"🔴損切",IF($H290&gt;=$F290*1.035,"🔴損切間近",IF($H290&gt;=$F290*1.03,"⚠️+3%注意","保持継続"))))),IF($H290&gt;=$M290,"🟢利確",IF($H290&gt;=$F290*1.05,"🟡利確&amp;TR STOP検討",IF($H290&lt;=$N290,"🔴損切",IF($H290&lt;=$F290*0.965,"🔴損切間近",IF($H290&lt;=$F290*0.97,"⚠️-3%注意","保持継続")))))))</f>
        <v/>
      </c>
      <c r="P290" s="445"/>
      <c r="Q290" s="445"/>
      <c r="R290" s="480" t="str">
        <f>IF(P290="","",ROUND(P290*0.97,0))</f>
        <v/>
      </c>
      <c r="S290" s="480" t="str">
        <f>IF(B290="","",IF(T290&lt;&gt;"","✅売却済",IF(OR(H290="",L290=""),"📌保有中",IF(L290&gt;=0.06,"🟢利確推奨",IF(L290&gt;=0.05,"🟡利確直近",IF(L290&gt;=0.045,"🔵トレーリング検討",IF(L290&gt;-0.03,"📌保有中",IF(L290&gt;-0.04,"⚠️損切注意","🔴損切り"))))))))</f>
        <v/>
      </c>
      <c r="T290" s="596" t="str">
        <f>IF(OR($AH290="",$AH290="保有中"),"",IF($AH290="日数制限",$AE290,IF($AH290="損切確定",IF(N($AG290)=0,TODAY(),$AG290),IF(N($AF290)=0,TODAY(),$AF290))))</f>
        <v/>
      </c>
      <c r="U290" s="598" t="str">
        <f>IF(OR($AH290="",$AH290="保有中"),"",ROUND(IF($AH290="日数制限",$AI290,IF($AH290="利益確定",$M290,$N290)),0))</f>
        <v/>
      </c>
      <c r="V290" s="703" t="str">
        <f>IF(OR(F290="",G290="",U290=""),"",IF(C290="売",(F290-U290)*G290,(U290-F290)*G290))</f>
        <v/>
      </c>
      <c r="W290" s="480" t="str">
        <f>IF(OR($E290="",$B290=""),"",IF($T290&lt;&gt;"",$T290-$E290,TODAY()-$E290)+1)</f>
        <v/>
      </c>
      <c r="X290" s="480" t="str">
        <f>IF(OR($AH290="",$AH290="保有中"),"",$AH290)</f>
        <v/>
      </c>
      <c r="Y290" s="488"/>
      <c r="Z290" s="710"/>
      <c r="AD290" s="608"/>
      <c r="AE290" s="600" t="str">
        <f>IF($E290="","",WORKDAY($E290,12))</f>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IFERROR(INDEX(始値!$E$6:$BT$305,MATCH(TEXT($B290,"0"),TEXT(銘柄管理!$B$6:$B$305,"0"),0),MATCH($AE290,始値!$E$3:$BT$3,0)),"")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IF($F291="","",ROUND(IF($C291="売",$F291*0.94,$F291*1.06),0))</f>
        <v/>
      </c>
      <c r="N291" s="598" t="str">
        <f>IF($F291="","",ROUND(IF($C291="売",$F291*1.04,$F291*0.96),0))</f>
        <v/>
      </c>
      <c r="O291" s="478" t="str">
        <f>IF(OR($B291="",$F291="",$H291=""),"",IF($C291="売",IF($H291&lt;=$M291,"🟢利確",IF($H291&lt;=$F291*0.95,"🟡利確&amp;TR STOP検討",IF($H291&gt;=$N291,"🔴損切",IF($H291&gt;=$F291*1.035,"🔴損切間近",IF($H291&gt;=$F291*1.03,"⚠️+3%注意","保持継続"))))),IF($H291&gt;=$M291,"🟢利確",IF($H291&gt;=$F291*1.05,"🟡利確&amp;TR STOP検討",IF($H291&lt;=$N291,"🔴損切",IF($H291&lt;=$F291*0.965,"🔴損切間近",IF($H291&lt;=$F291*0.97,"⚠️-3%注意","保持継続")))))))</f>
        <v/>
      </c>
      <c r="P291" s="445"/>
      <c r="Q291" s="445"/>
      <c r="R291" s="480" t="str">
        <f>IF(P291="","",ROUND(P291*0.97,0))</f>
        <v/>
      </c>
      <c r="S291" s="480" t="str">
        <f>IF(B291="","",IF(T291&lt;&gt;"","✅売却済",IF(OR(H291="",L291=""),"📌保有中",IF(L291&gt;=0.06,"🟢利確推奨",IF(L291&gt;=0.05,"🟡利確直近",IF(L291&gt;=0.045,"🔵トレーリング検討",IF(L291&gt;-0.03,"📌保有中",IF(L291&gt;-0.04,"⚠️損切注意","🔴損切り"))))))))</f>
        <v/>
      </c>
      <c r="T291" s="596" t="str">
        <f>IF(OR($AH291="",$AH291="保有中"),"",IF($AH291="日数制限",$AE291,IF($AH291="損切確定",IF(N($AG291)=0,TODAY(),$AG291),IF(N($AF291)=0,TODAY(),$AF291))))</f>
        <v/>
      </c>
      <c r="U291" s="598" t="str">
        <f>IF(OR($AH291="",$AH291="保有中"),"",ROUND(IF($AH291="日数制限",$AI291,IF($AH291="利益確定",$M291,$N291)),0))</f>
        <v/>
      </c>
      <c r="V291" s="703" t="str">
        <f>IF(OR(F291="",G291="",U291=""),"",IF(C291="売",(F291-U291)*G291,(U291-F291)*G291))</f>
        <v/>
      </c>
      <c r="W291" s="480" t="str">
        <f>IF(OR($E291="",$B291=""),"",IF($T291&lt;&gt;"",$T291-$E291,TODAY()-$E291)+1)</f>
        <v/>
      </c>
      <c r="X291" s="480" t="str">
        <f>IF(OR($AH291="",$AH291="保有中"),"",$AH291)</f>
        <v/>
      </c>
      <c r="Y291" s="488"/>
      <c r="Z291" s="710"/>
      <c r="AD291" s="608"/>
      <c r="AE291" s="600" t="str">
        <f>IF($E291="","",WORKDAY($E291,12))</f>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IFERROR(INDEX(始値!$E$6:$BT$305,MATCH(TEXT($B291,"0"),TEXT(銘柄管理!$B$6:$B$305,"0"),0),MATCH($AE291,始値!$E$3:$BT$3,0)),"")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IF($F292="","",ROUND(IF($C292="売",$F292*0.94,$F292*1.06),0))</f>
        <v/>
      </c>
      <c r="N292" s="598" t="str">
        <f>IF($F292="","",ROUND(IF($C292="売",$F292*1.04,$F292*0.96),0))</f>
        <v/>
      </c>
      <c r="O292" s="478" t="str">
        <f>IF(OR($B292="",$F292="",$H292=""),"",IF($C292="売",IF($H292&lt;=$M292,"🟢利確",IF($H292&lt;=$F292*0.95,"🟡利確&amp;TR STOP検討",IF($H292&gt;=$N292,"🔴損切",IF($H292&gt;=$F292*1.035,"🔴損切間近",IF($H292&gt;=$F292*1.03,"⚠️+3%注意","保持継続"))))),IF($H292&gt;=$M292,"🟢利確",IF($H292&gt;=$F292*1.05,"🟡利確&amp;TR STOP検討",IF($H292&lt;=$N292,"🔴損切",IF($H292&lt;=$F292*0.965,"🔴損切間近",IF($H292&lt;=$F292*0.97,"⚠️-3%注意","保持継続")))))))</f>
        <v/>
      </c>
      <c r="P292" s="445"/>
      <c r="Q292" s="445"/>
      <c r="R292" s="480" t="str">
        <f>IF(P292="","",ROUND(P292*0.97,0))</f>
        <v/>
      </c>
      <c r="S292" s="480" t="str">
        <f>IF(B292="","",IF(T292&lt;&gt;"","✅売却済",IF(OR(H292="",L292=""),"📌保有中",IF(L292&gt;=0.06,"🟢利確推奨",IF(L292&gt;=0.05,"🟡利確直近",IF(L292&gt;=0.045,"🔵トレーリング検討",IF(L292&gt;-0.03,"📌保有中",IF(L292&gt;-0.04,"⚠️損切注意","🔴損切り"))))))))</f>
        <v/>
      </c>
      <c r="T292" s="596" t="str">
        <f>IF(OR($AH292="",$AH292="保有中"),"",IF($AH292="日数制限",$AE292,IF($AH292="損切確定",IF(N($AG292)=0,TODAY(),$AG292),IF(N($AF292)=0,TODAY(),$AF292))))</f>
        <v/>
      </c>
      <c r="U292" s="598" t="str">
        <f>IF(OR($AH292="",$AH292="保有中"),"",ROUND(IF($AH292="日数制限",$AI292,IF($AH292="利益確定",$M292,$N292)),0))</f>
        <v/>
      </c>
      <c r="V292" s="703" t="str">
        <f>IF(OR(F292="",G292="",U292=""),"",IF(C292="売",(F292-U292)*G292,(U292-F292)*G292))</f>
        <v/>
      </c>
      <c r="W292" s="480" t="str">
        <f>IF(OR($E292="",$B292=""),"",IF($T292&lt;&gt;"",$T292-$E292,TODAY()-$E292)+1)</f>
        <v/>
      </c>
      <c r="X292" s="480" t="str">
        <f>IF(OR($AH292="",$AH292="保有中"),"",$AH292)</f>
        <v/>
      </c>
      <c r="Y292" s="488"/>
      <c r="Z292" s="710"/>
      <c r="AD292" s="608"/>
      <c r="AE292" s="600" t="str">
        <f>IF($E292="","",WORKDAY($E292,12))</f>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IFERROR(INDEX(始値!$E$6:$BT$305,MATCH(TEXT($B292,"0"),TEXT(銘柄管理!$B$6:$B$305,"0"),0),MATCH($AE292,始値!$E$3:$BT$3,0)),"")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IF($F293="","",ROUND(IF($C293="売",$F293*0.94,$F293*1.06),0))</f>
        <v/>
      </c>
      <c r="N293" s="598" t="str">
        <f>IF($F293="","",ROUND(IF($C293="売",$F293*1.04,$F293*0.96),0))</f>
        <v/>
      </c>
      <c r="O293" s="478" t="str">
        <f>IF(OR($B293="",$F293="",$H293=""),"",IF($C293="売",IF($H293&lt;=$M293,"🟢利確",IF($H293&lt;=$F293*0.95,"🟡利確&amp;TR STOP検討",IF($H293&gt;=$N293,"🔴損切",IF($H293&gt;=$F293*1.035,"🔴損切間近",IF($H293&gt;=$F293*1.03,"⚠️+3%注意","保持継続"))))),IF($H293&gt;=$M293,"🟢利確",IF($H293&gt;=$F293*1.05,"🟡利確&amp;TR STOP検討",IF($H293&lt;=$N293,"🔴損切",IF($H293&lt;=$F293*0.965,"🔴損切間近",IF($H293&lt;=$F293*0.97,"⚠️-3%注意","保持継続")))))))</f>
        <v/>
      </c>
      <c r="P293" s="445"/>
      <c r="Q293" s="445"/>
      <c r="R293" s="480" t="str">
        <f>IF(P293="","",ROUND(P293*0.97,0))</f>
        <v/>
      </c>
      <c r="S293" s="480" t="str">
        <f>IF(B293="","",IF(T293&lt;&gt;"","✅売却済",IF(OR(H293="",L293=""),"📌保有中",IF(L293&gt;=0.06,"🟢利確推奨",IF(L293&gt;=0.05,"🟡利確直近",IF(L293&gt;=0.045,"🔵トレーリング検討",IF(L293&gt;-0.03,"📌保有中",IF(L293&gt;-0.04,"⚠️損切注意","🔴損切り"))))))))</f>
        <v/>
      </c>
      <c r="T293" s="596" t="str">
        <f>IF(OR($AH293="",$AH293="保有中"),"",IF($AH293="日数制限",$AE293,IF($AH293="損切確定",IF(N($AG293)=0,TODAY(),$AG293),IF(N($AF293)=0,TODAY(),$AF293))))</f>
        <v/>
      </c>
      <c r="U293" s="598" t="str">
        <f>IF(OR($AH293="",$AH293="保有中"),"",ROUND(IF($AH293="日数制限",$AI293,IF($AH293="利益確定",$M293,$N293)),0))</f>
        <v/>
      </c>
      <c r="V293" s="703" t="str">
        <f>IF(OR(F293="",G293="",U293=""),"",IF(C293="売",(F293-U293)*G293,(U293-F293)*G293))</f>
        <v/>
      </c>
      <c r="W293" s="480" t="str">
        <f>IF(OR($E293="",$B293=""),"",IF($T293&lt;&gt;"",$T293-$E293,TODAY()-$E293)+1)</f>
        <v/>
      </c>
      <c r="X293" s="480" t="str">
        <f>IF(OR($AH293="",$AH293="保有中"),"",$AH293)</f>
        <v/>
      </c>
      <c r="Y293" s="488"/>
      <c r="Z293" s="710"/>
      <c r="AD293" s="608"/>
      <c r="AE293" s="600" t="str">
        <f>IF($E293="","",WORKDAY($E293,12))</f>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IFERROR(INDEX(始値!$E$6:$BT$305,MATCH(TEXT($B293,"0"),TEXT(銘柄管理!$B$6:$B$305,"0"),0),MATCH($AE293,始値!$E$3:$BT$3,0)),"")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IF($F294="","",ROUND(IF($C294="売",$F294*0.94,$F294*1.06),0))</f>
        <v/>
      </c>
      <c r="N294" s="598" t="str">
        <f>IF($F294="","",ROUND(IF($C294="売",$F294*1.04,$F294*0.96),0))</f>
        <v/>
      </c>
      <c r="O294" s="478" t="str">
        <f>IF(OR($B294="",$F294="",$H294=""),"",IF($C294="売",IF($H294&lt;=$M294,"🟢利確",IF($H294&lt;=$F294*0.95,"🟡利確&amp;TR STOP検討",IF($H294&gt;=$N294,"🔴損切",IF($H294&gt;=$F294*1.035,"🔴損切間近",IF($H294&gt;=$F294*1.03,"⚠️+3%注意","保持継続"))))),IF($H294&gt;=$M294,"🟢利確",IF($H294&gt;=$F294*1.05,"🟡利確&amp;TR STOP検討",IF($H294&lt;=$N294,"🔴損切",IF($H294&lt;=$F294*0.965,"🔴損切間近",IF($H294&lt;=$F294*0.97,"⚠️-3%注意","保持継続")))))))</f>
        <v/>
      </c>
      <c r="P294" s="445"/>
      <c r="Q294" s="445"/>
      <c r="R294" s="480" t="str">
        <f>IF(P294="","",ROUND(P294*0.97,0))</f>
        <v/>
      </c>
      <c r="S294" s="480" t="str">
        <f>IF(B294="","",IF(T294&lt;&gt;"","✅売却済",IF(OR(H294="",L294=""),"📌保有中",IF(L294&gt;=0.06,"🟢利確推奨",IF(L294&gt;=0.05,"🟡利確直近",IF(L294&gt;=0.045,"🔵トレーリング検討",IF(L294&gt;-0.03,"📌保有中",IF(L294&gt;-0.04,"⚠️損切注意","🔴損切り"))))))))</f>
        <v/>
      </c>
      <c r="T294" s="596" t="str">
        <f>IF(OR($AH294="",$AH294="保有中"),"",IF($AH294="日数制限",$AE294,IF($AH294="損切確定",IF(N($AG294)=0,TODAY(),$AG294),IF(N($AF294)=0,TODAY(),$AF294))))</f>
        <v/>
      </c>
      <c r="U294" s="598" t="str">
        <f>IF(OR($AH294="",$AH294="保有中"),"",ROUND(IF($AH294="日数制限",$AI294,IF($AH294="利益確定",$M294,$N294)),0))</f>
        <v/>
      </c>
      <c r="V294" s="703" t="str">
        <f>IF(OR(F294="",G294="",U294=""),"",IF(C294="売",(F294-U294)*G294,(U294-F294)*G294))</f>
        <v/>
      </c>
      <c r="W294" s="480" t="str">
        <f>IF(OR($E294="",$B294=""),"",IF($T294&lt;&gt;"",$T294-$E294,TODAY()-$E294)+1)</f>
        <v/>
      </c>
      <c r="X294" s="480" t="str">
        <f>IF(OR($AH294="",$AH294="保有中"),"",$AH294)</f>
        <v/>
      </c>
      <c r="Y294" s="488"/>
      <c r="Z294" s="710"/>
      <c r="AD294" s="608"/>
      <c r="AE294" s="600" t="str">
        <f>IF($E294="","",WORKDAY($E294,12))</f>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IFERROR(INDEX(始値!$E$6:$BT$305,MATCH(TEXT($B294,"0"),TEXT(銘柄管理!$B$6:$B$305,"0"),0),MATCH($AE294,始値!$E$3:$BT$3,0)),"")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IF($F295="","",ROUND(IF($C295="売",$F295*0.94,$F295*1.06),0))</f>
        <v/>
      </c>
      <c r="N295" s="598" t="str">
        <f>IF($F295="","",ROUND(IF($C295="売",$F295*1.04,$F295*0.96),0))</f>
        <v/>
      </c>
      <c r="O295" s="478" t="str">
        <f>IF(OR($B295="",$F295="",$H295=""),"",IF($C295="売",IF($H295&lt;=$M295,"🟢利確",IF($H295&lt;=$F295*0.95,"🟡利確&amp;TR STOP検討",IF($H295&gt;=$N295,"🔴損切",IF($H295&gt;=$F295*1.035,"🔴損切間近",IF($H295&gt;=$F295*1.03,"⚠️+3%注意","保持継続"))))),IF($H295&gt;=$M295,"🟢利確",IF($H295&gt;=$F295*1.05,"🟡利確&amp;TR STOP検討",IF($H295&lt;=$N295,"🔴損切",IF($H295&lt;=$F295*0.965,"🔴損切間近",IF($H295&lt;=$F295*0.97,"⚠️-3%注意","保持継続")))))))</f>
        <v/>
      </c>
      <c r="P295" s="445"/>
      <c r="Q295" s="445"/>
      <c r="R295" s="480" t="str">
        <f>IF(P295="","",ROUND(P295*0.97,0))</f>
        <v/>
      </c>
      <c r="S295" s="480" t="str">
        <f>IF(B295="","",IF(T295&lt;&gt;"","✅売却済",IF(OR(H295="",L295=""),"📌保有中",IF(L295&gt;=0.06,"🟢利確推奨",IF(L295&gt;=0.05,"🟡利確直近",IF(L295&gt;=0.045,"🔵トレーリング検討",IF(L295&gt;-0.03,"📌保有中",IF(L295&gt;-0.04,"⚠️損切注意","🔴損切り"))))))))</f>
        <v/>
      </c>
      <c r="T295" s="596" t="str">
        <f>IF(OR($AH295="",$AH295="保有中"),"",IF($AH295="日数制限",$AE295,IF($AH295="損切確定",IF(N($AG295)=0,TODAY(),$AG295),IF(N($AF295)=0,TODAY(),$AF295))))</f>
        <v/>
      </c>
      <c r="U295" s="598" t="str">
        <f>IF(OR($AH295="",$AH295="保有中"),"",ROUND(IF($AH295="日数制限",$AI295,IF($AH295="利益確定",$M295,$N295)),0))</f>
        <v/>
      </c>
      <c r="V295" s="703" t="str">
        <f>IF(OR(F295="",G295="",U295=""),"",IF(C295="売",(F295-U295)*G295,(U295-F295)*G295))</f>
        <v/>
      </c>
      <c r="W295" s="480" t="str">
        <f>IF(OR($E295="",$B295=""),"",IF($T295&lt;&gt;"",$T295-$E295,TODAY()-$E295)+1)</f>
        <v/>
      </c>
      <c r="X295" s="480" t="str">
        <f>IF(OR($AH295="",$AH295="保有中"),"",$AH295)</f>
        <v/>
      </c>
      <c r="Y295" s="488"/>
      <c r="Z295" s="710"/>
      <c r="AD295" s="608"/>
      <c r="AE295" s="600" t="str">
        <f>IF($E295="","",WORKDAY($E295,12))</f>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IFERROR(INDEX(始値!$E$6:$BT$305,MATCH(TEXT($B295,"0"),TEXT(銘柄管理!$B$6:$B$305,"0"),0),MATCH($AE295,始値!$E$3:$BT$3,0)),"")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IF($F296="","",ROUND(IF($C296="売",$F296*0.94,$F296*1.06),0))</f>
        <v/>
      </c>
      <c r="N296" s="598" t="str">
        <f>IF($F296="","",ROUND(IF($C296="売",$F296*1.04,$F296*0.96),0))</f>
        <v/>
      </c>
      <c r="O296" s="478" t="str">
        <f>IF(OR($B296="",$F296="",$H296=""),"",IF($C296="売",IF($H296&lt;=$M296,"🟢利確",IF($H296&lt;=$F296*0.95,"🟡利確&amp;TR STOP検討",IF($H296&gt;=$N296,"🔴損切",IF($H296&gt;=$F296*1.035,"🔴損切間近",IF($H296&gt;=$F296*1.03,"⚠️+3%注意","保持継続"))))),IF($H296&gt;=$M296,"🟢利確",IF($H296&gt;=$F296*1.05,"🟡利確&amp;TR STOP検討",IF($H296&lt;=$N296,"🔴損切",IF($H296&lt;=$F296*0.965,"🔴損切間近",IF($H296&lt;=$F296*0.97,"⚠️-3%注意","保持継続")))))))</f>
        <v/>
      </c>
      <c r="P296" s="445"/>
      <c r="Q296" s="445"/>
      <c r="R296" s="480" t="str">
        <f>IF(P296="","",ROUND(P296*0.97,0))</f>
        <v/>
      </c>
      <c r="S296" s="480" t="str">
        <f>IF(B296="","",IF(T296&lt;&gt;"","✅売却済",IF(OR(H296="",L296=""),"📌保有中",IF(L296&gt;=0.06,"🟢利確推奨",IF(L296&gt;=0.05,"🟡利確直近",IF(L296&gt;=0.045,"🔵トレーリング検討",IF(L296&gt;-0.03,"📌保有中",IF(L296&gt;-0.04,"⚠️損切注意","🔴損切り"))))))))</f>
        <v/>
      </c>
      <c r="T296" s="596" t="str">
        <f>IF(OR($AH296="",$AH296="保有中"),"",IF($AH296="日数制限",$AE296,IF($AH296="損切確定",IF(N($AG296)=0,TODAY(),$AG296),IF(N($AF296)=0,TODAY(),$AF296))))</f>
        <v/>
      </c>
      <c r="U296" s="598" t="str">
        <f>IF(OR($AH296="",$AH296="保有中"),"",ROUND(IF($AH296="日数制限",$AI296,IF($AH296="利益確定",$M296,$N296)),0))</f>
        <v/>
      </c>
      <c r="V296" s="703" t="str">
        <f>IF(OR(F296="",G296="",U296=""),"",IF(C296="売",(F296-U296)*G296,(U296-F296)*G296))</f>
        <v/>
      </c>
      <c r="W296" s="480" t="str">
        <f>IF(OR($E296="",$B296=""),"",IF($T296&lt;&gt;"",$T296-$E296,TODAY()-$E296)+1)</f>
        <v/>
      </c>
      <c r="X296" s="480" t="str">
        <f>IF(OR($AH296="",$AH296="保有中"),"",$AH296)</f>
        <v/>
      </c>
      <c r="Y296" s="488"/>
      <c r="Z296" s="710"/>
      <c r="AD296" s="608"/>
      <c r="AE296" s="600" t="str">
        <f>IF($E296="","",WORKDAY($E296,12))</f>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IFERROR(INDEX(始値!$E$6:$BT$305,MATCH(TEXT($B296,"0"),TEXT(銘柄管理!$B$6:$B$305,"0"),0),MATCH($AE296,始値!$E$3:$BT$3,0)),"")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IF($F297="","",ROUND(IF($C297="売",$F297*0.94,$F297*1.06),0))</f>
        <v/>
      </c>
      <c r="N297" s="598" t="str">
        <f>IF($F297="","",ROUND(IF($C297="売",$F297*1.04,$F297*0.96),0))</f>
        <v/>
      </c>
      <c r="O297" s="478" t="str">
        <f>IF(OR($B297="",$F297="",$H297=""),"",IF($C297="売",IF($H297&lt;=$M297,"🟢利確",IF($H297&lt;=$F297*0.95,"🟡利確&amp;TR STOP検討",IF($H297&gt;=$N297,"🔴損切",IF($H297&gt;=$F297*1.035,"🔴損切間近",IF($H297&gt;=$F297*1.03,"⚠️+3%注意","保持継続"))))),IF($H297&gt;=$M297,"🟢利確",IF($H297&gt;=$F297*1.05,"🟡利確&amp;TR STOP検討",IF($H297&lt;=$N297,"🔴損切",IF($H297&lt;=$F297*0.965,"🔴損切間近",IF($H297&lt;=$F297*0.97,"⚠️-3%注意","保持継続")))))))</f>
        <v/>
      </c>
      <c r="P297" s="445"/>
      <c r="Q297" s="445"/>
      <c r="R297" s="480" t="str">
        <f>IF(P297="","",ROUND(P297*0.97,0))</f>
        <v/>
      </c>
      <c r="S297" s="480" t="str">
        <f>IF(B297="","",IF(T297&lt;&gt;"","✅売却済",IF(OR(H297="",L297=""),"📌保有中",IF(L297&gt;=0.06,"🟢利確推奨",IF(L297&gt;=0.05,"🟡利確直近",IF(L297&gt;=0.045,"🔵トレーリング検討",IF(L297&gt;-0.03,"📌保有中",IF(L297&gt;-0.04,"⚠️損切注意","🔴損切り"))))))))</f>
        <v/>
      </c>
      <c r="T297" s="596" t="str">
        <f>IF(OR($AH297="",$AH297="保有中"),"",IF($AH297="日数制限",$AE297,IF($AH297="損切確定",IF(N($AG297)=0,TODAY(),$AG297),IF(N($AF297)=0,TODAY(),$AF297))))</f>
        <v/>
      </c>
      <c r="U297" s="598" t="str">
        <f>IF(OR($AH297="",$AH297="保有中"),"",ROUND(IF($AH297="日数制限",$AI297,IF($AH297="利益確定",$M297,$N297)),0))</f>
        <v/>
      </c>
      <c r="V297" s="703" t="str">
        <f>IF(OR(F297="",G297="",U297=""),"",IF(C297="売",(F297-U297)*G297,(U297-F297)*G297))</f>
        <v/>
      </c>
      <c r="W297" s="480" t="str">
        <f>IF(OR($E297="",$B297=""),"",IF($T297&lt;&gt;"",$T297-$E297,TODAY()-$E297)+1)</f>
        <v/>
      </c>
      <c r="X297" s="480" t="str">
        <f>IF(OR($AH297="",$AH297="保有中"),"",$AH297)</f>
        <v/>
      </c>
      <c r="Y297" s="488"/>
      <c r="Z297" s="710"/>
      <c r="AD297" s="608"/>
      <c r="AE297" s="600" t="str">
        <f>IF($E297="","",WORKDAY($E297,12))</f>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IFERROR(INDEX(始値!$E$6:$BT$305,MATCH(TEXT($B297,"0"),TEXT(銘柄管理!$B$6:$B$305,"0"),0),MATCH($AE297,始値!$E$3:$BT$3,0)),"")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IF($F298="","",ROUND(IF($C298="売",$F298*0.94,$F298*1.06),0))</f>
        <v/>
      </c>
      <c r="N298" s="598" t="str">
        <f>IF($F298="","",ROUND(IF($C298="売",$F298*1.04,$F298*0.96),0))</f>
        <v/>
      </c>
      <c r="O298" s="478" t="str">
        <f>IF(OR($B298="",$F298="",$H298=""),"",IF($C298="売",IF($H298&lt;=$M298,"🟢利確",IF($H298&lt;=$F298*0.95,"🟡利確&amp;TR STOP検討",IF($H298&gt;=$N298,"🔴損切",IF($H298&gt;=$F298*1.035,"🔴損切間近",IF($H298&gt;=$F298*1.03,"⚠️+3%注意","保持継続"))))),IF($H298&gt;=$M298,"🟢利確",IF($H298&gt;=$F298*1.05,"🟡利確&amp;TR STOP検討",IF($H298&lt;=$N298,"🔴損切",IF($H298&lt;=$F298*0.965,"🔴損切間近",IF($H298&lt;=$F298*0.97,"⚠️-3%注意","保持継続")))))))</f>
        <v/>
      </c>
      <c r="P298" s="445"/>
      <c r="Q298" s="445"/>
      <c r="R298" s="480" t="str">
        <f>IF(P298="","",ROUND(P298*0.97,0))</f>
        <v/>
      </c>
      <c r="S298" s="480" t="str">
        <f>IF(B298="","",IF(T298&lt;&gt;"","✅売却済",IF(OR(H298="",L298=""),"📌保有中",IF(L298&gt;=0.06,"🟢利確推奨",IF(L298&gt;=0.05,"🟡利確直近",IF(L298&gt;=0.045,"🔵トレーリング検討",IF(L298&gt;-0.03,"📌保有中",IF(L298&gt;-0.04,"⚠️損切注意","🔴損切り"))))))))</f>
        <v/>
      </c>
      <c r="T298" s="596" t="str">
        <f>IF(OR($AH298="",$AH298="保有中"),"",IF($AH298="日数制限",$AE298,IF($AH298="損切確定",IF(N($AG298)=0,TODAY(),$AG298),IF(N($AF298)=0,TODAY(),$AF298))))</f>
        <v/>
      </c>
      <c r="U298" s="598" t="str">
        <f>IF(OR($AH298="",$AH298="保有中"),"",ROUND(IF($AH298="日数制限",$AI298,IF($AH298="利益確定",$M298,$N298)),0))</f>
        <v/>
      </c>
      <c r="V298" s="703" t="str">
        <f>IF(OR(F298="",G298="",U298=""),"",IF(C298="売",(F298-U298)*G298,(U298-F298)*G298))</f>
        <v/>
      </c>
      <c r="W298" s="480" t="str">
        <f>IF(OR($E298="",$B298=""),"",IF($T298&lt;&gt;"",$T298-$E298,TODAY()-$E298)+1)</f>
        <v/>
      </c>
      <c r="X298" s="480" t="str">
        <f>IF(OR($AH298="",$AH298="保有中"),"",$AH298)</f>
        <v/>
      </c>
      <c r="Y298" s="488"/>
      <c r="Z298" s="710"/>
      <c r="AD298" s="608"/>
      <c r="AE298" s="600" t="str">
        <f>IF($E298="","",WORKDAY($E298,12))</f>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IFERROR(INDEX(始値!$E$6:$BT$305,MATCH(TEXT($B298,"0"),TEXT(銘柄管理!$B$6:$B$305,"0"),0),MATCH($AE298,始値!$E$3:$BT$3,0)),"")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IF($F299="","",ROUND(IF($C299="売",$F299*0.94,$F299*1.06),0))</f>
        <v/>
      </c>
      <c r="N299" s="598" t="str">
        <f>IF($F299="","",ROUND(IF($C299="売",$F299*1.04,$F299*0.96),0))</f>
        <v/>
      </c>
      <c r="O299" s="478" t="str">
        <f>IF(OR($B299="",$F299="",$H299=""),"",IF($C299="売",IF($H299&lt;=$M299,"🟢利確",IF($H299&lt;=$F299*0.95,"🟡利確&amp;TR STOP検討",IF($H299&gt;=$N299,"🔴損切",IF($H299&gt;=$F299*1.035,"🔴損切間近",IF($H299&gt;=$F299*1.03,"⚠️+3%注意","保持継続"))))),IF($H299&gt;=$M299,"🟢利確",IF($H299&gt;=$F299*1.05,"🟡利確&amp;TR STOP検討",IF($H299&lt;=$N299,"🔴損切",IF($H299&lt;=$F299*0.965,"🔴損切間近",IF($H299&lt;=$F299*0.97,"⚠️-3%注意","保持継続")))))))</f>
        <v/>
      </c>
      <c r="P299" s="445"/>
      <c r="Q299" s="445"/>
      <c r="R299" s="480" t="str">
        <f>IF(P299="","",ROUND(P299*0.97,0))</f>
        <v/>
      </c>
      <c r="S299" s="480" t="str">
        <f>IF(B299="","",IF(T299&lt;&gt;"","✅売却済",IF(OR(H299="",L299=""),"📌保有中",IF(L299&gt;=0.06,"🟢利確推奨",IF(L299&gt;=0.05,"🟡利確直近",IF(L299&gt;=0.045,"🔵トレーリング検討",IF(L299&gt;-0.03,"📌保有中",IF(L299&gt;-0.04,"⚠️損切注意","🔴損切り"))))))))</f>
        <v/>
      </c>
      <c r="T299" s="596" t="str">
        <f>IF(OR($AH299="",$AH299="保有中"),"",IF($AH299="日数制限",$AE299,IF($AH299="損切確定",IF(N($AG299)=0,TODAY(),$AG299),IF(N($AF299)=0,TODAY(),$AF299))))</f>
        <v/>
      </c>
      <c r="U299" s="598" t="str">
        <f>IF(OR($AH299="",$AH299="保有中"),"",ROUND(IF($AH299="日数制限",$AI299,IF($AH299="利益確定",$M299,$N299)),0))</f>
        <v/>
      </c>
      <c r="V299" s="703" t="str">
        <f>IF(OR(F299="",G299="",U299=""),"",IF(C299="売",(F299-U299)*G299,(U299-F299)*G299))</f>
        <v/>
      </c>
      <c r="W299" s="480" t="str">
        <f>IF(OR($E299="",$B299=""),"",IF($T299&lt;&gt;"",$T299-$E299,TODAY()-$E299)+1)</f>
        <v/>
      </c>
      <c r="X299" s="480" t="str">
        <f>IF(OR($AH299="",$AH299="保有中"),"",$AH299)</f>
        <v/>
      </c>
      <c r="Y299" s="488"/>
      <c r="Z299" s="710"/>
      <c r="AD299" s="608"/>
      <c r="AE299" s="600" t="str">
        <f>IF($E299="","",WORKDAY($E299,12))</f>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IFERROR(INDEX(始値!$E$6:$BT$305,MATCH(TEXT($B299,"0"),TEXT(銘柄管理!$B$6:$B$305,"0"),0),MATCH($AE299,始値!$E$3:$BT$3,0)),"")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IF($F300="","",ROUND(IF($C300="売",$F300*0.94,$F300*1.06),0))</f>
        <v/>
      </c>
      <c r="N300" s="598" t="str">
        <f>IF($F300="","",ROUND(IF($C300="売",$F300*1.04,$F300*0.96),0))</f>
        <v/>
      </c>
      <c r="O300" s="478" t="str">
        <f>IF(OR($B300="",$F300="",$H300=""),"",IF($C300="売",IF($H300&lt;=$M300,"🟢利確",IF($H300&lt;=$F300*0.95,"🟡利確&amp;TR STOP検討",IF($H300&gt;=$N300,"🔴損切",IF($H300&gt;=$F300*1.035,"🔴損切間近",IF($H300&gt;=$F300*1.03,"⚠️+3%注意","保持継続"))))),IF($H300&gt;=$M300,"🟢利確",IF($H300&gt;=$F300*1.05,"🟡利確&amp;TR STOP検討",IF($H300&lt;=$N300,"🔴損切",IF($H300&lt;=$F300*0.965,"🔴損切間近",IF($H300&lt;=$F300*0.97,"⚠️-3%注意","保持継続")))))))</f>
        <v/>
      </c>
      <c r="P300" s="445"/>
      <c r="Q300" s="445"/>
      <c r="R300" s="480" t="str">
        <f>IF(P300="","",ROUND(P300*0.97,0))</f>
        <v/>
      </c>
      <c r="S300" s="480" t="str">
        <f>IF(B300="","",IF(T300&lt;&gt;"","✅売却済",IF(OR(H300="",L300=""),"📌保有中",IF(L300&gt;=0.06,"🟢利確推奨",IF(L300&gt;=0.05,"🟡利確直近",IF(L300&gt;=0.045,"🔵トレーリング検討",IF(L300&gt;-0.03,"📌保有中",IF(L300&gt;-0.04,"⚠️損切注意","🔴損切り"))))))))</f>
        <v/>
      </c>
      <c r="T300" s="596" t="str">
        <f>IF(OR($AH300="",$AH300="保有中"),"",IF($AH300="日数制限",$AE300,IF($AH300="損切確定",IF(N($AG300)=0,TODAY(),$AG300),IF(N($AF300)=0,TODAY(),$AF300))))</f>
        <v/>
      </c>
      <c r="U300" s="598" t="str">
        <f>IF(OR($AH300="",$AH300="保有中"),"",ROUND(IF($AH300="日数制限",$AI300,IF($AH300="利益確定",$M300,$N300)),0))</f>
        <v/>
      </c>
      <c r="V300" s="703" t="str">
        <f>IF(OR(F300="",G300="",U300=""),"",IF(C300="売",(F300-U300)*G300,(U300-F300)*G300))</f>
        <v/>
      </c>
      <c r="W300" s="480" t="str">
        <f>IF(OR($E300="",$B300=""),"",IF($T300&lt;&gt;"",$T300-$E300,TODAY()-$E300)+1)</f>
        <v/>
      </c>
      <c r="X300" s="480" t="str">
        <f>IF(OR($AH300="",$AH300="保有中"),"",$AH300)</f>
        <v/>
      </c>
      <c r="Y300" s="488"/>
      <c r="Z300" s="710"/>
      <c r="AD300" s="608"/>
      <c r="AE300" s="600" t="str">
        <f>IF($E300="","",WORKDAY($E300,12))</f>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IFERROR(INDEX(始値!$E$6:$BT$305,MATCH(TEXT($B300,"0"),TEXT(銘柄管理!$B$6:$B$305,"0"),0),MATCH($AE300,始値!$E$3:$BT$3,0)),"")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IF($F301="","",ROUND(IF($C301="売",$F301*0.94,$F301*1.06),0))</f>
        <v/>
      </c>
      <c r="N301" s="598" t="str">
        <f>IF($F301="","",ROUND(IF($C301="売",$F301*1.04,$F301*0.96),0))</f>
        <v/>
      </c>
      <c r="O301" s="478" t="str">
        <f>IF(OR($B301="",$F301="",$H301=""),"",IF($C301="売",IF($H301&lt;=$M301,"🟢利確",IF($H301&lt;=$F301*0.95,"🟡利確&amp;TR STOP検討",IF($H301&gt;=$N301,"🔴損切",IF($H301&gt;=$F301*1.035,"🔴損切間近",IF($H301&gt;=$F301*1.03,"⚠️+3%注意","保持継続"))))),IF($H301&gt;=$M301,"🟢利確",IF($H301&gt;=$F301*1.05,"🟡利確&amp;TR STOP検討",IF($H301&lt;=$N301,"🔴損切",IF($H301&lt;=$F301*0.965,"🔴損切間近",IF($H301&lt;=$F301*0.97,"⚠️-3%注意","保持継続")))))))</f>
        <v/>
      </c>
      <c r="P301" s="445"/>
      <c r="Q301" s="445"/>
      <c r="R301" s="480" t="str">
        <f>IF(P301="","",ROUND(P301*0.97,0))</f>
        <v/>
      </c>
      <c r="S301" s="480" t="str">
        <f>IF(B301="","",IF(T301&lt;&gt;"","✅売却済",IF(OR(H301="",L301=""),"📌保有中",IF(L301&gt;=0.06,"🟢利確推奨",IF(L301&gt;=0.05,"🟡利確直近",IF(L301&gt;=0.045,"🔵トレーリング検討",IF(L301&gt;-0.03,"📌保有中",IF(L301&gt;-0.04,"⚠️損切注意","🔴損切り"))))))))</f>
        <v/>
      </c>
      <c r="T301" s="596" t="str">
        <f>IF(OR($AH301="",$AH301="保有中"),"",IF($AH301="日数制限",$AE301,IF($AH301="損切確定",IF(N($AG301)=0,TODAY(),$AG301),IF(N($AF301)=0,TODAY(),$AF301))))</f>
        <v/>
      </c>
      <c r="U301" s="598" t="str">
        <f>IF(OR($AH301="",$AH301="保有中"),"",ROUND(IF($AH301="日数制限",$AI301,IF($AH301="利益確定",$M301,$N301)),0))</f>
        <v/>
      </c>
      <c r="V301" s="703" t="str">
        <f>IF(OR(F301="",G301="",U301=""),"",IF(C301="売",(F301-U301)*G301,(U301-F301)*G301))</f>
        <v/>
      </c>
      <c r="W301" s="480" t="str">
        <f>IF(OR($E301="",$B301=""),"",IF($T301&lt;&gt;"",$T301-$E301,TODAY()-$E301)+1)</f>
        <v/>
      </c>
      <c r="X301" s="480" t="str">
        <f>IF(OR($AH301="",$AH301="保有中"),"",$AH301)</f>
        <v/>
      </c>
      <c r="Y301" s="488"/>
      <c r="Z301" s="710"/>
      <c r="AD301" s="608"/>
      <c r="AE301" s="600" t="str">
        <f>IF($E301="","",WORKDAY($E301,12))</f>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IFERROR(INDEX(始値!$E$6:$BT$305,MATCH(TEXT($B301,"0"),TEXT(銘柄管理!$B$6:$B$305,"0"),0),MATCH($AE301,始値!$E$3:$BT$3,0)),"")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IF($F302="","",ROUND(IF($C302="売",$F302*0.94,$F302*1.06),0))</f>
        <v/>
      </c>
      <c r="N302" s="598" t="str">
        <f>IF($F302="","",ROUND(IF($C302="売",$F302*1.04,$F302*0.96),0))</f>
        <v/>
      </c>
      <c r="O302" s="478" t="str">
        <f>IF(OR($B302="",$F302="",$H302=""),"",IF($C302="売",IF($H302&lt;=$M302,"🟢利確",IF($H302&lt;=$F302*0.95,"🟡利確&amp;TR STOP検討",IF($H302&gt;=$N302,"🔴損切",IF($H302&gt;=$F302*1.035,"🔴損切間近",IF($H302&gt;=$F302*1.03,"⚠️+3%注意","保持継続"))))),IF($H302&gt;=$M302,"🟢利確",IF($H302&gt;=$F302*1.05,"🟡利確&amp;TR STOP検討",IF($H302&lt;=$N302,"🔴損切",IF($H302&lt;=$F302*0.965,"🔴損切間近",IF($H302&lt;=$F302*0.97,"⚠️-3%注意","保持継続")))))))</f>
        <v/>
      </c>
      <c r="P302" s="445"/>
      <c r="Q302" s="445"/>
      <c r="R302" s="480" t="str">
        <f>IF(P302="","",ROUND(P302*0.97,0))</f>
        <v/>
      </c>
      <c r="S302" s="480" t="str">
        <f>IF(B302="","",IF(T302&lt;&gt;"","✅売却済",IF(OR(H302="",L302=""),"📌保有中",IF(L302&gt;=0.06,"🟢利確推奨",IF(L302&gt;=0.05,"🟡利確直近",IF(L302&gt;=0.045,"🔵トレーリング検討",IF(L302&gt;-0.03,"📌保有中",IF(L302&gt;-0.04,"⚠️損切注意","🔴損切り"))))))))</f>
        <v/>
      </c>
      <c r="T302" s="596" t="str">
        <f>IF(OR($AH302="",$AH302="保有中"),"",IF($AH302="日数制限",$AE302,IF($AH302="損切確定",IF(N($AG302)=0,TODAY(),$AG302),IF(N($AF302)=0,TODAY(),$AF302))))</f>
        <v/>
      </c>
      <c r="U302" s="598" t="str">
        <f>IF(OR($AH302="",$AH302="保有中"),"",ROUND(IF($AH302="日数制限",$AI302,IF($AH302="利益確定",$M302,$N302)),0))</f>
        <v/>
      </c>
      <c r="V302" s="703" t="str">
        <f>IF(OR(F302="",G302="",U302=""),"",IF(C302="売",(F302-U302)*G302,(U302-F302)*G302))</f>
        <v/>
      </c>
      <c r="W302" s="480" t="str">
        <f>IF(OR($E302="",$B302=""),"",IF($T302&lt;&gt;"",$T302-$E302,TODAY()-$E302)+1)</f>
        <v/>
      </c>
      <c r="X302" s="480" t="str">
        <f>IF(OR($AH302="",$AH302="保有中"),"",$AH302)</f>
        <v/>
      </c>
      <c r="Y302" s="488"/>
      <c r="Z302" s="710"/>
      <c r="AD302" s="608"/>
      <c r="AE302" s="600" t="str">
        <f>IF($E302="","",WORKDAY($E302,12))</f>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IFERROR(INDEX(始値!$E$6:$BT$305,MATCH(TEXT($B302,"0"),TEXT(銘柄管理!$B$6:$B$305,"0"),0),MATCH($AE302,始値!$E$3:$BT$3,0)),"")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IF($F303="","",ROUND(IF($C303="売",$F303*0.94,$F303*1.06),0))</f>
        <v/>
      </c>
      <c r="N303" s="598" t="str">
        <f>IF($F303="","",ROUND(IF($C303="売",$F303*1.04,$F303*0.96),0))</f>
        <v/>
      </c>
      <c r="O303" s="478" t="str">
        <f>IF(OR($B303="",$F303="",$H303=""),"",IF($C303="売",IF($H303&lt;=$M303,"🟢利確",IF($H303&lt;=$F303*0.95,"🟡利確&amp;TR STOP検討",IF($H303&gt;=$N303,"🔴損切",IF($H303&gt;=$F303*1.035,"🔴損切間近",IF($H303&gt;=$F303*1.03,"⚠️+3%注意","保持継続"))))),IF($H303&gt;=$M303,"🟢利確",IF($H303&gt;=$F303*1.05,"🟡利確&amp;TR STOP検討",IF($H303&lt;=$N303,"🔴損切",IF($H303&lt;=$F303*0.965,"🔴損切間近",IF($H303&lt;=$F303*0.97,"⚠️-3%注意","保持継続")))))))</f>
        <v/>
      </c>
      <c r="P303" s="445"/>
      <c r="Q303" s="445"/>
      <c r="R303" s="480" t="str">
        <f>IF(P303="","",ROUND(P303*0.97,0))</f>
        <v/>
      </c>
      <c r="S303" s="480" t="str">
        <f>IF(B303="","",IF(T303&lt;&gt;"","✅売却済",IF(OR(H303="",L303=""),"📌保有中",IF(L303&gt;=0.06,"🟢利確推奨",IF(L303&gt;=0.05,"🟡利確直近",IF(L303&gt;=0.045,"🔵トレーリング検討",IF(L303&gt;-0.03,"📌保有中",IF(L303&gt;-0.04,"⚠️損切注意","🔴損切り"))))))))</f>
        <v/>
      </c>
      <c r="T303" s="596" t="str">
        <f>IF(OR($AH303="",$AH303="保有中"),"",IF($AH303="日数制限",$AE303,IF($AH303="損切確定",IF(N($AG303)=0,TODAY(),$AG303),IF(N($AF303)=0,TODAY(),$AF303))))</f>
        <v/>
      </c>
      <c r="U303" s="598" t="str">
        <f>IF(OR($AH303="",$AH303="保有中"),"",ROUND(IF($AH303="日数制限",$AI303,IF($AH303="利益確定",$M303,$N303)),0))</f>
        <v/>
      </c>
      <c r="V303" s="703" t="str">
        <f>IF(OR(F303="",G303="",U303=""),"",IF(C303="売",(F303-U303)*G303,(U303-F303)*G303))</f>
        <v/>
      </c>
      <c r="W303" s="480" t="str">
        <f>IF(OR($E303="",$B303=""),"",IF($T303&lt;&gt;"",$T303-$E303,TODAY()-$E303)+1)</f>
        <v/>
      </c>
      <c r="X303" s="480" t="str">
        <f>IF(OR($AH303="",$AH303="保有中"),"",$AH303)</f>
        <v/>
      </c>
      <c r="Y303" s="488"/>
      <c r="Z303" s="710"/>
      <c r="AD303" s="608"/>
      <c r="AE303" s="600" t="str">
        <f>IF($E303="","",WORKDAY($E303,12))</f>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IFERROR(INDEX(始値!$E$6:$BT$305,MATCH(TEXT($B303,"0"),TEXT(銘柄管理!$B$6:$B$305,"0"),0),MATCH($AE303,始値!$E$3:$BT$3,0)),"")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IF($F304="","",ROUND(IF($C304="売",$F304*0.94,$F304*1.06),0))</f>
        <v/>
      </c>
      <c r="N304" s="598" t="str">
        <f>IF($F304="","",ROUND(IF($C304="売",$F304*1.04,$F304*0.96),0))</f>
        <v/>
      </c>
      <c r="O304" s="478" t="str">
        <f>IF(OR($B304="",$F304="",$H304=""),"",IF($C304="売",IF($H304&lt;=$M304,"🟢利確",IF($H304&lt;=$F304*0.95,"🟡利確&amp;TR STOP検討",IF($H304&gt;=$N304,"🔴損切",IF($H304&gt;=$F304*1.035,"🔴損切間近",IF($H304&gt;=$F304*1.03,"⚠️+3%注意","保持継続"))))),IF($H304&gt;=$M304,"🟢利確",IF($H304&gt;=$F304*1.05,"🟡利確&amp;TR STOP検討",IF($H304&lt;=$N304,"🔴損切",IF($H304&lt;=$F304*0.965,"🔴損切間近",IF($H304&lt;=$F304*0.97,"⚠️-3%注意","保持継続")))))))</f>
        <v/>
      </c>
      <c r="P304" s="445"/>
      <c r="Q304" s="445"/>
      <c r="R304" s="480" t="str">
        <f>IF(P304="","",ROUND(P304*0.97,0))</f>
        <v/>
      </c>
      <c r="S304" s="480" t="str">
        <f>IF(B304="","",IF(T304&lt;&gt;"","✅売却済",IF(OR(H304="",L304=""),"📌保有中",IF(L304&gt;=0.06,"🟢利確推奨",IF(L304&gt;=0.05,"🟡利確直近",IF(L304&gt;=0.045,"🔵トレーリング検討",IF(L304&gt;-0.03,"📌保有中",IF(L304&gt;-0.04,"⚠️損切注意","🔴損切り"))))))))</f>
        <v/>
      </c>
      <c r="T304" s="596" t="str">
        <f>IF(OR($AH304="",$AH304="保有中"),"",IF($AH304="日数制限",$AE304,IF($AH304="損切確定",IF(N($AG304)=0,TODAY(),$AG304),IF(N($AF304)=0,TODAY(),$AF304))))</f>
        <v/>
      </c>
      <c r="U304" s="598" t="str">
        <f>IF(OR($AH304="",$AH304="保有中"),"",ROUND(IF($AH304="日数制限",$AI304,IF($AH304="利益確定",$M304,$N304)),0))</f>
        <v/>
      </c>
      <c r="V304" s="703" t="str">
        <f>IF(OR(F304="",G304="",U304=""),"",IF(C304="売",(F304-U304)*G304,(U304-F304)*G304))</f>
        <v/>
      </c>
      <c r="W304" s="480" t="str">
        <f>IF(OR($E304="",$B304=""),"",IF($T304&lt;&gt;"",$T304-$E304,TODAY()-$E304)+1)</f>
        <v/>
      </c>
      <c r="X304" s="480" t="str">
        <f>IF(OR($AH304="",$AH304="保有中"),"",$AH304)</f>
        <v/>
      </c>
      <c r="Y304" s="488"/>
      <c r="Z304" s="710"/>
      <c r="AD304" s="608"/>
      <c r="AE304" s="600" t="str">
        <f>IF($E304="","",WORKDAY($E304,12))</f>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IFERROR(INDEX(始値!$E$6:$BT$305,MATCH(TEXT($B304,"0"),TEXT(銘柄管理!$B$6:$B$305,"0"),0),MATCH($AE304,始値!$E$3:$BT$3,0)),"")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IF($F305="","",ROUND(IF($C305="売",$F305*0.94,$F305*1.06),0))</f>
        <v/>
      </c>
      <c r="N305" s="598" t="str">
        <f>IF($F305="","",ROUND(IF($C305="売",$F305*1.04,$F305*0.96),0))</f>
        <v/>
      </c>
      <c r="O305" s="478" t="str">
        <f>IF(OR($B305="",$F305="",$H305=""),"",IF($C305="売",IF($H305&lt;=$M305,"🟢利確",IF($H305&lt;=$F305*0.95,"🟡利確&amp;TR STOP検討",IF($H305&gt;=$N305,"🔴損切",IF($H305&gt;=$F305*1.035,"🔴損切間近",IF($H305&gt;=$F305*1.03,"⚠️+3%注意","保持継続"))))),IF($H305&gt;=$M305,"🟢利確",IF($H305&gt;=$F305*1.05,"🟡利確&amp;TR STOP検討",IF($H305&lt;=$N305,"🔴損切",IF($H305&lt;=$F305*0.965,"🔴損切間近",IF($H305&lt;=$F305*0.97,"⚠️-3%注意","保持継続")))))))</f>
        <v/>
      </c>
      <c r="P305" s="445"/>
      <c r="Q305" s="445"/>
      <c r="R305" s="480" t="str">
        <f>IF(P305="","",ROUND(P305*0.97,0))</f>
        <v/>
      </c>
      <c r="S305" s="480" t="str">
        <f>IF(B305="","",IF(T305&lt;&gt;"","✅売却済",IF(OR(H305="",L305=""),"📌保有中",IF(L305&gt;=0.06,"🟢利確推奨",IF(L305&gt;=0.05,"🟡利確直近",IF(L305&gt;=0.045,"🔵トレーリング検討",IF(L305&gt;-0.03,"📌保有中",IF(L305&gt;-0.04,"⚠️損切注意","🔴損切り"))))))))</f>
        <v/>
      </c>
      <c r="T305" s="596" t="str">
        <f>IF(OR($AH305="",$AH305="保有中"),"",IF($AH305="日数制限",$AE305,IF($AH305="損切確定",IF(N($AG305)=0,TODAY(),$AG305),IF(N($AF305)=0,TODAY(),$AF305))))</f>
        <v/>
      </c>
      <c r="U305" s="598" t="str">
        <f>IF(OR($AH305="",$AH305="保有中"),"",ROUND(IF($AH305="日数制限",$AI305,IF($AH305="利益確定",$M305,$N305)),0))</f>
        <v/>
      </c>
      <c r="V305" s="703" t="str">
        <f>IF(OR(F305="",G305="",U305=""),"",IF(C305="売",(F305-U305)*G305,(U305-F305)*G305))</f>
        <v/>
      </c>
      <c r="W305" s="480" t="str">
        <f>IF(OR($E305="",$B305=""),"",IF($T305&lt;&gt;"",$T305-$E305,TODAY()-$E305)+1)</f>
        <v/>
      </c>
      <c r="X305" s="480" t="str">
        <f>IF(OR($AH305="",$AH305="保有中"),"",$AH305)</f>
        <v/>
      </c>
      <c r="Y305" s="488"/>
      <c r="Z305" s="710"/>
      <c r="AD305" s="608"/>
      <c r="AE305" s="600" t="str">
        <f>IF($E305="","",WORKDAY($E305,12))</f>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IFERROR(INDEX(始値!$E$6:$BT$305,MATCH(TEXT($B305,"0"),TEXT(銘柄管理!$B$6:$B$305,"0"),0),MATCH($AE305,始値!$E$3:$BT$3,0)),"")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IF($F306="","",ROUND(IF($C306="売",$F306*0.94,$F306*1.06),0))</f>
        <v/>
      </c>
      <c r="N306" s="598" t="str">
        <f>IF($F306="","",ROUND(IF($C306="売",$F306*1.04,$F306*0.96),0))</f>
        <v/>
      </c>
      <c r="O306" s="478" t="str">
        <f>IF(OR($B306="",$F306="",$H306=""),"",IF($C306="売",IF($H306&lt;=$M306,"🟢利確",IF($H306&lt;=$F306*0.95,"🟡利確&amp;TR STOP検討",IF($H306&gt;=$N306,"🔴損切",IF($H306&gt;=$F306*1.035,"🔴損切間近",IF($H306&gt;=$F306*1.03,"⚠️+3%注意","保持継続"))))),IF($H306&gt;=$M306,"🟢利確",IF($H306&gt;=$F306*1.05,"🟡利確&amp;TR STOP検討",IF($H306&lt;=$N306,"🔴損切",IF($H306&lt;=$F306*0.965,"🔴損切間近",IF($H306&lt;=$F306*0.97,"⚠️-3%注意","保持継続")))))))</f>
        <v/>
      </c>
      <c r="P306" s="445"/>
      <c r="Q306" s="445"/>
      <c r="R306" s="480" t="str">
        <f>IF(P306="","",ROUND(P306*0.97,0))</f>
        <v/>
      </c>
      <c r="S306" s="480" t="str">
        <f>IF(B306="","",IF(T306&lt;&gt;"","✅売却済",IF(OR(H306="",L306=""),"📌保有中",IF(L306&gt;=0.06,"🟢利確推奨",IF(L306&gt;=0.05,"🟡利確直近",IF(L306&gt;=0.045,"🔵トレーリング検討",IF(L306&gt;-0.03,"📌保有中",IF(L306&gt;-0.04,"⚠️損切注意","🔴損切り"))))))))</f>
        <v/>
      </c>
      <c r="T306" s="596" t="str">
        <f>IF(OR($AH306="",$AH306="保有中"),"",IF($AH306="日数制限",$AE306,IF($AH306="損切確定",IF(N($AG306)=0,TODAY(),$AG306),IF(N($AF306)=0,TODAY(),$AF306))))</f>
        <v/>
      </c>
      <c r="U306" s="598" t="str">
        <f>IF(OR($AH306="",$AH306="保有中"),"",ROUND(IF($AH306="日数制限",$AI306,IF($AH306="利益確定",$M306,$N306)),0))</f>
        <v/>
      </c>
      <c r="V306" s="703" t="str">
        <f>IF(OR(F306="",G306="",U306=""),"",IF(C306="売",(F306-U306)*G306,(U306-F306)*G306))</f>
        <v/>
      </c>
      <c r="W306" s="480" t="str">
        <f>IF(OR($E306="",$B306=""),"",IF($T306&lt;&gt;"",$T306-$E306,TODAY()-$E306)+1)</f>
        <v/>
      </c>
      <c r="X306" s="480" t="str">
        <f>IF(OR($AH306="",$AH306="保有中"),"",$AH306)</f>
        <v/>
      </c>
      <c r="Y306" s="488"/>
      <c r="Z306" s="710"/>
      <c r="AD306" s="608"/>
      <c r="AE306" s="600" t="str">
        <f>IF($E306="","",WORKDAY($E306,12))</f>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IFERROR(INDEX(始値!$E$6:$BT$305,MATCH(TEXT($B306,"0"),TEXT(銘柄管理!$B$6:$B$305,"0"),0),MATCH($AE306,始値!$E$3:$BT$3,0)),"")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IF($F307="","",ROUND(IF($C307="売",$F307*0.94,$F307*1.06),0))</f>
        <v/>
      </c>
      <c r="N307" s="598" t="str">
        <f>IF($F307="","",ROUND(IF($C307="売",$F307*1.04,$F307*0.96),0))</f>
        <v/>
      </c>
      <c r="O307" s="478" t="str">
        <f>IF(OR($B307="",$F307="",$H307=""),"",IF($C307="売",IF($H307&lt;=$M307,"🟢利確",IF($H307&lt;=$F307*0.95,"🟡利確&amp;TR STOP検討",IF($H307&gt;=$N307,"🔴損切",IF($H307&gt;=$F307*1.035,"🔴損切間近",IF($H307&gt;=$F307*1.03,"⚠️+3%注意","保持継続"))))),IF($H307&gt;=$M307,"🟢利確",IF($H307&gt;=$F307*1.05,"🟡利確&amp;TR STOP検討",IF($H307&lt;=$N307,"🔴損切",IF($H307&lt;=$F307*0.965,"🔴損切間近",IF($H307&lt;=$F307*0.97,"⚠️-3%注意","保持継続")))))))</f>
        <v/>
      </c>
      <c r="P307" s="445"/>
      <c r="Q307" s="445"/>
      <c r="R307" s="480" t="str">
        <f>IF(P307="","",ROUND(P307*0.97,0))</f>
        <v/>
      </c>
      <c r="S307" s="480" t="str">
        <f>IF(B307="","",IF(T307&lt;&gt;"","✅売却済",IF(OR(H307="",L307=""),"📌保有中",IF(L307&gt;=0.06,"🟢利確推奨",IF(L307&gt;=0.05,"🟡利確直近",IF(L307&gt;=0.045,"🔵トレーリング検討",IF(L307&gt;-0.03,"📌保有中",IF(L307&gt;-0.04,"⚠️損切注意","🔴損切り"))))))))</f>
        <v/>
      </c>
      <c r="T307" s="596" t="str">
        <f>IF(OR($AH307="",$AH307="保有中"),"",IF($AH307="日数制限",$AE307,IF($AH307="損切確定",IF(N($AG307)=0,TODAY(),$AG307),IF(N($AF307)=0,TODAY(),$AF307))))</f>
        <v/>
      </c>
      <c r="U307" s="598" t="str">
        <f>IF(OR($AH307="",$AH307="保有中"),"",ROUND(IF($AH307="日数制限",$AI307,IF($AH307="利益確定",$M307,$N307)),0))</f>
        <v/>
      </c>
      <c r="V307" s="703" t="str">
        <f>IF(OR(F307="",G307="",U307=""),"",IF(C307="売",(F307-U307)*G307,(U307-F307)*G307))</f>
        <v/>
      </c>
      <c r="W307" s="480" t="str">
        <f>IF(OR($E307="",$B307=""),"",IF($T307&lt;&gt;"",$T307-$E307,TODAY()-$E307)+1)</f>
        <v/>
      </c>
      <c r="X307" s="480" t="str">
        <f>IF(OR($AH307="",$AH307="保有中"),"",$AH307)</f>
        <v/>
      </c>
      <c r="Y307" s="488"/>
      <c r="Z307" s="710"/>
      <c r="AD307" s="608"/>
      <c r="AE307" s="600" t="str">
        <f>IF($E307="","",WORKDAY($E307,12))</f>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IFERROR(INDEX(始値!$E$6:$BT$305,MATCH(TEXT($B307,"0"),TEXT(銘柄管理!$B$6:$B$305,"0"),0),MATCH($AE307,始値!$E$3:$BT$3,0)),"")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IF($F308="","",ROUND(IF($C308="売",$F308*0.94,$F308*1.06),0))</f>
        <v/>
      </c>
      <c r="N308" s="598" t="str">
        <f>IF($F308="","",ROUND(IF($C308="売",$F308*1.04,$F308*0.96),0))</f>
        <v/>
      </c>
      <c r="O308" s="478" t="str">
        <f>IF(OR($B308="",$F308="",$H308=""),"",IF($C308="売",IF($H308&lt;=$M308,"🟢利確",IF($H308&lt;=$F308*0.95,"🟡利確&amp;TR STOP検討",IF($H308&gt;=$N308,"🔴損切",IF($H308&gt;=$F308*1.035,"🔴損切間近",IF($H308&gt;=$F308*1.03,"⚠️+3%注意","保持継続"))))),IF($H308&gt;=$M308,"🟢利確",IF($H308&gt;=$F308*1.05,"🟡利確&amp;TR STOP検討",IF($H308&lt;=$N308,"🔴損切",IF($H308&lt;=$F308*0.965,"🔴損切間近",IF($H308&lt;=$F308*0.97,"⚠️-3%注意","保持継続")))))))</f>
        <v/>
      </c>
      <c r="P308" s="445"/>
      <c r="Q308" s="445"/>
      <c r="R308" s="480" t="str">
        <f>IF(P308="","",ROUND(P308*0.97,0))</f>
        <v/>
      </c>
      <c r="S308" s="480" t="str">
        <f>IF(B308="","",IF(T308&lt;&gt;"","✅売却済",IF(OR(H308="",L308=""),"📌保有中",IF(L308&gt;=0.06,"🟢利確推奨",IF(L308&gt;=0.05,"🟡利確直近",IF(L308&gt;=0.045,"🔵トレーリング検討",IF(L308&gt;-0.03,"📌保有中",IF(L308&gt;-0.04,"⚠️損切注意","🔴損切り"))))))))</f>
        <v/>
      </c>
      <c r="T308" s="596" t="str">
        <f>IF(OR($AH308="",$AH308="保有中"),"",IF($AH308="日数制限",$AE308,IF($AH308="損切確定",IF(N($AG308)=0,TODAY(),$AG308),IF(N($AF308)=0,TODAY(),$AF308))))</f>
        <v/>
      </c>
      <c r="U308" s="598" t="str">
        <f>IF(OR($AH308="",$AH308="保有中"),"",ROUND(IF($AH308="日数制限",$AI308,IF($AH308="利益確定",$M308,$N308)),0))</f>
        <v/>
      </c>
      <c r="V308" s="703" t="str">
        <f>IF(OR(F308="",G308="",U308=""),"",IF(C308="売",(F308-U308)*G308,(U308-F308)*G308))</f>
        <v/>
      </c>
      <c r="W308" s="480" t="str">
        <f>IF(OR($E308="",$B308=""),"",IF($T308&lt;&gt;"",$T308-$E308,TODAY()-$E308)+1)</f>
        <v/>
      </c>
      <c r="X308" s="480" t="str">
        <f>IF(OR($AH308="",$AH308="保有中"),"",$AH308)</f>
        <v/>
      </c>
      <c r="Y308" s="488"/>
      <c r="Z308" s="710"/>
      <c r="AD308" s="608"/>
      <c r="AE308" s="600" t="str">
        <f>IF($E308="","",WORKDAY($E308,12))</f>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IFERROR(INDEX(始値!$E$6:$BT$305,MATCH(TEXT($B308,"0"),TEXT(銘柄管理!$B$6:$B$305,"0"),0),MATCH($AE308,始値!$E$3:$BT$3,0)),"")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IF($F309="","",ROUND(IF($C309="売",$F309*0.94,$F309*1.06),0))</f>
        <v/>
      </c>
      <c r="N309" s="598" t="str">
        <f>IF($F309="","",ROUND(IF($C309="売",$F309*1.04,$F309*0.96),0))</f>
        <v/>
      </c>
      <c r="O309" s="478" t="str">
        <f>IF(OR($B309="",$F309="",$H309=""),"",IF($C309="売",IF($H309&lt;=$M309,"🟢利確",IF($H309&lt;=$F309*0.95,"🟡利確&amp;TR STOP検討",IF($H309&gt;=$N309,"🔴損切",IF($H309&gt;=$F309*1.035,"🔴損切間近",IF($H309&gt;=$F309*1.03,"⚠️+3%注意","保持継続"))))),IF($H309&gt;=$M309,"🟢利確",IF($H309&gt;=$F309*1.05,"🟡利確&amp;TR STOP検討",IF($H309&lt;=$N309,"🔴損切",IF($H309&lt;=$F309*0.965,"🔴損切間近",IF($H309&lt;=$F309*0.97,"⚠️-3%注意","保持継続")))))))</f>
        <v/>
      </c>
      <c r="P309" s="445"/>
      <c r="Q309" s="445"/>
      <c r="R309" s="480" t="str">
        <f>IF(P309="","",ROUND(P309*0.97,0))</f>
        <v/>
      </c>
      <c r="S309" s="480" t="str">
        <f>IF(B309="","",IF(T309&lt;&gt;"","✅売却済",IF(OR(H309="",L309=""),"📌保有中",IF(L309&gt;=0.06,"🟢利確推奨",IF(L309&gt;=0.05,"🟡利確直近",IF(L309&gt;=0.045,"🔵トレーリング検討",IF(L309&gt;-0.03,"📌保有中",IF(L309&gt;-0.04,"⚠️損切注意","🔴損切り"))))))))</f>
        <v/>
      </c>
      <c r="T309" s="596" t="str">
        <f>IF(OR($AH309="",$AH309="保有中"),"",IF($AH309="日数制限",$AE309,IF($AH309="損切確定",IF(N($AG309)=0,TODAY(),$AG309),IF(N($AF309)=0,TODAY(),$AF309))))</f>
        <v/>
      </c>
      <c r="U309" s="598" t="str">
        <f>IF(OR($AH309="",$AH309="保有中"),"",ROUND(IF($AH309="日数制限",$AI309,IF($AH309="利益確定",$M309,$N309)),0))</f>
        <v/>
      </c>
      <c r="V309" s="703" t="str">
        <f>IF(OR(F309="",G309="",U309=""),"",IF(C309="売",(F309-U309)*G309,(U309-F309)*G309))</f>
        <v/>
      </c>
      <c r="W309" s="480" t="str">
        <f>IF(OR($E309="",$B309=""),"",IF($T309&lt;&gt;"",$T309-$E309,TODAY()-$E309)+1)</f>
        <v/>
      </c>
      <c r="X309" s="480" t="str">
        <f>IF(OR($AH309="",$AH309="保有中"),"",$AH309)</f>
        <v/>
      </c>
      <c r="Y309" s="488"/>
      <c r="Z309" s="710"/>
      <c r="AD309" s="608"/>
      <c r="AE309" s="600" t="str">
        <f>IF($E309="","",WORKDAY($E309,12))</f>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IFERROR(INDEX(始値!$E$6:$BT$305,MATCH(TEXT($B309,"0"),TEXT(銘柄管理!$B$6:$B$305,"0"),0),MATCH($AE309,始値!$E$3:$BT$3,0)),"")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IF($F310="","",ROUND(IF($C310="売",$F310*0.94,$F310*1.06),0))</f>
        <v/>
      </c>
      <c r="N310" s="598" t="str">
        <f>IF($F310="","",ROUND(IF($C310="売",$F310*1.04,$F310*0.96),0))</f>
        <v/>
      </c>
      <c r="O310" s="478" t="str">
        <f>IF(OR($B310="",$F310="",$H310=""),"",IF($C310="売",IF($H310&lt;=$M310,"🟢利確",IF($H310&lt;=$F310*0.95,"🟡利確&amp;TR STOP検討",IF($H310&gt;=$N310,"🔴損切",IF($H310&gt;=$F310*1.035,"🔴損切間近",IF($H310&gt;=$F310*1.03,"⚠️+3%注意","保持継続"))))),IF($H310&gt;=$M310,"🟢利確",IF($H310&gt;=$F310*1.05,"🟡利確&amp;TR STOP検討",IF($H310&lt;=$N310,"🔴損切",IF($H310&lt;=$F310*0.965,"🔴損切間近",IF($H310&lt;=$F310*0.97,"⚠️-3%注意","保持継続")))))))</f>
        <v/>
      </c>
      <c r="P310" s="445"/>
      <c r="Q310" s="445"/>
      <c r="R310" s="480" t="str">
        <f>IF(P310="","",ROUND(P310*0.97,0))</f>
        <v/>
      </c>
      <c r="S310" s="480" t="str">
        <f>IF(B310="","",IF(T310&lt;&gt;"","✅売却済",IF(OR(H310="",L310=""),"📌保有中",IF(L310&gt;=0.06,"🟢利確推奨",IF(L310&gt;=0.05,"🟡利確直近",IF(L310&gt;=0.045,"🔵トレーリング検討",IF(L310&gt;-0.03,"📌保有中",IF(L310&gt;-0.04,"⚠️損切注意","🔴損切り"))))))))</f>
        <v/>
      </c>
      <c r="T310" s="596" t="str">
        <f>IF(OR($AH310="",$AH310="保有中"),"",IF($AH310="日数制限",$AE310,IF($AH310="損切確定",IF(N($AG310)=0,TODAY(),$AG310),IF(N($AF310)=0,TODAY(),$AF310))))</f>
        <v/>
      </c>
      <c r="U310" s="598" t="str">
        <f>IF(OR($AH310="",$AH310="保有中"),"",ROUND(IF($AH310="日数制限",$AI310,IF($AH310="利益確定",$M310,$N310)),0))</f>
        <v/>
      </c>
      <c r="V310" s="703" t="str">
        <f>IF(OR(F310="",G310="",U310=""),"",IF(C310="売",(F310-U310)*G310,(U310-F310)*G310))</f>
        <v/>
      </c>
      <c r="W310" s="480" t="str">
        <f>IF(OR($E310="",$B310=""),"",IF($T310&lt;&gt;"",$T310-$E310,TODAY()-$E310)+1)</f>
        <v/>
      </c>
      <c r="X310" s="480" t="str">
        <f>IF(OR($AH310="",$AH310="保有中"),"",$AH310)</f>
        <v/>
      </c>
      <c r="Y310" s="488"/>
      <c r="Z310" s="710"/>
      <c r="AD310" s="608"/>
      <c r="AE310" s="600" t="str">
        <f>IF($E310="","",WORKDAY($E310,12))</f>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IFERROR(INDEX(始値!$E$6:$BT$305,MATCH(TEXT($B310,"0"),TEXT(銘柄管理!$B$6:$B$305,"0"),0),MATCH($AE310,始値!$E$3:$BT$3,0)),"")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IF($F311="","",ROUND(IF($C311="売",$F311*0.94,$F311*1.06),0))</f>
        <v/>
      </c>
      <c r="N311" s="598" t="str">
        <f>IF($F311="","",ROUND(IF($C311="売",$F311*1.04,$F311*0.96),0))</f>
        <v/>
      </c>
      <c r="O311" s="478" t="str">
        <f>IF(OR($B311="",$F311="",$H311=""),"",IF($C311="売",IF($H311&lt;=$M311,"🟢利確",IF($H311&lt;=$F311*0.95,"🟡利確&amp;TR STOP検討",IF($H311&gt;=$N311,"🔴損切",IF($H311&gt;=$F311*1.035,"🔴損切間近",IF($H311&gt;=$F311*1.03,"⚠️+3%注意","保持継続"))))),IF($H311&gt;=$M311,"🟢利確",IF($H311&gt;=$F311*1.05,"🟡利確&amp;TR STOP検討",IF($H311&lt;=$N311,"🔴損切",IF($H311&lt;=$F311*0.965,"🔴損切間近",IF($H311&lt;=$F311*0.97,"⚠️-3%注意","保持継続")))))))</f>
        <v/>
      </c>
      <c r="P311" s="445"/>
      <c r="Q311" s="445"/>
      <c r="R311" s="480" t="str">
        <f>IF(P311="","",ROUND(P311*0.97,0))</f>
        <v/>
      </c>
      <c r="S311" s="480" t="str">
        <f>IF(B311="","",IF(T311&lt;&gt;"","✅売却済",IF(OR(H311="",L311=""),"📌保有中",IF(L311&gt;=0.06,"🟢利確推奨",IF(L311&gt;=0.05,"🟡利確直近",IF(L311&gt;=0.045,"🔵トレーリング検討",IF(L311&gt;-0.03,"📌保有中",IF(L311&gt;-0.04,"⚠️損切注意","🔴損切り"))))))))</f>
        <v/>
      </c>
      <c r="T311" s="596" t="str">
        <f>IF(OR($AH311="",$AH311="保有中"),"",IF($AH311="日数制限",$AE311,IF($AH311="損切確定",IF(N($AG311)=0,TODAY(),$AG311),IF(N($AF311)=0,TODAY(),$AF311))))</f>
        <v/>
      </c>
      <c r="U311" s="598" t="str">
        <f>IF(OR($AH311="",$AH311="保有中"),"",ROUND(IF($AH311="日数制限",$AI311,IF($AH311="利益確定",$M311,$N311)),0))</f>
        <v/>
      </c>
      <c r="V311" s="703" t="str">
        <f>IF(OR(F311="",G311="",U311=""),"",IF(C311="売",(F311-U311)*G311,(U311-F311)*G311))</f>
        <v/>
      </c>
      <c r="W311" s="480" t="str">
        <f>IF(OR($E311="",$B311=""),"",IF($T311&lt;&gt;"",$T311-$E311,TODAY()-$E311)+1)</f>
        <v/>
      </c>
      <c r="X311" s="480" t="str">
        <f>IF(OR($AH311="",$AH311="保有中"),"",$AH311)</f>
        <v/>
      </c>
      <c r="Y311" s="488"/>
      <c r="Z311" s="710"/>
      <c r="AD311" s="608"/>
      <c r="AE311" s="600" t="str">
        <f>IF($E311="","",WORKDAY($E311,12))</f>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IFERROR(INDEX(始値!$E$6:$BT$305,MATCH(TEXT($B311,"0"),TEXT(銘柄管理!$B$6:$B$305,"0"),0),MATCH($AE311,始値!$E$3:$BT$3,0)),"")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IF($F312="","",ROUND(IF($C312="売",$F312*0.94,$F312*1.06),0))</f>
        <v/>
      </c>
      <c r="N312" s="598" t="str">
        <f>IF($F312="","",ROUND(IF($C312="売",$F312*1.04,$F312*0.96),0))</f>
        <v/>
      </c>
      <c r="O312" s="478" t="str">
        <f>IF(OR($B312="",$F312="",$H312=""),"",IF($C312="売",IF($H312&lt;=$M312,"🟢利確",IF($H312&lt;=$F312*0.95,"🟡利確&amp;TR STOP検討",IF($H312&gt;=$N312,"🔴損切",IF($H312&gt;=$F312*1.035,"🔴損切間近",IF($H312&gt;=$F312*1.03,"⚠️+3%注意","保持継続"))))),IF($H312&gt;=$M312,"🟢利確",IF($H312&gt;=$F312*1.05,"🟡利確&amp;TR STOP検討",IF($H312&lt;=$N312,"🔴損切",IF($H312&lt;=$F312*0.965,"🔴損切間近",IF($H312&lt;=$F312*0.97,"⚠️-3%注意","保持継続")))))))</f>
        <v/>
      </c>
      <c r="P312" s="445"/>
      <c r="Q312" s="445"/>
      <c r="R312" s="480" t="str">
        <f>IF(P312="","",ROUND(P312*0.97,0))</f>
        <v/>
      </c>
      <c r="S312" s="480" t="str">
        <f>IF(B312="","",IF(T312&lt;&gt;"","✅売却済",IF(OR(H312="",L312=""),"📌保有中",IF(L312&gt;=0.06,"🟢利確推奨",IF(L312&gt;=0.05,"🟡利確直近",IF(L312&gt;=0.045,"🔵トレーリング検討",IF(L312&gt;-0.03,"📌保有中",IF(L312&gt;-0.04,"⚠️損切注意","🔴損切り"))))))))</f>
        <v/>
      </c>
      <c r="T312" s="596" t="str">
        <f>IF(OR($AH312="",$AH312="保有中"),"",IF($AH312="日数制限",$AE312,IF($AH312="損切確定",IF(N($AG312)=0,TODAY(),$AG312),IF(N($AF312)=0,TODAY(),$AF312))))</f>
        <v/>
      </c>
      <c r="U312" s="598" t="str">
        <f>IF(OR($AH312="",$AH312="保有中"),"",ROUND(IF($AH312="日数制限",$AI312,IF($AH312="利益確定",$M312,$N312)),0))</f>
        <v/>
      </c>
      <c r="V312" s="703" t="str">
        <f>IF(OR(F312="",G312="",U312=""),"",IF(C312="売",(F312-U312)*G312,(U312-F312)*G312))</f>
        <v/>
      </c>
      <c r="W312" s="480" t="str">
        <f>IF(OR($E312="",$B312=""),"",IF($T312&lt;&gt;"",$T312-$E312,TODAY()-$E312)+1)</f>
        <v/>
      </c>
      <c r="X312" s="480" t="str">
        <f>IF(OR($AH312="",$AH312="保有中"),"",$AH312)</f>
        <v/>
      </c>
      <c r="Y312" s="488"/>
      <c r="Z312" s="710"/>
      <c r="AD312" s="608"/>
      <c r="AE312" s="600" t="str">
        <f>IF($E312="","",WORKDAY($E312,12))</f>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IFERROR(INDEX(始値!$E$6:$BT$305,MATCH(TEXT($B312,"0"),TEXT(銘柄管理!$B$6:$B$305,"0"),0),MATCH($AE312,始値!$E$3:$BT$3,0)),"")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IF($F313="","",ROUND(IF($C313="売",$F313*0.94,$F313*1.06),0))</f>
        <v/>
      </c>
      <c r="N313" s="598" t="str">
        <f>IF($F313="","",ROUND(IF($C313="売",$F313*1.04,$F313*0.96),0))</f>
        <v/>
      </c>
      <c r="O313" s="478" t="str">
        <f>IF(OR($B313="",$F313="",$H313=""),"",IF($C313="売",IF($H313&lt;=$M313,"🟢利確",IF($H313&lt;=$F313*0.95,"🟡利確&amp;TR STOP検討",IF($H313&gt;=$N313,"🔴損切",IF($H313&gt;=$F313*1.035,"🔴損切間近",IF($H313&gt;=$F313*1.03,"⚠️+3%注意","保持継続"))))),IF($H313&gt;=$M313,"🟢利確",IF($H313&gt;=$F313*1.05,"🟡利確&amp;TR STOP検討",IF($H313&lt;=$N313,"🔴損切",IF($H313&lt;=$F313*0.965,"🔴損切間近",IF($H313&lt;=$F313*0.97,"⚠️-3%注意","保持継続")))))))</f>
        <v/>
      </c>
      <c r="P313" s="445"/>
      <c r="Q313" s="445"/>
      <c r="R313" s="480" t="str">
        <f>IF(P313="","",ROUND(P313*0.97,0))</f>
        <v/>
      </c>
      <c r="S313" s="480" t="str">
        <f>IF(B313="","",IF(T313&lt;&gt;"","✅売却済",IF(OR(H313="",L313=""),"📌保有中",IF(L313&gt;=0.06,"🟢利確推奨",IF(L313&gt;=0.05,"🟡利確直近",IF(L313&gt;=0.045,"🔵トレーリング検討",IF(L313&gt;-0.03,"📌保有中",IF(L313&gt;-0.04,"⚠️損切注意","🔴損切り"))))))))</f>
        <v/>
      </c>
      <c r="T313" s="596" t="str">
        <f>IF(OR($AH313="",$AH313="保有中"),"",IF($AH313="日数制限",$AE313,IF($AH313="損切確定",IF(N($AG313)=0,TODAY(),$AG313),IF(N($AF313)=0,TODAY(),$AF313))))</f>
        <v/>
      </c>
      <c r="U313" s="598" t="str">
        <f>IF(OR($AH313="",$AH313="保有中"),"",ROUND(IF($AH313="日数制限",$AI313,IF($AH313="利益確定",$M313,$N313)),0))</f>
        <v/>
      </c>
      <c r="V313" s="703" t="str">
        <f>IF(OR(F313="",G313="",U313=""),"",IF(C313="売",(F313-U313)*G313,(U313-F313)*G313))</f>
        <v/>
      </c>
      <c r="W313" s="480" t="str">
        <f>IF(OR($E313="",$B313=""),"",IF($T313&lt;&gt;"",$T313-$E313,TODAY()-$E313)+1)</f>
        <v/>
      </c>
      <c r="X313" s="480" t="str">
        <f>IF(OR($AH313="",$AH313="保有中"),"",$AH313)</f>
        <v/>
      </c>
      <c r="Y313" s="488"/>
      <c r="Z313" s="710"/>
      <c r="AD313" s="608"/>
      <c r="AE313" s="600" t="str">
        <f>IF($E313="","",WORKDAY($E313,12))</f>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IFERROR(INDEX(始値!$E$6:$BT$305,MATCH(TEXT($B313,"0"),TEXT(銘柄管理!$B$6:$B$305,"0"),0),MATCH($AE313,始値!$E$3:$BT$3,0)),"")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IF($F314="","",ROUND(IF($C314="売",$F314*0.94,$F314*1.06),0))</f>
        <v/>
      </c>
      <c r="N314" s="598" t="str">
        <f>IF($F314="","",ROUND(IF($C314="売",$F314*1.04,$F314*0.96),0))</f>
        <v/>
      </c>
      <c r="O314" s="478" t="str">
        <f>IF(OR($B314="",$F314="",$H314=""),"",IF($C314="売",IF($H314&lt;=$M314,"🟢利確",IF($H314&lt;=$F314*0.95,"🟡利確&amp;TR STOP検討",IF($H314&gt;=$N314,"🔴損切",IF($H314&gt;=$F314*1.035,"🔴損切間近",IF($H314&gt;=$F314*1.03,"⚠️+3%注意","保持継続"))))),IF($H314&gt;=$M314,"🟢利確",IF($H314&gt;=$F314*1.05,"🟡利確&amp;TR STOP検討",IF($H314&lt;=$N314,"🔴損切",IF($H314&lt;=$F314*0.965,"🔴損切間近",IF($H314&lt;=$F314*0.97,"⚠️-3%注意","保持継続")))))))</f>
        <v/>
      </c>
      <c r="P314" s="445"/>
      <c r="Q314" s="445"/>
      <c r="R314" s="480" t="str">
        <f>IF(P314="","",ROUND(P314*0.97,0))</f>
        <v/>
      </c>
      <c r="S314" s="480" t="str">
        <f>IF(B314="","",IF(T314&lt;&gt;"","✅売却済",IF(OR(H314="",L314=""),"📌保有中",IF(L314&gt;=0.06,"🟢利確推奨",IF(L314&gt;=0.05,"🟡利確直近",IF(L314&gt;=0.045,"🔵トレーリング検討",IF(L314&gt;-0.03,"📌保有中",IF(L314&gt;-0.04,"⚠️損切注意","🔴損切り"))))))))</f>
        <v/>
      </c>
      <c r="T314" s="596" t="str">
        <f>IF(OR($AH314="",$AH314="保有中"),"",IF($AH314="日数制限",$AE314,IF($AH314="損切確定",IF(N($AG314)=0,TODAY(),$AG314),IF(N($AF314)=0,TODAY(),$AF314))))</f>
        <v/>
      </c>
      <c r="U314" s="598" t="str">
        <f>IF(OR($AH314="",$AH314="保有中"),"",ROUND(IF($AH314="日数制限",$AI314,IF($AH314="利益確定",$M314,$N314)),0))</f>
        <v/>
      </c>
      <c r="V314" s="703" t="str">
        <f>IF(OR(F314="",G314="",U314=""),"",IF(C314="売",(F314-U314)*G314,(U314-F314)*G314))</f>
        <v/>
      </c>
      <c r="W314" s="480" t="str">
        <f>IF(OR($E314="",$B314=""),"",IF($T314&lt;&gt;"",$T314-$E314,TODAY()-$E314)+1)</f>
        <v/>
      </c>
      <c r="X314" s="480" t="str">
        <f>IF(OR($AH314="",$AH314="保有中"),"",$AH314)</f>
        <v/>
      </c>
      <c r="Y314" s="488"/>
      <c r="Z314" s="710"/>
      <c r="AD314" s="608"/>
      <c r="AE314" s="600" t="str">
        <f>IF($E314="","",WORKDAY($E314,12))</f>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IFERROR(INDEX(始値!$E$6:$BT$305,MATCH(TEXT($B314,"0"),TEXT(銘柄管理!$B$6:$B$305,"0"),0),MATCH($AE314,始値!$E$3:$BT$3,0)),"")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IF($F315="","",ROUND(IF($C315="売",$F315*0.94,$F315*1.06),0))</f>
        <v/>
      </c>
      <c r="N315" s="598" t="str">
        <f>IF($F315="","",ROUND(IF($C315="売",$F315*1.04,$F315*0.96),0))</f>
        <v/>
      </c>
      <c r="O315" s="478" t="str">
        <f>IF(OR($B315="",$F315="",$H315=""),"",IF($C315="売",IF($H315&lt;=$M315,"🟢利確",IF($H315&lt;=$F315*0.95,"🟡利確&amp;TR STOP検討",IF($H315&gt;=$N315,"🔴損切",IF($H315&gt;=$F315*1.035,"🔴損切間近",IF($H315&gt;=$F315*1.03,"⚠️+3%注意","保持継続"))))),IF($H315&gt;=$M315,"🟢利確",IF($H315&gt;=$F315*1.05,"🟡利確&amp;TR STOP検討",IF($H315&lt;=$N315,"🔴損切",IF($H315&lt;=$F315*0.965,"🔴損切間近",IF($H315&lt;=$F315*0.97,"⚠️-3%注意","保持継続")))))))</f>
        <v/>
      </c>
      <c r="P315" s="445"/>
      <c r="Q315" s="445"/>
      <c r="R315" s="480" t="str">
        <f>IF(P315="","",ROUND(P315*0.97,0))</f>
        <v/>
      </c>
      <c r="S315" s="480" t="str">
        <f>IF(B315="","",IF(T315&lt;&gt;"","✅売却済",IF(OR(H315="",L315=""),"📌保有中",IF(L315&gt;=0.06,"🟢利確推奨",IF(L315&gt;=0.05,"🟡利確直近",IF(L315&gt;=0.045,"🔵トレーリング検討",IF(L315&gt;-0.03,"📌保有中",IF(L315&gt;-0.04,"⚠️損切注意","🔴損切り"))))))))</f>
        <v/>
      </c>
      <c r="T315" s="596" t="str">
        <f>IF(OR($AH315="",$AH315="保有中"),"",IF($AH315="日数制限",$AE315,IF($AH315="損切確定",IF(N($AG315)=0,TODAY(),$AG315),IF(N($AF315)=0,TODAY(),$AF315))))</f>
        <v/>
      </c>
      <c r="U315" s="598" t="str">
        <f>IF(OR($AH315="",$AH315="保有中"),"",ROUND(IF($AH315="日数制限",$AI315,IF($AH315="利益確定",$M315,$N315)),0))</f>
        <v/>
      </c>
      <c r="V315" s="703" t="str">
        <f>IF(OR(F315="",G315="",U315=""),"",IF(C315="売",(F315-U315)*G315,(U315-F315)*G315))</f>
        <v/>
      </c>
      <c r="W315" s="480" t="str">
        <f>IF(OR($E315="",$B315=""),"",IF($T315&lt;&gt;"",$T315-$E315,TODAY()-$E315)+1)</f>
        <v/>
      </c>
      <c r="X315" s="480" t="str">
        <f>IF(OR($AH315="",$AH315="保有中"),"",$AH315)</f>
        <v/>
      </c>
      <c r="Y315" s="488"/>
      <c r="Z315" s="710"/>
      <c r="AD315" s="608"/>
      <c r="AE315" s="600" t="str">
        <f>IF($E315="","",WORKDAY($E315,12))</f>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IFERROR(INDEX(始値!$E$6:$BT$305,MATCH(TEXT($B315,"0"),TEXT(銘柄管理!$B$6:$B$305,"0"),0),MATCH($AE315,始値!$E$3:$BT$3,0)),"")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IF($F316="","",ROUND(IF($C316="売",$F316*0.94,$F316*1.06),0))</f>
        <v/>
      </c>
      <c r="N316" s="598" t="str">
        <f>IF($F316="","",ROUND(IF($C316="売",$F316*1.04,$F316*0.96),0))</f>
        <v/>
      </c>
      <c r="O316" s="478" t="str">
        <f>IF(OR($B316="",$F316="",$H316=""),"",IF($C316="売",IF($H316&lt;=$M316,"🟢利確",IF($H316&lt;=$F316*0.95,"🟡利確&amp;TR STOP検討",IF($H316&gt;=$N316,"🔴損切",IF($H316&gt;=$F316*1.035,"🔴損切間近",IF($H316&gt;=$F316*1.03,"⚠️+3%注意","保持継続"))))),IF($H316&gt;=$M316,"🟢利確",IF($H316&gt;=$F316*1.05,"🟡利確&amp;TR STOP検討",IF($H316&lt;=$N316,"🔴損切",IF($H316&lt;=$F316*0.965,"🔴損切間近",IF($H316&lt;=$F316*0.97,"⚠️-3%注意","保持継続")))))))</f>
        <v/>
      </c>
      <c r="P316" s="445"/>
      <c r="Q316" s="445"/>
      <c r="R316" s="480" t="str">
        <f>IF(P316="","",ROUND(P316*0.97,0))</f>
        <v/>
      </c>
      <c r="S316" s="480" t="str">
        <f>IF(B316="","",IF(T316&lt;&gt;"","✅売却済",IF(OR(H316="",L316=""),"📌保有中",IF(L316&gt;=0.06,"🟢利確推奨",IF(L316&gt;=0.05,"🟡利確直近",IF(L316&gt;=0.045,"🔵トレーリング検討",IF(L316&gt;-0.03,"📌保有中",IF(L316&gt;-0.04,"⚠️損切注意","🔴損切り"))))))))</f>
        <v/>
      </c>
      <c r="T316" s="596" t="str">
        <f>IF(OR($AH316="",$AH316="保有中"),"",IF($AH316="日数制限",$AE316,IF($AH316="損切確定",IF(N($AG316)=0,TODAY(),$AG316),IF(N($AF316)=0,TODAY(),$AF316))))</f>
        <v/>
      </c>
      <c r="U316" s="598" t="str">
        <f>IF(OR($AH316="",$AH316="保有中"),"",ROUND(IF($AH316="日数制限",$AI316,IF($AH316="利益確定",$M316,$N316)),0))</f>
        <v/>
      </c>
      <c r="V316" s="703" t="str">
        <f>IF(OR(F316="",G316="",U316=""),"",IF(C316="売",(F316-U316)*G316,(U316-F316)*G316))</f>
        <v/>
      </c>
      <c r="W316" s="480" t="str">
        <f>IF(OR($E316="",$B316=""),"",IF($T316&lt;&gt;"",$T316-$E316,TODAY()-$E316)+1)</f>
        <v/>
      </c>
      <c r="X316" s="480" t="str">
        <f>IF(OR($AH316="",$AH316="保有中"),"",$AH316)</f>
        <v/>
      </c>
      <c r="Y316" s="488"/>
      <c r="Z316" s="710"/>
      <c r="AD316" s="608"/>
      <c r="AE316" s="600" t="str">
        <f>IF($E316="","",WORKDAY($E316,12))</f>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IFERROR(INDEX(始値!$E$6:$BT$305,MATCH(TEXT($B316,"0"),TEXT(銘柄管理!$B$6:$B$305,"0"),0),MATCH($AE316,始値!$E$3:$BT$3,0)),"")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IF($F317="","",ROUND(IF($C317="売",$F317*0.94,$F317*1.06),0))</f>
        <v/>
      </c>
      <c r="N317" s="598" t="str">
        <f>IF($F317="","",ROUND(IF($C317="売",$F317*1.04,$F317*0.96),0))</f>
        <v/>
      </c>
      <c r="O317" s="478" t="str">
        <f>IF(OR($B317="",$F317="",$H317=""),"",IF($C317="売",IF($H317&lt;=$M317,"🟢利確",IF($H317&lt;=$F317*0.95,"🟡利確&amp;TR STOP検討",IF($H317&gt;=$N317,"🔴損切",IF($H317&gt;=$F317*1.035,"🔴損切間近",IF($H317&gt;=$F317*1.03,"⚠️+3%注意","保持継続"))))),IF($H317&gt;=$M317,"🟢利確",IF($H317&gt;=$F317*1.05,"🟡利確&amp;TR STOP検討",IF($H317&lt;=$N317,"🔴損切",IF($H317&lt;=$F317*0.965,"🔴損切間近",IF($H317&lt;=$F317*0.97,"⚠️-3%注意","保持継続")))))))</f>
        <v/>
      </c>
      <c r="P317" s="445"/>
      <c r="Q317" s="445"/>
      <c r="R317" s="480" t="str">
        <f>IF(P317="","",ROUND(P317*0.97,0))</f>
        <v/>
      </c>
      <c r="S317" s="480" t="str">
        <f>IF(B317="","",IF(T317&lt;&gt;"","✅売却済",IF(OR(H317="",L317=""),"📌保有中",IF(L317&gt;=0.06,"🟢利確推奨",IF(L317&gt;=0.05,"🟡利確直近",IF(L317&gt;=0.045,"🔵トレーリング検討",IF(L317&gt;-0.03,"📌保有中",IF(L317&gt;-0.04,"⚠️損切注意","🔴損切り"))))))))</f>
        <v/>
      </c>
      <c r="T317" s="596" t="str">
        <f>IF(OR($AH317="",$AH317="保有中"),"",IF($AH317="日数制限",$AE317,IF($AH317="損切確定",IF(N($AG317)=0,TODAY(),$AG317),IF(N($AF317)=0,TODAY(),$AF317))))</f>
        <v/>
      </c>
      <c r="U317" s="598" t="str">
        <f>IF(OR($AH317="",$AH317="保有中"),"",ROUND(IF($AH317="日数制限",$AI317,IF($AH317="利益確定",$M317,$N317)),0))</f>
        <v/>
      </c>
      <c r="V317" s="703" t="str">
        <f>IF(OR(F317="",G317="",U317=""),"",IF(C317="売",(F317-U317)*G317,(U317-F317)*G317))</f>
        <v/>
      </c>
      <c r="W317" s="480" t="str">
        <f>IF(OR($E317="",$B317=""),"",IF($T317&lt;&gt;"",$T317-$E317,TODAY()-$E317)+1)</f>
        <v/>
      </c>
      <c r="X317" s="480" t="str">
        <f>IF(OR($AH317="",$AH317="保有中"),"",$AH317)</f>
        <v/>
      </c>
      <c r="Y317" s="488"/>
      <c r="Z317" s="710"/>
      <c r="AD317" s="608"/>
      <c r="AE317" s="600" t="str">
        <f>IF($E317="","",WORKDAY($E317,12))</f>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IFERROR(INDEX(始値!$E$6:$BT$305,MATCH(TEXT($B317,"0"),TEXT(銘柄管理!$B$6:$B$305,"0"),0),MATCH($AE317,始値!$E$3:$BT$3,0)),"")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IF($F318="","",ROUND(IF($C318="売",$F318*0.94,$F318*1.06),0))</f>
        <v/>
      </c>
      <c r="N318" s="598" t="str">
        <f>IF($F318="","",ROUND(IF($C318="売",$F318*1.04,$F318*0.96),0))</f>
        <v/>
      </c>
      <c r="O318" s="478" t="str">
        <f>IF(OR($B318="",$F318="",$H318=""),"",IF($C318="売",IF($H318&lt;=$M318,"🟢利確",IF($H318&lt;=$F318*0.95,"🟡利確&amp;TR STOP検討",IF($H318&gt;=$N318,"🔴損切",IF($H318&gt;=$F318*1.035,"🔴損切間近",IF($H318&gt;=$F318*1.03,"⚠️+3%注意","保持継続"))))),IF($H318&gt;=$M318,"🟢利確",IF($H318&gt;=$F318*1.05,"🟡利確&amp;TR STOP検討",IF($H318&lt;=$N318,"🔴損切",IF($H318&lt;=$F318*0.965,"🔴損切間近",IF($H318&lt;=$F318*0.97,"⚠️-3%注意","保持継続")))))))</f>
        <v/>
      </c>
      <c r="P318" s="445"/>
      <c r="Q318" s="445"/>
      <c r="R318" s="480" t="str">
        <f>IF(P318="","",ROUND(P318*0.97,0))</f>
        <v/>
      </c>
      <c r="S318" s="480" t="str">
        <f>IF(B318="","",IF(T318&lt;&gt;"","✅売却済",IF(OR(H318="",L318=""),"📌保有中",IF(L318&gt;=0.06,"🟢利確推奨",IF(L318&gt;=0.05,"🟡利確直近",IF(L318&gt;=0.045,"🔵トレーリング検討",IF(L318&gt;-0.03,"📌保有中",IF(L318&gt;-0.04,"⚠️損切注意","🔴損切り"))))))))</f>
        <v/>
      </c>
      <c r="T318" s="596" t="str">
        <f>IF(OR($AH318="",$AH318="保有中"),"",IF($AH318="日数制限",$AE318,IF($AH318="損切確定",IF(N($AG318)=0,TODAY(),$AG318),IF(N($AF318)=0,TODAY(),$AF318))))</f>
        <v/>
      </c>
      <c r="U318" s="598" t="str">
        <f>IF(OR($AH318="",$AH318="保有中"),"",ROUND(IF($AH318="日数制限",$AI318,IF($AH318="利益確定",$M318,$N318)),0))</f>
        <v/>
      </c>
      <c r="V318" s="703" t="str">
        <f>IF(OR(F318="",G318="",U318=""),"",IF(C318="売",(F318-U318)*G318,(U318-F318)*G318))</f>
        <v/>
      </c>
      <c r="W318" s="480" t="str">
        <f>IF(OR($E318="",$B318=""),"",IF($T318&lt;&gt;"",$T318-$E318,TODAY()-$E318)+1)</f>
        <v/>
      </c>
      <c r="X318" s="480" t="str">
        <f>IF(OR($AH318="",$AH318="保有中"),"",$AH318)</f>
        <v/>
      </c>
      <c r="Y318" s="488"/>
      <c r="Z318" s="710"/>
      <c r="AD318" s="608"/>
      <c r="AE318" s="600" t="str">
        <f>IF($E318="","",WORKDAY($E318,12))</f>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IFERROR(INDEX(始値!$E$6:$BT$305,MATCH(TEXT($B318,"0"),TEXT(銘柄管理!$B$6:$B$305,"0"),0),MATCH($AE318,始値!$E$3:$BT$3,0)),"")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IF($F319="","",ROUND(IF($C319="売",$F319*0.94,$F319*1.06),0))</f>
        <v/>
      </c>
      <c r="N319" s="598" t="str">
        <f>IF($F319="","",ROUND(IF($C319="売",$F319*1.04,$F319*0.96),0))</f>
        <v/>
      </c>
      <c r="O319" s="478" t="str">
        <f>IF(OR($B319="",$F319="",$H319=""),"",IF($C319="売",IF($H319&lt;=$M319,"🟢利確",IF($H319&lt;=$F319*0.95,"🟡利確&amp;TR STOP検討",IF($H319&gt;=$N319,"🔴損切",IF($H319&gt;=$F319*1.035,"🔴損切間近",IF($H319&gt;=$F319*1.03,"⚠️+3%注意","保持継続"))))),IF($H319&gt;=$M319,"🟢利確",IF($H319&gt;=$F319*1.05,"🟡利確&amp;TR STOP検討",IF($H319&lt;=$N319,"🔴損切",IF($H319&lt;=$F319*0.965,"🔴損切間近",IF($H319&lt;=$F319*0.97,"⚠️-3%注意","保持継続")))))))</f>
        <v/>
      </c>
      <c r="P319" s="445"/>
      <c r="Q319" s="445"/>
      <c r="R319" s="480" t="str">
        <f>IF(P319="","",ROUND(P319*0.97,0))</f>
        <v/>
      </c>
      <c r="S319" s="480" t="str">
        <f>IF(B319="","",IF(T319&lt;&gt;"","✅売却済",IF(OR(H319="",L319=""),"📌保有中",IF(L319&gt;=0.06,"🟢利確推奨",IF(L319&gt;=0.05,"🟡利確直近",IF(L319&gt;=0.045,"🔵トレーリング検討",IF(L319&gt;-0.03,"📌保有中",IF(L319&gt;-0.04,"⚠️損切注意","🔴損切り"))))))))</f>
        <v/>
      </c>
      <c r="T319" s="596" t="str">
        <f>IF(OR($AH319="",$AH319="保有中"),"",IF($AH319="日数制限",$AE319,IF($AH319="損切確定",IF(N($AG319)=0,TODAY(),$AG319),IF(N($AF319)=0,TODAY(),$AF319))))</f>
        <v/>
      </c>
      <c r="U319" s="598" t="str">
        <f>IF(OR($AH319="",$AH319="保有中"),"",ROUND(IF($AH319="日数制限",$AI319,IF($AH319="利益確定",$M319,$N319)),0))</f>
        <v/>
      </c>
      <c r="V319" s="703" t="str">
        <f>IF(OR(F319="",G319="",U319=""),"",IF(C319="売",(F319-U319)*G319,(U319-F319)*G319))</f>
        <v/>
      </c>
      <c r="W319" s="480" t="str">
        <f>IF(OR($E319="",$B319=""),"",IF($T319&lt;&gt;"",$T319-$E319,TODAY()-$E319)+1)</f>
        <v/>
      </c>
      <c r="X319" s="480" t="str">
        <f>IF(OR($AH319="",$AH319="保有中"),"",$AH319)</f>
        <v/>
      </c>
      <c r="Y319" s="488"/>
      <c r="Z319" s="710"/>
      <c r="AD319" s="608"/>
      <c r="AE319" s="600" t="str">
        <f>IF($E319="","",WORKDAY($E319,12))</f>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IFERROR(INDEX(始値!$E$6:$BT$305,MATCH(TEXT($B319,"0"),TEXT(銘柄管理!$B$6:$B$305,"0"),0),MATCH($AE319,始値!$E$3:$BT$3,0)),"")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IF($F320="","",ROUND(IF($C320="売",$F320*0.94,$F320*1.06),0))</f>
        <v/>
      </c>
      <c r="N320" s="598" t="str">
        <f>IF($F320="","",ROUND(IF($C320="売",$F320*1.04,$F320*0.96),0))</f>
        <v/>
      </c>
      <c r="O320" s="478" t="str">
        <f>IF(OR($B320="",$F320="",$H320=""),"",IF($C320="売",IF($H320&lt;=$M320,"🟢利確",IF($H320&lt;=$F320*0.95,"🟡利確&amp;TR STOP検討",IF($H320&gt;=$N320,"🔴損切",IF($H320&gt;=$F320*1.035,"🔴損切間近",IF($H320&gt;=$F320*1.03,"⚠️+3%注意","保持継続"))))),IF($H320&gt;=$M320,"🟢利確",IF($H320&gt;=$F320*1.05,"🟡利確&amp;TR STOP検討",IF($H320&lt;=$N320,"🔴損切",IF($H320&lt;=$F320*0.965,"🔴損切間近",IF($H320&lt;=$F320*0.97,"⚠️-3%注意","保持継続")))))))</f>
        <v/>
      </c>
      <c r="P320" s="445"/>
      <c r="Q320" s="445"/>
      <c r="R320" s="480" t="str">
        <f>IF(P320="","",ROUND(P320*0.97,0))</f>
        <v/>
      </c>
      <c r="S320" s="480" t="str">
        <f>IF(B320="","",IF(T320&lt;&gt;"","✅売却済",IF(OR(H320="",L320=""),"📌保有中",IF(L320&gt;=0.06,"🟢利確推奨",IF(L320&gt;=0.05,"🟡利確直近",IF(L320&gt;=0.045,"🔵トレーリング検討",IF(L320&gt;-0.03,"📌保有中",IF(L320&gt;-0.04,"⚠️損切注意","🔴損切り"))))))))</f>
        <v/>
      </c>
      <c r="T320" s="596" t="str">
        <f>IF(OR($AH320="",$AH320="保有中"),"",IF($AH320="日数制限",$AE320,IF($AH320="損切確定",IF(N($AG320)=0,TODAY(),$AG320),IF(N($AF320)=0,TODAY(),$AF320))))</f>
        <v/>
      </c>
      <c r="U320" s="598" t="str">
        <f>IF(OR($AH320="",$AH320="保有中"),"",ROUND(IF($AH320="日数制限",$AI320,IF($AH320="利益確定",$M320,$N320)),0))</f>
        <v/>
      </c>
      <c r="V320" s="703" t="str">
        <f>IF(OR(F320="",G320="",U320=""),"",IF(C320="売",(F320-U320)*G320,(U320-F320)*G320))</f>
        <v/>
      </c>
      <c r="W320" s="480" t="str">
        <f>IF(OR($E320="",$B320=""),"",IF($T320&lt;&gt;"",$T320-$E320,TODAY()-$E320)+1)</f>
        <v/>
      </c>
      <c r="X320" s="480" t="str">
        <f>IF(OR($AH320="",$AH320="保有中"),"",$AH320)</f>
        <v/>
      </c>
      <c r="Y320" s="488"/>
      <c r="Z320" s="710"/>
      <c r="AD320" s="608"/>
      <c r="AE320" s="600" t="str">
        <f>IF($E320="","",WORKDAY($E320,12))</f>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IFERROR(INDEX(始値!$E$6:$BT$305,MATCH(TEXT($B320,"0"),TEXT(銘柄管理!$B$6:$B$305,"0"),0),MATCH($AE320,始値!$E$3:$BT$3,0)),"")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IF($F321="","",ROUND(IF($C321="売",$F321*0.94,$F321*1.06),0))</f>
        <v/>
      </c>
      <c r="N321" s="599" t="str">
        <f>IF($F321="","",ROUND(IF($C321="売",$F321*1.04,$F321*0.96),0))</f>
        <v/>
      </c>
      <c r="O321" s="478" t="str">
        <f>IF(OR($B321="",$F321="",$H321=""),"",IF($C321="売",IF($H321&lt;=$M321,"🟢利確",IF($H321&lt;=$F321*0.95,"🟡利確&amp;TR STOP検討",IF($H321&gt;=$N321,"🔴損切",IF($H321&gt;=$F321*1.035,"🔴損切間近",IF($H321&gt;=$F321*1.03,"⚠️+3%注意","保持継続"))))),IF($H321&gt;=$M321,"🟢利確",IF($H321&gt;=$F321*1.05,"🟡利確&amp;TR STOP検討",IF($H321&lt;=$N321,"🔴損切",IF($H321&lt;=$F321*0.965,"🔴損切間近",IF($H321&lt;=$F321*0.97,"⚠️-3%注意","保持継続")))))))</f>
        <v/>
      </c>
      <c r="P321" s="445"/>
      <c r="Q321" s="445"/>
      <c r="R321" s="440" t="str">
        <f>IF(P321="","",ROUND(P321*0.97,0))</f>
        <v/>
      </c>
      <c r="S321" s="440" t="str">
        <f>IF(B321="","",IF(T321&lt;&gt;"","✅売却済",IF(OR(H321="",L321=""),"📌保有中",IF(L321&gt;=0.06,"🟢利確推奨",IF(L321&gt;=0.05,"🟡利確直近",IF(L321&gt;=0.045,"🔵トレーリング検討",IF(L321&gt;-0.03,"📌保有中",IF(L321&gt;-0.04,"⚠️損切注意","🔴損切り"))))))))</f>
        <v/>
      </c>
      <c r="T321" s="597" t="str">
        <f>IF(OR($AH321="",$AH321="保有中"),"",IF($AH321="日数制限",$AE321,IF($AH321="損切確定",IF(N($AG321)=0,TODAY(),$AG321),IF(N($AF321)=0,TODAY(),$AF321))))</f>
        <v/>
      </c>
      <c r="U321" s="599" t="str">
        <f>IF(OR($AH321="",$AH321="保有中"),"",ROUND(IF($AH321="日数制限",$AI321,IF($AH321="利益確定",$M321,$N321)),0))</f>
        <v/>
      </c>
      <c r="V321" s="704" t="str">
        <f>IF(OR(F321="",G321="",U321=""),"",IF(C321="売",(F321-U321)*G321,(U321-F321)*G321))</f>
        <v/>
      </c>
      <c r="W321" s="440" t="str">
        <f>IF(OR($E321="",$B321=""),"",IF($T321&lt;&gt;"",$T321-$E321,TODAY()-$E321)+1)</f>
        <v/>
      </c>
      <c r="X321" s="440" t="str">
        <f>IF(OR($AH321="",$AH321="保有中"),"",$AH321)</f>
        <v/>
      </c>
      <c r="AD321" s="608"/>
      <c r="AE321" s="600" t="str">
        <f>IF($E321="","",WORKDAY($E321,12))</f>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IFERROR(INDEX(始値!$E$6:$BT$305,MATCH(TEXT($B321,"0"),TEXT(銘柄管理!$B$6:$B$305,"0"),0),MATCH($AE321,始値!$E$3:$BT$3,0)),"")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IF($F322="","",ROUND(IF($C322="売",$F322*0.94,$F322*1.06),0))</f>
        <v/>
      </c>
      <c r="N322" s="599" t="str">
        <f>IF($F322="","",ROUND(IF($C322="売",$F322*1.04,$F322*0.96),0))</f>
        <v/>
      </c>
      <c r="O322" s="478" t="str">
        <f>IF(OR($B322="",$F322="",$H322=""),"",IF($C322="売",IF($H322&lt;=$M322,"🟢利確",IF($H322&lt;=$F322*0.95,"🟡利確&amp;TR STOP検討",IF($H322&gt;=$N322,"🔴損切",IF($H322&gt;=$F322*1.035,"🔴損切間近",IF($H322&gt;=$F322*1.03,"⚠️+3%注意","保持継続"))))),IF($H322&gt;=$M322,"🟢利確",IF($H322&gt;=$F322*1.05,"🟡利確&amp;TR STOP検討",IF($H322&lt;=$N322,"🔴損切",IF($H322&lt;=$F322*0.965,"🔴損切間近",IF($H322&lt;=$F322*0.97,"⚠️-3%注意","保持継続")))))))</f>
        <v/>
      </c>
      <c r="P322" s="445"/>
      <c r="Q322" s="445"/>
      <c r="R322" s="440" t="str">
        <f>IF(P322="","",ROUND(P322*0.97,0))</f>
        <v/>
      </c>
      <c r="S322" s="440" t="str">
        <f>IF(B322="","",IF(T322&lt;&gt;"","✅売却済",IF(OR(H322="",L322=""),"📌保有中",IF(L322&gt;=0.06,"🟢利確推奨",IF(L322&gt;=0.05,"🟡利確直近",IF(L322&gt;=0.045,"🔵トレーリング検討",IF(L322&gt;-0.03,"📌保有中",IF(L322&gt;-0.04,"⚠️損切注意","🔴損切り"))))))))</f>
        <v/>
      </c>
      <c r="T322" s="597" t="str">
        <f>IF(OR($AH322="",$AH322="保有中"),"",IF($AH322="日数制限",$AE322,IF($AH322="損切確定",IF(N($AG322)=0,TODAY(),$AG322),IF(N($AF322)=0,TODAY(),$AF322))))</f>
        <v/>
      </c>
      <c r="U322" s="599" t="str">
        <f>IF(OR($AH322="",$AH322="保有中"),"",ROUND(IF($AH322="日数制限",$AI322,IF($AH322="利益確定",$M322,$N322)),0))</f>
        <v/>
      </c>
      <c r="V322" s="704" t="str">
        <f>IF(OR(F322="",G322="",U322=""),"",IF(C322="売",(F322-U322)*G322,(U322-F322)*G322))</f>
        <v/>
      </c>
      <c r="W322" s="440" t="str">
        <f>IF(OR($E322="",$B322=""),"",IF($T322&lt;&gt;"",$T322-$E322,TODAY()-$E322)+1)</f>
        <v/>
      </c>
      <c r="X322" s="440" t="str">
        <f>IF(OR($AH322="",$AH322="保有中"),"",$AH322)</f>
        <v/>
      </c>
      <c r="AD322" s="608"/>
      <c r="AE322" s="600" t="str">
        <f>IF($E322="","",WORKDAY($E322,12))</f>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IFERROR(INDEX(始値!$E$6:$BT$305,MATCH(TEXT($B322,"0"),TEXT(銘柄管理!$B$6:$B$305,"0"),0),MATCH($AE322,始値!$E$3:$BT$3,0)),"")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IF($F323="","",ROUND(IF($C323="売",$F323*0.94,$F323*1.06),0))</f>
        <v/>
      </c>
      <c r="N323" s="599" t="str">
        <f>IF($F323="","",ROUND(IF($C323="売",$F323*1.04,$F323*0.96),0))</f>
        <v/>
      </c>
      <c r="O323" s="478" t="str">
        <f>IF(OR($B323="",$F323="",$H323=""),"",IF($C323="売",IF($H323&lt;=$M323,"🟢利確",IF($H323&lt;=$F323*0.95,"🟡利確&amp;TR STOP検討",IF($H323&gt;=$N323,"🔴損切",IF($H323&gt;=$F323*1.035,"🔴損切間近",IF($H323&gt;=$F323*1.03,"⚠️+3%注意","保持継続"))))),IF($H323&gt;=$M323,"🟢利確",IF($H323&gt;=$F323*1.05,"🟡利確&amp;TR STOP検討",IF($H323&lt;=$N323,"🔴損切",IF($H323&lt;=$F323*0.965,"🔴損切間近",IF($H323&lt;=$F323*0.97,"⚠️-3%注意","保持継続")))))))</f>
        <v/>
      </c>
      <c r="P323" s="445"/>
      <c r="Q323" s="445"/>
      <c r="R323" s="440" t="str">
        <f>IF(P323="","",ROUND(P323*0.97,0))</f>
        <v/>
      </c>
      <c r="S323" s="440" t="str">
        <f>IF(B323="","",IF(T323&lt;&gt;"","✅売却済",IF(OR(H323="",L323=""),"📌保有中",IF(L323&gt;=0.06,"🟢利確推奨",IF(L323&gt;=0.05,"🟡利確直近",IF(L323&gt;=0.045,"🔵トレーリング検討",IF(L323&gt;-0.03,"📌保有中",IF(L323&gt;-0.04,"⚠️損切注意","🔴損切り"))))))))</f>
        <v/>
      </c>
      <c r="T323" s="597" t="str">
        <f>IF(OR($AH323="",$AH323="保有中"),"",IF($AH323="日数制限",$AE323,IF($AH323="損切確定",IF(N($AG323)=0,TODAY(),$AG323),IF(N($AF323)=0,TODAY(),$AF323))))</f>
        <v/>
      </c>
      <c r="U323" s="599" t="str">
        <f>IF(OR($AH323="",$AH323="保有中"),"",ROUND(IF($AH323="日数制限",$AI323,IF($AH323="利益確定",$M323,$N323)),0))</f>
        <v/>
      </c>
      <c r="V323" s="704" t="str">
        <f>IF(OR(F323="",G323="",U323=""),"",IF(C323="売",(F323-U323)*G323,(U323-F323)*G323))</f>
        <v/>
      </c>
      <c r="W323" s="440" t="str">
        <f>IF(OR($E323="",$B323=""),"",IF($T323&lt;&gt;"",$T323-$E323,TODAY()-$E323)+1)</f>
        <v/>
      </c>
      <c r="X323" s="440" t="str">
        <f>IF(OR($AH323="",$AH323="保有中"),"",$AH323)</f>
        <v/>
      </c>
      <c r="AD323" s="608"/>
      <c r="AE323" s="600" t="str">
        <f>IF($E323="","",WORKDAY($E323,12))</f>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IFERROR(INDEX(始値!$E$6:$BT$305,MATCH(TEXT($B323,"0"),TEXT(銘柄管理!$B$6:$B$305,"0"),0),MATCH($AE323,始値!$E$3:$BT$3,0)),"")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IF($F324="","",ROUND(IF($C324="売",$F324*0.94,$F324*1.06),0))</f>
        <v/>
      </c>
      <c r="N324" s="599" t="str">
        <f>IF($F324="","",ROUND(IF($C324="売",$F324*1.04,$F324*0.96),0))</f>
        <v/>
      </c>
      <c r="O324" s="478" t="str">
        <f>IF(OR($B324="",$F324="",$H324=""),"",IF($C324="売",IF($H324&lt;=$M324,"🟢利確",IF($H324&lt;=$F324*0.95,"🟡利確&amp;TR STOP検討",IF($H324&gt;=$N324,"🔴損切",IF($H324&gt;=$F324*1.035,"🔴損切間近",IF($H324&gt;=$F324*1.03,"⚠️+3%注意","保持継続"))))),IF($H324&gt;=$M324,"🟢利確",IF($H324&gt;=$F324*1.05,"🟡利確&amp;TR STOP検討",IF($H324&lt;=$N324,"🔴損切",IF($H324&lt;=$F324*0.965,"🔴損切間近",IF($H324&lt;=$F324*0.97,"⚠️-3%注意","保持継続")))))))</f>
        <v/>
      </c>
      <c r="P324" s="445"/>
      <c r="Q324" s="445"/>
      <c r="R324" s="440" t="str">
        <f>IF(P324="","",ROUND(P324*0.97,0))</f>
        <v/>
      </c>
      <c r="S324" s="440" t="str">
        <f>IF(B324="","",IF(T324&lt;&gt;"","✅売却済",IF(OR(H324="",L324=""),"📌保有中",IF(L324&gt;=0.06,"🟢利確推奨",IF(L324&gt;=0.05,"🟡利確直近",IF(L324&gt;=0.045,"🔵トレーリング検討",IF(L324&gt;-0.03,"📌保有中",IF(L324&gt;-0.04,"⚠️損切注意","🔴損切り"))))))))</f>
        <v/>
      </c>
      <c r="T324" s="597" t="str">
        <f>IF(OR($AH324="",$AH324="保有中"),"",IF($AH324="日数制限",$AE324,IF($AH324="損切確定",IF(N($AG324)=0,TODAY(),$AG324),IF(N($AF324)=0,TODAY(),$AF324))))</f>
        <v/>
      </c>
      <c r="U324" s="599" t="str">
        <f>IF(OR($AH324="",$AH324="保有中"),"",ROUND(IF($AH324="日数制限",$AI324,IF($AH324="利益確定",$M324,$N324)),0))</f>
        <v/>
      </c>
      <c r="V324" s="704" t="str">
        <f>IF(OR(F324="",G324="",U324=""),"",IF(C324="売",(F324-U324)*G324,(U324-F324)*G324))</f>
        <v/>
      </c>
      <c r="W324" s="440" t="str">
        <f>IF(OR($E324="",$B324=""),"",IF($T324&lt;&gt;"",$T324-$E324,TODAY()-$E324)+1)</f>
        <v/>
      </c>
      <c r="X324" s="440" t="str">
        <f>IF(OR($AH324="",$AH324="保有中"),"",$AH324)</f>
        <v/>
      </c>
      <c r="AD324" s="608"/>
      <c r="AE324" s="600" t="str">
        <f>IF($E324="","",WORKDAY($E324,12))</f>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IFERROR(INDEX(始値!$E$6:$BT$305,MATCH(TEXT($B324,"0"),TEXT(銘柄管理!$B$6:$B$305,"0"),0),MATCH($AE324,始値!$E$3:$BT$3,0)),"")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IF($F325="","",ROUND(IF($C325="売",$F325*0.94,$F325*1.06),0))</f>
        <v/>
      </c>
      <c r="N325" s="599" t="str">
        <f>IF($F325="","",ROUND(IF($C325="売",$F325*1.04,$F325*0.96),0))</f>
        <v/>
      </c>
      <c r="O325" s="478" t="str">
        <f>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c r="Q325" s="445"/>
      <c r="R325" s="440" t="str">
        <f>IF(P325="","",ROUND(P325*0.97,0))</f>
        <v/>
      </c>
      <c r="S325" s="440" t="str">
        <f>IF(B325="","",IF(T325&lt;&gt;"","✅売却済",IF(OR(H325="",L325=""),"📌保有中",IF(L325&gt;=0.06,"🟢利確推奨",IF(L325&gt;=0.05,"🟡利確直近",IF(L325&gt;=0.045,"🔵トレーリング検討",IF(L325&gt;-0.03,"📌保有中",IF(L325&gt;-0.04,"⚠️損切注意","🔴損切り"))))))))</f>
        <v/>
      </c>
      <c r="T325" s="597" t="str">
        <f>IF(OR($AH325="",$AH325="保有中"),"",IF($AH325="日数制限",$AE325,IF($AH325="損切確定",IF(N($AG325)=0,TODAY(),$AG325),IF(N($AF325)=0,TODAY(),$AF325))))</f>
        <v/>
      </c>
      <c r="U325" s="599" t="str">
        <f>IF(OR($AH325="",$AH325="保有中"),"",ROUND(IF($AH325="日数制限",$AI325,IF($AH325="利益確定",$M325,$N325)),0))</f>
        <v/>
      </c>
      <c r="V325" s="704" t="str">
        <f>IF(OR(F325="",G325="",U325=""),"",IF(C325="売",(F325-U325)*G325,(U325-F325)*G325))</f>
        <v/>
      </c>
      <c r="W325" s="440" t="str">
        <f>IF(OR($E325="",$B325=""),"",IF($T325&lt;&gt;"",$T325-$E325,TODAY()-$E325)+1)</f>
        <v/>
      </c>
      <c r="X325" s="440" t="str">
        <f>IF(OR($AH325="",$AH325="保有中"),"",$AH325)</f>
        <v/>
      </c>
      <c r="AD325" s="608"/>
      <c r="AE325" s="600" t="str">
        <f>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IF($F326="","",ROUND(IF($C326="売",$F326*0.94,$F326*1.06),0))</f>
        <v/>
      </c>
      <c r="N326" s="599" t="str">
        <f>IF($F326="","",ROUND(IF($C326="売",$F326*1.04,$F326*0.96),0))</f>
        <v/>
      </c>
      <c r="O326" s="478" t="str">
        <f>IF(OR($B326="",$F326="",$H326=""),"",IF($C326="売",IF($H326&lt;=$M326,"🟢利確",IF($H326&lt;=$F326*0.95,"🟡利確&amp;TR STOP検討",IF($H326&gt;=$N326,"🔴損切",IF($H326&gt;=$F326*1.035,"🔴損切間近",IF($H326&gt;=$F326*1.03,"⚠️+3%注意","保持継続"))))),IF($H326&gt;=$M326,"🟢利確",IF($H326&gt;=$F326*1.05,"🟡利確&amp;TR STOP検討",IF($H326&lt;=$N326,"🔴損切",IF($H326&lt;=$F326*0.965,"🔴損切間近",IF($H326&lt;=$F326*0.97,"⚠️-3%注意","保持継続")))))))</f>
        <v/>
      </c>
      <c r="P326" s="445"/>
      <c r="Q326" s="445"/>
      <c r="R326" s="440" t="str">
        <f>IF(P326="","",ROUND(P326*0.97,0))</f>
        <v/>
      </c>
      <c r="S326" s="440" t="str">
        <f>IF(B326="","",IF(T326&lt;&gt;"","✅売却済",IF(OR(H326="",L326=""),"📌保有中",IF(L326&gt;=0.06,"🟢利確推奨",IF(L326&gt;=0.05,"🟡利確直近",IF(L326&gt;=0.045,"🔵トレーリング検討",IF(L326&gt;-0.03,"📌保有中",IF(L326&gt;-0.04,"⚠️損切注意","🔴損切り"))))))))</f>
        <v/>
      </c>
      <c r="T326" s="597" t="str">
        <f>IF(OR($AH326="",$AH326="保有中"),"",IF($AH326="日数制限",$AE326,IF($AH326="損切確定",IF(N($AG326)=0,TODAY(),$AG326),IF(N($AF326)=0,TODAY(),$AF326))))</f>
        <v/>
      </c>
      <c r="U326" s="599" t="str">
        <f>IF(OR($AH326="",$AH326="保有中"),"",ROUND(IF($AH326="日数制限",$AI326,IF($AH326="利益確定",$M326,$N326)),0))</f>
        <v/>
      </c>
      <c r="V326" s="704" t="str">
        <f>IF(OR(F326="",G326="",U326=""),"",IF(C326="売",(F326-U326)*G326,(U326-F326)*G326))</f>
        <v/>
      </c>
      <c r="W326" s="440" t="str">
        <f>IF(OR($E326="",$B326=""),"",IF($T326&lt;&gt;"",$T326-$E326,TODAY()-$E326)+1)</f>
        <v/>
      </c>
      <c r="X326" s="440" t="str">
        <f>IF(OR($AH326="",$AH326="保有中"),"",$AH326)</f>
        <v/>
      </c>
      <c r="AD326" s="608"/>
      <c r="AE326" s="600" t="str">
        <f>IF($E326="","",WORKDAY($E326,12))</f>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IFERROR(INDEX(始値!$E$6:$BT$305,MATCH(TEXT($B326,"0"),TEXT(銘柄管理!$B$6:$B$305,"0"),0),MATCH($AE326,始値!$E$3:$BT$3,0)),"")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IF($F327="","",ROUND(IF($C327="売",$F327*0.94,$F327*1.06),0))</f>
        <v/>
      </c>
      <c r="N327" s="599" t="str">
        <f>IF($F327="","",ROUND(IF($C327="売",$F327*1.04,$F327*0.96),0))</f>
        <v/>
      </c>
      <c r="O327" s="478" t="str">
        <f>IF(OR($B327="",$F327="",$H327=""),"",IF($C327="売",IF($H327&lt;=$M327,"🟢利確",IF($H327&lt;=$F327*0.95,"🟡利確&amp;TR STOP検討",IF($H327&gt;=$N327,"🔴損切",IF($H327&gt;=$F327*1.035,"🔴損切間近",IF($H327&gt;=$F327*1.03,"⚠️+3%注意","保持継続"))))),IF($H327&gt;=$M327,"🟢利確",IF($H327&gt;=$F327*1.05,"🟡利確&amp;TR STOP検討",IF($H327&lt;=$N327,"🔴損切",IF($H327&lt;=$F327*0.965,"🔴損切間近",IF($H327&lt;=$F327*0.97,"⚠️-3%注意","保持継続")))))))</f>
        <v/>
      </c>
      <c r="P327" s="445"/>
      <c r="Q327" s="445"/>
      <c r="R327" s="440" t="str">
        <f>IF(P327="","",ROUND(P327*0.97,0))</f>
        <v/>
      </c>
      <c r="S327" s="440" t="str">
        <f>IF(B327="","",IF(T327&lt;&gt;"","✅売却済",IF(OR(H327="",L327=""),"📌保有中",IF(L327&gt;=0.06,"🟢利確推奨",IF(L327&gt;=0.05,"🟡利確直近",IF(L327&gt;=0.045,"🔵トレーリング検討",IF(L327&gt;-0.03,"📌保有中",IF(L327&gt;-0.04,"⚠️損切注意","🔴損切り"))))))))</f>
        <v/>
      </c>
      <c r="T327" s="597" t="str">
        <f>IF(OR($AH327="",$AH327="保有中"),"",IF($AH327="日数制限",$AE327,IF($AH327="損切確定",IF(N($AG327)=0,TODAY(),$AG327),IF(N($AF327)=0,TODAY(),$AF327))))</f>
        <v/>
      </c>
      <c r="U327" s="599" t="str">
        <f>IF(OR($AH327="",$AH327="保有中"),"",ROUND(IF($AH327="日数制限",$AI327,IF($AH327="利益確定",$M327,$N327)),0))</f>
        <v/>
      </c>
      <c r="V327" s="704" t="str">
        <f>IF(OR(F327="",G327="",U327=""),"",IF(C327="売",(F327-U327)*G327,(U327-F327)*G327))</f>
        <v/>
      </c>
      <c r="W327" s="440" t="str">
        <f>IF(OR($E327="",$B327=""),"",IF($T327&lt;&gt;"",$T327-$E327,TODAY()-$E327)+1)</f>
        <v/>
      </c>
      <c r="X327" s="440" t="str">
        <f>IF(OR($AH327="",$AH327="保有中"),"",$AH327)</f>
        <v/>
      </c>
      <c r="AD327" s="608"/>
      <c r="AE327" s="600" t="str">
        <f>IF($E327="","",WORKDAY($E327,12))</f>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IFERROR(INDEX(始値!$E$6:$BT$305,MATCH(TEXT($B327,"0"),TEXT(銘柄管理!$B$6:$B$305,"0"),0),MATCH($AE327,始値!$E$3:$BT$3,0)),"")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IF($F328="","",ROUND(IF($C328="売",$F328*0.94,$F328*1.06),0))</f>
        <v/>
      </c>
      <c r="N328" s="599" t="str">
        <f>IF($F328="","",ROUND(IF($C328="売",$F328*1.04,$F328*0.96),0))</f>
        <v/>
      </c>
      <c r="O328" s="478" t="str">
        <f>IF(OR($B328="",$F328="",$H328=""),"",IF($C328="売",IF($H328&lt;=$M328,"🟢利確",IF($H328&lt;=$F328*0.95,"🟡利確&amp;TR STOP検討",IF($H328&gt;=$N328,"🔴損切",IF($H328&gt;=$F328*1.035,"🔴損切間近",IF($H328&gt;=$F328*1.03,"⚠️+3%注意","保持継続"))))),IF($H328&gt;=$M328,"🟢利確",IF($H328&gt;=$F328*1.05,"🟡利確&amp;TR STOP検討",IF($H328&lt;=$N328,"🔴損切",IF($H328&lt;=$F328*0.965,"🔴損切間近",IF($H328&lt;=$F328*0.97,"⚠️-3%注意","保持継続")))))))</f>
        <v/>
      </c>
      <c r="P328" s="445"/>
      <c r="Q328" s="445"/>
      <c r="R328" s="440" t="str">
        <f>IF(P328="","",ROUND(P328*0.97,0))</f>
        <v/>
      </c>
      <c r="S328" s="440" t="str">
        <f>IF(B328="","",IF(T328&lt;&gt;"","✅売却済",IF(OR(H328="",L328=""),"📌保有中",IF(L328&gt;=0.06,"🟢利確推奨",IF(L328&gt;=0.05,"🟡利確直近",IF(L328&gt;=0.045,"🔵トレーリング検討",IF(L328&gt;-0.03,"📌保有中",IF(L328&gt;-0.04,"⚠️損切注意","🔴損切り"))))))))</f>
        <v/>
      </c>
      <c r="T328" s="597" t="str">
        <f>IF(OR($AH328="",$AH328="保有中"),"",IF($AH328="日数制限",$AE328,IF($AH328="損切確定",IF(N($AG328)=0,TODAY(),$AG328),IF(N($AF328)=0,TODAY(),$AF328))))</f>
        <v/>
      </c>
      <c r="U328" s="599" t="str">
        <f>IF(OR($AH328="",$AH328="保有中"),"",ROUND(IF($AH328="日数制限",$AI328,IF($AH328="利益確定",$M328,$N328)),0))</f>
        <v/>
      </c>
      <c r="V328" s="704" t="str">
        <f>IF(OR(F328="",G328="",U328=""),"",IF(C328="売",(F328-U328)*G328,(U328-F328)*G328))</f>
        <v/>
      </c>
      <c r="W328" s="440" t="str">
        <f>IF(OR($E328="",$B328=""),"",IF($T328&lt;&gt;"",$T328-$E328,TODAY()-$E328)+1)</f>
        <v/>
      </c>
      <c r="X328" s="440" t="str">
        <f>IF(OR($AH328="",$AH328="保有中"),"",$AH328)</f>
        <v/>
      </c>
      <c r="AD328" s="608"/>
      <c r="AE328" s="600" t="str">
        <f>IF($E328="","",WORKDAY($E328,12))</f>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IFERROR(INDEX(始値!$E$6:$BT$305,MATCH(TEXT($B328,"0"),TEXT(銘柄管理!$B$6:$B$305,"0"),0),MATCH($AE328,始値!$E$3:$BT$3,0)),"")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IF($F329="","",ROUND(IF($C329="売",$F329*0.94,$F329*1.06),0))</f>
        <v/>
      </c>
      <c r="N329" s="599" t="str">
        <f>IF($F329="","",ROUND(IF($C329="売",$F329*1.04,$F329*0.96),0))</f>
        <v/>
      </c>
      <c r="O329" s="478" t="str">
        <f>IF(OR($B329="",$F329="",$H329=""),"",IF($C329="売",IF($H329&lt;=$M329,"🟢利確",IF($H329&lt;=$F329*0.95,"🟡利確&amp;TR STOP検討",IF($H329&gt;=$N329,"🔴損切",IF($H329&gt;=$F329*1.035,"🔴損切間近",IF($H329&gt;=$F329*1.03,"⚠️+3%注意","保持継続"))))),IF($H329&gt;=$M329,"🟢利確",IF($H329&gt;=$F329*1.05,"🟡利確&amp;TR STOP検討",IF($H329&lt;=$N329,"🔴損切",IF($H329&lt;=$F329*0.965,"🔴損切間近",IF($H329&lt;=$F329*0.97,"⚠️-3%注意","保持継続")))))))</f>
        <v/>
      </c>
      <c r="P329" s="445"/>
      <c r="Q329" s="445"/>
      <c r="R329" s="440" t="str">
        <f>IF(P329="","",ROUND(P329*0.97,0))</f>
        <v/>
      </c>
      <c r="S329" s="440" t="str">
        <f>IF(B329="","",IF(T329&lt;&gt;"","✅売却済",IF(OR(H329="",L329=""),"📌保有中",IF(L329&gt;=0.06,"🟢利確推奨",IF(L329&gt;=0.05,"🟡利確直近",IF(L329&gt;=0.045,"🔵トレーリング検討",IF(L329&gt;-0.03,"📌保有中",IF(L329&gt;-0.04,"⚠️損切注意","🔴損切り"))))))))</f>
        <v/>
      </c>
      <c r="T329" s="597" t="str">
        <f>IF(OR($AH329="",$AH329="保有中"),"",IF($AH329="日数制限",$AE329,IF($AH329="損切確定",IF(N($AG329)=0,TODAY(),$AG329),IF(N($AF329)=0,TODAY(),$AF329))))</f>
        <v/>
      </c>
      <c r="U329" s="599" t="str">
        <f>IF(OR($AH329="",$AH329="保有中"),"",ROUND(IF($AH329="日数制限",$AI329,IF($AH329="利益確定",$M329,$N329)),0))</f>
        <v/>
      </c>
      <c r="V329" s="704" t="str">
        <f>IF(OR(F329="",G329="",U329=""),"",IF(C329="売",(F329-U329)*G329,(U329-F329)*G329))</f>
        <v/>
      </c>
      <c r="W329" s="440" t="str">
        <f>IF(OR($E329="",$B329=""),"",IF($T329&lt;&gt;"",$T329-$E329,TODAY()-$E329)+1)</f>
        <v/>
      </c>
      <c r="X329" s="440" t="str">
        <f>IF(OR($AH329="",$AH329="保有中"),"",$AH329)</f>
        <v/>
      </c>
      <c r="AD329" s="608"/>
      <c r="AE329" s="600" t="str">
        <f>IF($E329="","",WORKDAY($E329,12))</f>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IFERROR(INDEX(始値!$E$6:$BT$305,MATCH(TEXT($B329,"0"),TEXT(銘柄管理!$B$6:$B$305,"0"),0),MATCH($AE329,始値!$E$3:$BT$3,0)),"")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IF($F330="","",ROUND(IF($C330="売",$F330*0.94,$F330*1.06),0))</f>
        <v/>
      </c>
      <c r="N330" s="599" t="str">
        <f>IF($F330="","",ROUND(IF($C330="売",$F330*1.04,$F330*0.96),0))</f>
        <v/>
      </c>
      <c r="O330" s="478" t="str">
        <f>IF(OR($B330="",$F330="",$H330=""),"",IF($C330="売",IF($H330&lt;=$M330,"🟢利確",IF($H330&lt;=$F330*0.95,"🟡利確&amp;TR STOP検討",IF($H330&gt;=$N330,"🔴損切",IF($H330&gt;=$F330*1.035,"🔴損切間近",IF($H330&gt;=$F330*1.03,"⚠️+3%注意","保持継続"))))),IF($H330&gt;=$M330,"🟢利確",IF($H330&gt;=$F330*1.05,"🟡利確&amp;TR STOP検討",IF($H330&lt;=$N330,"🔴損切",IF($H330&lt;=$F330*0.965,"🔴損切間近",IF($H330&lt;=$F330*0.97,"⚠️-3%注意","保持継続")))))))</f>
        <v/>
      </c>
      <c r="P330" s="445"/>
      <c r="Q330" s="445"/>
      <c r="R330" s="440" t="str">
        <f>IF(P330="","",ROUND(P330*0.97,0))</f>
        <v/>
      </c>
      <c r="S330" s="440" t="str">
        <f>IF(B330="","",IF(T330&lt;&gt;"","✅売却済",IF(OR(H330="",L330=""),"📌保有中",IF(L330&gt;=0.06,"🟢利確推奨",IF(L330&gt;=0.05,"🟡利確直近",IF(L330&gt;=0.045,"🔵トレーリング検討",IF(L330&gt;-0.03,"📌保有中",IF(L330&gt;-0.04,"⚠️損切注意","🔴損切り"))))))))</f>
        <v/>
      </c>
      <c r="T330" s="597" t="str">
        <f>IF(OR($AH330="",$AH330="保有中"),"",IF($AH330="日数制限",$AE330,IF($AH330="損切確定",IF(N($AG330)=0,TODAY(),$AG330),IF(N($AF330)=0,TODAY(),$AF330))))</f>
        <v/>
      </c>
      <c r="U330" s="599" t="str">
        <f>IF(OR($AH330="",$AH330="保有中"),"",ROUND(IF($AH330="日数制限",$AI330,IF($AH330="利益確定",$M330,$N330)),0))</f>
        <v/>
      </c>
      <c r="V330" s="704" t="str">
        <f>IF(OR(F330="",G330="",U330=""),"",IF(C330="売",(F330-U330)*G330,(U330-F330)*G330))</f>
        <v/>
      </c>
      <c r="W330" s="440" t="str">
        <f>IF(OR($E330="",$B330=""),"",IF($T330&lt;&gt;"",$T330-$E330,TODAY()-$E330)+1)</f>
        <v/>
      </c>
      <c r="X330" s="440" t="str">
        <f>IF(OR($AH330="",$AH330="保有中"),"",$AH330)</f>
        <v/>
      </c>
      <c r="AD330" s="608"/>
      <c r="AE330" s="600" t="str">
        <f>IF($E330="","",WORKDAY($E330,12))</f>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IFERROR(INDEX(始値!$E$6:$BT$305,MATCH(TEXT($B330,"0"),TEXT(銘柄管理!$B$6:$B$305,"0"),0),MATCH($AE330,始値!$E$3:$BT$3,0)),"")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IF($F331="","",ROUND(IF($C331="売",$F331*0.94,$F331*1.06),0))</f>
        <v/>
      </c>
      <c r="N331" s="599" t="str">
        <f>IF($F331="","",ROUND(IF($C331="売",$F331*1.04,$F331*0.96),0))</f>
        <v/>
      </c>
      <c r="O331" s="478" t="str">
        <f>IF(OR($B331="",$F331="",$H331=""),"",IF($C331="売",IF($H331&lt;=$M331,"🟢利確",IF($H331&lt;=$F331*0.95,"🟡利確&amp;TR STOP検討",IF($H331&gt;=$N331,"🔴損切",IF($H331&gt;=$F331*1.035,"🔴損切間近",IF($H331&gt;=$F331*1.03,"⚠️+3%注意","保持継続"))))),IF($H331&gt;=$M331,"🟢利確",IF($H331&gt;=$F331*1.05,"🟡利確&amp;TR STOP検討",IF($H331&lt;=$N331,"🔴損切",IF($H331&lt;=$F331*0.965,"🔴損切間近",IF($H331&lt;=$F331*0.97,"⚠️-3%注意","保持継続")))))))</f>
        <v/>
      </c>
      <c r="P331" s="445"/>
      <c r="Q331" s="445"/>
      <c r="R331" s="440" t="str">
        <f>IF(P331="","",ROUND(P331*0.97,0))</f>
        <v/>
      </c>
      <c r="S331" s="440" t="str">
        <f>IF(B331="","",IF(T331&lt;&gt;"","✅売却済",IF(OR(H331="",L331=""),"📌保有中",IF(L331&gt;=0.06,"🟢利確推奨",IF(L331&gt;=0.05,"🟡利確直近",IF(L331&gt;=0.045,"🔵トレーリング検討",IF(L331&gt;-0.03,"📌保有中",IF(L331&gt;-0.04,"⚠️損切注意","🔴損切り"))))))))</f>
        <v/>
      </c>
      <c r="T331" s="597" t="str">
        <f>IF(OR($AH331="",$AH331="保有中"),"",IF($AH331="日数制限",$AE331,IF($AH331="損切確定",IF(N($AG331)=0,TODAY(),$AG331),IF(N($AF331)=0,TODAY(),$AF331))))</f>
        <v/>
      </c>
      <c r="U331" s="599" t="str">
        <f>IF(OR($AH331="",$AH331="保有中"),"",ROUND(IF($AH331="日数制限",$AI331,IF($AH331="利益確定",$M331,$N331)),0))</f>
        <v/>
      </c>
      <c r="V331" s="704" t="str">
        <f>IF(OR(F331="",G331="",U331=""),"",IF(C331="売",(F331-U331)*G331,(U331-F331)*G331))</f>
        <v/>
      </c>
      <c r="W331" s="440" t="str">
        <f>IF(OR($E331="",$B331=""),"",IF($T331&lt;&gt;"",$T331-$E331,TODAY()-$E331)+1)</f>
        <v/>
      </c>
      <c r="X331" s="440" t="str">
        <f>IF(OR($AH331="",$AH331="保有中"),"",$AH331)</f>
        <v/>
      </c>
      <c r="AD331" s="608"/>
      <c r="AE331" s="600" t="str">
        <f>IF($E331="","",WORKDAY($E331,12))</f>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IFERROR(INDEX(始値!$E$6:$BT$305,MATCH(TEXT($B331,"0"),TEXT(銘柄管理!$B$6:$B$305,"0"),0),MATCH($AE331,始値!$E$3:$BT$3,0)),"")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IF($F332="","",ROUND(IF($C332="売",$F332*0.94,$F332*1.06),0))</f>
        <v/>
      </c>
      <c r="N332" s="599" t="str">
        <f>IF($F332="","",ROUND(IF($C332="売",$F332*1.04,$F332*0.96),0))</f>
        <v/>
      </c>
      <c r="O332" s="478" t="str">
        <f>IF(OR($B332="",$F332="",$H332=""),"",IF($C332="売",IF($H332&lt;=$M332,"🟢利確",IF($H332&lt;=$F332*0.95,"🟡利確&amp;TR STOP検討",IF($H332&gt;=$N332,"🔴損切",IF($H332&gt;=$F332*1.035,"🔴損切間近",IF($H332&gt;=$F332*1.03,"⚠️+3%注意","保持継続"))))),IF($H332&gt;=$M332,"🟢利確",IF($H332&gt;=$F332*1.05,"🟡利確&amp;TR STOP検討",IF($H332&lt;=$N332,"🔴損切",IF($H332&lt;=$F332*0.965,"🔴損切間近",IF($H332&lt;=$F332*0.97,"⚠️-3%注意","保持継続")))))))</f>
        <v/>
      </c>
      <c r="P332" s="445"/>
      <c r="Q332" s="445"/>
      <c r="R332" s="440" t="str">
        <f>IF(P332="","",ROUND(P332*0.97,0))</f>
        <v/>
      </c>
      <c r="S332" s="440" t="str">
        <f>IF(B332="","",IF(T332&lt;&gt;"","✅売却済",IF(OR(H332="",L332=""),"📌保有中",IF(L332&gt;=0.06,"🟢利確推奨",IF(L332&gt;=0.05,"🟡利確直近",IF(L332&gt;=0.045,"🔵トレーリング検討",IF(L332&gt;-0.03,"📌保有中",IF(L332&gt;-0.04,"⚠️損切注意","🔴損切り"))))))))</f>
        <v/>
      </c>
      <c r="T332" s="597" t="str">
        <f>IF(OR($AH332="",$AH332="保有中"),"",IF($AH332="日数制限",$AE332,IF($AH332="損切確定",IF(N($AG332)=0,TODAY(),$AG332),IF(N($AF332)=0,TODAY(),$AF332))))</f>
        <v/>
      </c>
      <c r="U332" s="599" t="str">
        <f>IF(OR($AH332="",$AH332="保有中"),"",ROUND(IF($AH332="日数制限",$AI332,IF($AH332="利益確定",$M332,$N332)),0))</f>
        <v/>
      </c>
      <c r="V332" s="704" t="str">
        <f>IF(OR(F332="",G332="",U332=""),"",IF(C332="売",(F332-U332)*G332,(U332-F332)*G332))</f>
        <v/>
      </c>
      <c r="W332" s="440" t="str">
        <f>IF(OR($E332="",$B332=""),"",IF($T332&lt;&gt;"",$T332-$E332,TODAY()-$E332)+1)</f>
        <v/>
      </c>
      <c r="X332" s="440" t="str">
        <f>IF(OR($AH332="",$AH332="保有中"),"",$AH332)</f>
        <v/>
      </c>
      <c r="AD332" s="608"/>
      <c r="AE332" s="600" t="str">
        <f>IF($E332="","",WORKDAY($E332,12))</f>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IFERROR(INDEX(始値!$E$6:$BT$305,MATCH(TEXT($B332,"0"),TEXT(銘柄管理!$B$6:$B$305,"0"),0),MATCH($AE332,始値!$E$3:$BT$3,0)),"")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IF($F333="","",ROUND(IF($C333="売",$F333*0.94,$F333*1.06),0))</f>
        <v/>
      </c>
      <c r="N333" s="599" t="str">
        <f>IF($F333="","",ROUND(IF($C333="売",$F333*1.04,$F333*0.96),0))</f>
        <v/>
      </c>
      <c r="O333" s="478" t="str">
        <f>IF(OR($B333="",$F333="",$H333=""),"",IF($C333="売",IF($H333&lt;=$M333,"🟢利確",IF($H333&lt;=$F333*0.95,"🟡利確&amp;TR STOP検討",IF($H333&gt;=$N333,"🔴損切",IF($H333&gt;=$F333*1.035,"🔴損切間近",IF($H333&gt;=$F333*1.03,"⚠️+3%注意","保持継続"))))),IF($H333&gt;=$M333,"🟢利確",IF($H333&gt;=$F333*1.05,"🟡利確&amp;TR STOP検討",IF($H333&lt;=$N333,"🔴損切",IF($H333&lt;=$F333*0.965,"🔴損切間近",IF($H333&lt;=$F333*0.97,"⚠️-3%注意","保持継続")))))))</f>
        <v/>
      </c>
      <c r="P333" s="445"/>
      <c r="Q333" s="445"/>
      <c r="R333" s="440" t="str">
        <f>IF(P333="","",ROUND(P333*0.97,0))</f>
        <v/>
      </c>
      <c r="S333" s="440" t="str">
        <f>IF(B333="","",IF(T333&lt;&gt;"","✅売却済",IF(OR(H333="",L333=""),"📌保有中",IF(L333&gt;=0.06,"🟢利確推奨",IF(L333&gt;=0.05,"🟡利確直近",IF(L333&gt;=0.045,"🔵トレーリング検討",IF(L333&gt;-0.03,"📌保有中",IF(L333&gt;-0.04,"⚠️損切注意","🔴損切り"))))))))</f>
        <v/>
      </c>
      <c r="T333" s="597" t="str">
        <f>IF(OR($AH333="",$AH333="保有中"),"",IF($AH333="日数制限",$AE333,IF($AH333="損切確定",IF(N($AG333)=0,TODAY(),$AG333),IF(N($AF333)=0,TODAY(),$AF333))))</f>
        <v/>
      </c>
      <c r="U333" s="599" t="str">
        <f>IF(OR($AH333="",$AH333="保有中"),"",ROUND(IF($AH333="日数制限",$AI333,IF($AH333="利益確定",$M333,$N333)),0))</f>
        <v/>
      </c>
      <c r="V333" s="704" t="str">
        <f>IF(OR(F333="",G333="",U333=""),"",IF(C333="売",(F333-U333)*G333,(U333-F333)*G333))</f>
        <v/>
      </c>
      <c r="W333" s="440" t="str">
        <f>IF(OR($E333="",$B333=""),"",IF($T333&lt;&gt;"",$T333-$E333,TODAY()-$E333)+1)</f>
        <v/>
      </c>
      <c r="X333" s="440" t="str">
        <f>IF(OR($AH333="",$AH333="保有中"),"",$AH333)</f>
        <v/>
      </c>
      <c r="AD333" s="608"/>
      <c r="AE333" s="600" t="str">
        <f>IF($E333="","",WORKDAY($E333,12))</f>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IFERROR(INDEX(始値!$E$6:$BT$305,MATCH(TEXT($B333,"0"),TEXT(銘柄管理!$B$6:$B$305,"0"),0),MATCH($AE333,始値!$E$3:$BT$3,0)),"")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IF($F334="","",ROUND(IF($C334="売",$F334*0.94,$F334*1.06),0))</f>
        <v/>
      </c>
      <c r="N334" s="599" t="str">
        <f>IF($F334="","",ROUND(IF($C334="売",$F334*1.04,$F334*0.96),0))</f>
        <v/>
      </c>
      <c r="O334" s="478" t="str">
        <f>IF(OR($B334="",$F334="",$H334=""),"",IF($C334="売",IF($H334&lt;=$M334,"🟢利確",IF($H334&lt;=$F334*0.95,"🟡利確&amp;TR STOP検討",IF($H334&gt;=$N334,"🔴損切",IF($H334&gt;=$F334*1.035,"🔴損切間近",IF($H334&gt;=$F334*1.03,"⚠️+3%注意","保持継続"))))),IF($H334&gt;=$M334,"🟢利確",IF($H334&gt;=$F334*1.05,"🟡利確&amp;TR STOP検討",IF($H334&lt;=$N334,"🔴損切",IF($H334&lt;=$F334*0.965,"🔴損切間近",IF($H334&lt;=$F334*0.97,"⚠️-3%注意","保持継続")))))))</f>
        <v/>
      </c>
      <c r="P334" s="445"/>
      <c r="Q334" s="445"/>
      <c r="R334" s="440" t="str">
        <f>IF(P334="","",ROUND(P334*0.97,0))</f>
        <v/>
      </c>
      <c r="S334" s="440" t="str">
        <f>IF(B334="","",IF(T334&lt;&gt;"","✅売却済",IF(OR(H334="",L334=""),"📌保有中",IF(L334&gt;=0.06,"🟢利確推奨",IF(L334&gt;=0.05,"🟡利確直近",IF(L334&gt;=0.045,"🔵トレーリング検討",IF(L334&gt;-0.03,"📌保有中",IF(L334&gt;-0.04,"⚠️損切注意","🔴損切り"))))))))</f>
        <v/>
      </c>
      <c r="T334" s="597" t="str">
        <f>IF(OR($AH334="",$AH334="保有中"),"",IF($AH334="日数制限",$AE334,IF($AH334="損切確定",IF(N($AG334)=0,TODAY(),$AG334),IF(N($AF334)=0,TODAY(),$AF334))))</f>
        <v/>
      </c>
      <c r="U334" s="599" t="str">
        <f>IF(OR($AH334="",$AH334="保有中"),"",ROUND(IF($AH334="日数制限",$AI334,IF($AH334="利益確定",$M334,$N334)),0))</f>
        <v/>
      </c>
      <c r="V334" s="704" t="str">
        <f>IF(OR(F334="",G334="",U334=""),"",IF(C334="売",(F334-U334)*G334,(U334-F334)*G334))</f>
        <v/>
      </c>
      <c r="W334" s="440" t="str">
        <f>IF(OR($E334="",$B334=""),"",IF($T334&lt;&gt;"",$T334-$E334,TODAY()-$E334)+1)</f>
        <v/>
      </c>
      <c r="X334" s="440" t="str">
        <f>IF(OR($AH334="",$AH334="保有中"),"",$AH334)</f>
        <v/>
      </c>
      <c r="AD334" s="608"/>
      <c r="AE334" s="600" t="str">
        <f>IF($E334="","",WORKDAY($E334,12))</f>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IFERROR(INDEX(始値!$E$6:$BT$305,MATCH(TEXT($B334,"0"),TEXT(銘柄管理!$B$6:$B$305,"0"),0),MATCH($AE334,始値!$E$3:$BT$3,0)),"")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IF($F335="","",ROUND(IF($C335="売",$F335*0.94,$F335*1.06),0))</f>
        <v/>
      </c>
      <c r="N335" s="599" t="str">
        <f>IF($F335="","",ROUND(IF($C335="売",$F335*1.04,$F335*0.96),0))</f>
        <v/>
      </c>
      <c r="O335" s="478" t="str">
        <f>IF(OR($B335="",$F335="",$H335=""),"",IF($C335="売",IF($H335&lt;=$M335,"🟢利確",IF($H335&lt;=$F335*0.95,"🟡利確&amp;TR STOP検討",IF($H335&gt;=$N335,"🔴損切",IF($H335&gt;=$F335*1.035,"🔴損切間近",IF($H335&gt;=$F335*1.03,"⚠️+3%注意","保持継続"))))),IF($H335&gt;=$M335,"🟢利確",IF($H335&gt;=$F335*1.05,"🟡利確&amp;TR STOP検討",IF($H335&lt;=$N335,"🔴損切",IF($H335&lt;=$F335*0.965,"🔴損切間近",IF($H335&lt;=$F335*0.97,"⚠️-3%注意","保持継続")))))))</f>
        <v/>
      </c>
      <c r="P335" s="445"/>
      <c r="Q335" s="445"/>
      <c r="R335" s="440" t="str">
        <f>IF(P335="","",ROUND(P335*0.97,0))</f>
        <v/>
      </c>
      <c r="S335" s="440" t="str">
        <f>IF(B335="","",IF(T335&lt;&gt;"","✅売却済",IF(OR(H335="",L335=""),"📌保有中",IF(L335&gt;=0.06,"🟢利確推奨",IF(L335&gt;=0.05,"🟡利確直近",IF(L335&gt;=0.045,"🔵トレーリング検討",IF(L335&gt;-0.03,"📌保有中",IF(L335&gt;-0.04,"⚠️損切注意","🔴損切り"))))))))</f>
        <v/>
      </c>
      <c r="T335" s="597" t="str">
        <f>IF(OR($AH335="",$AH335="保有中"),"",IF($AH335="日数制限",$AE335,IF($AH335="損切確定",IF(N($AG335)=0,TODAY(),$AG335),IF(N($AF335)=0,TODAY(),$AF335))))</f>
        <v/>
      </c>
      <c r="U335" s="599" t="str">
        <f>IF(OR($AH335="",$AH335="保有中"),"",ROUND(IF($AH335="日数制限",$AI335,IF($AH335="利益確定",$M335,$N335)),0))</f>
        <v/>
      </c>
      <c r="V335" s="704" t="str">
        <f>IF(OR(F335="",G335="",U335=""),"",IF(C335="売",(F335-U335)*G335,(U335-F335)*G335))</f>
        <v/>
      </c>
      <c r="W335" s="440" t="str">
        <f>IF(OR($E335="",$B335=""),"",IF($T335&lt;&gt;"",$T335-$E335,TODAY()-$E335)+1)</f>
        <v/>
      </c>
      <c r="X335" s="440" t="str">
        <f>IF(OR($AH335="",$AH335="保有中"),"",$AH335)</f>
        <v/>
      </c>
      <c r="AD335" s="608"/>
      <c r="AE335" s="600" t="str">
        <f>IF($E335="","",WORKDAY($E335,12))</f>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IFERROR(INDEX(始値!$E$6:$BT$305,MATCH(TEXT($B335,"0"),TEXT(銘柄管理!$B$6:$B$305,"0"),0),MATCH($AE335,始値!$E$3:$BT$3,0)),"")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IF($F336="","",ROUND(IF($C336="売",$F336*0.94,$F336*1.06),0))</f>
        <v/>
      </c>
      <c r="N336" s="599" t="str">
        <f>IF($F336="","",ROUND(IF($C336="売",$F336*1.04,$F336*0.96),0))</f>
        <v/>
      </c>
      <c r="O336" s="478" t="str">
        <f>IF(OR($B336="",$F336="",$H336=""),"",IF($C336="売",IF($H336&lt;=$M336,"🟢利確",IF($H336&lt;=$F336*0.95,"🟡利確&amp;TR STOP検討",IF($H336&gt;=$N336,"🔴損切",IF($H336&gt;=$F336*1.035,"🔴損切間近",IF($H336&gt;=$F336*1.03,"⚠️+3%注意","保持継続"))))),IF($H336&gt;=$M336,"🟢利確",IF($H336&gt;=$F336*1.05,"🟡利確&amp;TR STOP検討",IF($H336&lt;=$N336,"🔴損切",IF($H336&lt;=$F336*0.965,"🔴損切間近",IF($H336&lt;=$F336*0.97,"⚠️-3%注意","保持継続")))))))</f>
        <v/>
      </c>
      <c r="P336" s="445"/>
      <c r="Q336" s="445"/>
      <c r="R336" s="440" t="str">
        <f>IF(P336="","",ROUND(P336*0.97,0))</f>
        <v/>
      </c>
      <c r="S336" s="440" t="str">
        <f>IF(B336="","",IF(T336&lt;&gt;"","✅売却済",IF(OR(H336="",L336=""),"📌保有中",IF(L336&gt;=0.06,"🟢利確推奨",IF(L336&gt;=0.05,"🟡利確直近",IF(L336&gt;=0.045,"🔵トレーリング検討",IF(L336&gt;-0.03,"📌保有中",IF(L336&gt;-0.04,"⚠️損切注意","🔴損切り"))))))))</f>
        <v/>
      </c>
      <c r="T336" s="597" t="str">
        <f>IF(OR($AH336="",$AH336="保有中"),"",IF($AH336="日数制限",$AE336,IF($AH336="損切確定",IF(N($AG336)=0,TODAY(),$AG336),IF(N($AF336)=0,TODAY(),$AF336))))</f>
        <v/>
      </c>
      <c r="U336" s="599" t="str">
        <f>IF(OR($AH336="",$AH336="保有中"),"",ROUND(IF($AH336="日数制限",$AI336,IF($AH336="利益確定",$M336,$N336)),0))</f>
        <v/>
      </c>
      <c r="V336" s="704" t="str">
        <f>IF(OR(F336="",G336="",U336=""),"",IF(C336="売",(F336-U336)*G336,(U336-F336)*G336))</f>
        <v/>
      </c>
      <c r="W336" s="440" t="str">
        <f>IF(OR($E336="",$B336=""),"",IF($T336&lt;&gt;"",$T336-$E336,TODAY()-$E336)+1)</f>
        <v/>
      </c>
      <c r="X336" s="440" t="str">
        <f>IF(OR($AH336="",$AH336="保有中"),"",$AH336)</f>
        <v/>
      </c>
      <c r="AD336" s="608"/>
      <c r="AE336" s="600" t="str">
        <f>IF($E336="","",WORKDAY($E336,12))</f>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IFERROR(INDEX(始値!$E$6:$BT$305,MATCH(TEXT($B336,"0"),TEXT(銘柄管理!$B$6:$B$305,"0"),0),MATCH($AE336,始値!$E$3:$BT$3,0)),"")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IF($F337="","",ROUND(IF($C337="売",$F337*0.94,$F337*1.06),0))</f>
        <v/>
      </c>
      <c r="N337" s="599" t="str">
        <f>IF($F337="","",ROUND(IF($C337="売",$F337*1.04,$F337*0.96),0))</f>
        <v/>
      </c>
      <c r="O337" s="478" t="str">
        <f>IF(OR($B337="",$F337="",$H337=""),"",IF($C337="売",IF($H337&lt;=$M337,"🟢利確",IF($H337&lt;=$F337*0.95,"🟡利確&amp;TR STOP検討",IF($H337&gt;=$N337,"🔴損切",IF($H337&gt;=$F337*1.035,"🔴損切間近",IF($H337&gt;=$F337*1.03,"⚠️+3%注意","保持継続"))))),IF($H337&gt;=$M337,"🟢利確",IF($H337&gt;=$F337*1.05,"🟡利確&amp;TR STOP検討",IF($H337&lt;=$N337,"🔴損切",IF($H337&lt;=$F337*0.965,"🔴損切間近",IF($H337&lt;=$F337*0.97,"⚠️-3%注意","保持継続")))))))</f>
        <v/>
      </c>
      <c r="P337" s="445"/>
      <c r="Q337" s="445"/>
      <c r="R337" s="440" t="str">
        <f>IF(P337="","",ROUND(P337*0.97,0))</f>
        <v/>
      </c>
      <c r="S337" s="440" t="str">
        <f>IF(B337="","",IF(T337&lt;&gt;"","✅売却済",IF(OR(H337="",L337=""),"📌保有中",IF(L337&gt;=0.06,"🟢利確推奨",IF(L337&gt;=0.05,"🟡利確直近",IF(L337&gt;=0.045,"🔵トレーリング検討",IF(L337&gt;-0.03,"📌保有中",IF(L337&gt;-0.04,"⚠️損切注意","🔴損切り"))))))))</f>
        <v/>
      </c>
      <c r="T337" s="597" t="str">
        <f>IF(OR($AH337="",$AH337="保有中"),"",IF($AH337="日数制限",$AE337,IF($AH337="損切確定",IF(N($AG337)=0,TODAY(),$AG337),IF(N($AF337)=0,TODAY(),$AF337))))</f>
        <v/>
      </c>
      <c r="U337" s="599" t="str">
        <f>IF(OR($AH337="",$AH337="保有中"),"",ROUND(IF($AH337="日数制限",$AI337,IF($AH337="利益確定",$M337,$N337)),0))</f>
        <v/>
      </c>
      <c r="V337" s="704" t="str">
        <f>IF(OR(F337="",G337="",U337=""),"",IF(C337="売",(F337-U337)*G337,(U337-F337)*G337))</f>
        <v/>
      </c>
      <c r="W337" s="440" t="str">
        <f>IF(OR($E337="",$B337=""),"",IF($T337&lt;&gt;"",$T337-$E337,TODAY()-$E337)+1)</f>
        <v/>
      </c>
      <c r="X337" s="440" t="str">
        <f>IF(OR($AH337="",$AH337="保有中"),"",$AH337)</f>
        <v/>
      </c>
      <c r="AD337" s="608"/>
      <c r="AE337" s="600" t="str">
        <f>IF($E337="","",WORKDAY($E337,12))</f>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IFERROR(INDEX(始値!$E$6:$BT$305,MATCH(TEXT($B337,"0"),TEXT(銘柄管理!$B$6:$B$305,"0"),0),MATCH($AE337,始値!$E$3:$BT$3,0)),"")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IF($F338="","",ROUND(IF($C338="売",$F338*0.94,$F338*1.06),0))</f>
        <v/>
      </c>
      <c r="N338" s="599" t="str">
        <f>IF($F338="","",ROUND(IF($C338="売",$F338*1.04,$F338*0.96),0))</f>
        <v/>
      </c>
      <c r="O338" s="478" t="str">
        <f>IF(OR($B338="",$F338="",$H338=""),"",IF($C338="売",IF($H338&lt;=$M338,"🟢利確",IF($H338&lt;=$F338*0.95,"🟡利確&amp;TR STOP検討",IF($H338&gt;=$N338,"🔴損切",IF($H338&gt;=$F338*1.035,"🔴損切間近",IF($H338&gt;=$F338*1.03,"⚠️+3%注意","保持継続"))))),IF($H338&gt;=$M338,"🟢利確",IF($H338&gt;=$F338*1.05,"🟡利確&amp;TR STOP検討",IF($H338&lt;=$N338,"🔴損切",IF($H338&lt;=$F338*0.965,"🔴損切間近",IF($H338&lt;=$F338*0.97,"⚠️-3%注意","保持継続")))))))</f>
        <v/>
      </c>
      <c r="P338" s="445"/>
      <c r="Q338" s="445"/>
      <c r="R338" s="440" t="str">
        <f>IF(P338="","",ROUND(P338*0.97,0))</f>
        <v/>
      </c>
      <c r="S338" s="440" t="str">
        <f>IF(B338="","",IF(T338&lt;&gt;"","✅売却済",IF(OR(H338="",L338=""),"📌保有中",IF(L338&gt;=0.06,"🟢利確推奨",IF(L338&gt;=0.05,"🟡利確直近",IF(L338&gt;=0.045,"🔵トレーリング検討",IF(L338&gt;-0.03,"📌保有中",IF(L338&gt;-0.04,"⚠️損切注意","🔴損切り"))))))))</f>
        <v/>
      </c>
      <c r="T338" s="597" t="str">
        <f>IF(OR($AH338="",$AH338="保有中"),"",IF($AH338="日数制限",$AE338,IF($AH338="損切確定",IF(N($AG338)=0,TODAY(),$AG338),IF(N($AF338)=0,TODAY(),$AF338))))</f>
        <v/>
      </c>
      <c r="U338" s="599" t="str">
        <f>IF(OR($AH338="",$AH338="保有中"),"",ROUND(IF($AH338="日数制限",$AI338,IF($AH338="利益確定",$M338,$N338)),0))</f>
        <v/>
      </c>
      <c r="V338" s="704" t="str">
        <f>IF(OR(F338="",G338="",U338=""),"",IF(C338="売",(F338-U338)*G338,(U338-F338)*G338))</f>
        <v/>
      </c>
      <c r="W338" s="440" t="str">
        <f>IF(OR($E338="",$B338=""),"",IF($T338&lt;&gt;"",$T338-$E338,TODAY()-$E338)+1)</f>
        <v/>
      </c>
      <c r="X338" s="440" t="str">
        <f>IF(OR($AH338="",$AH338="保有中"),"",$AH338)</f>
        <v/>
      </c>
      <c r="AD338" s="608"/>
      <c r="AE338" s="600" t="str">
        <f>IF($E338="","",WORKDAY($E338,12))</f>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IFERROR(INDEX(始値!$E$6:$BT$305,MATCH(TEXT($B338,"0"),TEXT(銘柄管理!$B$6:$B$305,"0"),0),MATCH($AE338,始値!$E$3:$BT$3,0)),"")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IF($F339="","",ROUND(IF($C339="売",$F339*0.94,$F339*1.06),0))</f>
        <v/>
      </c>
      <c r="N339" s="599" t="str">
        <f>IF($F339="","",ROUND(IF($C339="売",$F339*1.04,$F339*0.96),0))</f>
        <v/>
      </c>
      <c r="O339" s="478" t="str">
        <f>IF(OR($B339="",$F339="",$H339=""),"",IF($C339="売",IF($H339&lt;=$M339,"🟢利確",IF($H339&lt;=$F339*0.95,"🟡利確&amp;TR STOP検討",IF($H339&gt;=$N339,"🔴損切",IF($H339&gt;=$F339*1.035,"🔴損切間近",IF($H339&gt;=$F339*1.03,"⚠️+3%注意","保持継続"))))),IF($H339&gt;=$M339,"🟢利確",IF($H339&gt;=$F339*1.05,"🟡利確&amp;TR STOP検討",IF($H339&lt;=$N339,"🔴損切",IF($H339&lt;=$F339*0.965,"🔴損切間近",IF($H339&lt;=$F339*0.97,"⚠️-3%注意","保持継続")))))))</f>
        <v/>
      </c>
      <c r="P339" s="445"/>
      <c r="Q339" s="445"/>
      <c r="R339" s="440" t="str">
        <f>IF(P339="","",ROUND(P339*0.97,0))</f>
        <v/>
      </c>
      <c r="S339" s="440" t="str">
        <f>IF(B339="","",IF(T339&lt;&gt;"","✅売却済",IF(OR(H339="",L339=""),"📌保有中",IF(L339&gt;=0.06,"🟢利確推奨",IF(L339&gt;=0.05,"🟡利確直近",IF(L339&gt;=0.045,"🔵トレーリング検討",IF(L339&gt;-0.03,"📌保有中",IF(L339&gt;-0.04,"⚠️損切注意","🔴損切り"))))))))</f>
        <v/>
      </c>
      <c r="T339" s="597" t="str">
        <f>IF(OR($AH339="",$AH339="保有中"),"",IF($AH339="日数制限",$AE339,IF($AH339="損切確定",IF(N($AG339)=0,TODAY(),$AG339),IF(N($AF339)=0,TODAY(),$AF339))))</f>
        <v/>
      </c>
      <c r="U339" s="599" t="str">
        <f>IF(OR($AH339="",$AH339="保有中"),"",ROUND(IF($AH339="日数制限",$AI339,IF($AH339="利益確定",$M339,$N339)),0))</f>
        <v/>
      </c>
      <c r="V339" s="704" t="str">
        <f>IF(OR(F339="",G339="",U339=""),"",IF(C339="売",(F339-U339)*G339,(U339-F339)*G339))</f>
        <v/>
      </c>
      <c r="W339" s="440" t="str">
        <f>IF(OR($E339="",$B339=""),"",IF($T339&lt;&gt;"",$T339-$E339,TODAY()-$E339)+1)</f>
        <v/>
      </c>
      <c r="X339" s="440" t="str">
        <f>IF(OR($AH339="",$AH339="保有中"),"",$AH339)</f>
        <v/>
      </c>
      <c r="AD339" s="608"/>
      <c r="AE339" s="600" t="str">
        <f>IF($E339="","",WORKDAY($E339,12))</f>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IFERROR(INDEX(始値!$E$6:$BT$305,MATCH(TEXT($B339,"0"),TEXT(銘柄管理!$B$6:$B$305,"0"),0),MATCH($AE339,始値!$E$3:$BT$3,0)),"")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IF($F340="","",ROUND(IF($C340="売",$F340*0.94,$F340*1.06),0))</f>
        <v/>
      </c>
      <c r="N340" s="599" t="str">
        <f>IF($F340="","",ROUND(IF($C340="売",$F340*1.04,$F340*0.96),0))</f>
        <v/>
      </c>
      <c r="O340" s="478" t="str">
        <f>IF(OR($B340="",$F340="",$H340=""),"",IF($C340="売",IF($H340&lt;=$M340,"🟢利確",IF($H340&lt;=$F340*0.95,"🟡利確&amp;TR STOP検討",IF($H340&gt;=$N340,"🔴損切",IF($H340&gt;=$F340*1.035,"🔴損切間近",IF($H340&gt;=$F340*1.03,"⚠️+3%注意","保持継続"))))),IF($H340&gt;=$M340,"🟢利確",IF($H340&gt;=$F340*1.05,"🟡利確&amp;TR STOP検討",IF($H340&lt;=$N340,"🔴損切",IF($H340&lt;=$F340*0.965,"🔴損切間近",IF($H340&lt;=$F340*0.97,"⚠️-3%注意","保持継続")))))))</f>
        <v/>
      </c>
      <c r="P340" s="445"/>
      <c r="Q340" s="445"/>
      <c r="R340" s="440" t="str">
        <f>IF(P340="","",ROUND(P340*0.97,0))</f>
        <v/>
      </c>
      <c r="S340" s="440" t="str">
        <f>IF(B340="","",IF(T340&lt;&gt;"","✅売却済",IF(OR(H340="",L340=""),"📌保有中",IF(L340&gt;=0.06,"🟢利確推奨",IF(L340&gt;=0.05,"🟡利確直近",IF(L340&gt;=0.045,"🔵トレーリング検討",IF(L340&gt;-0.03,"📌保有中",IF(L340&gt;-0.04,"⚠️損切注意","🔴損切り"))))))))</f>
        <v/>
      </c>
      <c r="T340" s="597" t="str">
        <f>IF(OR($AH340="",$AH340="保有中"),"",IF($AH340="日数制限",$AE340,IF($AH340="損切確定",IF(N($AG340)=0,TODAY(),$AG340),IF(N($AF340)=0,TODAY(),$AF340))))</f>
        <v/>
      </c>
      <c r="U340" s="599" t="str">
        <f>IF(OR($AH340="",$AH340="保有中"),"",ROUND(IF($AH340="日数制限",$AI340,IF($AH340="利益確定",$M340,$N340)),0))</f>
        <v/>
      </c>
      <c r="V340" s="704" t="str">
        <f>IF(OR(F340="",G340="",U340=""),"",IF(C340="売",(F340-U340)*G340,(U340-F340)*G340))</f>
        <v/>
      </c>
      <c r="W340" s="440" t="str">
        <f>IF(OR($E340="",$B340=""),"",IF($T340&lt;&gt;"",$T340-$E340,TODAY()-$E340)+1)</f>
        <v/>
      </c>
      <c r="X340" s="440" t="str">
        <f>IF(OR($AH340="",$AH340="保有中"),"",$AH340)</f>
        <v/>
      </c>
      <c r="AD340" s="608"/>
      <c r="AE340" s="600" t="str">
        <f>IF($E340="","",WORKDAY($E340,12))</f>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IFERROR(INDEX(始値!$E$6:$BT$305,MATCH(TEXT($B340,"0"),TEXT(銘柄管理!$B$6:$B$305,"0"),0),MATCH($AE340,始値!$E$3:$BT$3,0)),"")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IF($F341="","",ROUND(IF($C341="売",$F341*0.94,$F341*1.06),0))</f>
        <v/>
      </c>
      <c r="N341" s="599" t="str">
        <f>IF($F341="","",ROUND(IF($C341="売",$F341*1.04,$F341*0.96),0))</f>
        <v/>
      </c>
      <c r="O341" s="478" t="str">
        <f>IF(OR($B341="",$F341="",$H341=""),"",IF($C341="売",IF($H341&lt;=$M341,"🟢利確",IF($H341&lt;=$F341*0.95,"🟡利確&amp;TR STOP検討",IF($H341&gt;=$N341,"🔴損切",IF($H341&gt;=$F341*1.035,"🔴損切間近",IF($H341&gt;=$F341*1.03,"⚠️+3%注意","保持継続"))))),IF($H341&gt;=$M341,"🟢利確",IF($H341&gt;=$F341*1.05,"🟡利確&amp;TR STOP検討",IF($H341&lt;=$N341,"🔴損切",IF($H341&lt;=$F341*0.965,"🔴損切間近",IF($H341&lt;=$F341*0.97,"⚠️-3%注意","保持継続")))))))</f>
        <v/>
      </c>
      <c r="P341" s="445"/>
      <c r="Q341" s="445"/>
      <c r="R341" s="440" t="str">
        <f>IF(P341="","",ROUND(P341*0.97,0))</f>
        <v/>
      </c>
      <c r="S341" s="440" t="str">
        <f>IF(B341="","",IF(T341&lt;&gt;"","✅売却済",IF(OR(H341="",L341=""),"📌保有中",IF(L341&gt;=0.06,"🟢利確推奨",IF(L341&gt;=0.05,"🟡利確直近",IF(L341&gt;=0.045,"🔵トレーリング検討",IF(L341&gt;-0.03,"📌保有中",IF(L341&gt;-0.04,"⚠️損切注意","🔴損切り"))))))))</f>
        <v/>
      </c>
      <c r="T341" s="597" t="str">
        <f>IF(OR($AH341="",$AH341="保有中"),"",IF($AH341="日数制限",$AE341,IF($AH341="損切確定",IF(N($AG341)=0,TODAY(),$AG341),IF(N($AF341)=0,TODAY(),$AF341))))</f>
        <v/>
      </c>
      <c r="U341" s="599" t="str">
        <f>IF(OR($AH341="",$AH341="保有中"),"",ROUND(IF($AH341="日数制限",$AI341,IF($AH341="利益確定",$M341,$N341)),0))</f>
        <v/>
      </c>
      <c r="V341" s="704" t="str">
        <f>IF(OR(F341="",G341="",U341=""),"",IF(C341="売",(F341-U341)*G341,(U341-F341)*G341))</f>
        <v/>
      </c>
      <c r="W341" s="440" t="str">
        <f>IF(OR($E341="",$B341=""),"",IF($T341&lt;&gt;"",$T341-$E341,TODAY()-$E341)+1)</f>
        <v/>
      </c>
      <c r="X341" s="440" t="str">
        <f>IF(OR($AH341="",$AH341="保有中"),"",$AH341)</f>
        <v/>
      </c>
      <c r="AD341" s="608"/>
      <c r="AE341" s="600" t="str">
        <f>IF($E341="","",WORKDAY($E341,12))</f>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IFERROR(INDEX(始値!$E$6:$BT$305,MATCH(TEXT($B341,"0"),TEXT(銘柄管理!$B$6:$B$305,"0"),0),MATCH($AE341,始値!$E$3:$BT$3,0)),"")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IF($F342="","",ROUND(IF($C342="売",$F342*0.94,$F342*1.06),0))</f>
        <v/>
      </c>
      <c r="N342" s="599" t="str">
        <f>IF($F342="","",ROUND(IF($C342="売",$F342*1.04,$F342*0.96),0))</f>
        <v/>
      </c>
      <c r="O342" s="478" t="str">
        <f>IF(OR($B342="",$F342="",$H342=""),"",IF($C342="売",IF($H342&lt;=$M342,"🟢利確",IF($H342&lt;=$F342*0.95,"🟡利確&amp;TR STOP検討",IF($H342&gt;=$N342,"🔴損切",IF($H342&gt;=$F342*1.035,"🔴損切間近",IF($H342&gt;=$F342*1.03,"⚠️+3%注意","保持継続"))))),IF($H342&gt;=$M342,"🟢利確",IF($H342&gt;=$F342*1.05,"🟡利確&amp;TR STOP検討",IF($H342&lt;=$N342,"🔴損切",IF($H342&lt;=$F342*0.965,"🔴損切間近",IF($H342&lt;=$F342*0.97,"⚠️-3%注意","保持継続")))))))</f>
        <v/>
      </c>
      <c r="P342" s="445"/>
      <c r="Q342" s="445"/>
      <c r="R342" s="440" t="str">
        <f>IF(P342="","",ROUND(P342*0.97,0))</f>
        <v/>
      </c>
      <c r="S342" s="440" t="str">
        <f>IF(B342="","",IF(T342&lt;&gt;"","✅売却済",IF(OR(H342="",L342=""),"📌保有中",IF(L342&gt;=0.06,"🟢利確推奨",IF(L342&gt;=0.05,"🟡利確直近",IF(L342&gt;=0.045,"🔵トレーリング検討",IF(L342&gt;-0.03,"📌保有中",IF(L342&gt;-0.04,"⚠️損切注意","🔴損切り"))))))))</f>
        <v/>
      </c>
      <c r="T342" s="597" t="str">
        <f>IF(OR($AH342="",$AH342="保有中"),"",IF($AH342="日数制限",$AE342,IF($AH342="損切確定",IF(N($AG342)=0,TODAY(),$AG342),IF(N($AF342)=0,TODAY(),$AF342))))</f>
        <v/>
      </c>
      <c r="U342" s="599" t="str">
        <f>IF(OR($AH342="",$AH342="保有中"),"",ROUND(IF($AH342="日数制限",$AI342,IF($AH342="利益確定",$M342,$N342)),0))</f>
        <v/>
      </c>
      <c r="V342" s="704" t="str">
        <f>IF(OR(F342="",G342="",U342=""),"",IF(C342="売",(F342-U342)*G342,(U342-F342)*G342))</f>
        <v/>
      </c>
      <c r="W342" s="440" t="str">
        <f>IF(OR($E342="",$B342=""),"",IF($T342&lt;&gt;"",$T342-$E342,TODAY()-$E342)+1)</f>
        <v/>
      </c>
      <c r="X342" s="440" t="str">
        <f>IF(OR($AH342="",$AH342="保有中"),"",$AH342)</f>
        <v/>
      </c>
      <c r="AD342" s="608"/>
      <c r="AE342" s="600" t="str">
        <f>IF($E342="","",WORKDAY($E342,12))</f>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IFERROR(INDEX(始値!$E$6:$BT$305,MATCH(TEXT($B342,"0"),TEXT(銘柄管理!$B$6:$B$305,"0"),0),MATCH($AE342,始値!$E$3:$BT$3,0)),"")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IF($F343="","",ROUND(IF($C343="売",$F343*0.94,$F343*1.06),0))</f>
        <v/>
      </c>
      <c r="N343" s="599" t="str">
        <f>IF($F343="","",ROUND(IF($C343="売",$F343*1.04,$F343*0.96),0))</f>
        <v/>
      </c>
      <c r="O343" s="478" t="str">
        <f>IF(OR($B343="",$F343="",$H343=""),"",IF($C343="売",IF($H343&lt;=$M343,"🟢利確",IF($H343&lt;=$F343*0.95,"🟡利確&amp;TR STOP検討",IF($H343&gt;=$N343,"🔴損切",IF($H343&gt;=$F343*1.035,"🔴損切間近",IF($H343&gt;=$F343*1.03,"⚠️+3%注意","保持継続"))))),IF($H343&gt;=$M343,"🟢利確",IF($H343&gt;=$F343*1.05,"🟡利確&amp;TR STOP検討",IF($H343&lt;=$N343,"🔴損切",IF($H343&lt;=$F343*0.965,"🔴損切間近",IF($H343&lt;=$F343*0.97,"⚠️-3%注意","保持継続")))))))</f>
        <v/>
      </c>
      <c r="P343" s="445"/>
      <c r="Q343" s="445"/>
      <c r="R343" s="440" t="str">
        <f>IF(P343="","",ROUND(P343*0.97,0))</f>
        <v/>
      </c>
      <c r="S343" s="440" t="str">
        <f>IF(B343="","",IF(T343&lt;&gt;"","✅売却済",IF(OR(H343="",L343=""),"📌保有中",IF(L343&gt;=0.06,"🟢利確推奨",IF(L343&gt;=0.05,"🟡利確直近",IF(L343&gt;=0.045,"🔵トレーリング検討",IF(L343&gt;-0.03,"📌保有中",IF(L343&gt;-0.04,"⚠️損切注意","🔴損切り"))))))))</f>
        <v/>
      </c>
      <c r="T343" s="597" t="str">
        <f>IF(OR($AH343="",$AH343="保有中"),"",IF($AH343="日数制限",$AE343,IF($AH343="損切確定",IF(N($AG343)=0,TODAY(),$AG343),IF(N($AF343)=0,TODAY(),$AF343))))</f>
        <v/>
      </c>
      <c r="U343" s="599" t="str">
        <f>IF(OR($AH343="",$AH343="保有中"),"",ROUND(IF($AH343="日数制限",$AI343,IF($AH343="利益確定",$M343,$N343)),0))</f>
        <v/>
      </c>
      <c r="V343" s="704" t="str">
        <f>IF(OR(F343="",G343="",U343=""),"",IF(C343="売",(F343-U343)*G343,(U343-F343)*G343))</f>
        <v/>
      </c>
      <c r="W343" s="440" t="str">
        <f>IF(OR($E343="",$B343=""),"",IF($T343&lt;&gt;"",$T343-$E343,TODAY()-$E343)+1)</f>
        <v/>
      </c>
      <c r="X343" s="440" t="str">
        <f>IF(OR($AH343="",$AH343="保有中"),"",$AH343)</f>
        <v/>
      </c>
      <c r="AD343" s="608"/>
      <c r="AE343" s="600" t="str">
        <f>IF($E343="","",WORKDAY($E343,12))</f>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IFERROR(INDEX(始値!$E$6:$BT$305,MATCH(TEXT($B343,"0"),TEXT(銘柄管理!$B$6:$B$305,"0"),0),MATCH($AE343,始値!$E$3:$BT$3,0)),"")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IF($F344="","",ROUND(IF($C344="売",$F344*0.94,$F344*1.06),0))</f>
        <v/>
      </c>
      <c r="N344" s="599" t="str">
        <f>IF($F344="","",ROUND(IF($C344="売",$F344*1.04,$F344*0.96),0))</f>
        <v/>
      </c>
      <c r="O344" s="478" t="str">
        <f>IF(OR($B344="",$F344="",$H344=""),"",IF($C344="売",IF($H344&lt;=$M344,"🟢利確",IF($H344&lt;=$F344*0.95,"🟡利確&amp;TR STOP検討",IF($H344&gt;=$N344,"🔴損切",IF($H344&gt;=$F344*1.035,"🔴損切間近",IF($H344&gt;=$F344*1.03,"⚠️+3%注意","保持継続"))))),IF($H344&gt;=$M344,"🟢利確",IF($H344&gt;=$F344*1.05,"🟡利確&amp;TR STOP検討",IF($H344&lt;=$N344,"🔴損切",IF($H344&lt;=$F344*0.965,"🔴損切間近",IF($H344&lt;=$F344*0.97,"⚠️-3%注意","保持継続")))))))</f>
        <v/>
      </c>
      <c r="P344" s="445"/>
      <c r="R344" s="440" t="str">
        <f>IF(P344="","",ROUND(P344*0.97,0))</f>
        <v/>
      </c>
      <c r="S344" s="440" t="str">
        <f>IF(B344="","",IF(T344&lt;&gt;"","✅売却済",IF(OR(H344="",L344=""),"📌保有中",IF(L344&gt;=0.06,"🟢利確推奨",IF(L344&gt;=0.05,"🟡利確直近",IF(L344&gt;=0.045,"🔵トレーリング検討",IF(L344&gt;-0.03,"📌保有中",IF(L344&gt;-0.04,"⚠️損切注意","🔴損切り"))))))))</f>
        <v/>
      </c>
      <c r="T344" s="597" t="str">
        <f>IF(OR($AH344="",$AH344="保有中"),"",IF($AH344="日数制限",$AE344,IF($AH344="損切確定",IF(N($AG344)=0,TODAY(),$AG344),IF(N($AF344)=0,TODAY(),$AF344))))</f>
        <v/>
      </c>
      <c r="U344" s="599" t="str">
        <f>IF(OR($AH344="",$AH344="保有中"),"",ROUND(IF($AH344="日数制限",$AI344,IF($AH344="利益確定",$M344,$N344)),0))</f>
        <v/>
      </c>
      <c r="V344" s="704" t="str">
        <f>IF(OR(F344="",G344="",U344=""),"",IF(C344="売",(F344-U344)*G344,(U344-F344)*G344))</f>
        <v/>
      </c>
      <c r="W344" s="440" t="str">
        <f>IF(OR($E344="",$B344=""),"",IF($T344&lt;&gt;"",$T344-$E344,TODAY()-$E344)+1)</f>
        <v/>
      </c>
      <c r="X344" s="440" t="str">
        <f>IF(OR($AH344="",$AH344="保有中"),"",$AH344)</f>
        <v/>
      </c>
      <c r="AD344" s="608"/>
      <c r="AE344" s="600" t="str">
        <f>IF($E344="","",WORKDAY($E344,12))</f>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IFERROR(INDEX(始値!$E$6:$BT$305,MATCH(TEXT($B344,"0"),TEXT(銘柄管理!$B$6:$B$305,"0"),0),MATCH($AE344,始値!$E$3:$BT$3,0)),"")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IF($F345="","",ROUND(IF($C345="売",$F345*0.94,$F345*1.06),0))</f>
        <v/>
      </c>
      <c r="N345" s="599" t="str">
        <f>IF($F345="","",ROUND(IF($C345="売",$F345*1.04,$F345*0.96),0))</f>
        <v/>
      </c>
      <c r="O345" s="478" t="str">
        <f>IF(OR($B345="",$F345="",$H345=""),"",IF($C345="売",IF($H345&lt;=$M345,"🟢利確",IF($H345&lt;=$F345*0.95,"🟡利確&amp;TR STOP検討",IF($H345&gt;=$N345,"🔴損切",IF($H345&gt;=$F345*1.035,"🔴損切間近",IF($H345&gt;=$F345*1.03,"⚠️+3%注意","保持継続"))))),IF($H345&gt;=$M345,"🟢利確",IF($H345&gt;=$F345*1.05,"🟡利確&amp;TR STOP検討",IF($H345&lt;=$N345,"🔴損切",IF($H345&lt;=$F345*0.965,"🔴損切間近",IF($H345&lt;=$F345*0.97,"⚠️-3%注意","保持継続")))))))</f>
        <v/>
      </c>
      <c r="P345" s="445"/>
      <c r="R345" s="440" t="str">
        <f>IF(P345="","",ROUND(P345*0.97,0))</f>
        <v/>
      </c>
      <c r="S345" s="440" t="str">
        <f>IF(B345="","",IF(T345&lt;&gt;"","✅売却済",IF(OR(H345="",L345=""),"📌保有中",IF(L345&gt;=0.06,"🟢利確推奨",IF(L345&gt;=0.05,"🟡利確直近",IF(L345&gt;=0.045,"🔵トレーリング検討",IF(L345&gt;-0.03,"📌保有中",IF(L345&gt;-0.04,"⚠️損切注意","🔴損切り"))))))))</f>
        <v/>
      </c>
      <c r="T345" s="597" t="str">
        <f>IF(OR($AH345="",$AH345="保有中"),"",IF($AH345="日数制限",$AE345,IF($AH345="損切確定",IF(N($AG345)=0,TODAY(),$AG345),IF(N($AF345)=0,TODAY(),$AF345))))</f>
        <v/>
      </c>
      <c r="U345" s="599" t="str">
        <f>IF(OR($AH345="",$AH345="保有中"),"",ROUND(IF($AH345="日数制限",$AI345,IF($AH345="利益確定",$M345,$N345)),0))</f>
        <v/>
      </c>
      <c r="V345" s="704" t="str">
        <f>IF(OR(F345="",G345="",U345=""),"",IF(C345="売",(F345-U345)*G345,(U345-F345)*G345))</f>
        <v/>
      </c>
      <c r="W345" s="440" t="str">
        <f>IF(OR($E345="",$B345=""),"",IF($T345&lt;&gt;"",$T345-$E345,TODAY()-$E345)+1)</f>
        <v/>
      </c>
      <c r="X345" s="440" t="str">
        <f>IF(OR($AH345="",$AH345="保有中"),"",$AH345)</f>
        <v/>
      </c>
      <c r="AD345" s="608"/>
      <c r="AE345" s="600" t="str">
        <f>IF($E345="","",WORKDAY($E345,12))</f>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IFERROR(INDEX(始値!$E$6:$BT$305,MATCH(TEXT($B345,"0"),TEXT(銘柄管理!$B$6:$B$305,"0"),0),MATCH($AE345,始値!$E$3:$BT$3,0)),"")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IF($F346="","",ROUND(IF($C346="売",$F346*0.94,$F346*1.06),0))</f>
        <v/>
      </c>
      <c r="N346" s="599" t="str">
        <f>IF($F346="","",ROUND(IF($C346="売",$F346*1.04,$F346*0.96),0))</f>
        <v/>
      </c>
      <c r="O346" s="478" t="str">
        <f>IF(OR($B346="",$F346="",$H346=""),"",IF($C346="売",IF($H346&lt;=$M346,"🟢利確",IF($H346&lt;=$F346*0.95,"🟡利確&amp;TR STOP検討",IF($H346&gt;=$N346,"🔴損切",IF($H346&gt;=$F346*1.035,"🔴損切間近",IF($H346&gt;=$F346*1.03,"⚠️+3%注意","保持継続"))))),IF($H346&gt;=$M346,"🟢利確",IF($H346&gt;=$F346*1.05,"🟡利確&amp;TR STOP検討",IF($H346&lt;=$N346,"🔴損切",IF($H346&lt;=$F346*0.965,"🔴損切間近",IF($H346&lt;=$F346*0.97,"⚠️-3%注意","保持継続")))))))</f>
        <v/>
      </c>
      <c r="P346" s="445"/>
      <c r="R346" s="440" t="str">
        <f>IF(P346="","",ROUND(P346*0.97,0))</f>
        <v/>
      </c>
      <c r="S346" s="440" t="str">
        <f>IF(B346="","",IF(T346&lt;&gt;"","✅売却済",IF(OR(H346="",L346=""),"📌保有中",IF(L346&gt;=0.06,"🟢利確推奨",IF(L346&gt;=0.05,"🟡利確直近",IF(L346&gt;=0.045,"🔵トレーリング検討",IF(L346&gt;-0.03,"📌保有中",IF(L346&gt;-0.04,"⚠️損切注意","🔴損切り"))))))))</f>
        <v/>
      </c>
      <c r="T346" s="597" t="str">
        <f>IF(OR($AH346="",$AH346="保有中"),"",IF($AH346="日数制限",$AE346,IF($AH346="損切確定",IF(N($AG346)=0,TODAY(),$AG346),IF(N($AF346)=0,TODAY(),$AF346))))</f>
        <v/>
      </c>
      <c r="U346" s="599" t="str">
        <f>IF(OR($AH346="",$AH346="保有中"),"",ROUND(IF($AH346="日数制限",$AI346,IF($AH346="利益確定",$M346,$N346)),0))</f>
        <v/>
      </c>
      <c r="V346" s="704" t="str">
        <f>IF(OR(F346="",G346="",U346=""),"",IF(C346="売",(F346-U346)*G346,(U346-F346)*G346))</f>
        <v/>
      </c>
      <c r="W346" s="440" t="str">
        <f>IF(OR($E346="",$B346=""),"",IF($T346&lt;&gt;"",$T346-$E346,TODAY()-$E346)+1)</f>
        <v/>
      </c>
      <c r="X346" s="440" t="str">
        <f>IF(OR($AH346="",$AH346="保有中"),"",$AH346)</f>
        <v/>
      </c>
      <c r="AD346" s="608"/>
      <c r="AE346" s="600" t="str">
        <f>IF($E346="","",WORKDAY($E346,12))</f>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IFERROR(INDEX(始値!$E$6:$BT$305,MATCH(TEXT($B346,"0"),TEXT(銘柄管理!$B$6:$B$305,"0"),0),MATCH($AE346,始値!$E$3:$BT$3,0)),"")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IF($F347="","",ROUND(IF($C347="売",$F347*0.94,$F347*1.06),0))</f>
        <v/>
      </c>
      <c r="N347" s="599" t="str">
        <f>IF($F347="","",ROUND(IF($C347="売",$F347*1.04,$F347*0.96),0))</f>
        <v/>
      </c>
      <c r="O347" s="478" t="str">
        <f>IF(OR($B347="",$F347="",$H347=""),"",IF($C347="売",IF($H347&lt;=$M347,"🟢利確",IF($H347&lt;=$F347*0.95,"🟡利確&amp;TR STOP検討",IF($H347&gt;=$N347,"🔴損切",IF($H347&gt;=$F347*1.035,"🔴損切間近",IF($H347&gt;=$F347*1.03,"⚠️+3%注意","保持継続"))))),IF($H347&gt;=$M347,"🟢利確",IF($H347&gt;=$F347*1.05,"🟡利確&amp;TR STOP検討",IF($H347&lt;=$N347,"🔴損切",IF($H347&lt;=$F347*0.965,"🔴損切間近",IF($H347&lt;=$F347*0.97,"⚠️-3%注意","保持継続")))))))</f>
        <v/>
      </c>
      <c r="P347" s="445"/>
      <c r="R347" s="440" t="str">
        <f>IF(P347="","",ROUND(P347*0.97,0))</f>
        <v/>
      </c>
      <c r="S347" s="440" t="str">
        <f>IF(B347="","",IF(T347&lt;&gt;"","✅売却済",IF(OR(H347="",L347=""),"📌保有中",IF(L347&gt;=0.06,"🟢利確推奨",IF(L347&gt;=0.05,"🟡利確直近",IF(L347&gt;=0.045,"🔵トレーリング検討",IF(L347&gt;-0.03,"📌保有中",IF(L347&gt;-0.04,"⚠️損切注意","🔴損切り"))))))))</f>
        <v/>
      </c>
      <c r="T347" s="597" t="str">
        <f>IF(OR($AH347="",$AH347="保有中"),"",IF($AH347="日数制限",$AE347,IF($AH347="損切確定",IF(N($AG347)=0,TODAY(),$AG347),IF(N($AF347)=0,TODAY(),$AF347))))</f>
        <v/>
      </c>
      <c r="U347" s="599" t="str">
        <f>IF(OR($AH347="",$AH347="保有中"),"",ROUND(IF($AH347="日数制限",$AI347,IF($AH347="利益確定",$M347,$N347)),0))</f>
        <v/>
      </c>
      <c r="V347" s="704" t="str">
        <f>IF(OR(F347="",G347="",U347=""),"",IF(C347="売",(F347-U347)*G347,(U347-F347)*G347))</f>
        <v/>
      </c>
      <c r="W347" s="440" t="str">
        <f>IF(OR($E347="",$B347=""),"",IF($T347&lt;&gt;"",$T347-$E347,TODAY()-$E347)+1)</f>
        <v/>
      </c>
      <c r="X347" s="440" t="str">
        <f>IF(OR($AH347="",$AH347="保有中"),"",$AH347)</f>
        <v/>
      </c>
      <c r="AD347" s="608"/>
      <c r="AE347" s="600" t="str">
        <f>IF($E347="","",WORKDAY($E347,12))</f>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IFERROR(INDEX(始値!$E$6:$BT$305,MATCH(TEXT($B347,"0"),TEXT(銘柄管理!$B$6:$B$305,"0"),0),MATCH($AE347,始値!$E$3:$BT$3,0)),"")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IF($F348="","",ROUND(IF($C348="売",$F348*0.94,$F348*1.06),0))</f>
        <v/>
      </c>
      <c r="N348" s="599" t="str">
        <f>IF($F348="","",ROUND(IF($C348="売",$F348*1.04,$F348*0.96),0))</f>
        <v/>
      </c>
      <c r="O348" s="478" t="str">
        <f>IF(OR($B348="",$F348="",$H348=""),"",IF($C348="売",IF($H348&lt;=$M348,"🟢利確",IF($H348&lt;=$F348*0.95,"🟡利確&amp;TR STOP検討",IF($H348&gt;=$N348,"🔴損切",IF($H348&gt;=$F348*1.035,"🔴損切間近",IF($H348&gt;=$F348*1.03,"⚠️+3%注意","保持継続"))))),IF($H348&gt;=$M348,"🟢利確",IF($H348&gt;=$F348*1.05,"🟡利確&amp;TR STOP検討",IF($H348&lt;=$N348,"🔴損切",IF($H348&lt;=$F348*0.965,"🔴損切間近",IF($H348&lt;=$F348*0.97,"⚠️-3%注意","保持継続")))))))</f>
        <v/>
      </c>
      <c r="P348" s="445"/>
      <c r="R348" s="440" t="str">
        <f>IF(P348="","",ROUND(P348*0.97,0))</f>
        <v/>
      </c>
      <c r="S348" s="440" t="str">
        <f>IF(B348="","",IF(T348&lt;&gt;"","✅売却済",IF(OR(H348="",L348=""),"📌保有中",IF(L348&gt;=0.06,"🟢利確推奨",IF(L348&gt;=0.05,"🟡利確直近",IF(L348&gt;=0.045,"🔵トレーリング検討",IF(L348&gt;-0.03,"📌保有中",IF(L348&gt;-0.04,"⚠️損切注意","🔴損切り"))))))))</f>
        <v/>
      </c>
      <c r="T348" s="597" t="str">
        <f>IF(OR($AH348="",$AH348="保有中"),"",IF($AH348="日数制限",$AE348,IF($AH348="損切確定",IF(N($AG348)=0,TODAY(),$AG348),IF(N($AF348)=0,TODAY(),$AF348))))</f>
        <v/>
      </c>
      <c r="U348" s="599" t="str">
        <f>IF(OR($AH348="",$AH348="保有中"),"",ROUND(IF($AH348="日数制限",$AI348,IF($AH348="利益確定",$M348,$N348)),0))</f>
        <v/>
      </c>
      <c r="V348" s="704" t="str">
        <f>IF(OR(F348="",G348="",U348=""),"",IF(C348="売",(F348-U348)*G348,(U348-F348)*G348))</f>
        <v/>
      </c>
      <c r="W348" s="440" t="str">
        <f>IF(OR($E348="",$B348=""),"",IF($T348&lt;&gt;"",$T348-$E348,TODAY()-$E348)+1)</f>
        <v/>
      </c>
      <c r="X348" s="440" t="str">
        <f>IF(OR($AH348="",$AH348="保有中"),"",$AH348)</f>
        <v/>
      </c>
      <c r="AD348" s="608"/>
      <c r="AE348" s="600" t="str">
        <f>IF($E348="","",WORKDAY($E348,12))</f>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IFERROR(INDEX(始値!$E$6:$BT$305,MATCH(TEXT($B348,"0"),TEXT(銘柄管理!$B$6:$B$305,"0"),0),MATCH($AE348,始値!$E$3:$BT$3,0)),"")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IF($F349="","",ROUND(IF($C349="売",$F349*0.94,$F349*1.06),0))</f>
        <v/>
      </c>
      <c r="N349" s="599" t="str">
        <f>IF($F349="","",ROUND(IF($C349="売",$F349*1.04,$F349*0.96),0))</f>
        <v/>
      </c>
      <c r="O349" s="478" t="str">
        <f>IF(OR($B349="",$F349="",$H349=""),"",IF($C349="売",IF($H349&lt;=$M349,"🟢利確",IF($H349&lt;=$F349*0.95,"🟡利確&amp;TR STOP検討",IF($H349&gt;=$N349,"🔴損切",IF($H349&gt;=$F349*1.035,"🔴損切間近",IF($H349&gt;=$F349*1.03,"⚠️+3%注意","保持継続"))))),IF($H349&gt;=$M349,"🟢利確",IF($H349&gt;=$F349*1.05,"🟡利確&amp;TR STOP検討",IF($H349&lt;=$N349,"🔴損切",IF($H349&lt;=$F349*0.965,"🔴損切間近",IF($H349&lt;=$F349*0.97,"⚠️-3%注意","保持継続")))))))</f>
        <v/>
      </c>
      <c r="P349" s="445"/>
      <c r="R349" s="440" t="str">
        <f>IF(P349="","",ROUND(P349*0.97,0))</f>
        <v/>
      </c>
      <c r="S349" s="440" t="str">
        <f>IF(B349="","",IF(T349&lt;&gt;"","✅売却済",IF(OR(H349="",L349=""),"📌保有中",IF(L349&gt;=0.06,"🟢利確推奨",IF(L349&gt;=0.05,"🟡利確直近",IF(L349&gt;=0.045,"🔵トレーリング検討",IF(L349&gt;-0.03,"📌保有中",IF(L349&gt;-0.04,"⚠️損切注意","🔴損切り"))))))))</f>
        <v/>
      </c>
      <c r="T349" s="597" t="str">
        <f>IF(OR($AH349="",$AH349="保有中"),"",IF($AH349="日数制限",$AE349,IF($AH349="損切確定",IF(N($AG349)=0,TODAY(),$AG349),IF(N($AF349)=0,TODAY(),$AF349))))</f>
        <v/>
      </c>
      <c r="U349" s="599" t="str">
        <f>IF(OR($AH349="",$AH349="保有中"),"",ROUND(IF($AH349="日数制限",$AI349,IF($AH349="利益確定",$M349,$N349)),0))</f>
        <v/>
      </c>
      <c r="V349" s="704" t="str">
        <f>IF(OR(F349="",G349="",U349=""),"",IF(C349="売",(F349-U349)*G349,(U349-F349)*G349))</f>
        <v/>
      </c>
      <c r="W349" s="440" t="str">
        <f>IF(OR($E349="",$B349=""),"",IF($T349&lt;&gt;"",$T349-$E349,TODAY()-$E349)+1)</f>
        <v/>
      </c>
      <c r="X349" s="440" t="str">
        <f>IF(OR($AH349="",$AH349="保有中"),"",$AH349)</f>
        <v/>
      </c>
      <c r="AD349" s="608"/>
      <c r="AE349" s="600" t="str">
        <f>IF($E349="","",WORKDAY($E349,12))</f>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IFERROR(INDEX(始値!$E$6:$BT$305,MATCH(TEXT($B349,"0"),TEXT(銘柄管理!$B$6:$B$305,"0"),0),MATCH($AE349,始値!$E$3:$BT$3,0)),"")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IF($F350="","",ROUND(IF($C350="売",$F350*0.94,$F350*1.06),0))</f>
        <v/>
      </c>
      <c r="N350" s="599" t="str">
        <f>IF($F350="","",ROUND(IF($C350="売",$F350*1.04,$F350*0.96),0))</f>
        <v/>
      </c>
      <c r="O350" s="478" t="str">
        <f>IF(OR($B350="",$F350="",$H350=""),"",IF($C350="売",IF($H350&lt;=$M350,"🟢利確",IF($H350&lt;=$F350*0.95,"🟡利確&amp;TR STOP検討",IF($H350&gt;=$N350,"🔴損切",IF($H350&gt;=$F350*1.035,"🔴損切間近",IF($H350&gt;=$F350*1.03,"⚠️+3%注意","保持継続"))))),IF($H350&gt;=$M350,"🟢利確",IF($H350&gt;=$F350*1.05,"🟡利確&amp;TR STOP検討",IF($H350&lt;=$N350,"🔴損切",IF($H350&lt;=$F350*0.965,"🔴損切間近",IF($H350&lt;=$F350*0.97,"⚠️-3%注意","保持継続")))))))</f>
        <v/>
      </c>
      <c r="P350" s="445"/>
      <c r="R350" s="440" t="str">
        <f>IF(P350="","",ROUND(P350*0.97,0))</f>
        <v/>
      </c>
      <c r="S350" s="440" t="str">
        <f>IF(B350="","",IF(T350&lt;&gt;"","✅売却済",IF(OR(H350="",L350=""),"📌保有中",IF(L350&gt;=0.06,"🟢利確推奨",IF(L350&gt;=0.05,"🟡利確直近",IF(L350&gt;=0.045,"🔵トレーリング検討",IF(L350&gt;-0.03,"📌保有中",IF(L350&gt;-0.04,"⚠️損切注意","🔴損切り"))))))))</f>
        <v/>
      </c>
      <c r="T350" s="597" t="str">
        <f>IF(OR($AH350="",$AH350="保有中"),"",IF($AH350="日数制限",$AE350,IF($AH350="損切確定",IF(N($AG350)=0,TODAY(),$AG350),IF(N($AF350)=0,TODAY(),$AF350))))</f>
        <v/>
      </c>
      <c r="U350" s="599" t="str">
        <f>IF(OR($AH350="",$AH350="保有中"),"",ROUND(IF($AH350="日数制限",$AI350,IF($AH350="利益確定",$M350,$N350)),0))</f>
        <v/>
      </c>
      <c r="V350" s="704" t="str">
        <f>IF(OR(F350="",G350="",U350=""),"",IF(C350="売",(F350-U350)*G350,(U350-F350)*G350))</f>
        <v/>
      </c>
      <c r="W350" s="440" t="str">
        <f>IF(OR($E350="",$B350=""),"",IF($T350&lt;&gt;"",$T350-$E350,TODAY()-$E350)+1)</f>
        <v/>
      </c>
      <c r="X350" s="440" t="str">
        <f>IF(OR($AH350="",$AH350="保有中"),"",$AH350)</f>
        <v/>
      </c>
      <c r="AD350" s="608"/>
      <c r="AE350" s="600" t="str">
        <f>IF($E350="","",WORKDAY($E350,12))</f>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IFERROR(INDEX(始値!$E$6:$BT$305,MATCH(TEXT($B350,"0"),TEXT(銘柄管理!$B$6:$B$305,"0"),0),MATCH($AE350,始値!$E$3:$BT$3,0)),"")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IF($F351="","",ROUND(IF($C351="売",$F351*0.94,$F351*1.06),0))</f>
        <v/>
      </c>
      <c r="N351" s="599" t="str">
        <f>IF($F351="","",ROUND(IF($C351="売",$F351*1.04,$F351*0.96),0))</f>
        <v/>
      </c>
      <c r="O351" s="478" t="str">
        <f>IF(OR($B351="",$F351="",$H351=""),"",IF($C351="売",IF($H351&lt;=$M351,"🟢利確",IF($H351&lt;=$F351*0.95,"🟡利確&amp;TR STOP検討",IF($H351&gt;=$N351,"🔴損切",IF($H351&gt;=$F351*1.035,"🔴損切間近",IF($H351&gt;=$F351*1.03,"⚠️+3%注意","保持継続"))))),IF($H351&gt;=$M351,"🟢利確",IF($H351&gt;=$F351*1.05,"🟡利確&amp;TR STOP検討",IF($H351&lt;=$N351,"🔴損切",IF($H351&lt;=$F351*0.965,"🔴損切間近",IF($H351&lt;=$F351*0.97,"⚠️-3%注意","保持継続")))))))</f>
        <v/>
      </c>
      <c r="P351" s="445"/>
      <c r="R351" s="440" t="str">
        <f>IF(P351="","",ROUND(P351*0.97,0))</f>
        <v/>
      </c>
      <c r="S351" s="440" t="str">
        <f>IF(B351="","",IF(T351&lt;&gt;"","✅売却済",IF(OR(H351="",L351=""),"📌保有中",IF(L351&gt;=0.06,"🟢利確推奨",IF(L351&gt;=0.05,"🟡利確直近",IF(L351&gt;=0.045,"🔵トレーリング検討",IF(L351&gt;-0.03,"📌保有中",IF(L351&gt;-0.04,"⚠️損切注意","🔴損切り"))))))))</f>
        <v/>
      </c>
      <c r="T351" s="597" t="str">
        <f>IF(OR($AH351="",$AH351="保有中"),"",IF($AH351="日数制限",$AE351,IF($AH351="損切確定",IF(N($AG351)=0,TODAY(),$AG351),IF(N($AF351)=0,TODAY(),$AF351))))</f>
        <v/>
      </c>
      <c r="U351" s="599" t="str">
        <f>IF(OR($AH351="",$AH351="保有中"),"",ROUND(IF($AH351="日数制限",$AI351,IF($AH351="利益確定",$M351,$N351)),0))</f>
        <v/>
      </c>
      <c r="V351" s="704" t="str">
        <f>IF(OR(F351="",G351="",U351=""),"",IF(C351="売",(F351-U351)*G351,(U351-F351)*G351))</f>
        <v/>
      </c>
      <c r="W351" s="440" t="str">
        <f>IF(OR($E351="",$B351=""),"",IF($T351&lt;&gt;"",$T351-$E351,TODAY()-$E351)+1)</f>
        <v/>
      </c>
      <c r="X351" s="440" t="str">
        <f>IF(OR($AH351="",$AH351="保有中"),"",$AH351)</f>
        <v/>
      </c>
      <c r="AD351" s="608"/>
      <c r="AE351" s="600" t="str">
        <f>IF($E351="","",WORKDAY($E351,12))</f>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IFERROR(INDEX(始値!$E$6:$BT$305,MATCH(TEXT($B351,"0"),TEXT(銘柄管理!$B$6:$B$305,"0"),0),MATCH($AE351,始値!$E$3:$BT$3,0)),"")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IF($F352="","",ROUND(IF($C352="売",$F352*0.94,$F352*1.06),0))</f>
        <v/>
      </c>
      <c r="N352" s="599" t="str">
        <f>IF($F352="","",ROUND(IF($C352="売",$F352*1.04,$F352*0.96),0))</f>
        <v/>
      </c>
      <c r="O352" s="478" t="str">
        <f>IF(OR($B352="",$F352="",$H352=""),"",IF($C352="売",IF($H352&lt;=$M352,"🟢利確",IF($H352&lt;=$F352*0.95,"🟡利確&amp;TR STOP検討",IF($H352&gt;=$N352,"🔴損切",IF($H352&gt;=$F352*1.035,"🔴損切間近",IF($H352&gt;=$F352*1.03,"⚠️+3%注意","保持継続"))))),IF($H352&gt;=$M352,"🟢利確",IF($H352&gt;=$F352*1.05,"🟡利確&amp;TR STOP検討",IF($H352&lt;=$N352,"🔴損切",IF($H352&lt;=$F352*0.965,"🔴損切間近",IF($H352&lt;=$F352*0.97,"⚠️-3%注意","保持継続")))))))</f>
        <v/>
      </c>
      <c r="P352" s="445"/>
      <c r="R352" s="440" t="str">
        <f>IF(P352="","",ROUND(P352*0.97,0))</f>
        <v/>
      </c>
      <c r="S352" s="440" t="str">
        <f>IF(B352="","",IF(T352&lt;&gt;"","✅売却済",IF(OR(H352="",L352=""),"📌保有中",IF(L352&gt;=0.06,"🟢利確推奨",IF(L352&gt;=0.05,"🟡利確直近",IF(L352&gt;=0.045,"🔵トレーリング検討",IF(L352&gt;-0.03,"📌保有中",IF(L352&gt;-0.04,"⚠️損切注意","🔴損切り"))))))))</f>
        <v/>
      </c>
      <c r="T352" s="597" t="str">
        <f>IF(OR($AH352="",$AH352="保有中"),"",IF($AH352="日数制限",$AE352,IF($AH352="損切確定",IF(N($AG352)=0,TODAY(),$AG352),IF(N($AF352)=0,TODAY(),$AF352))))</f>
        <v/>
      </c>
      <c r="U352" s="599" t="str">
        <f>IF(OR($AH352="",$AH352="保有中"),"",ROUND(IF($AH352="日数制限",$AI352,IF($AH352="利益確定",$M352,$N352)),0))</f>
        <v/>
      </c>
      <c r="V352" s="704" t="str">
        <f>IF(OR(F352="",G352="",U352=""),"",IF(C352="売",(F352-U352)*G352,(U352-F352)*G352))</f>
        <v/>
      </c>
      <c r="W352" s="440" t="str">
        <f>IF(OR($E352="",$B352=""),"",IF($T352&lt;&gt;"",$T352-$E352,TODAY()-$E352)+1)</f>
        <v/>
      </c>
      <c r="X352" s="440" t="str">
        <f>IF(OR($AH352="",$AH352="保有中"),"",$AH352)</f>
        <v/>
      </c>
      <c r="AD352" s="608"/>
      <c r="AE352" s="600" t="str">
        <f>IF($E352="","",WORKDAY($E352,12))</f>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IFERROR(INDEX(始値!$E$6:$BT$305,MATCH(TEXT($B352,"0"),TEXT(銘柄管理!$B$6:$B$305,"0"),0),MATCH($AE352,始値!$E$3:$BT$3,0)),"")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IF($F353="","",ROUND(IF($C353="売",$F353*0.94,$F353*1.06),0))</f>
        <v/>
      </c>
      <c r="N353" s="599" t="str">
        <f>IF($F353="","",ROUND(IF($C353="売",$F353*1.04,$F353*0.96),0))</f>
        <v/>
      </c>
      <c r="O353" s="478" t="str">
        <f>IF(OR($B353="",$F353="",$H353=""),"",IF($C353="売",IF($H353&lt;=$M353,"🟢利確",IF($H353&lt;=$F353*0.95,"🟡利確&amp;TR STOP検討",IF($H353&gt;=$N353,"🔴損切",IF($H353&gt;=$F353*1.035,"🔴損切間近",IF($H353&gt;=$F353*1.03,"⚠️+3%注意","保持継続"))))),IF($H353&gt;=$M353,"🟢利確",IF($H353&gt;=$F353*1.05,"🟡利確&amp;TR STOP検討",IF($H353&lt;=$N353,"🔴損切",IF($H353&lt;=$F353*0.965,"🔴損切間近",IF($H353&lt;=$F353*0.97,"⚠️-3%注意","保持継続")))))))</f>
        <v/>
      </c>
      <c r="P353" s="445"/>
      <c r="R353" s="440" t="str">
        <f>IF(P353="","",ROUND(P353*0.97,0))</f>
        <v/>
      </c>
      <c r="S353" s="440" t="str">
        <f>IF(B353="","",IF(T353&lt;&gt;"","✅売却済",IF(OR(H353="",L353=""),"📌保有中",IF(L353&gt;=0.06,"🟢利確推奨",IF(L353&gt;=0.05,"🟡利確直近",IF(L353&gt;=0.045,"🔵トレーリング検討",IF(L353&gt;-0.03,"📌保有中",IF(L353&gt;-0.04,"⚠️損切注意","🔴損切り"))))))))</f>
        <v/>
      </c>
      <c r="T353" s="597" t="str">
        <f>IF(OR($AH353="",$AH353="保有中"),"",IF($AH353="日数制限",$AE353,IF($AH353="損切確定",IF(N($AG353)=0,TODAY(),$AG353),IF(N($AF353)=0,TODAY(),$AF353))))</f>
        <v/>
      </c>
      <c r="U353" s="599" t="str">
        <f>IF(OR($AH353="",$AH353="保有中"),"",ROUND(IF($AH353="日数制限",$AI353,IF($AH353="利益確定",$M353,$N353)),0))</f>
        <v/>
      </c>
      <c r="V353" s="704" t="str">
        <f>IF(OR(F353="",G353="",U353=""),"",IF(C353="売",(F353-U353)*G353,(U353-F353)*G353))</f>
        <v/>
      </c>
      <c r="W353" s="440" t="str">
        <f>IF(OR($E353="",$B353=""),"",IF($T353&lt;&gt;"",$T353-$E353,TODAY()-$E353)+1)</f>
        <v/>
      </c>
      <c r="X353" s="440" t="str">
        <f>IF(OR($AH353="",$AH353="保有中"),"",$AH353)</f>
        <v/>
      </c>
      <c r="AD353" s="608"/>
      <c r="AE353" s="600" t="str">
        <f>IF($E353="","",WORKDAY($E353,12))</f>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IFERROR(INDEX(始値!$E$6:$BT$305,MATCH(TEXT($B353,"0"),TEXT(銘柄管理!$B$6:$B$305,"0"),0),MATCH($AE353,始値!$E$3:$BT$3,0)),"")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IF($F354="","",ROUND(IF($C354="売",$F354*0.94,$F354*1.06),0))</f>
        <v/>
      </c>
      <c r="N354" s="599" t="str">
        <f>IF($F354="","",ROUND(IF($C354="売",$F354*1.04,$F354*0.96),0))</f>
        <v/>
      </c>
      <c r="O354" s="478" t="str">
        <f>IF(OR($B354="",$F354="",$H354=""),"",IF($C354="売",IF($H354&lt;=$M354,"🟢利確",IF($H354&lt;=$F354*0.95,"🟡利確&amp;TR STOP検討",IF($H354&gt;=$N354,"🔴損切",IF($H354&gt;=$F354*1.035,"🔴損切間近",IF($H354&gt;=$F354*1.03,"⚠️+3%注意","保持継続"))))),IF($H354&gt;=$M354,"🟢利確",IF($H354&gt;=$F354*1.05,"🟡利確&amp;TR STOP検討",IF($H354&lt;=$N354,"🔴損切",IF($H354&lt;=$F354*0.965,"🔴損切間近",IF($H354&lt;=$F354*0.97,"⚠️-3%注意","保持継続")))))))</f>
        <v/>
      </c>
      <c r="P354" s="445"/>
      <c r="R354" s="440" t="str">
        <f>IF(P354="","",ROUND(P354*0.97,0))</f>
        <v/>
      </c>
      <c r="S354" s="440" t="str">
        <f>IF(B354="","",IF(T354&lt;&gt;"","✅売却済",IF(OR(H354="",L354=""),"📌保有中",IF(L354&gt;=0.06,"🟢利確推奨",IF(L354&gt;=0.05,"🟡利確直近",IF(L354&gt;=0.045,"🔵トレーリング検討",IF(L354&gt;-0.03,"📌保有中",IF(L354&gt;-0.04,"⚠️損切注意","🔴損切り"))))))))</f>
        <v/>
      </c>
      <c r="T354" s="597" t="str">
        <f>IF(OR($AH354="",$AH354="保有中"),"",IF($AH354="日数制限",$AE354,IF($AH354="損切確定",IF(N($AG354)=0,TODAY(),$AG354),IF(N($AF354)=0,TODAY(),$AF354))))</f>
        <v/>
      </c>
      <c r="U354" s="599" t="str">
        <f>IF(OR($AH354="",$AH354="保有中"),"",ROUND(IF($AH354="日数制限",$AI354,IF($AH354="利益確定",$M354,$N354)),0))</f>
        <v/>
      </c>
      <c r="V354" s="704" t="str">
        <f>IF(OR(F354="",G354="",U354=""),"",IF(C354="売",(F354-U354)*G354,(U354-F354)*G354))</f>
        <v/>
      </c>
      <c r="W354" s="440" t="str">
        <f>IF(OR($E354="",$B354=""),"",IF($T354&lt;&gt;"",$T354-$E354,TODAY()-$E354)+1)</f>
        <v/>
      </c>
      <c r="X354" s="440" t="str">
        <f>IF(OR($AH354="",$AH354="保有中"),"",$AH354)</f>
        <v/>
      </c>
      <c r="AD354" s="608"/>
      <c r="AE354" s="600" t="str">
        <f>IF($E354="","",WORKDAY($E354,12))</f>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IFERROR(INDEX(始値!$E$6:$BT$305,MATCH(TEXT($B354,"0"),TEXT(銘柄管理!$B$6:$B$305,"0"),0),MATCH($AE354,始値!$E$3:$BT$3,0)),"")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IF($F355="","",ROUND(IF($C355="売",$F355*0.94,$F355*1.06),0))</f>
        <v/>
      </c>
      <c r="N355" s="599" t="str">
        <f>IF($F355="","",ROUND(IF($C355="売",$F355*1.04,$F355*0.96),0))</f>
        <v/>
      </c>
      <c r="O355" s="478" t="str">
        <f>IF(OR($B355="",$F355="",$H355=""),"",IF($C355="売",IF($H355&lt;=$M355,"🟢利確",IF($H355&lt;=$F355*0.95,"🟡利確&amp;TR STOP検討",IF($H355&gt;=$N355,"🔴損切",IF($H355&gt;=$F355*1.035,"🔴損切間近",IF($H355&gt;=$F355*1.03,"⚠️+3%注意","保持継続"))))),IF($H355&gt;=$M355,"🟢利確",IF($H355&gt;=$F355*1.05,"🟡利確&amp;TR STOP検討",IF($H355&lt;=$N355,"🔴損切",IF($H355&lt;=$F355*0.965,"🔴損切間近",IF($H355&lt;=$F355*0.97,"⚠️-3%注意","保持継続")))))))</f>
        <v/>
      </c>
      <c r="P355" s="445"/>
      <c r="R355" s="440" t="str">
        <f>IF(P355="","",ROUND(P355*0.97,0))</f>
        <v/>
      </c>
      <c r="S355" s="440" t="str">
        <f>IF(B355="","",IF(T355&lt;&gt;"","✅売却済",IF(OR(H355="",L355=""),"📌保有中",IF(L355&gt;=0.06,"🟢利確推奨",IF(L355&gt;=0.05,"🟡利確直近",IF(L355&gt;=0.045,"🔵トレーリング検討",IF(L355&gt;-0.03,"📌保有中",IF(L355&gt;-0.04,"⚠️損切注意","🔴損切り"))))))))</f>
        <v/>
      </c>
      <c r="T355" s="597" t="str">
        <f>IF(OR($AH355="",$AH355="保有中"),"",IF($AH355="日数制限",$AE355,IF($AH355="損切確定",IF(N($AG355)=0,TODAY(),$AG355),IF(N($AF355)=0,TODAY(),$AF355))))</f>
        <v/>
      </c>
      <c r="U355" s="599" t="str">
        <f>IF(OR($AH355="",$AH355="保有中"),"",ROUND(IF($AH355="日数制限",$AI355,IF($AH355="利益確定",$M355,$N355)),0))</f>
        <v/>
      </c>
      <c r="V355" s="704" t="str">
        <f>IF(OR(F355="",G355="",U355=""),"",IF(C355="売",(F355-U355)*G355,(U355-F355)*G355))</f>
        <v/>
      </c>
      <c r="W355" s="440" t="str">
        <f>IF(OR($E355="",$B355=""),"",IF($T355&lt;&gt;"",$T355-$E355,TODAY()-$E355)+1)</f>
        <v/>
      </c>
      <c r="X355" s="440" t="str">
        <f>IF(OR($AH355="",$AH355="保有中"),"",$AH355)</f>
        <v/>
      </c>
      <c r="AD355" s="608"/>
      <c r="AE355" s="600" t="str">
        <f>IF($E355="","",WORKDAY($E355,12))</f>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IFERROR(INDEX(始値!$E$6:$BT$305,MATCH(TEXT($B355,"0"),TEXT(銘柄管理!$B$6:$B$305,"0"),0),MATCH($AE355,始値!$E$3:$BT$3,0)),"")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IF($F356="","",ROUND(IF($C356="売",$F356*0.94,$F356*1.06),0))</f>
        <v/>
      </c>
      <c r="N356" s="599" t="str">
        <f>IF($F356="","",ROUND(IF($C356="売",$F356*1.04,$F356*0.96),0))</f>
        <v/>
      </c>
      <c r="O356" s="478" t="str">
        <f>IF(OR($B356="",$F356="",$H356=""),"",IF($C356="売",IF($H356&lt;=$M356,"🟢利確",IF($H356&lt;=$F356*0.95,"🟡利確&amp;TR STOP検討",IF($H356&gt;=$N356,"🔴損切",IF($H356&gt;=$F356*1.035,"🔴損切間近",IF($H356&gt;=$F356*1.03,"⚠️+3%注意","保持継続"))))),IF($H356&gt;=$M356,"🟢利確",IF($H356&gt;=$F356*1.05,"🟡利確&amp;TR STOP検討",IF($H356&lt;=$N356,"🔴損切",IF($H356&lt;=$F356*0.965,"🔴損切間近",IF($H356&lt;=$F356*0.97,"⚠️-3%注意","保持継続")))))))</f>
        <v/>
      </c>
      <c r="P356" s="445"/>
      <c r="R356" s="440" t="str">
        <f>IF(P356="","",ROUND(P356*0.97,0))</f>
        <v/>
      </c>
      <c r="S356" s="440" t="str">
        <f>IF(B356="","",IF(T356&lt;&gt;"","✅売却済",IF(OR(H356="",L356=""),"📌保有中",IF(L356&gt;=0.06,"🟢利確推奨",IF(L356&gt;=0.05,"🟡利確直近",IF(L356&gt;=0.045,"🔵トレーリング検討",IF(L356&gt;-0.03,"📌保有中",IF(L356&gt;-0.04,"⚠️損切注意","🔴損切り"))))))))</f>
        <v/>
      </c>
      <c r="T356" s="597" t="str">
        <f>IF(OR($AH356="",$AH356="保有中"),"",IF($AH356="日数制限",$AE356,IF($AH356="損切確定",IF(N($AG356)=0,TODAY(),$AG356),IF(N($AF356)=0,TODAY(),$AF356))))</f>
        <v/>
      </c>
      <c r="U356" s="599" t="str">
        <f>IF(OR($AH356="",$AH356="保有中"),"",ROUND(IF($AH356="日数制限",$AI356,IF($AH356="利益確定",$M356,$N356)),0))</f>
        <v/>
      </c>
      <c r="V356" s="704" t="str">
        <f>IF(OR(F356="",G356="",U356=""),"",IF(C356="売",(F356-U356)*G356,(U356-F356)*G356))</f>
        <v/>
      </c>
      <c r="W356" s="440" t="str">
        <f>IF(OR($E356="",$B356=""),"",IF($T356&lt;&gt;"",$T356-$E356,TODAY()-$E356)+1)</f>
        <v/>
      </c>
      <c r="X356" s="440" t="str">
        <f>IF(OR($AH356="",$AH356="保有中"),"",$AH356)</f>
        <v/>
      </c>
      <c r="AD356" s="608"/>
      <c r="AE356" s="600" t="str">
        <f>IF($E356="","",WORKDAY($E356,12))</f>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IFERROR(INDEX(始値!$E$6:$BT$305,MATCH(TEXT($B356,"0"),TEXT(銘柄管理!$B$6:$B$305,"0"),0),MATCH($AE356,始値!$E$3:$BT$3,0)),"")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IF($F357="","",ROUND(IF($C357="売",$F357*0.94,$F357*1.06),0))</f>
        <v/>
      </c>
      <c r="N357" s="599" t="str">
        <f>IF($F357="","",ROUND(IF($C357="売",$F357*1.04,$F357*0.96),0))</f>
        <v/>
      </c>
      <c r="O357" s="478" t="str">
        <f>IF(OR($B357="",$F357="",$H357=""),"",IF($C357="売",IF($H357&lt;=$M357,"🟢利確",IF($H357&lt;=$F357*0.95,"🟡利確&amp;TR STOP検討",IF($H357&gt;=$N357,"🔴損切",IF($H357&gt;=$F357*1.035,"🔴損切間近",IF($H357&gt;=$F357*1.03,"⚠️+3%注意","保持継続"))))),IF($H357&gt;=$M357,"🟢利確",IF($H357&gt;=$F357*1.05,"🟡利確&amp;TR STOP検討",IF($H357&lt;=$N357,"🔴損切",IF($H357&lt;=$F357*0.965,"🔴損切間近",IF($H357&lt;=$F357*0.97,"⚠️-3%注意","保持継続")))))))</f>
        <v/>
      </c>
      <c r="P357" s="445"/>
      <c r="R357" s="440" t="str">
        <f>IF(P357="","",ROUND(P357*0.97,0))</f>
        <v/>
      </c>
      <c r="S357" s="440" t="str">
        <f>IF(B357="","",IF(T357&lt;&gt;"","✅売却済",IF(OR(H357="",L357=""),"📌保有中",IF(L357&gt;=0.06,"🟢利確推奨",IF(L357&gt;=0.05,"🟡利確直近",IF(L357&gt;=0.045,"🔵トレーリング検討",IF(L357&gt;-0.03,"📌保有中",IF(L357&gt;-0.04,"⚠️損切注意","🔴損切り"))))))))</f>
        <v/>
      </c>
      <c r="T357" s="597" t="str">
        <f>IF(OR($AH357="",$AH357="保有中"),"",IF($AH357="日数制限",$AE357,IF($AH357="損切確定",IF(N($AG357)=0,TODAY(),$AG357),IF(N($AF357)=0,TODAY(),$AF357))))</f>
        <v/>
      </c>
      <c r="U357" s="599" t="str">
        <f>IF(OR($AH357="",$AH357="保有中"),"",ROUND(IF($AH357="日数制限",$AI357,IF($AH357="利益確定",$M357,$N357)),0))</f>
        <v/>
      </c>
      <c r="V357" s="704" t="str">
        <f>IF(OR(F357="",G357="",U357=""),"",IF(C357="売",(F357-U357)*G357,(U357-F357)*G357))</f>
        <v/>
      </c>
      <c r="W357" s="440" t="str">
        <f>IF(OR($E357="",$B357=""),"",IF($T357&lt;&gt;"",$T357-$E357,TODAY()-$E357)+1)</f>
        <v/>
      </c>
      <c r="X357" s="440" t="str">
        <f>IF(OR($AH357="",$AH357="保有中"),"",$AH357)</f>
        <v/>
      </c>
      <c r="AD357" s="608"/>
      <c r="AE357" s="600" t="str">
        <f>IF($E357="","",WORKDAY($E357,12))</f>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IFERROR(INDEX(始値!$E$6:$BT$305,MATCH(TEXT($B357,"0"),TEXT(銘柄管理!$B$6:$B$305,"0"),0),MATCH($AE357,始値!$E$3:$BT$3,0)),"")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IF($F358="","",ROUND(IF($C358="売",$F358*0.94,$F358*1.06),0))</f>
        <v/>
      </c>
      <c r="N358" s="599" t="str">
        <f>IF($F358="","",ROUND(IF($C358="売",$F358*1.04,$F358*0.96),0))</f>
        <v/>
      </c>
      <c r="O358" s="478" t="str">
        <f>IF(OR($B358="",$F358="",$H358=""),"",IF($C358="売",IF($H358&lt;=$M358,"🟢利確",IF($H358&lt;=$F358*0.95,"🟡利確&amp;TR STOP検討",IF($H358&gt;=$N358,"🔴損切",IF($H358&gt;=$F358*1.035,"🔴損切間近",IF($H358&gt;=$F358*1.03,"⚠️+3%注意","保持継続"))))),IF($H358&gt;=$M358,"🟢利確",IF($H358&gt;=$F358*1.05,"🟡利確&amp;TR STOP検討",IF($H358&lt;=$N358,"🔴損切",IF($H358&lt;=$F358*0.965,"🔴損切間近",IF($H358&lt;=$F358*0.97,"⚠️-3%注意","保持継続")))))))</f>
        <v/>
      </c>
      <c r="P358" s="445"/>
      <c r="R358" s="440" t="str">
        <f>IF(P358="","",ROUND(P358*0.97,0))</f>
        <v/>
      </c>
      <c r="S358" s="440" t="str">
        <f>IF(B358="","",IF(T358&lt;&gt;"","✅売却済",IF(OR(H358="",L358=""),"📌保有中",IF(L358&gt;=0.06,"🟢利確推奨",IF(L358&gt;=0.05,"🟡利確直近",IF(L358&gt;=0.045,"🔵トレーリング検討",IF(L358&gt;-0.03,"📌保有中",IF(L358&gt;-0.04,"⚠️損切注意","🔴損切り"))))))))</f>
        <v/>
      </c>
      <c r="T358" s="597" t="str">
        <f>IF(OR($AH358="",$AH358="保有中"),"",IF($AH358="日数制限",$AE358,IF($AH358="損切確定",IF(N($AG358)=0,TODAY(),$AG358),IF(N($AF358)=0,TODAY(),$AF358))))</f>
        <v/>
      </c>
      <c r="U358" s="599" t="str">
        <f>IF(OR($AH358="",$AH358="保有中"),"",ROUND(IF($AH358="日数制限",$AI358,IF($AH358="利益確定",$M358,$N358)),0))</f>
        <v/>
      </c>
      <c r="V358" s="704" t="str">
        <f>IF(OR(F358="",G358="",U358=""),"",IF(C358="売",(F358-U358)*G358,(U358-F358)*G358))</f>
        <v/>
      </c>
      <c r="W358" s="440" t="str">
        <f>IF(OR($E358="",$B358=""),"",IF($T358&lt;&gt;"",$T358-$E358,TODAY()-$E358)+1)</f>
        <v/>
      </c>
      <c r="X358" s="440" t="str">
        <f>IF(OR($AH358="",$AH358="保有中"),"",$AH358)</f>
        <v/>
      </c>
      <c r="AD358" s="608"/>
      <c r="AE358" s="600" t="str">
        <f>IF($E358="","",WORKDAY($E358,12))</f>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IFERROR(INDEX(始値!$E$6:$BT$305,MATCH(TEXT($B358,"0"),TEXT(銘柄管理!$B$6:$B$305,"0"),0),MATCH($AE358,始値!$E$3:$BT$3,0)),"")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IF($F359="","",ROUND(IF($C359="売",$F359*0.94,$F359*1.06),0))</f>
        <v/>
      </c>
      <c r="N359" s="599" t="str">
        <f>IF($F359="","",ROUND(IF($C359="売",$F359*1.04,$F359*0.96),0))</f>
        <v/>
      </c>
      <c r="O359" s="478" t="str">
        <f>IF(OR($B359="",$F359="",$H359=""),"",IF($C359="売",IF($H359&lt;=$M359,"🟢利確",IF($H359&lt;=$F359*0.95,"🟡利確&amp;TR STOP検討",IF($H359&gt;=$N359,"🔴損切",IF($H359&gt;=$F359*1.035,"🔴損切間近",IF($H359&gt;=$F359*1.03,"⚠️+3%注意","保持継続"))))),IF($H359&gt;=$M359,"🟢利確",IF($H359&gt;=$F359*1.05,"🟡利確&amp;TR STOP検討",IF($H359&lt;=$N359,"🔴損切",IF($H359&lt;=$F359*0.965,"🔴損切間近",IF($H359&lt;=$F359*0.97,"⚠️-3%注意","保持継続")))))))</f>
        <v/>
      </c>
      <c r="P359" s="445"/>
      <c r="R359" s="440" t="str">
        <f>IF(P359="","",ROUND(P359*0.97,0))</f>
        <v/>
      </c>
      <c r="S359" s="440" t="str">
        <f>IF(B359="","",IF(T359&lt;&gt;"","✅売却済",IF(OR(H359="",L359=""),"📌保有中",IF(L359&gt;=0.06,"🟢利確推奨",IF(L359&gt;=0.05,"🟡利確直近",IF(L359&gt;=0.045,"🔵トレーリング検討",IF(L359&gt;-0.03,"📌保有中",IF(L359&gt;-0.04,"⚠️損切注意","🔴損切り"))))))))</f>
        <v/>
      </c>
      <c r="T359" s="597" t="str">
        <f>IF(OR($AH359="",$AH359="保有中"),"",IF($AH359="日数制限",$AE359,IF($AH359="損切確定",IF(N($AG359)=0,TODAY(),$AG359),IF(N($AF359)=0,TODAY(),$AF359))))</f>
        <v/>
      </c>
      <c r="U359" s="599" t="str">
        <f>IF(OR($AH359="",$AH359="保有中"),"",ROUND(IF($AH359="日数制限",$AI359,IF($AH359="利益確定",$M359,$N359)),0))</f>
        <v/>
      </c>
      <c r="V359" s="704" t="str">
        <f>IF(OR(F359="",G359="",U359=""),"",IF(C359="売",(F359-U359)*G359,(U359-F359)*G359))</f>
        <v/>
      </c>
      <c r="W359" s="440" t="str">
        <f>IF(OR($E359="",$B359=""),"",IF($T359&lt;&gt;"",$T359-$E359,TODAY()-$E359)+1)</f>
        <v/>
      </c>
      <c r="X359" s="440" t="str">
        <f>IF(OR($AH359="",$AH359="保有中"),"",$AH359)</f>
        <v/>
      </c>
      <c r="AD359" s="608"/>
      <c r="AE359" s="600" t="str">
        <f>IF($E359="","",WORKDAY($E359,12))</f>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IFERROR(INDEX(始値!$E$6:$BT$305,MATCH(TEXT($B359,"0"),TEXT(銘柄管理!$B$6:$B$305,"0"),0),MATCH($AE359,始値!$E$3:$BT$3,0)),"")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IF($F360="","",ROUND(IF($C360="売",$F360*0.94,$F360*1.06),0))</f>
        <v/>
      </c>
      <c r="N360" s="599" t="str">
        <f>IF($F360="","",ROUND(IF($C360="売",$F360*1.04,$F360*0.96),0))</f>
        <v/>
      </c>
      <c r="O360" s="478" t="str">
        <f>IF(OR($B360="",$F360="",$H360=""),"",IF($C360="売",IF($H360&lt;=$M360,"🟢利確",IF($H360&lt;=$F360*0.95,"🟡利確&amp;TR STOP検討",IF($H360&gt;=$N360,"🔴損切",IF($H360&gt;=$F360*1.035,"🔴損切間近",IF($H360&gt;=$F360*1.03,"⚠️+3%注意","保持継続"))))),IF($H360&gt;=$M360,"🟢利確",IF($H360&gt;=$F360*1.05,"🟡利確&amp;TR STOP検討",IF($H360&lt;=$N360,"🔴損切",IF($H360&lt;=$F360*0.965,"🔴損切間近",IF($H360&lt;=$F360*0.97,"⚠️-3%注意","保持継続")))))))</f>
        <v/>
      </c>
      <c r="P360" s="445"/>
      <c r="R360" s="440" t="str">
        <f>IF(P360="","",ROUND(P360*0.97,0))</f>
        <v/>
      </c>
      <c r="S360" s="440" t="str">
        <f>IF(B360="","",IF(T360&lt;&gt;"","✅売却済",IF(OR(H360="",L360=""),"📌保有中",IF(L360&gt;=0.06,"🟢利確推奨",IF(L360&gt;=0.05,"🟡利確直近",IF(L360&gt;=0.045,"🔵トレーリング検討",IF(L360&gt;-0.03,"📌保有中",IF(L360&gt;-0.04,"⚠️損切注意","🔴損切り"))))))))</f>
        <v/>
      </c>
      <c r="T360" s="597" t="str">
        <f>IF(OR($AH360="",$AH360="保有中"),"",IF($AH360="日数制限",$AE360,IF($AH360="損切確定",IF(N($AG360)=0,TODAY(),$AG360),IF(N($AF360)=0,TODAY(),$AF360))))</f>
        <v/>
      </c>
      <c r="U360" s="599" t="str">
        <f>IF(OR($AH360="",$AH360="保有中"),"",ROUND(IF($AH360="日数制限",$AI360,IF($AH360="利益確定",$M360,$N360)),0))</f>
        <v/>
      </c>
      <c r="V360" s="704" t="str">
        <f>IF(OR(F360="",G360="",U360=""),"",IF(C360="売",(F360-U360)*G360,(U360-F360)*G360))</f>
        <v/>
      </c>
      <c r="W360" s="440" t="str">
        <f>IF(OR($E360="",$B360=""),"",IF($T360&lt;&gt;"",$T360-$E360,TODAY()-$E360)+1)</f>
        <v/>
      </c>
      <c r="X360" s="440" t="str">
        <f>IF(OR($AH360="",$AH360="保有中"),"",$AH360)</f>
        <v/>
      </c>
      <c r="AD360" s="608"/>
      <c r="AE360" s="600" t="str">
        <f>IF($E360="","",WORKDAY($E360,12))</f>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IFERROR(INDEX(始値!$E$6:$BT$305,MATCH(TEXT($B360,"0"),TEXT(銘柄管理!$B$6:$B$305,"0"),0),MATCH($AE360,始値!$E$3:$BT$3,0)),"")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IF($F361="","",ROUND(IF($C361="売",$F361*0.94,$F361*1.06),0))</f>
        <v/>
      </c>
      <c r="N361" s="599" t="str">
        <f>IF($F361="","",ROUND(IF($C361="売",$F361*1.04,$F361*0.96),0))</f>
        <v/>
      </c>
      <c r="O361" s="478" t="str">
        <f>IF(OR($B361="",$F361="",$H361=""),"",IF($C361="売",IF($H361&lt;=$M361,"🟢利確",IF($H361&lt;=$F361*0.95,"🟡利確&amp;TR STOP検討",IF($H361&gt;=$N361,"🔴損切",IF($H361&gt;=$F361*1.035,"🔴損切間近",IF($H361&gt;=$F361*1.03,"⚠️+3%注意","保持継続"))))),IF($H361&gt;=$M361,"🟢利確",IF($H361&gt;=$F361*1.05,"🟡利確&amp;TR STOP検討",IF($H361&lt;=$N361,"🔴損切",IF($H361&lt;=$F361*0.965,"🔴損切間近",IF($H361&lt;=$F361*0.97,"⚠️-3%注意","保持継続")))))))</f>
        <v/>
      </c>
      <c r="P361" s="445"/>
      <c r="R361" s="440" t="str">
        <f>IF(P361="","",ROUND(P361*0.97,0))</f>
        <v/>
      </c>
      <c r="S361" s="440" t="str">
        <f>IF(B361="","",IF(T361&lt;&gt;"","✅売却済",IF(OR(H361="",L361=""),"📌保有中",IF(L361&gt;=0.06,"🟢利確推奨",IF(L361&gt;=0.05,"🟡利確直近",IF(L361&gt;=0.045,"🔵トレーリング検討",IF(L361&gt;-0.03,"📌保有中",IF(L361&gt;-0.04,"⚠️損切注意","🔴損切り"))))))))</f>
        <v/>
      </c>
      <c r="T361" s="597" t="str">
        <f>IF(OR($AH361="",$AH361="保有中"),"",IF($AH361="日数制限",$AE361,IF($AH361="損切確定",IF(N($AG361)=0,TODAY(),$AG361),IF(N($AF361)=0,TODAY(),$AF361))))</f>
        <v/>
      </c>
      <c r="U361" s="599" t="str">
        <f>IF(OR($AH361="",$AH361="保有中"),"",ROUND(IF($AH361="日数制限",$AI361,IF($AH361="利益確定",$M361,$N361)),0))</f>
        <v/>
      </c>
      <c r="V361" s="704" t="str">
        <f>IF(OR(F361="",G361="",U361=""),"",IF(C361="売",(F361-U361)*G361,(U361-F361)*G361))</f>
        <v/>
      </c>
      <c r="W361" s="440" t="str">
        <f>IF(OR($E361="",$B361=""),"",IF($T361&lt;&gt;"",$T361-$E361,TODAY()-$E361)+1)</f>
        <v/>
      </c>
      <c r="X361" s="440" t="str">
        <f>IF(OR($AH361="",$AH361="保有中"),"",$AH361)</f>
        <v/>
      </c>
      <c r="AD361" s="608"/>
      <c r="AE361" s="600" t="str">
        <f>IF($E361="","",WORKDAY($E361,12))</f>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IFERROR(INDEX(始値!$E$6:$BT$305,MATCH(TEXT($B361,"0"),TEXT(銘柄管理!$B$6:$B$305,"0"),0),MATCH($AE361,始値!$E$3:$BT$3,0)),"")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IF($F362="","",ROUND(IF($C362="売",$F362*0.94,$F362*1.06),0))</f>
        <v/>
      </c>
      <c r="N362" s="599" t="str">
        <f>IF($F362="","",ROUND(IF($C362="売",$F362*1.04,$F362*0.96),0))</f>
        <v/>
      </c>
      <c r="O362" s="478" t="str">
        <f>IF(OR($B362="",$F362="",$H362=""),"",IF($C362="売",IF($H362&lt;=$M362,"🟢利確",IF($H362&lt;=$F362*0.95,"🟡利確&amp;TR STOP検討",IF($H362&gt;=$N362,"🔴損切",IF($H362&gt;=$F362*1.035,"🔴損切間近",IF($H362&gt;=$F362*1.03,"⚠️+3%注意","保持継続"))))),IF($H362&gt;=$M362,"🟢利確",IF($H362&gt;=$F362*1.05,"🟡利確&amp;TR STOP検討",IF($H362&lt;=$N362,"🔴損切",IF($H362&lt;=$F362*0.965,"🔴損切間近",IF($H362&lt;=$F362*0.97,"⚠️-3%注意","保持継続")))))))</f>
        <v/>
      </c>
      <c r="P362" s="445"/>
      <c r="R362" s="440" t="str">
        <f>IF(P362="","",ROUND(P362*0.97,0))</f>
        <v/>
      </c>
      <c r="S362" s="440" t="str">
        <f>IF(B362="","",IF(T362&lt;&gt;"","✅売却済",IF(OR(H362="",L362=""),"📌保有中",IF(L362&gt;=0.06,"🟢利確推奨",IF(L362&gt;=0.05,"🟡利確直近",IF(L362&gt;=0.045,"🔵トレーリング検討",IF(L362&gt;-0.03,"📌保有中",IF(L362&gt;-0.04,"⚠️損切注意","🔴損切り"))))))))</f>
        <v/>
      </c>
      <c r="T362" s="597" t="str">
        <f>IF(OR($AH362="",$AH362="保有中"),"",IF($AH362="日数制限",$AE362,IF($AH362="損切確定",IF(N($AG362)=0,TODAY(),$AG362),IF(N($AF362)=0,TODAY(),$AF362))))</f>
        <v/>
      </c>
      <c r="U362" s="599" t="str">
        <f>IF(OR($AH362="",$AH362="保有中"),"",ROUND(IF($AH362="日数制限",$AI362,IF($AH362="利益確定",$M362,$N362)),0))</f>
        <v/>
      </c>
      <c r="V362" s="704" t="str">
        <f>IF(OR(F362="",G362="",U362=""),"",IF(C362="売",(F362-U362)*G362,(U362-F362)*G362))</f>
        <v/>
      </c>
      <c r="W362" s="440" t="str">
        <f>IF(OR($E362="",$B362=""),"",IF($T362&lt;&gt;"",$T362-$E362,TODAY()-$E362)+1)</f>
        <v/>
      </c>
      <c r="X362" s="440" t="str">
        <f>IF(OR($AH362="",$AH362="保有中"),"",$AH362)</f>
        <v/>
      </c>
      <c r="AD362" s="608"/>
      <c r="AE362" s="600" t="str">
        <f>IF($E362="","",WORKDAY($E362,12))</f>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IFERROR(INDEX(始値!$E$6:$BT$305,MATCH(TEXT($B362,"0"),TEXT(銘柄管理!$B$6:$B$305,"0"),0),MATCH($AE362,始値!$E$3:$BT$3,0)),"")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IF($F363="","",ROUND(IF($C363="売",$F363*0.94,$F363*1.06),0))</f>
        <v/>
      </c>
      <c r="N363" s="599" t="str">
        <f>IF($F363="","",ROUND(IF($C363="売",$F363*1.04,$F363*0.96),0))</f>
        <v/>
      </c>
      <c r="O363" s="478" t="str">
        <f>IF(OR($B363="",$F363="",$H363=""),"",IF($C363="売",IF($H363&lt;=$M363,"🟢利確",IF($H363&lt;=$F363*0.95,"🟡利確&amp;TR STOP検討",IF($H363&gt;=$N363,"🔴損切",IF($H363&gt;=$F363*1.035,"🔴損切間近",IF($H363&gt;=$F363*1.03,"⚠️+3%注意","保持継続"))))),IF($H363&gt;=$M363,"🟢利確",IF($H363&gt;=$F363*1.05,"🟡利確&amp;TR STOP検討",IF($H363&lt;=$N363,"🔴損切",IF($H363&lt;=$F363*0.965,"🔴損切間近",IF($H363&lt;=$F363*0.97,"⚠️-3%注意","保持継続")))))))</f>
        <v/>
      </c>
      <c r="P363" s="445"/>
      <c r="R363" s="440" t="str">
        <f>IF(P363="","",ROUND(P363*0.97,0))</f>
        <v/>
      </c>
      <c r="S363" s="440" t="str">
        <f>IF(B363="","",IF(T363&lt;&gt;"","✅売却済",IF(OR(H363="",L363=""),"📌保有中",IF(L363&gt;=0.06,"🟢利確推奨",IF(L363&gt;=0.05,"🟡利確直近",IF(L363&gt;=0.045,"🔵トレーリング検討",IF(L363&gt;-0.03,"📌保有中",IF(L363&gt;-0.04,"⚠️損切注意","🔴損切り"))))))))</f>
        <v/>
      </c>
      <c r="T363" s="597" t="str">
        <f>IF(OR($AH363="",$AH363="保有中"),"",IF($AH363="日数制限",$AE363,IF($AH363="損切確定",IF(N($AG363)=0,TODAY(),$AG363),IF(N($AF363)=0,TODAY(),$AF363))))</f>
        <v/>
      </c>
      <c r="U363" s="599" t="str">
        <f>IF(OR($AH363="",$AH363="保有中"),"",ROUND(IF($AH363="日数制限",$AI363,IF($AH363="利益確定",$M363,$N363)),0))</f>
        <v/>
      </c>
      <c r="V363" s="704" t="str">
        <f>IF(OR(F363="",G363="",U363=""),"",IF(C363="売",(F363-U363)*G363,(U363-F363)*G363))</f>
        <v/>
      </c>
      <c r="W363" s="440" t="str">
        <f>IF(OR($E363="",$B363=""),"",IF($T363&lt;&gt;"",$T363-$E363,TODAY()-$E363)+1)</f>
        <v/>
      </c>
      <c r="X363" s="440" t="str">
        <f>IF(OR($AH363="",$AH363="保有中"),"",$AH363)</f>
        <v/>
      </c>
      <c r="AD363" s="608"/>
      <c r="AE363" s="600" t="str">
        <f>IF($E363="","",WORKDAY($E363,12))</f>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IFERROR(INDEX(始値!$E$6:$BT$305,MATCH(TEXT($B363,"0"),TEXT(銘柄管理!$B$6:$B$305,"0"),0),MATCH($AE363,始値!$E$3:$BT$3,0)),"")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IF($F364="","",ROUND(IF($C364="売",$F364*0.94,$F364*1.06),0))</f>
        <v/>
      </c>
      <c r="N364" s="599" t="str">
        <f>IF($F364="","",ROUND(IF($C364="売",$F364*1.04,$F364*0.96),0))</f>
        <v/>
      </c>
      <c r="O364" s="478" t="str">
        <f>IF(OR($B364="",$F364="",$H364=""),"",IF($C364="売",IF($H364&lt;=$M364,"🟢利確",IF($H364&lt;=$F364*0.95,"🟡利確&amp;TR STOP検討",IF($H364&gt;=$N364,"🔴損切",IF($H364&gt;=$F364*1.035,"🔴損切間近",IF($H364&gt;=$F364*1.03,"⚠️+3%注意","保持継続"))))),IF($H364&gt;=$M364,"🟢利確",IF($H364&gt;=$F364*1.05,"🟡利確&amp;TR STOP検討",IF($H364&lt;=$N364,"🔴損切",IF($H364&lt;=$F364*0.965,"🔴損切間近",IF($H364&lt;=$F364*0.97,"⚠️-3%注意","保持継続")))))))</f>
        <v/>
      </c>
      <c r="P364" s="445"/>
      <c r="R364" s="440" t="str">
        <f>IF(P364="","",ROUND(P364*0.97,0))</f>
        <v/>
      </c>
      <c r="S364" s="440" t="str">
        <f>IF(B364="","",IF(T364&lt;&gt;"","✅売却済",IF(OR(H364="",L364=""),"📌保有中",IF(L364&gt;=0.06,"🟢利確推奨",IF(L364&gt;=0.05,"🟡利確直近",IF(L364&gt;=0.045,"🔵トレーリング検討",IF(L364&gt;-0.03,"📌保有中",IF(L364&gt;-0.04,"⚠️損切注意","🔴損切り"))))))))</f>
        <v/>
      </c>
      <c r="T364" s="597" t="str">
        <f>IF(OR($AH364="",$AH364="保有中"),"",IF($AH364="日数制限",$AE364,IF($AH364="損切確定",IF(N($AG364)=0,TODAY(),$AG364),IF(N($AF364)=0,TODAY(),$AF364))))</f>
        <v/>
      </c>
      <c r="U364" s="599" t="str">
        <f>IF(OR($AH364="",$AH364="保有中"),"",ROUND(IF($AH364="日数制限",$AI364,IF($AH364="利益確定",$M364,$N364)),0))</f>
        <v/>
      </c>
      <c r="V364" s="704" t="str">
        <f>IF(OR(F364="",G364="",U364=""),"",IF(C364="売",(F364-U364)*G364,(U364-F364)*G364))</f>
        <v/>
      </c>
      <c r="W364" s="440" t="str">
        <f>IF(OR($E364="",$B364=""),"",IF($T364&lt;&gt;"",$T364-$E364,TODAY()-$E364)+1)</f>
        <v/>
      </c>
      <c r="X364" s="440" t="str">
        <f>IF(OR($AH364="",$AH364="保有中"),"",$AH364)</f>
        <v/>
      </c>
      <c r="AD364" s="608"/>
      <c r="AE364" s="600" t="str">
        <f>IF($E364="","",WORKDAY($E364,12))</f>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IFERROR(INDEX(始値!$E$6:$BT$305,MATCH(TEXT($B364,"0"),TEXT(銘柄管理!$B$6:$B$305,"0"),0),MATCH($AE364,始値!$E$3:$BT$3,0)),"")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IF($F365="","",ROUND(IF($C365="売",$F365*0.94,$F365*1.06),0))</f>
        <v/>
      </c>
      <c r="N365" s="599" t="str">
        <f>IF($F365="","",ROUND(IF($C365="売",$F365*1.04,$F365*0.96),0))</f>
        <v/>
      </c>
      <c r="O365" s="478" t="str">
        <f>IF(OR($B365="",$F365="",$H365=""),"",IF($C365="売",IF($H365&lt;=$M365,"🟢利確",IF($H365&lt;=$F365*0.95,"🟡利確&amp;TR STOP検討",IF($H365&gt;=$N365,"🔴損切",IF($H365&gt;=$F365*1.035,"🔴損切間近",IF($H365&gt;=$F365*1.03,"⚠️+3%注意","保持継続"))))),IF($H365&gt;=$M365,"🟢利確",IF($H365&gt;=$F365*1.05,"🟡利確&amp;TR STOP検討",IF($H365&lt;=$N365,"🔴損切",IF($H365&lt;=$F365*0.965,"🔴損切間近",IF($H365&lt;=$F365*0.97,"⚠️-3%注意","保持継続")))))))</f>
        <v/>
      </c>
      <c r="P365" s="445"/>
      <c r="R365" s="440" t="str">
        <f>IF(P365="","",ROUND(P365*0.97,0))</f>
        <v/>
      </c>
      <c r="S365" s="440" t="str">
        <f>IF(B365="","",IF(T365&lt;&gt;"","✅売却済",IF(OR(H365="",L365=""),"📌保有中",IF(L365&gt;=0.06,"🟢利確推奨",IF(L365&gt;=0.05,"🟡利確直近",IF(L365&gt;=0.045,"🔵トレーリング検討",IF(L365&gt;-0.03,"📌保有中",IF(L365&gt;-0.04,"⚠️損切注意","🔴損切り"))))))))</f>
        <v/>
      </c>
      <c r="T365" s="597" t="str">
        <f>IF(OR($AH365="",$AH365="保有中"),"",IF($AH365="日数制限",$AE365,IF($AH365="損切確定",IF(N($AG365)=0,TODAY(),$AG365),IF(N($AF365)=0,TODAY(),$AF365))))</f>
        <v/>
      </c>
      <c r="U365" s="599" t="str">
        <f>IF(OR($AH365="",$AH365="保有中"),"",ROUND(IF($AH365="日数制限",$AI365,IF($AH365="利益確定",$M365,$N365)),0))</f>
        <v/>
      </c>
      <c r="V365" s="704" t="str">
        <f>IF(OR(F365="",G365="",U365=""),"",IF(C365="売",(F365-U365)*G365,(U365-F365)*G365))</f>
        <v/>
      </c>
      <c r="W365" s="440" t="str">
        <f>IF(OR($E365="",$B365=""),"",IF($T365&lt;&gt;"",$T365-$E365,TODAY()-$E365)+1)</f>
        <v/>
      </c>
      <c r="X365" s="440" t="str">
        <f>IF(OR($AH365="",$AH365="保有中"),"",$AH365)</f>
        <v/>
      </c>
      <c r="AD365" s="608"/>
      <c r="AE365" s="600" t="str">
        <f>IF($E365="","",WORKDAY($E365,12))</f>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IFERROR(INDEX(始値!$E$6:$BT$305,MATCH(TEXT($B365,"0"),TEXT(銘柄管理!$B$6:$B$305,"0"),0),MATCH($AE365,始値!$E$3:$BT$3,0)),"")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IF($F366="","",ROUND(IF($C366="売",$F366*0.94,$F366*1.06),0))</f>
        <v/>
      </c>
      <c r="N366" s="599" t="str">
        <f>IF($F366="","",ROUND(IF($C366="売",$F366*1.04,$F366*0.96),0))</f>
        <v/>
      </c>
      <c r="O366" s="478" t="str">
        <f>IF(OR($B366="",$F366="",$H366=""),"",IF($C366="売",IF($H366&lt;=$M366,"🟢利確",IF($H366&lt;=$F366*0.95,"🟡利確&amp;TR STOP検討",IF($H366&gt;=$N366,"🔴損切",IF($H366&gt;=$F366*1.035,"🔴損切間近",IF($H366&gt;=$F366*1.03,"⚠️+3%注意","保持継続"))))),IF($H366&gt;=$M366,"🟢利確",IF($H366&gt;=$F366*1.05,"🟡利確&amp;TR STOP検討",IF($H366&lt;=$N366,"🔴損切",IF($H366&lt;=$F366*0.965,"🔴損切間近",IF($H366&lt;=$F366*0.97,"⚠️-3%注意","保持継続")))))))</f>
        <v/>
      </c>
      <c r="P366" s="445"/>
      <c r="R366" s="440" t="str">
        <f>IF(P366="","",ROUND(P366*0.97,0))</f>
        <v/>
      </c>
      <c r="S366" s="440" t="str">
        <f>IF(B366="","",IF(T366&lt;&gt;"","✅売却済",IF(OR(H366="",L366=""),"📌保有中",IF(L366&gt;=0.06,"🟢利確推奨",IF(L366&gt;=0.05,"🟡利確直近",IF(L366&gt;=0.045,"🔵トレーリング検討",IF(L366&gt;-0.03,"📌保有中",IF(L366&gt;-0.04,"⚠️損切注意","🔴損切り"))))))))</f>
        <v/>
      </c>
      <c r="T366" s="597" t="str">
        <f>IF(OR($AH366="",$AH366="保有中"),"",IF($AH366="日数制限",$AE366,IF($AH366="損切確定",IF(N($AG366)=0,TODAY(),$AG366),IF(N($AF366)=0,TODAY(),$AF366))))</f>
        <v/>
      </c>
      <c r="U366" s="599" t="str">
        <f>IF(OR($AH366="",$AH366="保有中"),"",ROUND(IF($AH366="日数制限",$AI366,IF($AH366="利益確定",$M366,$N366)),0))</f>
        <v/>
      </c>
      <c r="V366" s="704" t="str">
        <f>IF(OR(F366="",G366="",U366=""),"",IF(C366="売",(F366-U366)*G366,(U366-F366)*G366))</f>
        <v/>
      </c>
      <c r="W366" s="440" t="str">
        <f>IF(OR($E366="",$B366=""),"",IF($T366&lt;&gt;"",$T366-$E366,TODAY()-$E366)+1)</f>
        <v/>
      </c>
      <c r="X366" s="440" t="str">
        <f>IF(OR($AH366="",$AH366="保有中"),"",$AH366)</f>
        <v/>
      </c>
      <c r="AD366" s="608"/>
      <c r="AE366" s="600" t="str">
        <f>IF($E366="","",WORKDAY($E366,12))</f>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IFERROR(INDEX(始値!$E$6:$BT$305,MATCH(TEXT($B366,"0"),TEXT(銘柄管理!$B$6:$B$305,"0"),0),MATCH($AE366,始値!$E$3:$BT$3,0)),"")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IF($F367="","",ROUND(IF($C367="売",$F367*0.94,$F367*1.06),0))</f>
        <v/>
      </c>
      <c r="N367" s="599" t="str">
        <f>IF($F367="","",ROUND(IF($C367="売",$F367*1.04,$F367*0.96),0))</f>
        <v/>
      </c>
      <c r="O367" s="478" t="str">
        <f>IF(OR($B367="",$F367="",$H367=""),"",IF($C367="売",IF($H367&lt;=$M367,"🟢利確",IF($H367&lt;=$F367*0.95,"🟡利確&amp;TR STOP検討",IF($H367&gt;=$N367,"🔴損切",IF($H367&gt;=$F367*1.035,"🔴損切間近",IF($H367&gt;=$F367*1.03,"⚠️+3%注意","保持継続"))))),IF($H367&gt;=$M367,"🟢利確",IF($H367&gt;=$F367*1.05,"🟡利確&amp;TR STOP検討",IF($H367&lt;=$N367,"🔴損切",IF($H367&lt;=$F367*0.965,"🔴損切間近",IF($H367&lt;=$F367*0.97,"⚠️-3%注意","保持継続")))))))</f>
        <v/>
      </c>
      <c r="P367" s="445"/>
      <c r="R367" s="440" t="str">
        <f>IF(P367="","",ROUND(P367*0.97,0))</f>
        <v/>
      </c>
      <c r="S367" s="440" t="str">
        <f>IF(B367="","",IF(T367&lt;&gt;"","✅売却済",IF(OR(H367="",L367=""),"📌保有中",IF(L367&gt;=0.06,"🟢利確推奨",IF(L367&gt;=0.05,"🟡利確直近",IF(L367&gt;=0.045,"🔵トレーリング検討",IF(L367&gt;-0.03,"📌保有中",IF(L367&gt;-0.04,"⚠️損切注意","🔴損切り"))))))))</f>
        <v/>
      </c>
      <c r="T367" s="597" t="str">
        <f>IF(OR($AH367="",$AH367="保有中"),"",IF($AH367="日数制限",$AE367,IF($AH367="損切確定",IF(N($AG367)=0,TODAY(),$AG367),IF(N($AF367)=0,TODAY(),$AF367))))</f>
        <v/>
      </c>
      <c r="U367" s="599" t="str">
        <f>IF(OR($AH367="",$AH367="保有中"),"",ROUND(IF($AH367="日数制限",$AI367,IF($AH367="利益確定",$M367,$N367)),0))</f>
        <v/>
      </c>
      <c r="V367" s="704" t="str">
        <f>IF(OR(F367="",G367="",U367=""),"",IF(C367="売",(F367-U367)*G367,(U367-F367)*G367))</f>
        <v/>
      </c>
      <c r="W367" s="440" t="str">
        <f>IF(OR($E367="",$B367=""),"",IF($T367&lt;&gt;"",$T367-$E367,TODAY()-$E367)+1)</f>
        <v/>
      </c>
      <c r="X367" s="440" t="str">
        <f>IF(OR($AH367="",$AH367="保有中"),"",$AH367)</f>
        <v/>
      </c>
      <c r="AD367" s="608"/>
      <c r="AE367" s="600" t="str">
        <f>IF($E367="","",WORKDAY($E367,12))</f>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IFERROR(INDEX(始値!$E$6:$BT$305,MATCH(TEXT($B367,"0"),TEXT(銘柄管理!$B$6:$B$305,"0"),0),MATCH($AE367,始値!$E$3:$BT$3,0)),"")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IF($F368="","",ROUND(IF($C368="売",$F368*0.94,$F368*1.06),0))</f>
        <v/>
      </c>
      <c r="N368" s="599" t="str">
        <f>IF($F368="","",ROUND(IF($C368="売",$F368*1.04,$F368*0.96),0))</f>
        <v/>
      </c>
      <c r="O368" s="478" t="str">
        <f>IF(OR($B368="",$F368="",$H368=""),"",IF($C368="売",IF($H368&lt;=$M368,"🟢利確",IF($H368&lt;=$F368*0.95,"🟡利確&amp;TR STOP検討",IF($H368&gt;=$N368,"🔴損切",IF($H368&gt;=$F368*1.035,"🔴損切間近",IF($H368&gt;=$F368*1.03,"⚠️+3%注意","保持継続"))))),IF($H368&gt;=$M368,"🟢利確",IF($H368&gt;=$F368*1.05,"🟡利確&amp;TR STOP検討",IF($H368&lt;=$N368,"🔴損切",IF($H368&lt;=$F368*0.965,"🔴損切間近",IF($H368&lt;=$F368*0.97,"⚠️-3%注意","保持継続")))))))</f>
        <v/>
      </c>
      <c r="P368" s="445"/>
      <c r="R368" s="440" t="str">
        <f>IF(P368="","",ROUND(P368*0.97,0))</f>
        <v/>
      </c>
      <c r="S368" s="440" t="str">
        <f>IF(B368="","",IF(T368&lt;&gt;"","✅売却済",IF(OR(H368="",L368=""),"📌保有中",IF(L368&gt;=0.06,"🟢利確推奨",IF(L368&gt;=0.05,"🟡利確直近",IF(L368&gt;=0.045,"🔵トレーリング検討",IF(L368&gt;-0.03,"📌保有中",IF(L368&gt;-0.04,"⚠️損切注意","🔴損切り"))))))))</f>
        <v/>
      </c>
      <c r="T368" s="597" t="str">
        <f>IF(OR($AH368="",$AH368="保有中"),"",IF($AH368="日数制限",$AE368,IF($AH368="損切確定",IF(N($AG368)=0,TODAY(),$AG368),IF(N($AF368)=0,TODAY(),$AF368))))</f>
        <v/>
      </c>
      <c r="U368" s="599" t="str">
        <f>IF(OR($AH368="",$AH368="保有中"),"",ROUND(IF($AH368="日数制限",$AI368,IF($AH368="利益確定",$M368,$N368)),0))</f>
        <v/>
      </c>
      <c r="V368" s="704" t="str">
        <f>IF(OR(F368="",G368="",U368=""),"",IF(C368="売",(F368-U368)*G368,(U368-F368)*G368))</f>
        <v/>
      </c>
      <c r="W368" s="440" t="str">
        <f>IF(OR($E368="",$B368=""),"",IF($T368&lt;&gt;"",$T368-$E368,TODAY()-$E368)+1)</f>
        <v/>
      </c>
      <c r="X368" s="440" t="str">
        <f>IF(OR($AH368="",$AH368="保有中"),"",$AH368)</f>
        <v/>
      </c>
      <c r="AD368" s="608"/>
      <c r="AE368" s="600" t="str">
        <f>IF($E368="","",WORKDAY($E368,12))</f>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IFERROR(INDEX(始値!$E$6:$BT$305,MATCH(TEXT($B368,"0"),TEXT(銘柄管理!$B$6:$B$305,"0"),0),MATCH($AE368,始値!$E$3:$BT$3,0)),"")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IF($F369="","",ROUND(IF($C369="売",$F369*0.94,$F369*1.06),0))</f>
        <v/>
      </c>
      <c r="N369" s="599" t="str">
        <f>IF($F369="","",ROUND(IF($C369="売",$F369*1.04,$F369*0.96),0))</f>
        <v/>
      </c>
      <c r="O369" s="478" t="str">
        <f>IF(OR($B369="",$F369="",$H369=""),"",IF($C369="売",IF($H369&lt;=$M369,"🟢利確",IF($H369&lt;=$F369*0.95,"🟡利確&amp;TR STOP検討",IF($H369&gt;=$N369,"🔴損切",IF($H369&gt;=$F369*1.035,"🔴損切間近",IF($H369&gt;=$F369*1.03,"⚠️+3%注意","保持継続"))))),IF($H369&gt;=$M369,"🟢利確",IF($H369&gt;=$F369*1.05,"🟡利確&amp;TR STOP検討",IF($H369&lt;=$N369,"🔴損切",IF($H369&lt;=$F369*0.965,"🔴損切間近",IF($H369&lt;=$F369*0.97,"⚠️-3%注意","保持継続")))))))</f>
        <v/>
      </c>
      <c r="P369" s="445"/>
      <c r="R369" s="440" t="str">
        <f>IF(P369="","",ROUND(P369*0.97,0))</f>
        <v/>
      </c>
      <c r="S369" s="440" t="str">
        <f>IF(B369="","",IF(T369&lt;&gt;"","✅売却済",IF(OR(H369="",L369=""),"📌保有中",IF(L369&gt;=0.06,"🟢利確推奨",IF(L369&gt;=0.05,"🟡利確直近",IF(L369&gt;=0.045,"🔵トレーリング検討",IF(L369&gt;-0.03,"📌保有中",IF(L369&gt;-0.04,"⚠️損切注意","🔴損切り"))))))))</f>
        <v/>
      </c>
      <c r="T369" s="597" t="str">
        <f>IF(OR($AH369="",$AH369="保有中"),"",IF($AH369="日数制限",$AE369,IF($AH369="損切確定",IF(N($AG369)=0,TODAY(),$AG369),IF(N($AF369)=0,TODAY(),$AF369))))</f>
        <v/>
      </c>
      <c r="U369" s="599" t="str">
        <f>IF(OR($AH369="",$AH369="保有中"),"",ROUND(IF($AH369="日数制限",$AI369,IF($AH369="利益確定",$M369,$N369)),0))</f>
        <v/>
      </c>
      <c r="V369" s="704" t="str">
        <f>IF(OR(F369="",G369="",U369=""),"",IF(C369="売",(F369-U369)*G369,(U369-F369)*G369))</f>
        <v/>
      </c>
      <c r="W369" s="440" t="str">
        <f>IF(OR($E369="",$B369=""),"",IF($T369&lt;&gt;"",$T369-$E369,TODAY()-$E369)+1)</f>
        <v/>
      </c>
      <c r="X369" s="440" t="str">
        <f>IF(OR($AH369="",$AH369="保有中"),"",$AH369)</f>
        <v/>
      </c>
      <c r="AD369" s="608"/>
      <c r="AE369" s="600" t="str">
        <f>IF($E369="","",WORKDAY($E369,12))</f>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IFERROR(INDEX(始値!$E$6:$BT$305,MATCH(TEXT($B369,"0"),TEXT(銘柄管理!$B$6:$B$305,"0"),0),MATCH($AE369,始値!$E$3:$BT$3,0)),"")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IF($F370="","",ROUND(IF($C370="売",$F370*0.94,$F370*1.06),0))</f>
        <v/>
      </c>
      <c r="N370" s="599" t="str">
        <f>IF($F370="","",ROUND(IF($C370="売",$F370*1.04,$F370*0.96),0))</f>
        <v/>
      </c>
      <c r="O370" s="478" t="str">
        <f>IF(OR($B370="",$F370="",$H370=""),"",IF($C370="売",IF($H370&lt;=$M370,"🟢利確",IF($H370&lt;=$F370*0.95,"🟡利確&amp;TR STOP検討",IF($H370&gt;=$N370,"🔴損切",IF($H370&gt;=$F370*1.035,"🔴損切間近",IF($H370&gt;=$F370*1.03,"⚠️+3%注意","保持継続"))))),IF($H370&gt;=$M370,"🟢利確",IF($H370&gt;=$F370*1.05,"🟡利確&amp;TR STOP検討",IF($H370&lt;=$N370,"🔴損切",IF($H370&lt;=$F370*0.965,"🔴損切間近",IF($H370&lt;=$F370*0.97,"⚠️-3%注意","保持継続")))))))</f>
        <v/>
      </c>
      <c r="P370" s="445"/>
      <c r="R370" s="440" t="str">
        <f>IF(P370="","",ROUND(P370*0.97,0))</f>
        <v/>
      </c>
      <c r="S370" s="440" t="str">
        <f>IF(B370="","",IF(T370&lt;&gt;"","✅売却済",IF(OR(H370="",L370=""),"📌保有中",IF(L370&gt;=0.06,"🟢利確推奨",IF(L370&gt;=0.05,"🟡利確直近",IF(L370&gt;=0.045,"🔵トレーリング検討",IF(L370&gt;-0.03,"📌保有中",IF(L370&gt;-0.04,"⚠️損切注意","🔴損切り"))))))))</f>
        <v/>
      </c>
      <c r="T370" s="597" t="str">
        <f>IF(OR($AH370="",$AH370="保有中"),"",IF($AH370="日数制限",$AE370,IF($AH370="損切確定",IF(N($AG370)=0,TODAY(),$AG370),IF(N($AF370)=0,TODAY(),$AF370))))</f>
        <v/>
      </c>
      <c r="U370" s="599" t="str">
        <f>IF(OR($AH370="",$AH370="保有中"),"",ROUND(IF($AH370="日数制限",$AI370,IF($AH370="利益確定",$M370,$N370)),0))</f>
        <v/>
      </c>
      <c r="V370" s="704" t="str">
        <f>IF(OR(F370="",G370="",U370=""),"",IF(C370="売",(F370-U370)*G370,(U370-F370)*G370))</f>
        <v/>
      </c>
      <c r="W370" s="440" t="str">
        <f>IF(OR($E370="",$B370=""),"",IF($T370&lt;&gt;"",$T370-$E370,TODAY()-$E370)+1)</f>
        <v/>
      </c>
      <c r="X370" s="440" t="str">
        <f>IF(OR($AH370="",$AH370="保有中"),"",$AH370)</f>
        <v/>
      </c>
      <c r="AD370" s="608"/>
      <c r="AE370" s="600" t="str">
        <f>IF($E370="","",WORKDAY($E370,12))</f>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IFERROR(INDEX(始値!$E$6:$BT$305,MATCH(TEXT($B370,"0"),TEXT(銘柄管理!$B$6:$B$305,"0"),0),MATCH($AE370,始値!$E$3:$BT$3,0)),"")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IF($F371="","",ROUND(IF($C371="売",$F371*0.94,$F371*1.06),0))</f>
        <v/>
      </c>
      <c r="N371" s="599" t="str">
        <f>IF($F371="","",ROUND(IF($C371="売",$F371*1.04,$F371*0.96),0))</f>
        <v/>
      </c>
      <c r="O371" s="478" t="str">
        <f>IF(OR($B371="",$F371="",$H371=""),"",IF($C371="売",IF($H371&lt;=$M371,"🟢利確",IF($H371&lt;=$F371*0.95,"🟡利確&amp;TR STOP検討",IF($H371&gt;=$N371,"🔴損切",IF($H371&gt;=$F371*1.035,"🔴損切間近",IF($H371&gt;=$F371*1.03,"⚠️+3%注意","保持継続"))))),IF($H371&gt;=$M371,"🟢利確",IF($H371&gt;=$F371*1.05,"🟡利確&amp;TR STOP検討",IF($H371&lt;=$N371,"🔴損切",IF($H371&lt;=$F371*0.965,"🔴損切間近",IF($H371&lt;=$F371*0.97,"⚠️-3%注意","保持継続")))))))</f>
        <v/>
      </c>
      <c r="P371" s="445"/>
      <c r="R371" s="440" t="str">
        <f>IF(P371="","",ROUND(P371*0.97,0))</f>
        <v/>
      </c>
      <c r="S371" s="440" t="str">
        <f>IF(B371="","",IF(T371&lt;&gt;"","✅売却済",IF(OR(H371="",L371=""),"📌保有中",IF(L371&gt;=0.06,"🟢利確推奨",IF(L371&gt;=0.05,"🟡利確直近",IF(L371&gt;=0.045,"🔵トレーリング検討",IF(L371&gt;-0.03,"📌保有中",IF(L371&gt;-0.04,"⚠️損切注意","🔴損切り"))))))))</f>
        <v/>
      </c>
      <c r="T371" s="597" t="str">
        <f>IF(OR($AH371="",$AH371="保有中"),"",IF($AH371="日数制限",$AE371,IF($AH371="損切確定",IF(N($AG371)=0,TODAY(),$AG371),IF(N($AF371)=0,TODAY(),$AF371))))</f>
        <v/>
      </c>
      <c r="U371" s="599" t="str">
        <f>IF(OR($AH371="",$AH371="保有中"),"",ROUND(IF($AH371="日数制限",$AI371,IF($AH371="利益確定",$M371,$N371)),0))</f>
        <v/>
      </c>
      <c r="V371" s="704" t="str">
        <f>IF(OR(F371="",G371="",U371=""),"",IF(C371="売",(F371-U371)*G371,(U371-F371)*G371))</f>
        <v/>
      </c>
      <c r="W371" s="440" t="str">
        <f>IF(OR($E371="",$B371=""),"",IF($T371&lt;&gt;"",$T371-$E371,TODAY()-$E371)+1)</f>
        <v/>
      </c>
      <c r="X371" s="440" t="str">
        <f>IF(OR($AH371="",$AH371="保有中"),"",$AH371)</f>
        <v/>
      </c>
      <c r="AD371" s="608"/>
      <c r="AE371" s="600" t="str">
        <f>IF($E371="","",WORKDAY($E371,12))</f>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IFERROR(INDEX(始値!$E$6:$BT$305,MATCH(TEXT($B371,"0"),TEXT(銘柄管理!$B$6:$B$305,"0"),0),MATCH($AE371,始値!$E$3:$BT$3,0)),"")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IF($F372="","",ROUND(IF($C372="売",$F372*0.94,$F372*1.06),0))</f>
        <v/>
      </c>
      <c r="N372" s="599" t="str">
        <f>IF($F372="","",ROUND(IF($C372="売",$F372*1.04,$F372*0.96),0))</f>
        <v/>
      </c>
      <c r="O372" s="478" t="str">
        <f>IF(OR($B372="",$F372="",$H372=""),"",IF($C372="売",IF($H372&lt;=$M372,"🟢利確",IF($H372&lt;=$F372*0.95,"🟡利確&amp;TR STOP検討",IF($H372&gt;=$N372,"🔴損切",IF($H372&gt;=$F372*1.035,"🔴損切間近",IF($H372&gt;=$F372*1.03,"⚠️+3%注意","保持継続"))))),IF($H372&gt;=$M372,"🟢利確",IF($H372&gt;=$F372*1.05,"🟡利確&amp;TR STOP検討",IF($H372&lt;=$N372,"🔴損切",IF($H372&lt;=$F372*0.965,"🔴損切間近",IF($H372&lt;=$F372*0.97,"⚠️-3%注意","保持継続")))))))</f>
        <v/>
      </c>
      <c r="P372" s="445"/>
      <c r="R372" s="440" t="str">
        <f>IF(P372="","",ROUND(P372*0.97,0))</f>
        <v/>
      </c>
      <c r="S372" s="440" t="str">
        <f>IF(B372="","",IF(T372&lt;&gt;"","✅売却済",IF(OR(H372="",L372=""),"📌保有中",IF(L372&gt;=0.06,"🟢利確推奨",IF(L372&gt;=0.05,"🟡利確直近",IF(L372&gt;=0.045,"🔵トレーリング検討",IF(L372&gt;-0.03,"📌保有中",IF(L372&gt;-0.04,"⚠️損切注意","🔴損切り"))))))))</f>
        <v/>
      </c>
      <c r="T372" s="597" t="str">
        <f>IF(OR($AH372="",$AH372="保有中"),"",IF($AH372="日数制限",$AE372,IF($AH372="損切確定",IF(N($AG372)=0,TODAY(),$AG372),IF(N($AF372)=0,TODAY(),$AF372))))</f>
        <v/>
      </c>
      <c r="U372" s="599" t="str">
        <f>IF(OR($AH372="",$AH372="保有中"),"",ROUND(IF($AH372="日数制限",$AI372,IF($AH372="利益確定",$M372,$N372)),0))</f>
        <v/>
      </c>
      <c r="V372" s="704" t="str">
        <f>IF(OR(F372="",G372="",U372=""),"",IF(C372="売",(F372-U372)*G372,(U372-F372)*G372))</f>
        <v/>
      </c>
      <c r="W372" s="440" t="str">
        <f>IF(OR($E372="",$B372=""),"",IF($T372&lt;&gt;"",$T372-$E372,TODAY()-$E372)+1)</f>
        <v/>
      </c>
      <c r="X372" s="440" t="str">
        <f>IF(OR($AH372="",$AH372="保有中"),"",$AH372)</f>
        <v/>
      </c>
      <c r="AD372" s="608"/>
      <c r="AE372" s="600" t="str">
        <f>IF($E372="","",WORKDAY($E372,12))</f>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IFERROR(INDEX(始値!$E$6:$BT$305,MATCH(TEXT($B372,"0"),TEXT(銘柄管理!$B$6:$B$305,"0"),0),MATCH($AE372,始値!$E$3:$BT$3,0)),"")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IF($F373="","",ROUND(IF($C373="売",$F373*0.94,$F373*1.06),0))</f>
        <v/>
      </c>
      <c r="N373" s="599" t="str">
        <f>IF($F373="","",ROUND(IF($C373="売",$F373*1.04,$F373*0.96),0))</f>
        <v/>
      </c>
      <c r="O373" s="478" t="str">
        <f>IF(OR($B373="",$F373="",$H373=""),"",IF($C373="売",IF($H373&lt;=$M373,"🟢利確",IF($H373&lt;=$F373*0.95,"🟡利確&amp;TR STOP検討",IF($H373&gt;=$N373,"🔴損切",IF($H373&gt;=$F373*1.035,"🔴損切間近",IF($H373&gt;=$F373*1.03,"⚠️+3%注意","保持継続"))))),IF($H373&gt;=$M373,"🟢利確",IF($H373&gt;=$F373*1.05,"🟡利確&amp;TR STOP検討",IF($H373&lt;=$N373,"🔴損切",IF($H373&lt;=$F373*0.965,"🔴損切間近",IF($H373&lt;=$F373*0.97,"⚠️-3%注意","保持継続")))))))</f>
        <v/>
      </c>
      <c r="P373" s="445"/>
      <c r="R373" s="440" t="str">
        <f>IF(P373="","",ROUND(P373*0.97,0))</f>
        <v/>
      </c>
      <c r="S373" s="440" t="str">
        <f>IF(B373="","",IF(T373&lt;&gt;"","✅売却済",IF(OR(H373="",L373=""),"📌保有中",IF(L373&gt;=0.06,"🟢利確推奨",IF(L373&gt;=0.05,"🟡利確直近",IF(L373&gt;=0.045,"🔵トレーリング検討",IF(L373&gt;-0.03,"📌保有中",IF(L373&gt;-0.04,"⚠️損切注意","🔴損切り"))))))))</f>
        <v/>
      </c>
      <c r="T373" s="597" t="str">
        <f>IF(OR($AH373="",$AH373="保有中"),"",IF($AH373="日数制限",$AE373,IF($AH373="損切確定",IF(N($AG373)=0,TODAY(),$AG373),IF(N($AF373)=0,TODAY(),$AF373))))</f>
        <v/>
      </c>
      <c r="U373" s="599" t="str">
        <f>IF(OR($AH373="",$AH373="保有中"),"",ROUND(IF($AH373="日数制限",$AI373,IF($AH373="利益確定",$M373,$N373)),0))</f>
        <v/>
      </c>
      <c r="V373" s="704" t="str">
        <f>IF(OR(F373="",G373="",U373=""),"",IF(C373="売",(F373-U373)*G373,(U373-F373)*G373))</f>
        <v/>
      </c>
      <c r="W373" s="440" t="str">
        <f>IF(OR($E373="",$B373=""),"",IF($T373&lt;&gt;"",$T373-$E373,TODAY()-$E373)+1)</f>
        <v/>
      </c>
      <c r="X373" s="440" t="str">
        <f>IF(OR($AH373="",$AH373="保有中"),"",$AH373)</f>
        <v/>
      </c>
      <c r="AD373" s="608"/>
      <c r="AE373" s="600" t="str">
        <f>IF($E373="","",WORKDAY($E373,12))</f>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IFERROR(INDEX(始値!$E$6:$BT$305,MATCH(TEXT($B373,"0"),TEXT(銘柄管理!$B$6:$B$305,"0"),0),MATCH($AE373,始値!$E$3:$BT$3,0)),"")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IF($F374="","",ROUND(IF($C374="売",$F374*0.94,$F374*1.06),0))</f>
        <v/>
      </c>
      <c r="N374" s="599" t="str">
        <f>IF($F374="","",ROUND(IF($C374="売",$F374*1.04,$F374*0.96),0))</f>
        <v/>
      </c>
      <c r="O374" s="478" t="str">
        <f>IF(OR($B374="",$F374="",$H374=""),"",IF($C374="売",IF($H374&lt;=$M374,"🟢利確",IF($H374&lt;=$F374*0.95,"🟡利確&amp;TR STOP検討",IF($H374&gt;=$N374,"🔴損切",IF($H374&gt;=$F374*1.035,"🔴損切間近",IF($H374&gt;=$F374*1.03,"⚠️+3%注意","保持継続"))))),IF($H374&gt;=$M374,"🟢利確",IF($H374&gt;=$F374*1.05,"🟡利確&amp;TR STOP検討",IF($H374&lt;=$N374,"🔴損切",IF($H374&lt;=$F374*0.965,"🔴損切間近",IF($H374&lt;=$F374*0.97,"⚠️-3%注意","保持継続")))))))</f>
        <v/>
      </c>
      <c r="P374" s="445"/>
      <c r="R374" s="440" t="str">
        <f>IF(P374="","",ROUND(P374*0.97,0))</f>
        <v/>
      </c>
      <c r="S374" s="440" t="str">
        <f>IF(B374="","",IF(T374&lt;&gt;"","✅売却済",IF(OR(H374="",L374=""),"📌保有中",IF(L374&gt;=0.06,"🟢利確推奨",IF(L374&gt;=0.05,"🟡利確直近",IF(L374&gt;=0.045,"🔵トレーリング検討",IF(L374&gt;-0.03,"📌保有中",IF(L374&gt;-0.04,"⚠️損切注意","🔴損切り"))))))))</f>
        <v/>
      </c>
      <c r="T374" s="597" t="str">
        <f>IF(OR($AH374="",$AH374="保有中"),"",IF($AH374="日数制限",$AE374,IF($AH374="損切確定",IF(N($AG374)=0,TODAY(),$AG374),IF(N($AF374)=0,TODAY(),$AF374))))</f>
        <v/>
      </c>
      <c r="U374" s="599" t="str">
        <f>IF(OR($AH374="",$AH374="保有中"),"",ROUND(IF($AH374="日数制限",$AI374,IF($AH374="利益確定",$M374,$N374)),0))</f>
        <v/>
      </c>
      <c r="V374" s="704" t="str">
        <f>IF(OR(F374="",G374="",U374=""),"",IF(C374="売",(F374-U374)*G374,(U374-F374)*G374))</f>
        <v/>
      </c>
      <c r="W374" s="440" t="str">
        <f>IF(OR($E374="",$B374=""),"",IF($T374&lt;&gt;"",$T374-$E374,TODAY()-$E374)+1)</f>
        <v/>
      </c>
      <c r="X374" s="440" t="str">
        <f>IF(OR($AH374="",$AH374="保有中"),"",$AH374)</f>
        <v/>
      </c>
      <c r="AD374" s="608"/>
      <c r="AE374" s="600" t="str">
        <f>IF($E374="","",WORKDAY($E374,12))</f>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IFERROR(INDEX(始値!$E$6:$BT$305,MATCH(TEXT($B374,"0"),TEXT(銘柄管理!$B$6:$B$305,"0"),0),MATCH($AE374,始値!$E$3:$BT$3,0)),"")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IF($F375="","",ROUND(IF($C375="売",$F375*0.94,$F375*1.06),0))</f>
        <v/>
      </c>
      <c r="N375" s="599" t="str">
        <f>IF($F375="","",ROUND(IF($C375="売",$F375*1.04,$F375*0.96),0))</f>
        <v/>
      </c>
      <c r="O375" s="478" t="str">
        <f>IF(OR($B375="",$F375="",$H375=""),"",IF($C375="売",IF($H375&lt;=$M375,"🟢利確",IF($H375&lt;=$F375*0.95,"🟡利確&amp;TR STOP検討",IF($H375&gt;=$N375,"🔴損切",IF($H375&gt;=$F375*1.035,"🔴損切間近",IF($H375&gt;=$F375*1.03,"⚠️+3%注意","保持継続"))))),IF($H375&gt;=$M375,"🟢利確",IF($H375&gt;=$F375*1.05,"🟡利確&amp;TR STOP検討",IF($H375&lt;=$N375,"🔴損切",IF($H375&lt;=$F375*0.965,"🔴損切間近",IF($H375&lt;=$F375*0.97,"⚠️-3%注意","保持継続")))))))</f>
        <v/>
      </c>
      <c r="P375" s="445"/>
      <c r="R375" s="440" t="str">
        <f>IF(P375="","",ROUND(P375*0.97,0))</f>
        <v/>
      </c>
      <c r="S375" s="440" t="str">
        <f>IF(B375="","",IF(T375&lt;&gt;"","✅売却済",IF(OR(H375="",L375=""),"📌保有中",IF(L375&gt;=0.06,"🟢利確推奨",IF(L375&gt;=0.05,"🟡利確直近",IF(L375&gt;=0.045,"🔵トレーリング検討",IF(L375&gt;-0.03,"📌保有中",IF(L375&gt;-0.04,"⚠️損切注意","🔴損切り"))))))))</f>
        <v/>
      </c>
      <c r="T375" s="597" t="str">
        <f>IF(OR($AH375="",$AH375="保有中"),"",IF($AH375="日数制限",$AE375,IF($AH375="損切確定",IF(N($AG375)=0,TODAY(),$AG375),IF(N($AF375)=0,TODAY(),$AF375))))</f>
        <v/>
      </c>
      <c r="U375" s="599" t="str">
        <f>IF(OR($AH375="",$AH375="保有中"),"",ROUND(IF($AH375="日数制限",$AI375,IF($AH375="利益確定",$M375,$N375)),0))</f>
        <v/>
      </c>
      <c r="V375" s="704" t="str">
        <f>IF(OR(F375="",G375="",U375=""),"",IF(C375="売",(F375-U375)*G375,(U375-F375)*G375))</f>
        <v/>
      </c>
      <c r="W375" s="440" t="str">
        <f>IF(OR($E375="",$B375=""),"",IF($T375&lt;&gt;"",$T375-$E375,TODAY()-$E375)+1)</f>
        <v/>
      </c>
      <c r="X375" s="440" t="str">
        <f>IF(OR($AH375="",$AH375="保有中"),"",$AH375)</f>
        <v/>
      </c>
      <c r="AD375" s="608"/>
      <c r="AE375" s="600" t="str">
        <f>IF($E375="","",WORKDAY($E375,12))</f>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IFERROR(INDEX(始値!$E$6:$BT$305,MATCH(TEXT($B375,"0"),TEXT(銘柄管理!$B$6:$B$305,"0"),0),MATCH($AE375,始値!$E$3:$BT$3,0)),"")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IF($F376="","",ROUND(IF($C376="売",$F376*0.94,$F376*1.06),0))</f>
        <v/>
      </c>
      <c r="N376" s="599" t="str">
        <f>IF($F376="","",ROUND(IF($C376="売",$F376*1.04,$F376*0.96),0))</f>
        <v/>
      </c>
      <c r="O376" s="478" t="str">
        <f>IF(OR($B376="",$F376="",$H376=""),"",IF($C376="売",IF($H376&lt;=$M376,"🟢利確",IF($H376&lt;=$F376*0.95,"🟡利確&amp;TR STOP検討",IF($H376&gt;=$N376,"🔴損切",IF($H376&gt;=$F376*1.035,"🔴損切間近",IF($H376&gt;=$F376*1.03,"⚠️+3%注意","保持継続"))))),IF($H376&gt;=$M376,"🟢利確",IF($H376&gt;=$F376*1.05,"🟡利確&amp;TR STOP検討",IF($H376&lt;=$N376,"🔴損切",IF($H376&lt;=$F376*0.965,"🔴損切間近",IF($H376&lt;=$F376*0.97,"⚠️-3%注意","保持継続")))))))</f>
        <v/>
      </c>
      <c r="P376" s="445"/>
      <c r="R376" s="440" t="str">
        <f>IF(P376="","",ROUND(P376*0.97,0))</f>
        <v/>
      </c>
      <c r="S376" s="440" t="str">
        <f>IF(B376="","",IF(T376&lt;&gt;"","✅売却済",IF(OR(H376="",L376=""),"📌保有中",IF(L376&gt;=0.06,"🟢利確推奨",IF(L376&gt;=0.05,"🟡利確直近",IF(L376&gt;=0.045,"🔵トレーリング検討",IF(L376&gt;-0.03,"📌保有中",IF(L376&gt;-0.04,"⚠️損切注意","🔴損切り"))))))))</f>
        <v/>
      </c>
      <c r="T376" s="597" t="str">
        <f>IF(OR($AH376="",$AH376="保有中"),"",IF($AH376="日数制限",$AE376,IF($AH376="損切確定",IF(N($AG376)=0,TODAY(),$AG376),IF(N($AF376)=0,TODAY(),$AF376))))</f>
        <v/>
      </c>
      <c r="U376" s="599" t="str">
        <f>IF(OR($AH376="",$AH376="保有中"),"",ROUND(IF($AH376="日数制限",$AI376,IF($AH376="利益確定",$M376,$N376)),0))</f>
        <v/>
      </c>
      <c r="V376" s="704" t="str">
        <f>IF(OR(F376="",G376="",U376=""),"",IF(C376="売",(F376-U376)*G376,(U376-F376)*G376))</f>
        <v/>
      </c>
      <c r="W376" s="440" t="str">
        <f>IF(OR($E376="",$B376=""),"",IF($T376&lt;&gt;"",$T376-$E376,TODAY()-$E376)+1)</f>
        <v/>
      </c>
      <c r="X376" s="440" t="str">
        <f>IF(OR($AH376="",$AH376="保有中"),"",$AH376)</f>
        <v/>
      </c>
      <c r="AD376" s="608"/>
      <c r="AE376" s="600" t="str">
        <f>IF($E376="","",WORKDAY($E376,12))</f>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IFERROR(INDEX(始値!$E$6:$BT$305,MATCH(TEXT($B376,"0"),TEXT(銘柄管理!$B$6:$B$305,"0"),0),MATCH($AE376,始値!$E$3:$BT$3,0)),"")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IF($F377="","",ROUND(IF($C377="売",$F377*0.94,$F377*1.06),0))</f>
        <v/>
      </c>
      <c r="N377" s="599" t="str">
        <f>IF($F377="","",ROUND(IF($C377="売",$F377*1.04,$F377*0.96),0))</f>
        <v/>
      </c>
      <c r="O377" s="478" t="str">
        <f>IF(OR($B377="",$F377="",$H377=""),"",IF($C377="売",IF($H377&lt;=$M377,"🟢利確",IF($H377&lt;=$F377*0.95,"🟡利確&amp;TR STOP検討",IF($H377&gt;=$N377,"🔴損切",IF($H377&gt;=$F377*1.035,"🔴損切間近",IF($H377&gt;=$F377*1.03,"⚠️+3%注意","保持継続"))))),IF($H377&gt;=$M377,"🟢利確",IF($H377&gt;=$F377*1.05,"🟡利確&amp;TR STOP検討",IF($H377&lt;=$N377,"🔴損切",IF($H377&lt;=$F377*0.965,"🔴損切間近",IF($H377&lt;=$F377*0.97,"⚠️-3%注意","保持継続")))))))</f>
        <v/>
      </c>
      <c r="P377" s="445"/>
      <c r="R377" s="440" t="str">
        <f>IF(P377="","",ROUND(P377*0.97,0))</f>
        <v/>
      </c>
      <c r="S377" s="440" t="str">
        <f>IF(B377="","",IF(T377&lt;&gt;"","✅売却済",IF(OR(H377="",L377=""),"📌保有中",IF(L377&gt;=0.06,"🟢利確推奨",IF(L377&gt;=0.05,"🟡利確直近",IF(L377&gt;=0.045,"🔵トレーリング検討",IF(L377&gt;-0.03,"📌保有中",IF(L377&gt;-0.04,"⚠️損切注意","🔴損切り"))))))))</f>
        <v/>
      </c>
      <c r="T377" s="597" t="str">
        <f>IF(OR($AH377="",$AH377="保有中"),"",IF($AH377="日数制限",$AE377,IF($AH377="損切確定",IF(N($AG377)=0,TODAY(),$AG377),IF(N($AF377)=0,TODAY(),$AF377))))</f>
        <v/>
      </c>
      <c r="U377" s="599" t="str">
        <f>IF(OR($AH377="",$AH377="保有中"),"",ROUND(IF($AH377="日数制限",$AI377,IF($AH377="利益確定",$M377,$N377)),0))</f>
        <v/>
      </c>
      <c r="V377" s="704" t="str">
        <f>IF(OR(F377="",G377="",U377=""),"",IF(C377="売",(F377-U377)*G377,(U377-F377)*G377))</f>
        <v/>
      </c>
      <c r="W377" s="440" t="str">
        <f>IF(OR($E377="",$B377=""),"",IF($T377&lt;&gt;"",$T377-$E377,TODAY()-$E377)+1)</f>
        <v/>
      </c>
      <c r="X377" s="440" t="str">
        <f>IF(OR($AH377="",$AH377="保有中"),"",$AH377)</f>
        <v/>
      </c>
      <c r="AD377" s="608"/>
      <c r="AE377" s="600" t="str">
        <f>IF($E377="","",WORKDAY($E377,12))</f>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IFERROR(INDEX(始値!$E$6:$BT$305,MATCH(TEXT($B377,"0"),TEXT(銘柄管理!$B$6:$B$305,"0"),0),MATCH($AE377,始値!$E$3:$BT$3,0)),"")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IF($F378="","",ROUND(IF($C378="売",$F378*0.94,$F378*1.06),0))</f>
        <v/>
      </c>
      <c r="N378" s="599" t="str">
        <f>IF($F378="","",ROUND(IF($C378="売",$F378*1.04,$F378*0.96),0))</f>
        <v/>
      </c>
      <c r="O378" s="478" t="str">
        <f>IF(OR($B378="",$F378="",$H378=""),"",IF($C378="売",IF($H378&lt;=$M378,"🟢利確",IF($H378&lt;=$F378*0.95,"🟡利確&amp;TR STOP検討",IF($H378&gt;=$N378,"🔴損切",IF($H378&gt;=$F378*1.035,"🔴損切間近",IF($H378&gt;=$F378*1.03,"⚠️+3%注意","保持継続"))))),IF($H378&gt;=$M378,"🟢利確",IF($H378&gt;=$F378*1.05,"🟡利確&amp;TR STOP検討",IF($H378&lt;=$N378,"🔴損切",IF($H378&lt;=$F378*0.965,"🔴損切間近",IF($H378&lt;=$F378*0.97,"⚠️-3%注意","保持継続")))))))</f>
        <v/>
      </c>
      <c r="P378" s="445"/>
      <c r="R378" s="440" t="str">
        <f>IF(P378="","",ROUND(P378*0.97,0))</f>
        <v/>
      </c>
      <c r="S378" s="440" t="str">
        <f>IF(B378="","",IF(T378&lt;&gt;"","✅売却済",IF(OR(H378="",L378=""),"📌保有中",IF(L378&gt;=0.06,"🟢利確推奨",IF(L378&gt;=0.05,"🟡利確直近",IF(L378&gt;=0.045,"🔵トレーリング検討",IF(L378&gt;-0.03,"📌保有中",IF(L378&gt;-0.04,"⚠️損切注意","🔴損切り"))))))))</f>
        <v/>
      </c>
      <c r="T378" s="597" t="str">
        <f>IF(OR($AH378="",$AH378="保有中"),"",IF($AH378="日数制限",$AE378,IF($AH378="損切確定",IF(N($AG378)=0,TODAY(),$AG378),IF(N($AF378)=0,TODAY(),$AF378))))</f>
        <v/>
      </c>
      <c r="U378" s="599" t="str">
        <f>IF(OR($AH378="",$AH378="保有中"),"",ROUND(IF($AH378="日数制限",$AI378,IF($AH378="利益確定",$M378,$N378)),0))</f>
        <v/>
      </c>
      <c r="V378" s="704" t="str">
        <f>IF(OR(F378="",G378="",U378=""),"",IF(C378="売",(F378-U378)*G378,(U378-F378)*G378))</f>
        <v/>
      </c>
      <c r="W378" s="440" t="str">
        <f>IF(OR($E378="",$B378=""),"",IF($T378&lt;&gt;"",$T378-$E378,TODAY()-$E378)+1)</f>
        <v/>
      </c>
      <c r="X378" s="440" t="str">
        <f>IF(OR($AH378="",$AH378="保有中"),"",$AH378)</f>
        <v/>
      </c>
      <c r="AD378" s="608"/>
      <c r="AE378" s="600" t="str">
        <f>IF($E378="","",WORKDAY($E378,12))</f>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IFERROR(INDEX(始値!$E$6:$BT$305,MATCH(TEXT($B378,"0"),TEXT(銘柄管理!$B$6:$B$305,"0"),0),MATCH($AE378,始値!$E$3:$BT$3,0)),"")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IF($F379="","",ROUND(IF($C379="売",$F379*0.94,$F379*1.06),0))</f>
        <v/>
      </c>
      <c r="N379" s="599" t="str">
        <f>IF($F379="","",ROUND(IF($C379="売",$F379*1.04,$F379*0.96),0))</f>
        <v/>
      </c>
      <c r="O379" s="478" t="str">
        <f>IF(OR($B379="",$F379="",$H379=""),"",IF($C379="売",IF($H379&lt;=$M379,"🟢利確",IF($H379&lt;=$F379*0.95,"🟡利確&amp;TR STOP検討",IF($H379&gt;=$N379,"🔴損切",IF($H379&gt;=$F379*1.035,"🔴損切間近",IF($H379&gt;=$F379*1.03,"⚠️+3%注意","保持継続"))))),IF($H379&gt;=$M379,"🟢利確",IF($H379&gt;=$F379*1.05,"🟡利確&amp;TR STOP検討",IF($H379&lt;=$N379,"🔴損切",IF($H379&lt;=$F379*0.965,"🔴損切間近",IF($H379&lt;=$F379*0.97,"⚠️-3%注意","保持継続")))))))</f>
        <v/>
      </c>
      <c r="P379" s="445"/>
      <c r="R379" s="440" t="str">
        <f>IF(P379="","",ROUND(P379*0.97,0))</f>
        <v/>
      </c>
      <c r="S379" s="440" t="str">
        <f>IF(B379="","",IF(T379&lt;&gt;"","✅売却済",IF(OR(H379="",L379=""),"📌保有中",IF(L379&gt;=0.06,"🟢利確推奨",IF(L379&gt;=0.05,"🟡利確直近",IF(L379&gt;=0.045,"🔵トレーリング検討",IF(L379&gt;-0.03,"📌保有中",IF(L379&gt;-0.04,"⚠️損切注意","🔴損切り"))))))))</f>
        <v/>
      </c>
      <c r="T379" s="597" t="str">
        <f>IF(OR($AH379="",$AH379="保有中"),"",IF($AH379="日数制限",$AE379,IF($AH379="損切確定",IF(N($AG379)=0,TODAY(),$AG379),IF(N($AF379)=0,TODAY(),$AF379))))</f>
        <v/>
      </c>
      <c r="U379" s="599" t="str">
        <f>IF(OR($AH379="",$AH379="保有中"),"",ROUND(IF($AH379="日数制限",$AI379,IF($AH379="利益確定",$M379,$N379)),0))</f>
        <v/>
      </c>
      <c r="V379" s="704" t="str">
        <f>IF(OR(F379="",G379="",U379=""),"",IF(C379="売",(F379-U379)*G379,(U379-F379)*G379))</f>
        <v/>
      </c>
      <c r="W379" s="440" t="str">
        <f>IF(OR($E379="",$B379=""),"",IF($T379&lt;&gt;"",$T379-$E379,TODAY()-$E379)+1)</f>
        <v/>
      </c>
      <c r="X379" s="440" t="str">
        <f>IF(OR($AH379="",$AH379="保有中"),"",$AH379)</f>
        <v/>
      </c>
      <c r="AD379" s="608"/>
      <c r="AE379" s="600" t="str">
        <f>IF($E379="","",WORKDAY($E379,12))</f>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IFERROR(INDEX(始値!$E$6:$BT$305,MATCH(TEXT($B379,"0"),TEXT(銘柄管理!$B$6:$B$305,"0"),0),MATCH($AE379,始値!$E$3:$BT$3,0)),"")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IF($F380="","",ROUND(IF($C380="売",$F380*0.94,$F380*1.06),0))</f>
        <v/>
      </c>
      <c r="N380" s="599" t="str">
        <f>IF($F380="","",ROUND(IF($C380="売",$F380*1.04,$F380*0.96),0))</f>
        <v/>
      </c>
      <c r="O380" s="478" t="str">
        <f>IF(OR($B380="",$F380="",$H380=""),"",IF($C380="売",IF($H380&lt;=$M380,"🟢利確",IF($H380&lt;=$F380*0.95,"🟡利確&amp;TR STOP検討",IF($H380&gt;=$N380,"🔴損切",IF($H380&gt;=$F380*1.035,"🔴損切間近",IF($H380&gt;=$F380*1.03,"⚠️+3%注意","保持継続"))))),IF($H380&gt;=$M380,"🟢利確",IF($H380&gt;=$F380*1.05,"🟡利確&amp;TR STOP検討",IF($H380&lt;=$N380,"🔴損切",IF($H380&lt;=$F380*0.965,"🔴損切間近",IF($H380&lt;=$F380*0.97,"⚠️-3%注意","保持継続")))))))</f>
        <v/>
      </c>
      <c r="P380" s="445"/>
      <c r="R380" s="440" t="str">
        <f>IF(P380="","",ROUND(P380*0.97,0))</f>
        <v/>
      </c>
      <c r="S380" s="440" t="str">
        <f>IF(B380="","",IF(T380&lt;&gt;"","✅売却済",IF(OR(H380="",L380=""),"📌保有中",IF(L380&gt;=0.06,"🟢利確推奨",IF(L380&gt;=0.05,"🟡利確直近",IF(L380&gt;=0.045,"🔵トレーリング検討",IF(L380&gt;-0.03,"📌保有中",IF(L380&gt;-0.04,"⚠️損切注意","🔴損切り"))))))))</f>
        <v/>
      </c>
      <c r="T380" s="597" t="str">
        <f>IF(OR($AH380="",$AH380="保有中"),"",IF($AH380="日数制限",$AE380,IF($AH380="損切確定",IF(N($AG380)=0,TODAY(),$AG380),IF(N($AF380)=0,TODAY(),$AF380))))</f>
        <v/>
      </c>
      <c r="U380" s="599" t="str">
        <f>IF(OR($AH380="",$AH380="保有中"),"",ROUND(IF($AH380="日数制限",$AI380,IF($AH380="利益確定",$M380,$N380)),0))</f>
        <v/>
      </c>
      <c r="V380" s="704" t="str">
        <f>IF(OR(F380="",G380="",U380=""),"",IF(C380="売",(F380-U380)*G380,(U380-F380)*G380))</f>
        <v/>
      </c>
      <c r="W380" s="440" t="str">
        <f>IF(OR($E380="",$B380=""),"",IF($T380&lt;&gt;"",$T380-$E380,TODAY()-$E380)+1)</f>
        <v/>
      </c>
      <c r="X380" s="440" t="str">
        <f>IF(OR($AH380="",$AH380="保有中"),"",$AH380)</f>
        <v/>
      </c>
      <c r="AD380" s="608"/>
      <c r="AE380" s="600" t="str">
        <f>IF($E380="","",WORKDAY($E380,12))</f>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IFERROR(INDEX(始値!$E$6:$BT$305,MATCH(TEXT($B380,"0"),TEXT(銘柄管理!$B$6:$B$305,"0"),0),MATCH($AE380,始値!$E$3:$BT$3,0)),"")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IF($F381="","",ROUND(IF($C381="売",$F381*0.94,$F381*1.06),0))</f>
        <v/>
      </c>
      <c r="N381" s="599" t="str">
        <f>IF($F381="","",ROUND(IF($C381="売",$F381*1.04,$F381*0.96),0))</f>
        <v/>
      </c>
      <c r="O381" s="478" t="str">
        <f>IF(OR($B381="",$F381="",$H381=""),"",IF($C381="売",IF($H381&lt;=$M381,"🟢利確",IF($H381&lt;=$F381*0.95,"🟡利確&amp;TR STOP検討",IF($H381&gt;=$N381,"🔴損切",IF($H381&gt;=$F381*1.035,"🔴損切間近",IF($H381&gt;=$F381*1.03,"⚠️+3%注意","保持継続"))))),IF($H381&gt;=$M381,"🟢利確",IF($H381&gt;=$F381*1.05,"🟡利確&amp;TR STOP検討",IF($H381&lt;=$N381,"🔴損切",IF($H381&lt;=$F381*0.965,"🔴損切間近",IF($H381&lt;=$F381*0.97,"⚠️-3%注意","保持継続")))))))</f>
        <v/>
      </c>
      <c r="P381" s="445"/>
      <c r="R381" s="440" t="str">
        <f>IF(P381="","",ROUND(P381*0.97,0))</f>
        <v/>
      </c>
      <c r="S381" s="440" t="str">
        <f>IF(B381="","",IF(T381&lt;&gt;"","✅売却済",IF(OR(H381="",L381=""),"📌保有中",IF(L381&gt;=0.06,"🟢利確推奨",IF(L381&gt;=0.05,"🟡利確直近",IF(L381&gt;=0.045,"🔵トレーリング検討",IF(L381&gt;-0.03,"📌保有中",IF(L381&gt;-0.04,"⚠️損切注意","🔴損切り"))))))))</f>
        <v/>
      </c>
      <c r="T381" s="597" t="str">
        <f>IF(OR($AH381="",$AH381="保有中"),"",IF($AH381="日数制限",$AE381,IF($AH381="損切確定",IF(N($AG381)=0,TODAY(),$AG381),IF(N($AF381)=0,TODAY(),$AF381))))</f>
        <v/>
      </c>
      <c r="U381" s="599" t="str">
        <f>IF(OR($AH381="",$AH381="保有中"),"",ROUND(IF($AH381="日数制限",$AI381,IF($AH381="利益確定",$M381,$N381)),0))</f>
        <v/>
      </c>
      <c r="V381" s="704" t="str">
        <f>IF(OR(F381="",G381="",U381=""),"",IF(C381="売",(F381-U381)*G381,(U381-F381)*G381))</f>
        <v/>
      </c>
      <c r="W381" s="440" t="str">
        <f>IF(OR($E381="",$B381=""),"",IF($T381&lt;&gt;"",$T381-$E381,TODAY()-$E381)+1)</f>
        <v/>
      </c>
      <c r="X381" s="440" t="str">
        <f>IF(OR($AH381="",$AH381="保有中"),"",$AH381)</f>
        <v/>
      </c>
      <c r="AD381" s="608"/>
      <c r="AE381" s="600" t="str">
        <f>IF($E381="","",WORKDAY($E381,12))</f>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IFERROR(INDEX(始値!$E$6:$BT$305,MATCH(TEXT($B381,"0"),TEXT(銘柄管理!$B$6:$B$305,"0"),0),MATCH($AE381,始値!$E$3:$BT$3,0)),"")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IF($F382="","",ROUND(IF($C382="売",$F382*0.94,$F382*1.06),0))</f>
        <v/>
      </c>
      <c r="N382" s="599" t="str">
        <f>IF($F382="","",ROUND(IF($C382="売",$F382*1.04,$F382*0.96),0))</f>
        <v/>
      </c>
      <c r="O382" s="478" t="str">
        <f>IF(OR($B382="",$F382="",$H382=""),"",IF($C382="売",IF($H382&lt;=$M382,"🟢利確",IF($H382&lt;=$F382*0.95,"🟡利確&amp;TR STOP検討",IF($H382&gt;=$N382,"🔴損切",IF($H382&gt;=$F382*1.035,"🔴損切間近",IF($H382&gt;=$F382*1.03,"⚠️+3%注意","保持継続"))))),IF($H382&gt;=$M382,"🟢利確",IF($H382&gt;=$F382*1.05,"🟡利確&amp;TR STOP検討",IF($H382&lt;=$N382,"🔴損切",IF($H382&lt;=$F382*0.965,"🔴損切間近",IF($H382&lt;=$F382*0.97,"⚠️-3%注意","保持継続")))))))</f>
        <v/>
      </c>
      <c r="P382" s="445"/>
      <c r="R382" s="440" t="str">
        <f>IF(P382="","",ROUND(P382*0.97,0))</f>
        <v/>
      </c>
      <c r="S382" s="440" t="str">
        <f>IF(B382="","",IF(T382&lt;&gt;"","✅売却済",IF(OR(H382="",L382=""),"📌保有中",IF(L382&gt;=0.06,"🟢利確推奨",IF(L382&gt;=0.05,"🟡利確直近",IF(L382&gt;=0.045,"🔵トレーリング検討",IF(L382&gt;-0.03,"📌保有中",IF(L382&gt;-0.04,"⚠️損切注意","🔴損切り"))))))))</f>
        <v/>
      </c>
      <c r="T382" s="597" t="str">
        <f>IF(OR($AH382="",$AH382="保有中"),"",IF($AH382="日数制限",$AE382,IF($AH382="損切確定",IF(N($AG382)=0,TODAY(),$AG382),IF(N($AF382)=0,TODAY(),$AF382))))</f>
        <v/>
      </c>
      <c r="U382" s="599" t="str">
        <f>IF(OR($AH382="",$AH382="保有中"),"",ROUND(IF($AH382="日数制限",$AI382,IF($AH382="利益確定",$M382,$N382)),0))</f>
        <v/>
      </c>
      <c r="V382" s="704" t="str">
        <f>IF(OR(F382="",G382="",U382=""),"",IF(C382="売",(F382-U382)*G382,(U382-F382)*G382))</f>
        <v/>
      </c>
      <c r="W382" s="440" t="str">
        <f>IF(OR($E382="",$B382=""),"",IF($T382&lt;&gt;"",$T382-$E382,TODAY()-$E382)+1)</f>
        <v/>
      </c>
      <c r="X382" s="440" t="str">
        <f>IF(OR($AH382="",$AH382="保有中"),"",$AH382)</f>
        <v/>
      </c>
      <c r="AD382" s="608"/>
      <c r="AE382" s="600" t="str">
        <f>IF($E382="","",WORKDAY($E382,12))</f>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IFERROR(INDEX(始値!$E$6:$BT$305,MATCH(TEXT($B382,"0"),TEXT(銘柄管理!$B$6:$B$305,"0"),0),MATCH($AE382,始値!$E$3:$BT$3,0)),"")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IF($F383="","",ROUND(IF($C383="売",$F383*0.94,$F383*1.06),0))</f>
        <v/>
      </c>
      <c r="N383" s="599" t="str">
        <f>IF($F383="","",ROUND(IF($C383="売",$F383*1.04,$F383*0.96),0))</f>
        <v/>
      </c>
      <c r="O383" s="478" t="str">
        <f>IF(OR($B383="",$F383="",$H383=""),"",IF($C383="売",IF($H383&lt;=$M383,"🟢利確",IF($H383&lt;=$F383*0.95,"🟡利確&amp;TR STOP検討",IF($H383&gt;=$N383,"🔴損切",IF($H383&gt;=$F383*1.035,"🔴損切間近",IF($H383&gt;=$F383*1.03,"⚠️+3%注意","保持継続"))))),IF($H383&gt;=$M383,"🟢利確",IF($H383&gt;=$F383*1.05,"🟡利確&amp;TR STOP検討",IF($H383&lt;=$N383,"🔴損切",IF($H383&lt;=$F383*0.965,"🔴損切間近",IF($H383&lt;=$F383*0.97,"⚠️-3%注意","保持継続")))))))</f>
        <v/>
      </c>
      <c r="P383" s="445"/>
      <c r="R383" s="440" t="str">
        <f>IF(P383="","",ROUND(P383*0.97,0))</f>
        <v/>
      </c>
      <c r="S383" s="440" t="str">
        <f>IF(B383="","",IF(T383&lt;&gt;"","✅売却済",IF(OR(H383="",L383=""),"📌保有中",IF(L383&gt;=0.06,"🟢利確推奨",IF(L383&gt;=0.05,"🟡利確直近",IF(L383&gt;=0.045,"🔵トレーリング検討",IF(L383&gt;-0.03,"📌保有中",IF(L383&gt;-0.04,"⚠️損切注意","🔴損切り"))))))))</f>
        <v/>
      </c>
      <c r="T383" s="597" t="str">
        <f>IF(OR($AH383="",$AH383="保有中"),"",IF($AH383="日数制限",$AE383,IF($AH383="損切確定",IF(N($AG383)=0,TODAY(),$AG383),IF(N($AF383)=0,TODAY(),$AF383))))</f>
        <v/>
      </c>
      <c r="U383" s="599" t="str">
        <f>IF(OR($AH383="",$AH383="保有中"),"",ROUND(IF($AH383="日数制限",$AI383,IF($AH383="利益確定",$M383,$N383)),0))</f>
        <v/>
      </c>
      <c r="V383" s="704" t="str">
        <f>IF(OR(F383="",G383="",U383=""),"",IF(C383="売",(F383-U383)*G383,(U383-F383)*G383))</f>
        <v/>
      </c>
      <c r="W383" s="440" t="str">
        <f>IF(OR($E383="",$B383=""),"",IF($T383&lt;&gt;"",$T383-$E383,TODAY()-$E383)+1)</f>
        <v/>
      </c>
      <c r="X383" s="440" t="str">
        <f>IF(OR($AH383="",$AH383="保有中"),"",$AH383)</f>
        <v/>
      </c>
      <c r="AD383" s="608"/>
      <c r="AE383" s="600" t="str">
        <f>IF($E383="","",WORKDAY($E383,12))</f>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IFERROR(INDEX(始値!$E$6:$BT$305,MATCH(TEXT($B383,"0"),TEXT(銘柄管理!$B$6:$B$305,"0"),0),MATCH($AE383,始値!$E$3:$BT$3,0)),"")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IF($F384="","",ROUND(IF($C384="売",$F384*0.94,$F384*1.06),0))</f>
        <v/>
      </c>
      <c r="N384" s="599" t="str">
        <f>IF($F384="","",ROUND(IF($C384="売",$F384*1.04,$F384*0.96),0))</f>
        <v/>
      </c>
      <c r="O384" s="478" t="str">
        <f>IF(OR($B384="",$F384="",$H384=""),"",IF($C384="売",IF($H384&lt;=$M384,"🟢利確",IF($H384&lt;=$F384*0.95,"🟡利確&amp;TR STOP検討",IF($H384&gt;=$N384,"🔴損切",IF($H384&gt;=$F384*1.035,"🔴損切間近",IF($H384&gt;=$F384*1.03,"⚠️+3%注意","保持継続"))))),IF($H384&gt;=$M384,"🟢利確",IF($H384&gt;=$F384*1.05,"🟡利確&amp;TR STOP検討",IF($H384&lt;=$N384,"🔴損切",IF($H384&lt;=$F384*0.965,"🔴損切間近",IF($H384&lt;=$F384*0.97,"⚠️-3%注意","保持継続")))))))</f>
        <v/>
      </c>
      <c r="P384" s="445"/>
      <c r="R384" s="440" t="str">
        <f>IF(P384="","",ROUND(P384*0.97,0))</f>
        <v/>
      </c>
      <c r="S384" s="440" t="str">
        <f>IF(B384="","",IF(T384&lt;&gt;"","✅売却済",IF(OR(H384="",L384=""),"📌保有中",IF(L384&gt;=0.06,"🟢利確推奨",IF(L384&gt;=0.05,"🟡利確直近",IF(L384&gt;=0.045,"🔵トレーリング検討",IF(L384&gt;-0.03,"📌保有中",IF(L384&gt;-0.04,"⚠️損切注意","🔴損切り"))))))))</f>
        <v/>
      </c>
      <c r="T384" s="597" t="str">
        <f>IF(OR($AH384="",$AH384="保有中"),"",IF($AH384="日数制限",$AE384,IF($AH384="損切確定",IF(N($AG384)=0,TODAY(),$AG384),IF(N($AF384)=0,TODAY(),$AF384))))</f>
        <v/>
      </c>
      <c r="U384" s="599" t="str">
        <f>IF(OR($AH384="",$AH384="保有中"),"",ROUND(IF($AH384="日数制限",$AI384,IF($AH384="利益確定",$M384,$N384)),0))</f>
        <v/>
      </c>
      <c r="V384" s="704" t="str">
        <f>IF(OR(F384="",G384="",U384=""),"",IF(C384="売",(F384-U384)*G384,(U384-F384)*G384))</f>
        <v/>
      </c>
      <c r="W384" s="440" t="str">
        <f>IF(OR($E384="",$B384=""),"",IF($T384&lt;&gt;"",$T384-$E384,TODAY()-$E384)+1)</f>
        <v/>
      </c>
      <c r="X384" s="440" t="str">
        <f>IF(OR($AH384="",$AH384="保有中"),"",$AH384)</f>
        <v/>
      </c>
      <c r="AD384" s="608"/>
      <c r="AE384" s="600" t="str">
        <f>IF($E384="","",WORKDAY($E384,12))</f>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IFERROR(INDEX(始値!$E$6:$BT$305,MATCH(TEXT($B384,"0"),TEXT(銘柄管理!$B$6:$B$305,"0"),0),MATCH($AE384,始値!$E$3:$BT$3,0)),"")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IF($F385="","",ROUND(IF($C385="売",$F385*0.94,$F385*1.06),0))</f>
        <v/>
      </c>
      <c r="N385" s="599" t="str">
        <f>IF($F385="","",ROUND(IF($C385="売",$F385*1.04,$F385*0.96),0))</f>
        <v/>
      </c>
      <c r="O385" s="478" t="str">
        <f>IF(OR($B385="",$F385="",$H385=""),"",IF($C385="売",IF($H385&lt;=$M385,"🟢利確",IF($H385&lt;=$F385*0.95,"🟡利確&amp;TR STOP検討",IF($H385&gt;=$N385,"🔴損切",IF($H385&gt;=$F385*1.035,"🔴損切間近",IF($H385&gt;=$F385*1.03,"⚠️+3%注意","保持継続"))))),IF($H385&gt;=$M385,"🟢利確",IF($H385&gt;=$F385*1.05,"🟡利確&amp;TR STOP検討",IF($H385&lt;=$N385,"🔴損切",IF($H385&lt;=$F385*0.965,"🔴損切間近",IF($H385&lt;=$F385*0.97,"⚠️-3%注意","保持継続")))))))</f>
        <v/>
      </c>
      <c r="P385" s="445"/>
      <c r="R385" s="440" t="str">
        <f>IF(P385="","",ROUND(P385*0.97,0))</f>
        <v/>
      </c>
      <c r="S385" s="440" t="str">
        <f>IF(B385="","",IF(T385&lt;&gt;"","✅売却済",IF(OR(H385="",L385=""),"📌保有中",IF(L385&gt;=0.06,"🟢利確推奨",IF(L385&gt;=0.05,"🟡利確直近",IF(L385&gt;=0.045,"🔵トレーリング検討",IF(L385&gt;-0.03,"📌保有中",IF(L385&gt;-0.04,"⚠️損切注意","🔴損切り"))))))))</f>
        <v/>
      </c>
      <c r="T385" s="597" t="str">
        <f>IF(OR($AH385="",$AH385="保有中"),"",IF($AH385="日数制限",$AE385,IF($AH385="損切確定",IF(N($AG385)=0,TODAY(),$AG385),IF(N($AF385)=0,TODAY(),$AF385))))</f>
        <v/>
      </c>
      <c r="U385" s="599" t="str">
        <f>IF(OR($AH385="",$AH385="保有中"),"",ROUND(IF($AH385="日数制限",$AI385,IF($AH385="利益確定",$M385,$N385)),0))</f>
        <v/>
      </c>
      <c r="V385" s="704" t="str">
        <f>IF(OR(F385="",G385="",U385=""),"",IF(C385="売",(F385-U385)*G385,(U385-F385)*G385))</f>
        <v/>
      </c>
      <c r="W385" s="440" t="str">
        <f>IF(OR($E385="",$B385=""),"",IF($T385&lt;&gt;"",$T385-$E385,TODAY()-$E385)+1)</f>
        <v/>
      </c>
      <c r="X385" s="440" t="str">
        <f>IF(OR($AH385="",$AH385="保有中"),"",$AH385)</f>
        <v/>
      </c>
      <c r="AD385" s="608"/>
      <c r="AE385" s="600" t="str">
        <f>IF($E385="","",WORKDAY($E385,12))</f>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IFERROR(INDEX(始値!$E$6:$BT$305,MATCH(TEXT($B385,"0"),TEXT(銘柄管理!$B$6:$B$305,"0"),0),MATCH($AE385,始値!$E$3:$BT$3,0)),"")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IF($F386="","",ROUND(IF($C386="売",$F386*0.94,$F386*1.06),0))</f>
        <v/>
      </c>
      <c r="N386" s="599" t="str">
        <f>IF($F386="","",ROUND(IF($C386="売",$F386*1.04,$F386*0.96),0))</f>
        <v/>
      </c>
      <c r="O386" s="478" t="str">
        <f>IF(OR($B386="",$F386="",$H386=""),"",IF($C386="売",IF($H386&lt;=$M386,"🟢利確",IF($H386&lt;=$F386*0.95,"🟡利確&amp;TR STOP検討",IF($H386&gt;=$N386,"🔴損切",IF($H386&gt;=$F386*1.035,"🔴損切間近",IF($H386&gt;=$F386*1.03,"⚠️+3%注意","保持継続"))))),IF($H386&gt;=$M386,"🟢利確",IF($H386&gt;=$F386*1.05,"🟡利確&amp;TR STOP検討",IF($H386&lt;=$N386,"🔴損切",IF($H386&lt;=$F386*0.965,"🔴損切間近",IF($H386&lt;=$F386*0.97,"⚠️-3%注意","保持継続")))))))</f>
        <v/>
      </c>
      <c r="P386" s="445"/>
      <c r="R386" s="440" t="str">
        <f>IF(P386="","",ROUND(P386*0.97,0))</f>
        <v/>
      </c>
      <c r="S386" s="440" t="str">
        <f>IF(B386="","",IF(T386&lt;&gt;"","✅売却済",IF(OR(H386="",L386=""),"📌保有中",IF(L386&gt;=0.06,"🟢利確推奨",IF(L386&gt;=0.05,"🟡利確直近",IF(L386&gt;=0.045,"🔵トレーリング検討",IF(L386&gt;-0.03,"📌保有中",IF(L386&gt;-0.04,"⚠️損切注意","🔴損切り"))))))))</f>
        <v/>
      </c>
      <c r="T386" s="597" t="str">
        <f>IF(OR($AH386="",$AH386="保有中"),"",IF($AH386="日数制限",$AE386,IF($AH386="損切確定",IF(N($AG386)=0,TODAY(),$AG386),IF(N($AF386)=0,TODAY(),$AF386))))</f>
        <v/>
      </c>
      <c r="U386" s="599" t="str">
        <f>IF(OR($AH386="",$AH386="保有中"),"",ROUND(IF($AH386="日数制限",$AI386,IF($AH386="利益確定",$M386,$N386)),0))</f>
        <v/>
      </c>
      <c r="V386" s="704" t="str">
        <f>IF(OR(F386="",G386="",U386=""),"",IF(C386="売",(F386-U386)*G386,(U386-F386)*G386))</f>
        <v/>
      </c>
      <c r="W386" s="440" t="str">
        <f>IF(OR($E386="",$B386=""),"",IF($T386&lt;&gt;"",$T386-$E386,TODAY()-$E386)+1)</f>
        <v/>
      </c>
      <c r="X386" s="440" t="str">
        <f>IF(OR($AH386="",$AH386="保有中"),"",$AH386)</f>
        <v/>
      </c>
      <c r="AD386" s="608"/>
      <c r="AE386" s="600" t="str">
        <f>IF($E386="","",WORKDAY($E386,12))</f>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IFERROR(INDEX(始値!$E$6:$BT$305,MATCH(TEXT($B386,"0"),TEXT(銘柄管理!$B$6:$B$305,"0"),0),MATCH($AE386,始値!$E$3:$BT$3,0)),"")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IF($F387="","",ROUND(IF($C387="売",$F387*0.94,$F387*1.06),0))</f>
        <v/>
      </c>
      <c r="N387" s="599" t="str">
        <f>IF($F387="","",ROUND(IF($C387="売",$F387*1.04,$F387*0.96),0))</f>
        <v/>
      </c>
      <c r="O387" s="478" t="str">
        <f>IF(OR($B387="",$F387="",$H387=""),"",IF($C387="売",IF($H387&lt;=$M387,"🟢利確",IF($H387&lt;=$F387*0.95,"🟡利確&amp;TR STOP検討",IF($H387&gt;=$N387,"🔴損切",IF($H387&gt;=$F387*1.035,"🔴損切間近",IF($H387&gt;=$F387*1.03,"⚠️+3%注意","保持継続"))))),IF($H387&gt;=$M387,"🟢利確",IF($H387&gt;=$F387*1.05,"🟡利確&amp;TR STOP検討",IF($H387&lt;=$N387,"🔴損切",IF($H387&lt;=$F387*0.965,"🔴損切間近",IF($H387&lt;=$F387*0.97,"⚠️-3%注意","保持継続")))))))</f>
        <v/>
      </c>
      <c r="P387" s="445"/>
      <c r="R387" s="440" t="str">
        <f>IF(P387="","",ROUND(P387*0.97,0))</f>
        <v/>
      </c>
      <c r="S387" s="440" t="str">
        <f>IF(B387="","",IF(T387&lt;&gt;"","✅売却済",IF(OR(H387="",L387=""),"📌保有中",IF(L387&gt;=0.06,"🟢利確推奨",IF(L387&gt;=0.05,"🟡利確直近",IF(L387&gt;=0.045,"🔵トレーリング検討",IF(L387&gt;-0.03,"📌保有中",IF(L387&gt;-0.04,"⚠️損切注意","🔴損切り"))))))))</f>
        <v/>
      </c>
      <c r="T387" s="597" t="str">
        <f>IF(OR($AH387="",$AH387="保有中"),"",IF($AH387="日数制限",$AE387,IF($AH387="損切確定",IF(N($AG387)=0,TODAY(),$AG387),IF(N($AF387)=0,TODAY(),$AF387))))</f>
        <v/>
      </c>
      <c r="U387" s="599" t="str">
        <f>IF(OR($AH387="",$AH387="保有中"),"",ROUND(IF($AH387="日数制限",$AI387,IF($AH387="利益確定",$M387,$N387)),0))</f>
        <v/>
      </c>
      <c r="V387" s="704" t="str">
        <f>IF(OR(F387="",G387="",U387=""),"",IF(C387="売",(F387-U387)*G387,(U387-F387)*G387))</f>
        <v/>
      </c>
      <c r="W387" s="440" t="str">
        <f>IF(OR($E387="",$B387=""),"",IF($T387&lt;&gt;"",$T387-$E387,TODAY()-$E387)+1)</f>
        <v/>
      </c>
      <c r="X387" s="440" t="str">
        <f>IF(OR($AH387="",$AH387="保有中"),"",$AH387)</f>
        <v/>
      </c>
      <c r="AD387" s="608"/>
      <c r="AE387" s="600" t="str">
        <f>IF($E387="","",WORKDAY($E387,12))</f>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IFERROR(INDEX(始値!$E$6:$BT$305,MATCH(TEXT($B387,"0"),TEXT(銘柄管理!$B$6:$B$305,"0"),0),MATCH($AE387,始値!$E$3:$BT$3,0)),"")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IF($F388="","",ROUND(IF($C388="売",$F388*0.94,$F388*1.06),0))</f>
        <v/>
      </c>
      <c r="N388" s="599" t="str">
        <f>IF($F388="","",ROUND(IF($C388="売",$F388*1.04,$F388*0.96),0))</f>
        <v/>
      </c>
      <c r="O388" s="478" t="str">
        <f>IF(OR($B388="",$F388="",$H388=""),"",IF($C388="売",IF($H388&lt;=$M388,"🟢利確",IF($H388&lt;=$F388*0.95,"🟡利確&amp;TR STOP検討",IF($H388&gt;=$N388,"🔴損切",IF($H388&gt;=$F388*1.035,"🔴損切間近",IF($H388&gt;=$F388*1.03,"⚠️+3%注意","保持継続"))))),IF($H388&gt;=$M388,"🟢利確",IF($H388&gt;=$F388*1.05,"🟡利確&amp;TR STOP検討",IF($H388&lt;=$N388,"🔴損切",IF($H388&lt;=$F388*0.965,"🔴損切間近",IF($H388&lt;=$F388*0.97,"⚠️-3%注意","保持継続")))))))</f>
        <v/>
      </c>
      <c r="P388" s="445"/>
      <c r="R388" s="440" t="str">
        <f>IF(P388="","",ROUND(P388*0.97,0))</f>
        <v/>
      </c>
      <c r="S388" s="440" t="str">
        <f>IF(B388="","",IF(T388&lt;&gt;"","✅売却済",IF(OR(H388="",L388=""),"📌保有中",IF(L388&gt;=0.06,"🟢利確推奨",IF(L388&gt;=0.05,"🟡利確直近",IF(L388&gt;=0.045,"🔵トレーリング検討",IF(L388&gt;-0.03,"📌保有中",IF(L388&gt;-0.04,"⚠️損切注意","🔴損切り"))))))))</f>
        <v/>
      </c>
      <c r="T388" s="597" t="str">
        <f>IF(OR($AH388="",$AH388="保有中"),"",IF($AH388="日数制限",$AE388,IF($AH388="損切確定",IF(N($AG388)=0,TODAY(),$AG388),IF(N($AF388)=0,TODAY(),$AF388))))</f>
        <v/>
      </c>
      <c r="U388" s="599" t="str">
        <f>IF(OR($AH388="",$AH388="保有中"),"",ROUND(IF($AH388="日数制限",$AI388,IF($AH388="利益確定",$M388,$N388)),0))</f>
        <v/>
      </c>
      <c r="V388" s="704" t="str">
        <f>IF(OR(F388="",G388="",U388=""),"",IF(C388="売",(F388-U388)*G388,(U388-F388)*G388))</f>
        <v/>
      </c>
      <c r="W388" s="440" t="str">
        <f>IF(OR($E388="",$B388=""),"",IF($T388&lt;&gt;"",$T388-$E388,TODAY()-$E388)+1)</f>
        <v/>
      </c>
      <c r="X388" s="440" t="str">
        <f>IF(OR($AH388="",$AH388="保有中"),"",$AH388)</f>
        <v/>
      </c>
      <c r="AD388" s="608"/>
      <c r="AE388" s="600" t="str">
        <f>IF($E388="","",WORKDAY($E388,12))</f>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IFERROR(INDEX(始値!$E$6:$BT$305,MATCH(TEXT($B388,"0"),TEXT(銘柄管理!$B$6:$B$305,"0"),0),MATCH($AE388,始値!$E$3:$BT$3,0)),"")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IF($F389="","",ROUND(IF($C389="売",$F389*0.94,$F389*1.06),0))</f>
        <v/>
      </c>
      <c r="N389" s="599" t="str">
        <f>IF($F389="","",ROUND(IF($C389="売",$F389*1.04,$F389*0.96),0))</f>
        <v/>
      </c>
      <c r="O389" s="478" t="str">
        <f>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c r="R389" s="440" t="str">
        <f>IF(P389="","",ROUND(P389*0.97,0))</f>
        <v/>
      </c>
      <c r="S389" s="440" t="str">
        <f>IF(B389="","",IF(T389&lt;&gt;"","✅売却済",IF(OR(H389="",L389=""),"📌保有中",IF(L389&gt;=0.06,"🟢利確推奨",IF(L389&gt;=0.05,"🟡利確直近",IF(L389&gt;=0.045,"🔵トレーリング検討",IF(L389&gt;-0.03,"📌保有中",IF(L389&gt;-0.04,"⚠️損切注意","🔴損切り"))))))))</f>
        <v/>
      </c>
      <c r="T389" s="597" t="str">
        <f>IF(OR($AH389="",$AH389="保有中"),"",IF($AH389="日数制限",$AE389,IF($AH389="損切確定",IF(N($AG389)=0,TODAY(),$AG389),IF(N($AF389)=0,TODAY(),$AF389))))</f>
        <v/>
      </c>
      <c r="U389" s="599" t="str">
        <f>IF(OR($AH389="",$AH389="保有中"),"",ROUND(IF($AH389="日数制限",$AI389,IF($AH389="利益確定",$M389,$N389)),0))</f>
        <v/>
      </c>
      <c r="V389" s="704" t="str">
        <f>IF(OR(F389="",G389="",U389=""),"",IF(C389="売",(F389-U389)*G389,(U389-F389)*G389))</f>
        <v/>
      </c>
      <c r="W389" s="440" t="str">
        <f>IF(OR($E389="",$B389=""),"",IF($T389&lt;&gt;"",$T389-$E389,TODAY()-$E389)+1)</f>
        <v/>
      </c>
      <c r="X389" s="440" t="str">
        <f>IF(OR($AH389="",$AH389="保有中"),"",$AH389)</f>
        <v/>
      </c>
      <c r="AD389" s="608"/>
      <c r="AE389" s="600" t="str">
        <f>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IF($F390="","",ROUND(IF($C390="売",$F390*0.94,$F390*1.06),0))</f>
        <v/>
      </c>
      <c r="N390" s="599" t="str">
        <f>IF($F390="","",ROUND(IF($C390="売",$F390*1.04,$F390*0.96),0))</f>
        <v/>
      </c>
      <c r="O390" s="478" t="str">
        <f>IF(OR($B390="",$F390="",$H390=""),"",IF($C390="売",IF($H390&lt;=$M390,"🟢利確",IF($H390&lt;=$F390*0.95,"🟡利確&amp;TR STOP検討",IF($H390&gt;=$N390,"🔴損切",IF($H390&gt;=$F390*1.035,"🔴損切間近",IF($H390&gt;=$F390*1.03,"⚠️+3%注意","保持継続"))))),IF($H390&gt;=$M390,"🟢利確",IF($H390&gt;=$F390*1.05,"🟡利確&amp;TR STOP検討",IF($H390&lt;=$N390,"🔴損切",IF($H390&lt;=$F390*0.965,"🔴損切間近",IF($H390&lt;=$F390*0.97,"⚠️-3%注意","保持継続")))))))</f>
        <v/>
      </c>
      <c r="P390" s="445"/>
      <c r="R390" s="440" t="str">
        <f>IF(P390="","",ROUND(P390*0.97,0))</f>
        <v/>
      </c>
      <c r="S390" s="440" t="str">
        <f>IF(B390="","",IF(T390&lt;&gt;"","✅売却済",IF(OR(H390="",L390=""),"📌保有中",IF(L390&gt;=0.06,"🟢利確推奨",IF(L390&gt;=0.05,"🟡利確直近",IF(L390&gt;=0.045,"🔵トレーリング検討",IF(L390&gt;-0.03,"📌保有中",IF(L390&gt;-0.04,"⚠️損切注意","🔴損切り"))))))))</f>
        <v/>
      </c>
      <c r="T390" s="597" t="str">
        <f>IF(OR($AH390="",$AH390="保有中"),"",IF($AH390="日数制限",$AE390,IF($AH390="損切確定",IF(N($AG390)=0,TODAY(),$AG390),IF(N($AF390)=0,TODAY(),$AF390))))</f>
        <v/>
      </c>
      <c r="U390" s="599" t="str">
        <f>IF(OR($AH390="",$AH390="保有中"),"",ROUND(IF($AH390="日数制限",$AI390,IF($AH390="利益確定",$M390,$N390)),0))</f>
        <v/>
      </c>
      <c r="V390" s="704" t="str">
        <f>IF(OR(F390="",G390="",U390=""),"",IF(C390="売",(F390-U390)*G390,(U390-F390)*G390))</f>
        <v/>
      </c>
      <c r="W390" s="440" t="str">
        <f>IF(OR($E390="",$B390=""),"",IF($T390&lt;&gt;"",$T390-$E390,TODAY()-$E390)+1)</f>
        <v/>
      </c>
      <c r="X390" s="440" t="str">
        <f>IF(OR($AH390="",$AH390="保有中"),"",$AH390)</f>
        <v/>
      </c>
      <c r="AD390" s="608"/>
      <c r="AE390" s="600" t="str">
        <f>IF($E390="","",WORKDAY($E390,12))</f>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IFERROR(INDEX(始値!$E$6:$BT$305,MATCH(TEXT($B390,"0"),TEXT(銘柄管理!$B$6:$B$305,"0"),0),MATCH($AE390,始値!$E$3:$BT$3,0)),"")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IF($F391="","",ROUND(IF($C391="売",$F391*0.94,$F391*1.06),0))</f>
        <v/>
      </c>
      <c r="N391" s="599" t="str">
        <f>IF($F391="","",ROUND(IF($C391="売",$F391*1.04,$F391*0.96),0))</f>
        <v/>
      </c>
      <c r="O391" s="478" t="str">
        <f>IF(OR($B391="",$F391="",$H391=""),"",IF($C391="売",IF($H391&lt;=$M391,"🟢利確",IF($H391&lt;=$F391*0.95,"🟡利確&amp;TR STOP検討",IF($H391&gt;=$N391,"🔴損切",IF($H391&gt;=$F391*1.035,"🔴損切間近",IF($H391&gt;=$F391*1.03,"⚠️+3%注意","保持継続"))))),IF($H391&gt;=$M391,"🟢利確",IF($H391&gt;=$F391*1.05,"🟡利確&amp;TR STOP検討",IF($H391&lt;=$N391,"🔴損切",IF($H391&lt;=$F391*0.965,"🔴損切間近",IF($H391&lt;=$F391*0.97,"⚠️-3%注意","保持継続")))))))</f>
        <v/>
      </c>
      <c r="P391" s="445"/>
      <c r="R391" s="440" t="str">
        <f>IF(P391="","",ROUND(P391*0.97,0))</f>
        <v/>
      </c>
      <c r="S391" s="440" t="str">
        <f>IF(B391="","",IF(T391&lt;&gt;"","✅売却済",IF(OR(H391="",L391=""),"📌保有中",IF(L391&gt;=0.06,"🟢利確推奨",IF(L391&gt;=0.05,"🟡利確直近",IF(L391&gt;=0.045,"🔵トレーリング検討",IF(L391&gt;-0.03,"📌保有中",IF(L391&gt;-0.04,"⚠️損切注意","🔴損切り"))))))))</f>
        <v/>
      </c>
      <c r="T391" s="597" t="str">
        <f>IF(OR($AH391="",$AH391="保有中"),"",IF($AH391="日数制限",$AE391,IF($AH391="損切確定",IF(N($AG391)=0,TODAY(),$AG391),IF(N($AF391)=0,TODAY(),$AF391))))</f>
        <v/>
      </c>
      <c r="U391" s="599" t="str">
        <f>IF(OR($AH391="",$AH391="保有中"),"",ROUND(IF($AH391="日数制限",$AI391,IF($AH391="利益確定",$M391,$N391)),0))</f>
        <v/>
      </c>
      <c r="V391" s="704" t="str">
        <f>IF(OR(F391="",G391="",U391=""),"",IF(C391="売",(F391-U391)*G391,(U391-F391)*G391))</f>
        <v/>
      </c>
      <c r="W391" s="440" t="str">
        <f>IF(OR($E391="",$B391=""),"",IF($T391&lt;&gt;"",$T391-$E391,TODAY()-$E391)+1)</f>
        <v/>
      </c>
      <c r="X391" s="440" t="str">
        <f>IF(OR($AH391="",$AH391="保有中"),"",$AH391)</f>
        <v/>
      </c>
      <c r="AD391" s="608"/>
      <c r="AE391" s="600" t="str">
        <f>IF($E391="","",WORKDAY($E391,12))</f>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IFERROR(INDEX(始値!$E$6:$BT$305,MATCH(TEXT($B391,"0"),TEXT(銘柄管理!$B$6:$B$305,"0"),0),MATCH($AE391,始値!$E$3:$BT$3,0)),"")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IF($F392="","",ROUND(IF($C392="売",$F392*0.94,$F392*1.06),0))</f>
        <v/>
      </c>
      <c r="N392" s="599" t="str">
        <f>IF($F392="","",ROUND(IF($C392="売",$F392*1.04,$F392*0.96),0))</f>
        <v/>
      </c>
      <c r="O392" s="478" t="str">
        <f>IF(OR($B392="",$F392="",$H392=""),"",IF($C392="売",IF($H392&lt;=$M392,"🟢利確",IF($H392&lt;=$F392*0.95,"🟡利確&amp;TR STOP検討",IF($H392&gt;=$N392,"🔴損切",IF($H392&gt;=$F392*1.035,"🔴損切間近",IF($H392&gt;=$F392*1.03,"⚠️+3%注意","保持継続"))))),IF($H392&gt;=$M392,"🟢利確",IF($H392&gt;=$F392*1.05,"🟡利確&amp;TR STOP検討",IF($H392&lt;=$N392,"🔴損切",IF($H392&lt;=$F392*0.965,"🔴損切間近",IF($H392&lt;=$F392*0.97,"⚠️-3%注意","保持継続")))))))</f>
        <v/>
      </c>
      <c r="P392" s="445"/>
      <c r="R392" s="440" t="str">
        <f>IF(P392="","",ROUND(P392*0.97,0))</f>
        <v/>
      </c>
      <c r="S392" s="440" t="str">
        <f>IF(B392="","",IF(T392&lt;&gt;"","✅売却済",IF(OR(H392="",L392=""),"📌保有中",IF(L392&gt;=0.06,"🟢利確推奨",IF(L392&gt;=0.05,"🟡利確直近",IF(L392&gt;=0.045,"🔵トレーリング検討",IF(L392&gt;-0.03,"📌保有中",IF(L392&gt;-0.04,"⚠️損切注意","🔴損切り"))))))))</f>
        <v/>
      </c>
      <c r="T392" s="597" t="str">
        <f>IF(OR($AH392="",$AH392="保有中"),"",IF($AH392="日数制限",$AE392,IF($AH392="損切確定",IF(N($AG392)=0,TODAY(),$AG392),IF(N($AF392)=0,TODAY(),$AF392))))</f>
        <v/>
      </c>
      <c r="U392" s="599" t="str">
        <f>IF(OR($AH392="",$AH392="保有中"),"",ROUND(IF($AH392="日数制限",$AI392,IF($AH392="利益確定",$M392,$N392)),0))</f>
        <v/>
      </c>
      <c r="V392" s="704" t="str">
        <f>IF(OR(F392="",G392="",U392=""),"",IF(C392="売",(F392-U392)*G392,(U392-F392)*G392))</f>
        <v/>
      </c>
      <c r="W392" s="440" t="str">
        <f>IF(OR($E392="",$B392=""),"",IF($T392&lt;&gt;"",$T392-$E392,TODAY()-$E392)+1)</f>
        <v/>
      </c>
      <c r="X392" s="440" t="str">
        <f>IF(OR($AH392="",$AH392="保有中"),"",$AH392)</f>
        <v/>
      </c>
      <c r="AD392" s="608"/>
      <c r="AE392" s="600" t="str">
        <f>IF($E392="","",WORKDAY($E392,12))</f>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IFERROR(INDEX(始値!$E$6:$BT$305,MATCH(TEXT($B392,"0"),TEXT(銘柄管理!$B$6:$B$305,"0"),0),MATCH($AE392,始値!$E$3:$BT$3,0)),"")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IF($F393="","",ROUND(IF($C393="売",$F393*0.94,$F393*1.06),0))</f>
        <v/>
      </c>
      <c r="N393" s="599" t="str">
        <f>IF($F393="","",ROUND(IF($C393="売",$F393*1.04,$F393*0.96),0))</f>
        <v/>
      </c>
      <c r="O393" s="478" t="str">
        <f>IF(OR($B393="",$F393="",$H393=""),"",IF($C393="売",IF($H393&lt;=$M393,"🟢利確",IF($H393&lt;=$F393*0.95,"🟡利確&amp;TR STOP検討",IF($H393&gt;=$N393,"🔴損切",IF($H393&gt;=$F393*1.035,"🔴損切間近",IF($H393&gt;=$F393*1.03,"⚠️+3%注意","保持継続"))))),IF($H393&gt;=$M393,"🟢利確",IF($H393&gt;=$F393*1.05,"🟡利確&amp;TR STOP検討",IF($H393&lt;=$N393,"🔴損切",IF($H393&lt;=$F393*0.965,"🔴損切間近",IF($H393&lt;=$F393*0.97,"⚠️-3%注意","保持継続")))))))</f>
        <v/>
      </c>
      <c r="P393" s="445"/>
      <c r="R393" s="440" t="str">
        <f>IF(P393="","",ROUND(P393*0.97,0))</f>
        <v/>
      </c>
      <c r="S393" s="440" t="str">
        <f>IF(B393="","",IF(T393&lt;&gt;"","✅売却済",IF(OR(H393="",L393=""),"📌保有中",IF(L393&gt;=0.06,"🟢利確推奨",IF(L393&gt;=0.05,"🟡利確直近",IF(L393&gt;=0.045,"🔵トレーリング検討",IF(L393&gt;-0.03,"📌保有中",IF(L393&gt;-0.04,"⚠️損切注意","🔴損切り"))))))))</f>
        <v/>
      </c>
      <c r="T393" s="597" t="str">
        <f>IF(OR($AH393="",$AH393="保有中"),"",IF($AH393="日数制限",$AE393,IF($AH393="損切確定",IF(N($AG393)=0,TODAY(),$AG393),IF(N($AF393)=0,TODAY(),$AF393))))</f>
        <v/>
      </c>
      <c r="U393" s="599" t="str">
        <f>IF(OR($AH393="",$AH393="保有中"),"",ROUND(IF($AH393="日数制限",$AI393,IF($AH393="利益確定",$M393,$N393)),0))</f>
        <v/>
      </c>
      <c r="V393" s="704" t="str">
        <f>IF(OR(F393="",G393="",U393=""),"",IF(C393="売",(F393-U393)*G393,(U393-F393)*G393))</f>
        <v/>
      </c>
      <c r="W393" s="440" t="str">
        <f>IF(OR($E393="",$B393=""),"",IF($T393&lt;&gt;"",$T393-$E393,TODAY()-$E393)+1)</f>
        <v/>
      </c>
      <c r="X393" s="440" t="str">
        <f>IF(OR($AH393="",$AH393="保有中"),"",$AH393)</f>
        <v/>
      </c>
      <c r="AD393" s="608"/>
      <c r="AE393" s="600" t="str">
        <f>IF($E393="","",WORKDAY($E393,12))</f>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IFERROR(INDEX(始値!$E$6:$BT$305,MATCH(TEXT($B393,"0"),TEXT(銘柄管理!$B$6:$B$305,"0"),0),MATCH($AE393,始値!$E$3:$BT$3,0)),"")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IF($F394="","",ROUND(IF($C394="売",$F394*0.94,$F394*1.06),0))</f>
        <v/>
      </c>
      <c r="N394" s="599" t="str">
        <f>IF($F394="","",ROUND(IF($C394="売",$F394*1.04,$F394*0.96),0))</f>
        <v/>
      </c>
      <c r="O394" s="478" t="str">
        <f>IF(OR($B394="",$F394="",$H394=""),"",IF($C394="売",IF($H394&lt;=$M394,"🟢利確",IF($H394&lt;=$F394*0.95,"🟡利確&amp;TR STOP検討",IF($H394&gt;=$N394,"🔴損切",IF($H394&gt;=$F394*1.035,"🔴損切間近",IF($H394&gt;=$F394*1.03,"⚠️+3%注意","保持継続"))))),IF($H394&gt;=$M394,"🟢利確",IF($H394&gt;=$F394*1.05,"🟡利確&amp;TR STOP検討",IF($H394&lt;=$N394,"🔴損切",IF($H394&lt;=$F394*0.965,"🔴損切間近",IF($H394&lt;=$F394*0.97,"⚠️-3%注意","保持継続")))))))</f>
        <v/>
      </c>
      <c r="P394" s="445"/>
      <c r="R394" s="440" t="str">
        <f>IF(P394="","",ROUND(P394*0.97,0))</f>
        <v/>
      </c>
      <c r="S394" s="440" t="str">
        <f>IF(B394="","",IF(T394&lt;&gt;"","✅売却済",IF(OR(H394="",L394=""),"📌保有中",IF(L394&gt;=0.06,"🟢利確推奨",IF(L394&gt;=0.05,"🟡利確直近",IF(L394&gt;=0.045,"🔵トレーリング検討",IF(L394&gt;-0.03,"📌保有中",IF(L394&gt;-0.04,"⚠️損切注意","🔴損切り"))))))))</f>
        <v/>
      </c>
      <c r="T394" s="597" t="str">
        <f>IF(OR($AH394="",$AH394="保有中"),"",IF($AH394="日数制限",$AE394,IF($AH394="損切確定",IF(N($AG394)=0,TODAY(),$AG394),IF(N($AF394)=0,TODAY(),$AF394))))</f>
        <v/>
      </c>
      <c r="U394" s="599" t="str">
        <f>IF(OR($AH394="",$AH394="保有中"),"",ROUND(IF($AH394="日数制限",$AI394,IF($AH394="利益確定",$M394,$N394)),0))</f>
        <v/>
      </c>
      <c r="V394" s="704" t="str">
        <f>IF(OR(F394="",G394="",U394=""),"",IF(C394="売",(F394-U394)*G394,(U394-F394)*G394))</f>
        <v/>
      </c>
      <c r="W394" s="440" t="str">
        <f>IF(OR($E394="",$B394=""),"",IF($T394&lt;&gt;"",$T394-$E394,TODAY()-$E394)+1)</f>
        <v/>
      </c>
      <c r="X394" s="440" t="str">
        <f>IF(OR($AH394="",$AH394="保有中"),"",$AH394)</f>
        <v/>
      </c>
      <c r="AD394" s="608"/>
      <c r="AE394" s="600" t="str">
        <f>IF($E394="","",WORKDAY($E394,12))</f>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IFERROR(INDEX(始値!$E$6:$BT$305,MATCH(TEXT($B394,"0"),TEXT(銘柄管理!$B$6:$B$305,"0"),0),MATCH($AE394,始値!$E$3:$BT$3,0)),"")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IF($F395="","",ROUND(IF($C395="売",$F395*0.94,$F395*1.06),0))</f>
        <v/>
      </c>
      <c r="N395" s="599" t="str">
        <f>IF($F395="","",ROUND(IF($C395="売",$F395*1.04,$F395*0.96),0))</f>
        <v/>
      </c>
      <c r="O395" s="478" t="str">
        <f>IF(OR($B395="",$F395="",$H395=""),"",IF($C395="売",IF($H395&lt;=$M395,"🟢利確",IF($H395&lt;=$F395*0.95,"🟡利確&amp;TR STOP検討",IF($H395&gt;=$N395,"🔴損切",IF($H395&gt;=$F395*1.035,"🔴損切間近",IF($H395&gt;=$F395*1.03,"⚠️+3%注意","保持継続"))))),IF($H395&gt;=$M395,"🟢利確",IF($H395&gt;=$F395*1.05,"🟡利確&amp;TR STOP検討",IF($H395&lt;=$N395,"🔴損切",IF($H395&lt;=$F395*0.965,"🔴損切間近",IF($H395&lt;=$F395*0.97,"⚠️-3%注意","保持継続")))))))</f>
        <v/>
      </c>
      <c r="P395" s="445"/>
      <c r="R395" s="440" t="str">
        <f>IF(P395="","",ROUND(P395*0.97,0))</f>
        <v/>
      </c>
      <c r="S395" s="440" t="str">
        <f>IF(B395="","",IF(T395&lt;&gt;"","✅売却済",IF(OR(H395="",L395=""),"📌保有中",IF(L395&gt;=0.06,"🟢利確推奨",IF(L395&gt;=0.05,"🟡利確直近",IF(L395&gt;=0.045,"🔵トレーリング検討",IF(L395&gt;-0.03,"📌保有中",IF(L395&gt;-0.04,"⚠️損切注意","🔴損切り"))))))))</f>
        <v/>
      </c>
      <c r="T395" s="597" t="str">
        <f>IF(OR($AH395="",$AH395="保有中"),"",IF($AH395="日数制限",$AE395,IF($AH395="損切確定",IF(N($AG395)=0,TODAY(),$AG395),IF(N($AF395)=0,TODAY(),$AF395))))</f>
        <v/>
      </c>
      <c r="U395" s="599" t="str">
        <f>IF(OR($AH395="",$AH395="保有中"),"",ROUND(IF($AH395="日数制限",$AI395,IF($AH395="利益確定",$M395,$N395)),0))</f>
        <v/>
      </c>
      <c r="V395" s="704" t="str">
        <f>IF(OR(F395="",G395="",U395=""),"",IF(C395="売",(F395-U395)*G395,(U395-F395)*G395))</f>
        <v/>
      </c>
      <c r="W395" s="440" t="str">
        <f>IF(OR($E395="",$B395=""),"",IF($T395&lt;&gt;"",$T395-$E395,TODAY()-$E395)+1)</f>
        <v/>
      </c>
      <c r="X395" s="440" t="str">
        <f>IF(OR($AH395="",$AH395="保有中"),"",$AH395)</f>
        <v/>
      </c>
      <c r="AD395" s="608"/>
      <c r="AE395" s="600" t="str">
        <f>IF($E395="","",WORKDAY($E395,12))</f>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IFERROR(INDEX(始値!$E$6:$BT$305,MATCH(TEXT($B395,"0"),TEXT(銘柄管理!$B$6:$B$305,"0"),0),MATCH($AE395,始値!$E$3:$BT$3,0)),"")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IF($F396="","",ROUND(IF($C396="売",$F396*0.94,$F396*1.06),0))</f>
        <v/>
      </c>
      <c r="N396" s="599" t="str">
        <f>IF($F396="","",ROUND(IF($C396="売",$F396*1.04,$F396*0.96),0))</f>
        <v/>
      </c>
      <c r="O396" s="478" t="str">
        <f>IF(OR($B396="",$F396="",$H396=""),"",IF($C396="売",IF($H396&lt;=$M396,"🟢利確",IF($H396&lt;=$F396*0.95,"🟡利確&amp;TR STOP検討",IF($H396&gt;=$N396,"🔴損切",IF($H396&gt;=$F396*1.035,"🔴損切間近",IF($H396&gt;=$F396*1.03,"⚠️+3%注意","保持継続"))))),IF($H396&gt;=$M396,"🟢利確",IF($H396&gt;=$F396*1.05,"🟡利確&amp;TR STOP検討",IF($H396&lt;=$N396,"🔴損切",IF($H396&lt;=$F396*0.965,"🔴損切間近",IF($H396&lt;=$F396*0.97,"⚠️-3%注意","保持継続")))))))</f>
        <v/>
      </c>
      <c r="P396" s="445"/>
      <c r="R396" s="440" t="str">
        <f>IF(P396="","",ROUND(P396*0.97,0))</f>
        <v/>
      </c>
      <c r="S396" s="440" t="str">
        <f>IF(B396="","",IF(T396&lt;&gt;"","✅売却済",IF(OR(H396="",L396=""),"📌保有中",IF(L396&gt;=0.06,"🟢利確推奨",IF(L396&gt;=0.05,"🟡利確直近",IF(L396&gt;=0.045,"🔵トレーリング検討",IF(L396&gt;-0.03,"📌保有中",IF(L396&gt;-0.04,"⚠️損切注意","🔴損切り"))))))))</f>
        <v/>
      </c>
      <c r="T396" s="597" t="str">
        <f>IF(OR($AH396="",$AH396="保有中"),"",IF($AH396="日数制限",$AE396,IF($AH396="損切確定",IF(N($AG396)=0,TODAY(),$AG396),IF(N($AF396)=0,TODAY(),$AF396))))</f>
        <v/>
      </c>
      <c r="U396" s="599" t="str">
        <f>IF(OR($AH396="",$AH396="保有中"),"",ROUND(IF($AH396="日数制限",$AI396,IF($AH396="利益確定",$M396,$N396)),0))</f>
        <v/>
      </c>
      <c r="V396" s="704" t="str">
        <f>IF(OR(F396="",G396="",U396=""),"",IF(C396="売",(F396-U396)*G396,(U396-F396)*G396))</f>
        <v/>
      </c>
      <c r="W396" s="440" t="str">
        <f>IF(OR($E396="",$B396=""),"",IF($T396&lt;&gt;"",$T396-$E396,TODAY()-$E396)+1)</f>
        <v/>
      </c>
      <c r="X396" s="440" t="str">
        <f>IF(OR($AH396="",$AH396="保有中"),"",$AH396)</f>
        <v/>
      </c>
      <c r="AD396" s="608"/>
      <c r="AE396" s="600" t="str">
        <f>IF($E396="","",WORKDAY($E396,12))</f>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IFERROR(INDEX(始値!$E$6:$BT$305,MATCH(TEXT($B396,"0"),TEXT(銘柄管理!$B$6:$B$305,"0"),0),MATCH($AE396,始値!$E$3:$BT$3,0)),"")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IF($F397="","",ROUND(IF($C397="売",$F397*0.94,$F397*1.06),0))</f>
        <v/>
      </c>
      <c r="N397" s="599" t="str">
        <f>IF($F397="","",ROUND(IF($C397="売",$F397*1.04,$F397*0.96),0))</f>
        <v/>
      </c>
      <c r="O397" s="478" t="str">
        <f>IF(OR($B397="",$F397="",$H397=""),"",IF($C397="売",IF($H397&lt;=$M397,"🟢利確",IF($H397&lt;=$F397*0.95,"🟡利確&amp;TR STOP検討",IF($H397&gt;=$N397,"🔴損切",IF($H397&gt;=$F397*1.035,"🔴損切間近",IF($H397&gt;=$F397*1.03,"⚠️+3%注意","保持継続"))))),IF($H397&gt;=$M397,"🟢利確",IF($H397&gt;=$F397*1.05,"🟡利確&amp;TR STOP検討",IF($H397&lt;=$N397,"🔴損切",IF($H397&lt;=$F397*0.965,"🔴損切間近",IF($H397&lt;=$F397*0.97,"⚠️-3%注意","保持継続")))))))</f>
        <v/>
      </c>
      <c r="P397" s="445"/>
      <c r="R397" s="440" t="str">
        <f>IF(P397="","",ROUND(P397*0.97,0))</f>
        <v/>
      </c>
      <c r="S397" s="440" t="str">
        <f>IF(B397="","",IF(T397&lt;&gt;"","✅売却済",IF(OR(H397="",L397=""),"📌保有中",IF(L397&gt;=0.06,"🟢利確推奨",IF(L397&gt;=0.05,"🟡利確直近",IF(L397&gt;=0.045,"🔵トレーリング検討",IF(L397&gt;-0.03,"📌保有中",IF(L397&gt;-0.04,"⚠️損切注意","🔴損切り"))))))))</f>
        <v/>
      </c>
      <c r="T397" s="597" t="str">
        <f>IF(OR($AH397="",$AH397="保有中"),"",IF($AH397="日数制限",$AE397,IF($AH397="損切確定",IF(N($AG397)=0,TODAY(),$AG397),IF(N($AF397)=0,TODAY(),$AF397))))</f>
        <v/>
      </c>
      <c r="U397" s="599" t="str">
        <f>IF(OR($AH397="",$AH397="保有中"),"",ROUND(IF($AH397="日数制限",$AI397,IF($AH397="利益確定",$M397,$N397)),0))</f>
        <v/>
      </c>
      <c r="V397" s="704" t="str">
        <f>IF(OR(F397="",G397="",U397=""),"",IF(C397="売",(F397-U397)*G397,(U397-F397)*G397))</f>
        <v/>
      </c>
      <c r="W397" s="440" t="str">
        <f>IF(OR($E397="",$B397=""),"",IF($T397&lt;&gt;"",$T397-$E397,TODAY()-$E397)+1)</f>
        <v/>
      </c>
      <c r="X397" s="440" t="str">
        <f>IF(OR($AH397="",$AH397="保有中"),"",$AH397)</f>
        <v/>
      </c>
      <c r="AD397" s="608"/>
      <c r="AE397" s="600" t="str">
        <f>IF($E397="","",WORKDAY($E397,12))</f>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IFERROR(INDEX(始値!$E$6:$BT$305,MATCH(TEXT($B397,"0"),TEXT(銘柄管理!$B$6:$B$305,"0"),0),MATCH($AE397,始値!$E$3:$BT$3,0)),"")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IF($F398="","",ROUND(IF($C398="売",$F398*0.94,$F398*1.06),0))</f>
        <v/>
      </c>
      <c r="N398" s="599" t="str">
        <f>IF($F398="","",ROUND(IF($C398="売",$F398*1.04,$F398*0.96),0))</f>
        <v/>
      </c>
      <c r="O398" s="478" t="str">
        <f>IF(OR($B398="",$F398="",$H398=""),"",IF($C398="売",IF($H398&lt;=$M398,"🟢利確",IF($H398&lt;=$F398*0.95,"🟡利確&amp;TR STOP検討",IF($H398&gt;=$N398,"🔴損切",IF($H398&gt;=$F398*1.035,"🔴損切間近",IF($H398&gt;=$F398*1.03,"⚠️+3%注意","保持継続"))))),IF($H398&gt;=$M398,"🟢利確",IF($H398&gt;=$F398*1.05,"🟡利確&amp;TR STOP検討",IF($H398&lt;=$N398,"🔴損切",IF($H398&lt;=$F398*0.965,"🔴損切間近",IF($H398&lt;=$F398*0.97,"⚠️-3%注意","保持継続")))))))</f>
        <v/>
      </c>
      <c r="P398" s="445"/>
      <c r="R398" s="440" t="str">
        <f>IF(P398="","",ROUND(P398*0.97,0))</f>
        <v/>
      </c>
      <c r="S398" s="440" t="str">
        <f>IF(B398="","",IF(T398&lt;&gt;"","✅売却済",IF(OR(H398="",L398=""),"📌保有中",IF(L398&gt;=0.06,"🟢利確推奨",IF(L398&gt;=0.05,"🟡利確直近",IF(L398&gt;=0.045,"🔵トレーリング検討",IF(L398&gt;-0.03,"📌保有中",IF(L398&gt;-0.04,"⚠️損切注意","🔴損切り"))))))))</f>
        <v/>
      </c>
      <c r="T398" s="597" t="str">
        <f>IF(OR($AH398="",$AH398="保有中"),"",IF($AH398="日数制限",$AE398,IF($AH398="損切確定",IF(N($AG398)=0,TODAY(),$AG398),IF(N($AF398)=0,TODAY(),$AF398))))</f>
        <v/>
      </c>
      <c r="U398" s="599" t="str">
        <f>IF(OR($AH398="",$AH398="保有中"),"",ROUND(IF($AH398="日数制限",$AI398,IF($AH398="利益確定",$M398,$N398)),0))</f>
        <v/>
      </c>
      <c r="V398" s="704" t="str">
        <f>IF(OR(F398="",G398="",U398=""),"",IF(C398="売",(F398-U398)*G398,(U398-F398)*G398))</f>
        <v/>
      </c>
      <c r="W398" s="440" t="str">
        <f>IF(OR($E398="",$B398=""),"",IF($T398&lt;&gt;"",$T398-$E398,TODAY()-$E398)+1)</f>
        <v/>
      </c>
      <c r="X398" s="440" t="str">
        <f>IF(OR($AH398="",$AH398="保有中"),"",$AH398)</f>
        <v/>
      </c>
      <c r="AD398" s="608"/>
      <c r="AE398" s="600" t="str">
        <f>IF($E398="","",WORKDAY($E398,12))</f>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IFERROR(INDEX(始値!$E$6:$BT$305,MATCH(TEXT($B398,"0"),TEXT(銘柄管理!$B$6:$B$305,"0"),0),MATCH($AE398,始値!$E$3:$BT$3,0)),"")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IF($F399="","",ROUND(IF($C399="売",$F399*0.94,$F399*1.06),0))</f>
        <v/>
      </c>
      <c r="N399" s="599" t="str">
        <f>IF($F399="","",ROUND(IF($C399="売",$F399*1.04,$F399*0.96),0))</f>
        <v/>
      </c>
      <c r="O399" s="478" t="str">
        <f>IF(OR($B399="",$F399="",$H399=""),"",IF($C399="売",IF($H399&lt;=$M399,"🟢利確",IF($H399&lt;=$F399*0.95,"🟡利確&amp;TR STOP検討",IF($H399&gt;=$N399,"🔴損切",IF($H399&gt;=$F399*1.035,"🔴損切間近",IF($H399&gt;=$F399*1.03,"⚠️+3%注意","保持継続"))))),IF($H399&gt;=$M399,"🟢利確",IF($H399&gt;=$F399*1.05,"🟡利確&amp;TR STOP検討",IF($H399&lt;=$N399,"🔴損切",IF($H399&lt;=$F399*0.965,"🔴損切間近",IF($H399&lt;=$F399*0.97,"⚠️-3%注意","保持継続")))))))</f>
        <v/>
      </c>
      <c r="P399" s="445"/>
      <c r="R399" s="440" t="str">
        <f>IF(P399="","",ROUND(P399*0.97,0))</f>
        <v/>
      </c>
      <c r="S399" s="440" t="str">
        <f>IF(B399="","",IF(T399&lt;&gt;"","✅売却済",IF(OR(H399="",L399=""),"📌保有中",IF(L399&gt;=0.06,"🟢利確推奨",IF(L399&gt;=0.05,"🟡利確直近",IF(L399&gt;=0.045,"🔵トレーリング検討",IF(L399&gt;-0.03,"📌保有中",IF(L399&gt;-0.04,"⚠️損切注意","🔴損切り"))))))))</f>
        <v/>
      </c>
      <c r="T399" s="597" t="str">
        <f>IF(OR($AH399="",$AH399="保有中"),"",IF($AH399="日数制限",$AE399,IF($AH399="損切確定",IF(N($AG399)=0,TODAY(),$AG399),IF(N($AF399)=0,TODAY(),$AF399))))</f>
        <v/>
      </c>
      <c r="U399" s="599" t="str">
        <f>IF(OR($AH399="",$AH399="保有中"),"",ROUND(IF($AH399="日数制限",$AI399,IF($AH399="利益確定",$M399,$N399)),0))</f>
        <v/>
      </c>
      <c r="V399" s="704" t="str">
        <f>IF(OR(F399="",G399="",U399=""),"",IF(C399="売",(F399-U399)*G399,(U399-F399)*G399))</f>
        <v/>
      </c>
      <c r="W399" s="440" t="str">
        <f>IF(OR($E399="",$B399=""),"",IF($T399&lt;&gt;"",$T399-$E399,TODAY()-$E399)+1)</f>
        <v/>
      </c>
      <c r="X399" s="440" t="str">
        <f>IF(OR($AH399="",$AH399="保有中"),"",$AH399)</f>
        <v/>
      </c>
      <c r="AD399" s="608"/>
      <c r="AE399" s="600" t="str">
        <f>IF($E399="","",WORKDAY($E399,12))</f>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IFERROR(INDEX(始値!$E$6:$BT$305,MATCH(TEXT($B399,"0"),TEXT(銘柄管理!$B$6:$B$305,"0"),0),MATCH($AE399,始値!$E$3:$BT$3,0)),"")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IF($F400="","",ROUND(IF($C400="売",$F400*0.94,$F400*1.06),0))</f>
        <v/>
      </c>
      <c r="N400" s="599" t="str">
        <f>IF($F400="","",ROUND(IF($C400="売",$F400*1.04,$F400*0.96),0))</f>
        <v/>
      </c>
      <c r="O400" s="478" t="str">
        <f>IF(OR($B400="",$F400="",$H400=""),"",IF($C400="売",IF($H400&lt;=$M400,"🟢利確",IF($H400&lt;=$F400*0.95,"🟡利確&amp;TR STOP検討",IF($H400&gt;=$N400,"🔴損切",IF($H400&gt;=$F400*1.035,"🔴損切間近",IF($H400&gt;=$F400*1.03,"⚠️+3%注意","保持継続"))))),IF($H400&gt;=$M400,"🟢利確",IF($H400&gt;=$F400*1.05,"🟡利確&amp;TR STOP検討",IF($H400&lt;=$N400,"🔴損切",IF($H400&lt;=$F400*0.965,"🔴損切間近",IF($H400&lt;=$F400*0.97,"⚠️-3%注意","保持継続")))))))</f>
        <v/>
      </c>
      <c r="P400" s="445"/>
      <c r="R400" s="440" t="str">
        <f>IF(P400="","",ROUND(P400*0.97,0))</f>
        <v/>
      </c>
      <c r="S400" s="440" t="str">
        <f>IF(B400="","",IF(T400&lt;&gt;"","✅売却済",IF(OR(H400="",L400=""),"📌保有中",IF(L400&gt;=0.06,"🟢利確推奨",IF(L400&gt;=0.05,"🟡利確直近",IF(L400&gt;=0.045,"🔵トレーリング検討",IF(L400&gt;-0.03,"📌保有中",IF(L400&gt;-0.04,"⚠️損切注意","🔴損切り"))))))))</f>
        <v/>
      </c>
      <c r="T400" s="597" t="str">
        <f>IF(OR($AH400="",$AH400="保有中"),"",IF($AH400="日数制限",$AE400,IF($AH400="損切確定",IF(N($AG400)=0,TODAY(),$AG400),IF(N($AF400)=0,TODAY(),$AF400))))</f>
        <v/>
      </c>
      <c r="U400" s="599" t="str">
        <f>IF(OR($AH400="",$AH400="保有中"),"",ROUND(IF($AH400="日数制限",$AI400,IF($AH400="利益確定",$M400,$N400)),0))</f>
        <v/>
      </c>
      <c r="V400" s="704" t="str">
        <f>IF(OR(F400="",G400="",U400=""),"",IF(C400="売",(F400-U400)*G400,(U400-F400)*G400))</f>
        <v/>
      </c>
      <c r="W400" s="440" t="str">
        <f>IF(OR($E400="",$B400=""),"",IF($T400&lt;&gt;"",$T400-$E400,TODAY()-$E400)+1)</f>
        <v/>
      </c>
      <c r="X400" s="440" t="str">
        <f>IF(OR($AH400="",$AH400="保有中"),"",$AH400)</f>
        <v/>
      </c>
      <c r="AD400" s="608"/>
      <c r="AE400" s="600" t="str">
        <f>IF($E400="","",WORKDAY($E400,12))</f>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IFERROR(INDEX(始値!$E$6:$BT$305,MATCH(TEXT($B400,"0"),TEXT(銘柄管理!$B$6:$B$305,"0"),0),MATCH($AE400,始値!$E$3:$BT$3,0)),"")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IF($F401="","",ROUND(IF($C401="売",$F401*0.94,$F401*1.06),0))</f>
        <v/>
      </c>
      <c r="N401" s="599" t="str">
        <f>IF($F401="","",ROUND(IF($C401="売",$F401*1.04,$F401*0.96),0))</f>
        <v/>
      </c>
      <c r="O401" s="478" t="str">
        <f>IF(OR($B401="",$F401="",$H401=""),"",IF($C401="売",IF($H401&lt;=$M401,"🟢利確",IF($H401&lt;=$F401*0.95,"🟡利確&amp;TR STOP検討",IF($H401&gt;=$N401,"🔴損切",IF($H401&gt;=$F401*1.035,"🔴損切間近",IF($H401&gt;=$F401*1.03,"⚠️+3%注意","保持継続"))))),IF($H401&gt;=$M401,"🟢利確",IF($H401&gt;=$F401*1.05,"🟡利確&amp;TR STOP検討",IF($H401&lt;=$N401,"🔴損切",IF($H401&lt;=$F401*0.965,"🔴損切間近",IF($H401&lt;=$F401*0.97,"⚠️-3%注意","保持継続")))))))</f>
        <v/>
      </c>
      <c r="P401" s="445"/>
      <c r="R401" s="440" t="str">
        <f>IF(P401="","",ROUND(P401*0.97,0))</f>
        <v/>
      </c>
      <c r="S401" s="440" t="str">
        <f>IF(B401="","",IF(T401&lt;&gt;"","✅売却済",IF(OR(H401="",L401=""),"📌保有中",IF(L401&gt;=0.06,"🟢利確推奨",IF(L401&gt;=0.05,"🟡利確直近",IF(L401&gt;=0.045,"🔵トレーリング検討",IF(L401&gt;-0.03,"📌保有中",IF(L401&gt;-0.04,"⚠️損切注意","🔴損切り"))))))))</f>
        <v/>
      </c>
      <c r="T401" s="597" t="str">
        <f>IF(OR($AH401="",$AH401="保有中"),"",IF($AH401="日数制限",$AE401,IF($AH401="損切確定",IF(N($AG401)=0,TODAY(),$AG401),IF(N($AF401)=0,TODAY(),$AF401))))</f>
        <v/>
      </c>
      <c r="U401" s="599" t="str">
        <f>IF(OR($AH401="",$AH401="保有中"),"",ROUND(IF($AH401="日数制限",$AI401,IF($AH401="利益確定",$M401,$N401)),0))</f>
        <v/>
      </c>
      <c r="V401" s="704" t="str">
        <f>IF(OR(F401="",G401="",U401=""),"",IF(C401="売",(F401-U401)*G401,(U401-F401)*G401))</f>
        <v/>
      </c>
      <c r="W401" s="440" t="str">
        <f>IF(OR($E401="",$B401=""),"",IF($T401&lt;&gt;"",$T401-$E401,TODAY()-$E401)+1)</f>
        <v/>
      </c>
      <c r="X401" s="440" t="str">
        <f>IF(OR($AH401="",$AH401="保有中"),"",$AH401)</f>
        <v/>
      </c>
      <c r="AD401" s="608"/>
      <c r="AE401" s="600" t="str">
        <f>IF($E401="","",WORKDAY($E401,12))</f>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IFERROR(INDEX(始値!$E$6:$BT$305,MATCH(TEXT($B401,"0"),TEXT(銘柄管理!$B$6:$B$305,"0"),0),MATCH($AE401,始値!$E$3:$BT$3,0)),"")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IF($F402="","",ROUND(IF($C402="売",$F402*0.94,$F402*1.06),0))</f>
        <v/>
      </c>
      <c r="N402" s="599" t="str">
        <f>IF($F402="","",ROUND(IF($C402="売",$F402*1.04,$F402*0.96),0))</f>
        <v/>
      </c>
      <c r="O402" s="478" t="str">
        <f>IF(OR($B402="",$F402="",$H402=""),"",IF($C402="売",IF($H402&lt;=$M402,"🟢利確",IF($H402&lt;=$F402*0.95,"🟡利確&amp;TR STOP検討",IF($H402&gt;=$N402,"🔴損切",IF($H402&gt;=$F402*1.035,"🔴損切間近",IF($H402&gt;=$F402*1.03,"⚠️+3%注意","保持継続"))))),IF($H402&gt;=$M402,"🟢利確",IF($H402&gt;=$F402*1.05,"🟡利確&amp;TR STOP検討",IF($H402&lt;=$N402,"🔴損切",IF($H402&lt;=$F402*0.965,"🔴損切間近",IF($H402&lt;=$F402*0.97,"⚠️-3%注意","保持継続")))))))</f>
        <v/>
      </c>
      <c r="P402" s="445"/>
      <c r="R402" s="440" t="str">
        <f>IF(P402="","",ROUND(P402*0.97,0))</f>
        <v/>
      </c>
      <c r="S402" s="440" t="str">
        <f>IF(B402="","",IF(T402&lt;&gt;"","✅売却済",IF(OR(H402="",L402=""),"📌保有中",IF(L402&gt;=0.06,"🟢利確推奨",IF(L402&gt;=0.05,"🟡利確直近",IF(L402&gt;=0.045,"🔵トレーリング検討",IF(L402&gt;-0.03,"📌保有中",IF(L402&gt;-0.04,"⚠️損切注意","🔴損切り"))))))))</f>
        <v/>
      </c>
      <c r="T402" s="597" t="str">
        <f>IF(OR($AH402="",$AH402="保有中"),"",IF($AH402="日数制限",$AE402,IF($AH402="損切確定",IF(N($AG402)=0,TODAY(),$AG402),IF(N($AF402)=0,TODAY(),$AF402))))</f>
        <v/>
      </c>
      <c r="U402" s="599" t="str">
        <f>IF(OR($AH402="",$AH402="保有中"),"",ROUND(IF($AH402="日数制限",$AI402,IF($AH402="利益確定",$M402,$N402)),0))</f>
        <v/>
      </c>
      <c r="V402" s="704" t="str">
        <f>IF(OR(F402="",G402="",U402=""),"",IF(C402="売",(F402-U402)*G402,(U402-F402)*G402))</f>
        <v/>
      </c>
      <c r="W402" s="440" t="str">
        <f>IF(OR($E402="",$B402=""),"",IF($T402&lt;&gt;"",$T402-$E402,TODAY()-$E402)+1)</f>
        <v/>
      </c>
      <c r="X402" s="440" t="str">
        <f>IF(OR($AH402="",$AH402="保有中"),"",$AH402)</f>
        <v/>
      </c>
      <c r="AD402" s="608"/>
      <c r="AE402" s="600" t="str">
        <f>IF($E402="","",WORKDAY($E402,12))</f>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IFERROR(INDEX(始値!$E$6:$BT$305,MATCH(TEXT($B402,"0"),TEXT(銘柄管理!$B$6:$B$305,"0"),0),MATCH($AE402,始値!$E$3:$BT$3,0)),"")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IF($F403="","",ROUND(IF($C403="売",$F403*0.94,$F403*1.06),0))</f>
        <v/>
      </c>
      <c r="N403" s="599" t="str">
        <f>IF($F403="","",ROUND(IF($C403="売",$F403*1.04,$F403*0.96),0))</f>
        <v/>
      </c>
      <c r="O403" s="478" t="str">
        <f>IF(OR($B403="",$F403="",$H403=""),"",IF($C403="売",IF($H403&lt;=$M403,"🟢利確",IF($H403&lt;=$F403*0.95,"🟡利確&amp;TR STOP検討",IF($H403&gt;=$N403,"🔴損切",IF($H403&gt;=$F403*1.035,"🔴損切間近",IF($H403&gt;=$F403*1.03,"⚠️+3%注意","保持継続"))))),IF($H403&gt;=$M403,"🟢利確",IF($H403&gt;=$F403*1.05,"🟡利確&amp;TR STOP検討",IF($H403&lt;=$N403,"🔴損切",IF($H403&lt;=$F403*0.965,"🔴損切間近",IF($H403&lt;=$F403*0.97,"⚠️-3%注意","保持継続")))))))</f>
        <v/>
      </c>
      <c r="P403" s="445"/>
      <c r="R403" s="440" t="str">
        <f>IF(P403="","",ROUND(P403*0.97,0))</f>
        <v/>
      </c>
      <c r="S403" s="440" t="str">
        <f>IF(B403="","",IF(T403&lt;&gt;"","✅売却済",IF(OR(H403="",L403=""),"📌保有中",IF(L403&gt;=0.06,"🟢利確推奨",IF(L403&gt;=0.05,"🟡利確直近",IF(L403&gt;=0.045,"🔵トレーリング検討",IF(L403&gt;-0.03,"📌保有中",IF(L403&gt;-0.04,"⚠️損切注意","🔴損切り"))))))))</f>
        <v/>
      </c>
      <c r="T403" s="597" t="str">
        <f>IF(OR($AH403="",$AH403="保有中"),"",IF($AH403="日数制限",$AE403,IF($AH403="損切確定",IF(N($AG403)=0,TODAY(),$AG403),IF(N($AF403)=0,TODAY(),$AF403))))</f>
        <v/>
      </c>
      <c r="U403" s="599" t="str">
        <f>IF(OR($AH403="",$AH403="保有中"),"",ROUND(IF($AH403="日数制限",$AI403,IF($AH403="利益確定",$M403,$N403)),0))</f>
        <v/>
      </c>
      <c r="V403" s="704" t="str">
        <f>IF(OR(F403="",G403="",U403=""),"",IF(C403="売",(F403-U403)*G403,(U403-F403)*G403))</f>
        <v/>
      </c>
      <c r="W403" s="440" t="str">
        <f>IF(OR($E403="",$B403=""),"",IF($T403&lt;&gt;"",$T403-$E403,TODAY()-$E403)+1)</f>
        <v/>
      </c>
      <c r="X403" s="440" t="str">
        <f>IF(OR($AH403="",$AH403="保有中"),"",$AH403)</f>
        <v/>
      </c>
      <c r="AD403" s="608"/>
      <c r="AE403" s="600" t="str">
        <f>IF($E403="","",WORKDAY($E403,12))</f>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IFERROR(INDEX(始値!$E$6:$BT$305,MATCH(TEXT($B403,"0"),TEXT(銘柄管理!$B$6:$B$305,"0"),0),MATCH($AE403,始値!$E$3:$BT$3,0)),"")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IF($F404="","",ROUND(IF($C404="売",$F404*0.94,$F404*1.06),0))</f>
        <v/>
      </c>
      <c r="N404" s="599" t="str">
        <f>IF($F404="","",ROUND(IF($C404="売",$F404*1.04,$F404*0.96),0))</f>
        <v/>
      </c>
      <c r="O404" s="478" t="str">
        <f>IF(OR($B404="",$F404="",$H404=""),"",IF($C404="売",IF($H404&lt;=$M404,"🟢利確",IF($H404&lt;=$F404*0.95,"🟡利確&amp;TR STOP検討",IF($H404&gt;=$N404,"🔴損切",IF($H404&gt;=$F404*1.035,"🔴損切間近",IF($H404&gt;=$F404*1.03,"⚠️+3%注意","保持継続"))))),IF($H404&gt;=$M404,"🟢利確",IF($H404&gt;=$F404*1.05,"🟡利確&amp;TR STOP検討",IF($H404&lt;=$N404,"🔴損切",IF($H404&lt;=$F404*0.965,"🔴損切間近",IF($H404&lt;=$F404*0.97,"⚠️-3%注意","保持継続")))))))</f>
        <v/>
      </c>
      <c r="P404" s="445"/>
      <c r="R404" s="440" t="str">
        <f>IF(P404="","",ROUND(P404*0.97,0))</f>
        <v/>
      </c>
      <c r="S404" s="440" t="str">
        <f>IF(B404="","",IF(T404&lt;&gt;"","✅売却済",IF(OR(H404="",L404=""),"📌保有中",IF(L404&gt;=0.06,"🟢利確推奨",IF(L404&gt;=0.05,"🟡利確直近",IF(L404&gt;=0.045,"🔵トレーリング検討",IF(L404&gt;-0.03,"📌保有中",IF(L404&gt;-0.04,"⚠️損切注意","🔴損切り"))))))))</f>
        <v/>
      </c>
      <c r="T404" s="597" t="str">
        <f>IF(OR($AH404="",$AH404="保有中"),"",IF($AH404="日数制限",$AE404,IF($AH404="損切確定",IF(N($AG404)=0,TODAY(),$AG404),IF(N($AF404)=0,TODAY(),$AF404))))</f>
        <v/>
      </c>
      <c r="U404" s="599" t="str">
        <f>IF(OR($AH404="",$AH404="保有中"),"",ROUND(IF($AH404="日数制限",$AI404,IF($AH404="利益確定",$M404,$N404)),0))</f>
        <v/>
      </c>
      <c r="V404" s="704" t="str">
        <f>IF(OR(F404="",G404="",U404=""),"",IF(C404="売",(F404-U404)*G404,(U404-F404)*G404))</f>
        <v/>
      </c>
      <c r="W404" s="440" t="str">
        <f>IF(OR($E404="",$B404=""),"",IF($T404&lt;&gt;"",$T404-$E404,TODAY()-$E404)+1)</f>
        <v/>
      </c>
      <c r="X404" s="440" t="str">
        <f>IF(OR($AH404="",$AH404="保有中"),"",$AH404)</f>
        <v/>
      </c>
      <c r="AD404" s="608"/>
      <c r="AE404" s="600" t="str">
        <f>IF($E404="","",WORKDAY($E404,12))</f>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IFERROR(INDEX(始値!$E$6:$BT$305,MATCH(TEXT($B404,"0"),TEXT(銘柄管理!$B$6:$B$305,"0"),0),MATCH($AE404,始値!$E$3:$BT$3,0)),"")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IF($F405="","",ROUND(IF($C405="売",$F405*0.94,$F405*1.06),0))</f>
        <v/>
      </c>
      <c r="N405" s="599" t="str">
        <f>IF($F405="","",ROUND(IF($C405="売",$F405*1.04,$F405*0.96),0))</f>
        <v/>
      </c>
      <c r="O405" s="478" t="str">
        <f>IF(OR($B405="",$F405="",$H405=""),"",IF($C405="売",IF($H405&lt;=$M405,"🟢利確",IF($H405&lt;=$F405*0.95,"🟡利確&amp;TR STOP検討",IF($H405&gt;=$N405,"🔴損切",IF($H405&gt;=$F405*1.035,"🔴損切間近",IF($H405&gt;=$F405*1.03,"⚠️+3%注意","保持継続"))))),IF($H405&gt;=$M405,"🟢利確",IF($H405&gt;=$F405*1.05,"🟡利確&amp;TR STOP検討",IF($H405&lt;=$N405,"🔴損切",IF($H405&lt;=$F405*0.965,"🔴損切間近",IF($H405&lt;=$F405*0.97,"⚠️-3%注意","保持継続")))))))</f>
        <v/>
      </c>
      <c r="P405" s="445"/>
      <c r="R405" s="440" t="str">
        <f>IF(P405="","",ROUND(P405*0.97,0))</f>
        <v/>
      </c>
      <c r="S405" s="440" t="str">
        <f>IF(B405="","",IF(T405&lt;&gt;"","✅売却済",IF(OR(H405="",L405=""),"📌保有中",IF(L405&gt;=0.06,"🟢利確推奨",IF(L405&gt;=0.05,"🟡利確直近",IF(L405&gt;=0.045,"🔵トレーリング検討",IF(L405&gt;-0.03,"📌保有中",IF(L405&gt;-0.04,"⚠️損切注意","🔴損切り"))))))))</f>
        <v/>
      </c>
      <c r="T405" s="597" t="str">
        <f>IF(OR($AH405="",$AH405="保有中"),"",IF($AH405="日数制限",$AE405,IF($AH405="損切確定",IF(N($AG405)=0,TODAY(),$AG405),IF(N($AF405)=0,TODAY(),$AF405))))</f>
        <v/>
      </c>
      <c r="U405" s="599" t="str">
        <f>IF(OR($AH405="",$AH405="保有中"),"",ROUND(IF($AH405="日数制限",$AI405,IF($AH405="利益確定",$M405,$N405)),0))</f>
        <v/>
      </c>
      <c r="V405" s="704" t="str">
        <f>IF(OR(F405="",G405="",U405=""),"",IF(C405="売",(F405-U405)*G405,(U405-F405)*G405))</f>
        <v/>
      </c>
      <c r="W405" s="440" t="str">
        <f>IF(OR($E405="",$B405=""),"",IF($T405&lt;&gt;"",$T405-$E405,TODAY()-$E405)+1)</f>
        <v/>
      </c>
      <c r="X405" s="440" t="str">
        <f>IF(OR($AH405="",$AH405="保有中"),"",$AH405)</f>
        <v/>
      </c>
      <c r="AD405" s="608"/>
      <c r="AE405" s="600" t="str">
        <f>IF($E405="","",WORKDAY($E405,12))</f>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IFERROR(INDEX(始値!$E$6:$BT$305,MATCH(TEXT($B405,"0"),TEXT(銘柄管理!$B$6:$B$305,"0"),0),MATCH($AE405,始値!$E$3:$BT$3,0)),"")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IF($F406="","",ROUND(IF($C406="売",$F406*0.94,$F406*1.06),0))</f>
        <v/>
      </c>
      <c r="N406" s="599" t="str">
        <f>IF($F406="","",ROUND(IF($C406="売",$F406*1.04,$F406*0.96),0))</f>
        <v/>
      </c>
      <c r="O406" s="478" t="str">
        <f>IF(OR($B406="",$F406="",$H406=""),"",IF($C406="売",IF($H406&lt;=$M406,"🟢利確",IF($H406&lt;=$F406*0.95,"🟡利確&amp;TR STOP検討",IF($H406&gt;=$N406,"🔴損切",IF($H406&gt;=$F406*1.035,"🔴損切間近",IF($H406&gt;=$F406*1.03,"⚠️+3%注意","保持継続"))))),IF($H406&gt;=$M406,"🟢利確",IF($H406&gt;=$F406*1.05,"🟡利確&amp;TR STOP検討",IF($H406&lt;=$N406,"🔴損切",IF($H406&lt;=$F406*0.965,"🔴損切間近",IF($H406&lt;=$F406*0.97,"⚠️-3%注意","保持継続")))))))</f>
        <v/>
      </c>
      <c r="P406" s="445"/>
      <c r="R406" s="440" t="str">
        <f>IF(P406="","",ROUND(P406*0.97,0))</f>
        <v/>
      </c>
      <c r="S406" s="440" t="str">
        <f>IF(B406="","",IF(T406&lt;&gt;"","✅売却済",IF(OR(H406="",L406=""),"📌保有中",IF(L406&gt;=0.06,"🟢利確推奨",IF(L406&gt;=0.05,"🟡利確直近",IF(L406&gt;=0.045,"🔵トレーリング検討",IF(L406&gt;-0.03,"📌保有中",IF(L406&gt;-0.04,"⚠️損切注意","🔴損切り"))))))))</f>
        <v/>
      </c>
      <c r="T406" s="597" t="str">
        <f>IF(OR($AH406="",$AH406="保有中"),"",IF($AH406="日数制限",$AE406,IF($AH406="損切確定",IF(N($AG406)=0,TODAY(),$AG406),IF(N($AF406)=0,TODAY(),$AF406))))</f>
        <v/>
      </c>
      <c r="U406" s="599" t="str">
        <f>IF(OR($AH406="",$AH406="保有中"),"",ROUND(IF($AH406="日数制限",$AI406,IF($AH406="利益確定",$M406,$N406)),0))</f>
        <v/>
      </c>
      <c r="V406" s="704" t="str">
        <f>IF(OR(F406="",G406="",U406=""),"",IF(C406="売",(F406-U406)*G406,(U406-F406)*G406))</f>
        <v/>
      </c>
      <c r="W406" s="440" t="str">
        <f>IF(OR($E406="",$B406=""),"",IF($T406&lt;&gt;"",$T406-$E406,TODAY()-$E406)+1)</f>
        <v/>
      </c>
      <c r="X406" s="440" t="str">
        <f>IF(OR($AH406="",$AH406="保有中"),"",$AH406)</f>
        <v/>
      </c>
      <c r="AD406" s="608"/>
      <c r="AE406" s="600" t="str">
        <f>IF($E406="","",WORKDAY($E406,12))</f>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IFERROR(INDEX(始値!$E$6:$BT$305,MATCH(TEXT($B406,"0"),TEXT(銘柄管理!$B$6:$B$305,"0"),0),MATCH($AE406,始値!$E$3:$BT$3,0)),"")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IF($F407="","",ROUND(IF($C407="売",$F407*0.94,$F407*1.06),0))</f>
        <v/>
      </c>
      <c r="N407" s="599" t="str">
        <f>IF($F407="","",ROUND(IF($C407="売",$F407*1.04,$F407*0.96),0))</f>
        <v/>
      </c>
      <c r="O407" s="478" t="str">
        <f>IF(OR($B407="",$F407="",$H407=""),"",IF($C407="売",IF($H407&lt;=$M407,"🟢利確",IF($H407&lt;=$F407*0.95,"🟡利確&amp;TR STOP検討",IF($H407&gt;=$N407,"🔴損切",IF($H407&gt;=$F407*1.035,"🔴損切間近",IF($H407&gt;=$F407*1.03,"⚠️+3%注意","保持継続"))))),IF($H407&gt;=$M407,"🟢利確",IF($H407&gt;=$F407*1.05,"🟡利確&amp;TR STOP検討",IF($H407&lt;=$N407,"🔴損切",IF($H407&lt;=$F407*0.965,"🔴損切間近",IF($H407&lt;=$F407*0.97,"⚠️-3%注意","保持継続")))))))</f>
        <v/>
      </c>
      <c r="P407" s="445"/>
      <c r="R407" s="440" t="str">
        <f>IF(P407="","",ROUND(P407*0.97,0))</f>
        <v/>
      </c>
      <c r="S407" s="440" t="str">
        <f>IF(B407="","",IF(T407&lt;&gt;"","✅売却済",IF(OR(H407="",L407=""),"📌保有中",IF(L407&gt;=0.06,"🟢利確推奨",IF(L407&gt;=0.05,"🟡利確直近",IF(L407&gt;=0.045,"🔵トレーリング検討",IF(L407&gt;-0.03,"📌保有中",IF(L407&gt;-0.04,"⚠️損切注意","🔴損切り"))))))))</f>
        <v/>
      </c>
      <c r="T407" s="597" t="str">
        <f>IF(OR($AH407="",$AH407="保有中"),"",IF($AH407="日数制限",$AE407,IF($AH407="損切確定",IF(N($AG407)=0,TODAY(),$AG407),IF(N($AF407)=0,TODAY(),$AF407))))</f>
        <v/>
      </c>
      <c r="U407" s="599" t="str">
        <f>IF(OR($AH407="",$AH407="保有中"),"",ROUND(IF($AH407="日数制限",$AI407,IF($AH407="利益確定",$M407,$N407)),0))</f>
        <v/>
      </c>
      <c r="V407" s="704" t="str">
        <f>IF(OR(F407="",G407="",U407=""),"",IF(C407="売",(F407-U407)*G407,(U407-F407)*G407))</f>
        <v/>
      </c>
      <c r="W407" s="440" t="str">
        <f>IF(OR($E407="",$B407=""),"",IF($T407&lt;&gt;"",$T407-$E407,TODAY()-$E407)+1)</f>
        <v/>
      </c>
      <c r="X407" s="440" t="str">
        <f>IF(OR($AH407="",$AH407="保有中"),"",$AH407)</f>
        <v/>
      </c>
      <c r="AD407" s="608"/>
      <c r="AE407" s="600" t="str">
        <f>IF($E407="","",WORKDAY($E407,12))</f>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IFERROR(INDEX(始値!$E$6:$BT$305,MATCH(TEXT($B407,"0"),TEXT(銘柄管理!$B$6:$B$305,"0"),0),MATCH($AE407,始値!$E$3:$BT$3,0)),"")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IF($F408="","",ROUND(IF($C408="売",$F408*0.94,$F408*1.06),0))</f>
        <v/>
      </c>
      <c r="N408" s="599" t="str">
        <f>IF($F408="","",ROUND(IF($C408="売",$F408*1.04,$F408*0.96),0))</f>
        <v/>
      </c>
      <c r="O408" s="478" t="str">
        <f>IF(OR($B408="",$F408="",$H408=""),"",IF($C408="売",IF($H408&lt;=$M408,"🟢利確",IF($H408&lt;=$F408*0.95,"🟡利確&amp;TR STOP検討",IF($H408&gt;=$N408,"🔴損切",IF($H408&gt;=$F408*1.035,"🔴損切間近",IF($H408&gt;=$F408*1.03,"⚠️+3%注意","保持継続"))))),IF($H408&gt;=$M408,"🟢利確",IF($H408&gt;=$F408*1.05,"🟡利確&amp;TR STOP検討",IF($H408&lt;=$N408,"🔴損切",IF($H408&lt;=$F408*0.965,"🔴損切間近",IF($H408&lt;=$F408*0.97,"⚠️-3%注意","保持継続")))))))</f>
        <v/>
      </c>
      <c r="P408" s="445"/>
      <c r="R408" s="440" t="str">
        <f>IF(P408="","",ROUND(P408*0.97,0))</f>
        <v/>
      </c>
      <c r="S408" s="440" t="str">
        <f>IF(B408="","",IF(T408&lt;&gt;"","✅売却済",IF(OR(H408="",L408=""),"📌保有中",IF(L408&gt;=0.06,"🟢利確推奨",IF(L408&gt;=0.05,"🟡利確直近",IF(L408&gt;=0.045,"🔵トレーリング検討",IF(L408&gt;-0.03,"📌保有中",IF(L408&gt;-0.04,"⚠️損切注意","🔴損切り"))))))))</f>
        <v/>
      </c>
      <c r="T408" s="597" t="str">
        <f>IF(OR($AH408="",$AH408="保有中"),"",IF($AH408="日数制限",$AE408,IF($AH408="損切確定",IF(N($AG408)=0,TODAY(),$AG408),IF(N($AF408)=0,TODAY(),$AF408))))</f>
        <v/>
      </c>
      <c r="U408" s="599" t="str">
        <f>IF(OR($AH408="",$AH408="保有中"),"",ROUND(IF($AH408="日数制限",$AI408,IF($AH408="利益確定",$M408,$N408)),0))</f>
        <v/>
      </c>
      <c r="V408" s="704" t="str">
        <f>IF(OR(F408="",G408="",U408=""),"",IF(C408="売",(F408-U408)*G408,(U408-F408)*G408))</f>
        <v/>
      </c>
      <c r="W408" s="440" t="str">
        <f>IF(OR($E408="",$B408=""),"",IF($T408&lt;&gt;"",$T408-$E408,TODAY()-$E408)+1)</f>
        <v/>
      </c>
      <c r="X408" s="440" t="str">
        <f>IF(OR($AH408="",$AH408="保有中"),"",$AH408)</f>
        <v/>
      </c>
      <c r="AD408" s="608"/>
      <c r="AE408" s="600" t="str">
        <f>IF($E408="","",WORKDAY($E408,12))</f>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IFERROR(INDEX(始値!$E$6:$BT$305,MATCH(TEXT($B408,"0"),TEXT(銘柄管理!$B$6:$B$305,"0"),0),MATCH($AE408,始値!$E$3:$BT$3,0)),"")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IF($F409="","",ROUND(IF($C409="売",$F409*0.94,$F409*1.06),0))</f>
        <v/>
      </c>
      <c r="N409" s="599" t="str">
        <f>IF($F409="","",ROUND(IF($C409="売",$F409*1.04,$F409*0.96),0))</f>
        <v/>
      </c>
      <c r="O409" s="478" t="str">
        <f>IF(OR($B409="",$F409="",$H409=""),"",IF($C409="売",IF($H409&lt;=$M409,"🟢利確",IF($H409&lt;=$F409*0.95,"🟡利確&amp;TR STOP検討",IF($H409&gt;=$N409,"🔴損切",IF($H409&gt;=$F409*1.035,"🔴損切間近",IF($H409&gt;=$F409*1.03,"⚠️+3%注意","保持継続"))))),IF($H409&gt;=$M409,"🟢利確",IF($H409&gt;=$F409*1.05,"🟡利確&amp;TR STOP検討",IF($H409&lt;=$N409,"🔴損切",IF($H409&lt;=$F409*0.965,"🔴損切間近",IF($H409&lt;=$F409*0.97,"⚠️-3%注意","保持継続")))))))</f>
        <v/>
      </c>
      <c r="P409" s="445"/>
      <c r="R409" s="440" t="str">
        <f>IF(P409="","",ROUND(P409*0.97,0))</f>
        <v/>
      </c>
      <c r="S409" s="440" t="str">
        <f>IF(B409="","",IF(T409&lt;&gt;"","✅売却済",IF(OR(H409="",L409=""),"📌保有中",IF(L409&gt;=0.06,"🟢利確推奨",IF(L409&gt;=0.05,"🟡利確直近",IF(L409&gt;=0.045,"🔵トレーリング検討",IF(L409&gt;-0.03,"📌保有中",IF(L409&gt;-0.04,"⚠️損切注意","🔴損切り"))))))))</f>
        <v/>
      </c>
      <c r="T409" s="597" t="str">
        <f>IF(OR($AH409="",$AH409="保有中"),"",IF($AH409="日数制限",$AE409,IF($AH409="損切確定",IF(N($AG409)=0,TODAY(),$AG409),IF(N($AF409)=0,TODAY(),$AF409))))</f>
        <v/>
      </c>
      <c r="U409" s="599" t="str">
        <f>IF(OR($AH409="",$AH409="保有中"),"",ROUND(IF($AH409="日数制限",$AI409,IF($AH409="利益確定",$M409,$N409)),0))</f>
        <v/>
      </c>
      <c r="V409" s="704" t="str">
        <f>IF(OR(F409="",G409="",U409=""),"",IF(C409="売",(F409-U409)*G409,(U409-F409)*G409))</f>
        <v/>
      </c>
      <c r="W409" s="440" t="str">
        <f>IF(OR($E409="",$B409=""),"",IF($T409&lt;&gt;"",$T409-$E409,TODAY()-$E409)+1)</f>
        <v/>
      </c>
      <c r="X409" s="440" t="str">
        <f>IF(OR($AH409="",$AH409="保有中"),"",$AH409)</f>
        <v/>
      </c>
      <c r="AD409" s="608"/>
      <c r="AE409" s="600" t="str">
        <f>IF($E409="","",WORKDAY($E409,12))</f>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IFERROR(INDEX(始値!$E$6:$BT$305,MATCH(TEXT($B409,"0"),TEXT(銘柄管理!$B$6:$B$305,"0"),0),MATCH($AE409,始値!$E$3:$BT$3,0)),"")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IF($F410="","",ROUND(IF($C410="売",$F410*0.94,$F410*1.06),0))</f>
        <v/>
      </c>
      <c r="N410" s="599" t="str">
        <f>IF($F410="","",ROUND(IF($C410="売",$F410*1.04,$F410*0.96),0))</f>
        <v/>
      </c>
      <c r="O410" s="478" t="str">
        <f>IF(OR($B410="",$F410="",$H410=""),"",IF($C410="売",IF($H410&lt;=$M410,"🟢利確",IF($H410&lt;=$F410*0.95,"🟡利確&amp;TR STOP検討",IF($H410&gt;=$N410,"🔴損切",IF($H410&gt;=$F410*1.035,"🔴損切間近",IF($H410&gt;=$F410*1.03,"⚠️+3%注意","保持継続"))))),IF($H410&gt;=$M410,"🟢利確",IF($H410&gt;=$F410*1.05,"🟡利確&amp;TR STOP検討",IF($H410&lt;=$N410,"🔴損切",IF($H410&lt;=$F410*0.965,"🔴損切間近",IF($H410&lt;=$F410*0.97,"⚠️-3%注意","保持継続")))))))</f>
        <v/>
      </c>
      <c r="P410" s="445"/>
      <c r="R410" s="440" t="str">
        <f>IF(P410="","",ROUND(P410*0.97,0))</f>
        <v/>
      </c>
      <c r="S410" s="440" t="str">
        <f>IF(B410="","",IF(T410&lt;&gt;"","✅売却済",IF(OR(H410="",L410=""),"📌保有中",IF(L410&gt;=0.06,"🟢利確推奨",IF(L410&gt;=0.05,"🟡利確直近",IF(L410&gt;=0.045,"🔵トレーリング検討",IF(L410&gt;-0.03,"📌保有中",IF(L410&gt;-0.04,"⚠️損切注意","🔴損切り"))))))))</f>
        <v/>
      </c>
      <c r="T410" s="597" t="str">
        <f>IF(OR($AH410="",$AH410="保有中"),"",IF($AH410="日数制限",$AE410,IF($AH410="損切確定",IF(N($AG410)=0,TODAY(),$AG410),IF(N($AF410)=0,TODAY(),$AF410))))</f>
        <v/>
      </c>
      <c r="U410" s="599" t="str">
        <f>IF(OR($AH410="",$AH410="保有中"),"",ROUND(IF($AH410="日数制限",$AI410,IF($AH410="利益確定",$M410,$N410)),0))</f>
        <v/>
      </c>
      <c r="V410" s="704" t="str">
        <f>IF(OR(F410="",G410="",U410=""),"",IF(C410="売",(F410-U410)*G410,(U410-F410)*G410))</f>
        <v/>
      </c>
      <c r="W410" s="440" t="str">
        <f>IF(OR($E410="",$B410=""),"",IF($T410&lt;&gt;"",$T410-$E410,TODAY()-$E410)+1)</f>
        <v/>
      </c>
      <c r="X410" s="440" t="str">
        <f>IF(OR($AH410="",$AH410="保有中"),"",$AH410)</f>
        <v/>
      </c>
      <c r="AD410" s="608"/>
      <c r="AE410" s="600" t="str">
        <f>IF($E410="","",WORKDAY($E410,12))</f>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IFERROR(INDEX(始値!$E$6:$BT$305,MATCH(TEXT($B410,"0"),TEXT(銘柄管理!$B$6:$B$305,"0"),0),MATCH($AE410,始値!$E$3:$BT$3,0)),"")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IF($F411="","",ROUND(IF($C411="売",$F411*0.94,$F411*1.06),0))</f>
        <v/>
      </c>
      <c r="N411" s="599" t="str">
        <f>IF($F411="","",ROUND(IF($C411="売",$F411*1.04,$F411*0.96),0))</f>
        <v/>
      </c>
      <c r="O411" s="478" t="str">
        <f>IF(OR($B411="",$F411="",$H411=""),"",IF($C411="売",IF($H411&lt;=$M411,"🟢利確",IF($H411&lt;=$F411*0.95,"🟡利確&amp;TR STOP検討",IF($H411&gt;=$N411,"🔴損切",IF($H411&gt;=$F411*1.035,"🔴損切間近",IF($H411&gt;=$F411*1.03,"⚠️+3%注意","保持継続"))))),IF($H411&gt;=$M411,"🟢利確",IF($H411&gt;=$F411*1.05,"🟡利確&amp;TR STOP検討",IF($H411&lt;=$N411,"🔴損切",IF($H411&lt;=$F411*0.965,"🔴損切間近",IF($H411&lt;=$F411*0.97,"⚠️-3%注意","保持継続")))))))</f>
        <v/>
      </c>
      <c r="P411" s="445"/>
      <c r="R411" s="440" t="str">
        <f>IF(P411="","",ROUND(P411*0.97,0))</f>
        <v/>
      </c>
      <c r="S411" s="440" t="str">
        <f>IF(B411="","",IF(T411&lt;&gt;"","✅売却済",IF(OR(H411="",L411=""),"📌保有中",IF(L411&gt;=0.06,"🟢利確推奨",IF(L411&gt;=0.05,"🟡利確直近",IF(L411&gt;=0.045,"🔵トレーリング検討",IF(L411&gt;-0.03,"📌保有中",IF(L411&gt;-0.04,"⚠️損切注意","🔴損切り"))))))))</f>
        <v/>
      </c>
      <c r="T411" s="597" t="str">
        <f>IF(OR($AH411="",$AH411="保有中"),"",IF($AH411="日数制限",$AE411,IF($AH411="損切確定",IF(N($AG411)=0,TODAY(),$AG411),IF(N($AF411)=0,TODAY(),$AF411))))</f>
        <v/>
      </c>
      <c r="U411" s="599" t="str">
        <f>IF(OR($AH411="",$AH411="保有中"),"",ROUND(IF($AH411="日数制限",$AI411,IF($AH411="利益確定",$M411,$N411)),0))</f>
        <v/>
      </c>
      <c r="V411" s="704" t="str">
        <f>IF(OR(F411="",G411="",U411=""),"",IF(C411="売",(F411-U411)*G411,(U411-F411)*G411))</f>
        <v/>
      </c>
      <c r="W411" s="440" t="str">
        <f>IF(OR($E411="",$B411=""),"",IF($T411&lt;&gt;"",$T411-$E411,TODAY()-$E411)+1)</f>
        <v/>
      </c>
      <c r="X411" s="440" t="str">
        <f>IF(OR($AH411="",$AH411="保有中"),"",$AH411)</f>
        <v/>
      </c>
      <c r="AD411" s="608"/>
      <c r="AE411" s="600" t="str">
        <f>IF($E411="","",WORKDAY($E411,12))</f>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IFERROR(INDEX(始値!$E$6:$BT$305,MATCH(TEXT($B411,"0"),TEXT(銘柄管理!$B$6:$B$305,"0"),0),MATCH($AE411,始値!$E$3:$BT$3,0)),"")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IF($F412="","",ROUND(IF($C412="売",$F412*0.94,$F412*1.06),0))</f>
        <v/>
      </c>
      <c r="N412" s="599" t="str">
        <f>IF($F412="","",ROUND(IF($C412="売",$F412*1.04,$F412*0.96),0))</f>
        <v/>
      </c>
      <c r="O412" s="478" t="str">
        <f>IF(OR($B412="",$F412="",$H412=""),"",IF($C412="売",IF($H412&lt;=$M412,"🟢利確",IF($H412&lt;=$F412*0.95,"🟡利確&amp;TR STOP検討",IF($H412&gt;=$N412,"🔴損切",IF($H412&gt;=$F412*1.035,"🔴損切間近",IF($H412&gt;=$F412*1.03,"⚠️+3%注意","保持継続"))))),IF($H412&gt;=$M412,"🟢利確",IF($H412&gt;=$F412*1.05,"🟡利確&amp;TR STOP検討",IF($H412&lt;=$N412,"🔴損切",IF($H412&lt;=$F412*0.965,"🔴損切間近",IF($H412&lt;=$F412*0.97,"⚠️-3%注意","保持継続")))))))</f>
        <v/>
      </c>
      <c r="P412" s="445"/>
      <c r="R412" s="440" t="str">
        <f>IF(P412="","",ROUND(P412*0.97,0))</f>
        <v/>
      </c>
      <c r="S412" s="440" t="str">
        <f>IF(B412="","",IF(T412&lt;&gt;"","✅売却済",IF(OR(H412="",L412=""),"📌保有中",IF(L412&gt;=0.06,"🟢利確推奨",IF(L412&gt;=0.05,"🟡利確直近",IF(L412&gt;=0.045,"🔵トレーリング検討",IF(L412&gt;-0.03,"📌保有中",IF(L412&gt;-0.04,"⚠️損切注意","🔴損切り"))))))))</f>
        <v/>
      </c>
      <c r="T412" s="597" t="str">
        <f>IF(OR($AH412="",$AH412="保有中"),"",IF($AH412="日数制限",$AE412,IF($AH412="損切確定",IF(N($AG412)=0,TODAY(),$AG412),IF(N($AF412)=0,TODAY(),$AF412))))</f>
        <v/>
      </c>
      <c r="U412" s="599" t="str">
        <f>IF(OR($AH412="",$AH412="保有中"),"",ROUND(IF($AH412="日数制限",$AI412,IF($AH412="利益確定",$M412,$N412)),0))</f>
        <v/>
      </c>
      <c r="V412" s="704" t="str">
        <f>IF(OR(F412="",G412="",U412=""),"",IF(C412="売",(F412-U412)*G412,(U412-F412)*G412))</f>
        <v/>
      </c>
      <c r="W412" s="440" t="str">
        <f>IF(OR($E412="",$B412=""),"",IF($T412&lt;&gt;"",$T412-$E412,TODAY()-$E412)+1)</f>
        <v/>
      </c>
      <c r="X412" s="440" t="str">
        <f>IF(OR($AH412="",$AH412="保有中"),"",$AH412)</f>
        <v/>
      </c>
      <c r="AD412" s="608"/>
      <c r="AE412" s="600" t="str">
        <f>IF($E412="","",WORKDAY($E412,12))</f>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IFERROR(INDEX(始値!$E$6:$BT$305,MATCH(TEXT($B412,"0"),TEXT(銘柄管理!$B$6:$B$305,"0"),0),MATCH($AE412,始値!$E$3:$BT$3,0)),"")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IF($F413="","",ROUND(IF($C413="売",$F413*0.94,$F413*1.06),0))</f>
        <v/>
      </c>
      <c r="N413" s="599" t="str">
        <f>IF($F413="","",ROUND(IF($C413="売",$F413*1.04,$F413*0.96),0))</f>
        <v/>
      </c>
      <c r="O413" s="478" t="str">
        <f>IF(OR($B413="",$F413="",$H413=""),"",IF($C413="売",IF($H413&lt;=$M413,"🟢利確",IF($H413&lt;=$F413*0.95,"🟡利確&amp;TR STOP検討",IF($H413&gt;=$N413,"🔴損切",IF($H413&gt;=$F413*1.035,"🔴損切間近",IF($H413&gt;=$F413*1.03,"⚠️+3%注意","保持継続"))))),IF($H413&gt;=$M413,"🟢利確",IF($H413&gt;=$F413*1.05,"🟡利確&amp;TR STOP検討",IF($H413&lt;=$N413,"🔴損切",IF($H413&lt;=$F413*0.965,"🔴損切間近",IF($H413&lt;=$F413*0.97,"⚠️-3%注意","保持継続")))))))</f>
        <v/>
      </c>
      <c r="P413" s="445"/>
      <c r="R413" s="440" t="str">
        <f>IF(P413="","",ROUND(P413*0.97,0))</f>
        <v/>
      </c>
      <c r="S413" s="440" t="str">
        <f>IF(B413="","",IF(T413&lt;&gt;"","✅売却済",IF(OR(H413="",L413=""),"📌保有中",IF(L413&gt;=0.06,"🟢利確推奨",IF(L413&gt;=0.05,"🟡利確直近",IF(L413&gt;=0.045,"🔵トレーリング検討",IF(L413&gt;-0.03,"📌保有中",IF(L413&gt;-0.04,"⚠️損切注意","🔴損切り"))))))))</f>
        <v/>
      </c>
      <c r="T413" s="597" t="str">
        <f>IF(OR($AH413="",$AH413="保有中"),"",IF($AH413="日数制限",$AE413,IF($AH413="損切確定",IF(N($AG413)=0,TODAY(),$AG413),IF(N($AF413)=0,TODAY(),$AF413))))</f>
        <v/>
      </c>
      <c r="U413" s="599" t="str">
        <f>IF(OR($AH413="",$AH413="保有中"),"",ROUND(IF($AH413="日数制限",$AI413,IF($AH413="利益確定",$M413,$N413)),0))</f>
        <v/>
      </c>
      <c r="V413" s="704" t="str">
        <f>IF(OR(F413="",G413="",U413=""),"",IF(C413="売",(F413-U413)*G413,(U413-F413)*G413))</f>
        <v/>
      </c>
      <c r="W413" s="440" t="str">
        <f>IF(OR($E413="",$B413=""),"",IF($T413&lt;&gt;"",$T413-$E413,TODAY()-$E413)+1)</f>
        <v/>
      </c>
      <c r="X413" s="440" t="str">
        <f>IF(OR($AH413="",$AH413="保有中"),"",$AH413)</f>
        <v/>
      </c>
      <c r="AD413" s="608"/>
      <c r="AE413" s="600" t="str">
        <f>IF($E413="","",WORKDAY($E413,12))</f>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IFERROR(INDEX(始値!$E$6:$BT$305,MATCH(TEXT($B413,"0"),TEXT(銘柄管理!$B$6:$B$305,"0"),0),MATCH($AE413,始値!$E$3:$BT$3,0)),"")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IF($F414="","",ROUND(IF($C414="売",$F414*0.94,$F414*1.06),0))</f>
        <v/>
      </c>
      <c r="N414" s="599" t="str">
        <f>IF($F414="","",ROUND(IF($C414="売",$F414*1.04,$F414*0.96),0))</f>
        <v/>
      </c>
      <c r="O414" s="478" t="str">
        <f>IF(OR($B414="",$F414="",$H414=""),"",IF($C414="売",IF($H414&lt;=$M414,"🟢利確",IF($H414&lt;=$F414*0.95,"🟡利確&amp;TR STOP検討",IF($H414&gt;=$N414,"🔴損切",IF($H414&gt;=$F414*1.035,"🔴損切間近",IF($H414&gt;=$F414*1.03,"⚠️+3%注意","保持継続"))))),IF($H414&gt;=$M414,"🟢利確",IF($H414&gt;=$F414*1.05,"🟡利確&amp;TR STOP検討",IF($H414&lt;=$N414,"🔴損切",IF($H414&lt;=$F414*0.965,"🔴損切間近",IF($H414&lt;=$F414*0.97,"⚠️-3%注意","保持継続")))))))</f>
        <v/>
      </c>
      <c r="P414" s="445"/>
      <c r="R414" s="440" t="str">
        <f>IF(P414="","",ROUND(P414*0.97,0))</f>
        <v/>
      </c>
      <c r="S414" s="440" t="str">
        <f>IF(B414="","",IF(T414&lt;&gt;"","✅売却済",IF(OR(H414="",L414=""),"📌保有中",IF(L414&gt;=0.06,"🟢利確推奨",IF(L414&gt;=0.05,"🟡利確直近",IF(L414&gt;=0.045,"🔵トレーリング検討",IF(L414&gt;-0.03,"📌保有中",IF(L414&gt;-0.04,"⚠️損切注意","🔴損切り"))))))))</f>
        <v/>
      </c>
      <c r="T414" s="597" t="str">
        <f>IF(OR($AH414="",$AH414="保有中"),"",IF($AH414="日数制限",$AE414,IF($AH414="損切確定",IF(N($AG414)=0,TODAY(),$AG414),IF(N($AF414)=0,TODAY(),$AF414))))</f>
        <v/>
      </c>
      <c r="U414" s="599" t="str">
        <f>IF(OR($AH414="",$AH414="保有中"),"",ROUND(IF($AH414="日数制限",$AI414,IF($AH414="利益確定",$M414,$N414)),0))</f>
        <v/>
      </c>
      <c r="V414" s="704" t="str">
        <f>IF(OR(F414="",G414="",U414=""),"",IF(C414="売",(F414-U414)*G414,(U414-F414)*G414))</f>
        <v/>
      </c>
      <c r="W414" s="440" t="str">
        <f>IF(OR($E414="",$B414=""),"",IF($T414&lt;&gt;"",$T414-$E414,TODAY()-$E414)+1)</f>
        <v/>
      </c>
      <c r="X414" s="440" t="str">
        <f>IF(OR($AH414="",$AH414="保有中"),"",$AH414)</f>
        <v/>
      </c>
      <c r="AD414" s="608"/>
      <c r="AE414" s="600" t="str">
        <f>IF($E414="","",WORKDAY($E414,12))</f>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IFERROR(INDEX(始値!$E$6:$BT$305,MATCH(TEXT($B414,"0"),TEXT(銘柄管理!$B$6:$B$305,"0"),0),MATCH($AE414,始値!$E$3:$BT$3,0)),"")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IF($F415="","",ROUND(IF($C415="売",$F415*0.94,$F415*1.06),0))</f>
        <v/>
      </c>
      <c r="N415" s="599" t="str">
        <f>IF($F415="","",ROUND(IF($C415="売",$F415*1.04,$F415*0.96),0))</f>
        <v/>
      </c>
      <c r="O415" s="478" t="str">
        <f>IF(OR($B415="",$F415="",$H415=""),"",IF($C415="売",IF($H415&lt;=$M415,"🟢利確",IF($H415&lt;=$F415*0.95,"🟡利確&amp;TR STOP検討",IF($H415&gt;=$N415,"🔴損切",IF($H415&gt;=$F415*1.035,"🔴損切間近",IF($H415&gt;=$F415*1.03,"⚠️+3%注意","保持継続"))))),IF($H415&gt;=$M415,"🟢利確",IF($H415&gt;=$F415*1.05,"🟡利確&amp;TR STOP検討",IF($H415&lt;=$N415,"🔴損切",IF($H415&lt;=$F415*0.965,"🔴損切間近",IF($H415&lt;=$F415*0.97,"⚠️-3%注意","保持継続")))))))</f>
        <v/>
      </c>
      <c r="P415" s="445"/>
      <c r="R415" s="440" t="str">
        <f>IF(P415="","",ROUND(P415*0.97,0))</f>
        <v/>
      </c>
      <c r="S415" s="440" t="str">
        <f>IF(B415="","",IF(T415&lt;&gt;"","✅売却済",IF(OR(H415="",L415=""),"📌保有中",IF(L415&gt;=0.06,"🟢利確推奨",IF(L415&gt;=0.05,"🟡利確直近",IF(L415&gt;=0.045,"🔵トレーリング検討",IF(L415&gt;-0.03,"📌保有中",IF(L415&gt;-0.04,"⚠️損切注意","🔴損切り"))))))))</f>
        <v/>
      </c>
      <c r="T415" s="597" t="str">
        <f>IF(OR($AH415="",$AH415="保有中"),"",IF($AH415="日数制限",$AE415,IF($AH415="損切確定",IF(N($AG415)=0,TODAY(),$AG415),IF(N($AF415)=0,TODAY(),$AF415))))</f>
        <v/>
      </c>
      <c r="U415" s="599" t="str">
        <f>IF(OR($AH415="",$AH415="保有中"),"",ROUND(IF($AH415="日数制限",$AI415,IF($AH415="利益確定",$M415,$N415)),0))</f>
        <v/>
      </c>
      <c r="V415" s="704" t="str">
        <f>IF(OR(F415="",G415="",U415=""),"",IF(C415="売",(F415-U415)*G415,(U415-F415)*G415))</f>
        <v/>
      </c>
      <c r="W415" s="440" t="str">
        <f>IF(OR($E415="",$B415=""),"",IF($T415&lt;&gt;"",$T415-$E415,TODAY()-$E415)+1)</f>
        <v/>
      </c>
      <c r="X415" s="440" t="str">
        <f>IF(OR($AH415="",$AH415="保有中"),"",$AH415)</f>
        <v/>
      </c>
      <c r="AD415" s="608"/>
      <c r="AE415" s="600" t="str">
        <f>IF($E415="","",WORKDAY($E415,12))</f>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IFERROR(INDEX(始値!$E$6:$BT$305,MATCH(TEXT($B415,"0"),TEXT(銘柄管理!$B$6:$B$305,"0"),0),MATCH($AE415,始値!$E$3:$BT$3,0)),"")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IF($F416="","",ROUND(IF($C416="売",$F416*0.94,$F416*1.06),0))</f>
        <v/>
      </c>
      <c r="N416" s="599" t="str">
        <f>IF($F416="","",ROUND(IF($C416="売",$F416*1.04,$F416*0.96),0))</f>
        <v/>
      </c>
      <c r="O416" s="478" t="str">
        <f>IF(OR($B416="",$F416="",$H416=""),"",IF($C416="売",IF($H416&lt;=$M416,"🟢利確",IF($H416&lt;=$F416*0.95,"🟡利確&amp;TR STOP検討",IF($H416&gt;=$N416,"🔴損切",IF($H416&gt;=$F416*1.035,"🔴損切間近",IF($H416&gt;=$F416*1.03,"⚠️+3%注意","保持継続"))))),IF($H416&gt;=$M416,"🟢利確",IF($H416&gt;=$F416*1.05,"🟡利確&amp;TR STOP検討",IF($H416&lt;=$N416,"🔴損切",IF($H416&lt;=$F416*0.965,"🔴損切間近",IF($H416&lt;=$F416*0.97,"⚠️-3%注意","保持継続")))))))</f>
        <v/>
      </c>
      <c r="P416" s="445"/>
      <c r="R416" s="440" t="str">
        <f>IF(P416="","",ROUND(P416*0.97,0))</f>
        <v/>
      </c>
      <c r="S416" s="440" t="str">
        <f>IF(B416="","",IF(T416&lt;&gt;"","✅売却済",IF(OR(H416="",L416=""),"📌保有中",IF(L416&gt;=0.06,"🟢利確推奨",IF(L416&gt;=0.05,"🟡利確直近",IF(L416&gt;=0.045,"🔵トレーリング検討",IF(L416&gt;-0.03,"📌保有中",IF(L416&gt;-0.04,"⚠️損切注意","🔴損切り"))))))))</f>
        <v/>
      </c>
      <c r="T416" s="597" t="str">
        <f>IF(OR($AH416="",$AH416="保有中"),"",IF($AH416="日数制限",$AE416,IF($AH416="損切確定",IF(N($AG416)=0,TODAY(),$AG416),IF(N($AF416)=0,TODAY(),$AF416))))</f>
        <v/>
      </c>
      <c r="U416" s="599" t="str">
        <f>IF(OR($AH416="",$AH416="保有中"),"",ROUND(IF($AH416="日数制限",$AI416,IF($AH416="利益確定",$M416,$N416)),0))</f>
        <v/>
      </c>
      <c r="V416" s="704" t="str">
        <f>IF(OR(F416="",G416="",U416=""),"",IF(C416="売",(F416-U416)*G416,(U416-F416)*G416))</f>
        <v/>
      </c>
      <c r="W416" s="440" t="str">
        <f>IF(OR($E416="",$B416=""),"",IF($T416&lt;&gt;"",$T416-$E416,TODAY()-$E416)+1)</f>
        <v/>
      </c>
      <c r="X416" s="440" t="str">
        <f>IF(OR($AH416="",$AH416="保有中"),"",$AH416)</f>
        <v/>
      </c>
      <c r="AD416" s="608"/>
      <c r="AE416" s="600" t="str">
        <f>IF($E416="","",WORKDAY($E416,12))</f>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IFERROR(INDEX(始値!$E$6:$BT$305,MATCH(TEXT($B416,"0"),TEXT(銘柄管理!$B$6:$B$305,"0"),0),MATCH($AE416,始値!$E$3:$BT$3,0)),"")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IF($F417="","",ROUND(IF($C417="売",$F417*0.94,$F417*1.06),0))</f>
        <v/>
      </c>
      <c r="N417" s="599" t="str">
        <f>IF($F417="","",ROUND(IF($C417="売",$F417*1.04,$F417*0.96),0))</f>
        <v/>
      </c>
      <c r="O417" s="478" t="str">
        <f>IF(OR($B417="",$F417="",$H417=""),"",IF($C417="売",IF($H417&lt;=$M417,"🟢利確",IF($H417&lt;=$F417*0.95,"🟡利確&amp;TR STOP検討",IF($H417&gt;=$N417,"🔴損切",IF($H417&gt;=$F417*1.035,"🔴損切間近",IF($H417&gt;=$F417*1.03,"⚠️+3%注意","保持継続"))))),IF($H417&gt;=$M417,"🟢利確",IF($H417&gt;=$F417*1.05,"🟡利確&amp;TR STOP検討",IF($H417&lt;=$N417,"🔴損切",IF($H417&lt;=$F417*0.965,"🔴損切間近",IF($H417&lt;=$F417*0.97,"⚠️-3%注意","保持継続")))))))</f>
        <v/>
      </c>
      <c r="P417" s="445"/>
      <c r="R417" s="440" t="str">
        <f>IF(P417="","",ROUND(P417*0.97,0))</f>
        <v/>
      </c>
      <c r="S417" s="440" t="str">
        <f>IF(B417="","",IF(T417&lt;&gt;"","✅売却済",IF(OR(H417="",L417=""),"📌保有中",IF(L417&gt;=0.06,"🟢利確推奨",IF(L417&gt;=0.05,"🟡利確直近",IF(L417&gt;=0.045,"🔵トレーリング検討",IF(L417&gt;-0.03,"📌保有中",IF(L417&gt;-0.04,"⚠️損切注意","🔴損切り"))))))))</f>
        <v/>
      </c>
      <c r="T417" s="597" t="str">
        <f>IF(OR($AH417="",$AH417="保有中"),"",IF($AH417="日数制限",$AE417,IF($AH417="損切確定",IF(N($AG417)=0,TODAY(),$AG417),IF(N($AF417)=0,TODAY(),$AF417))))</f>
        <v/>
      </c>
      <c r="U417" s="599" t="str">
        <f>IF(OR($AH417="",$AH417="保有中"),"",ROUND(IF($AH417="日数制限",$AI417,IF($AH417="利益確定",$M417,$N417)),0))</f>
        <v/>
      </c>
      <c r="V417" s="704" t="str">
        <f>IF(OR(F417="",G417="",U417=""),"",IF(C417="売",(F417-U417)*G417,(U417-F417)*G417))</f>
        <v/>
      </c>
      <c r="W417" s="440" t="str">
        <f>IF(OR($E417="",$B417=""),"",IF($T417&lt;&gt;"",$T417-$E417,TODAY()-$E417)+1)</f>
        <v/>
      </c>
      <c r="X417" s="440" t="str">
        <f>IF(OR($AH417="",$AH417="保有中"),"",$AH417)</f>
        <v/>
      </c>
      <c r="AD417" s="608"/>
      <c r="AE417" s="600" t="str">
        <f>IF($E417="","",WORKDAY($E417,12))</f>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IFERROR(INDEX(始値!$E$6:$BT$305,MATCH(TEXT($B417,"0"),TEXT(銘柄管理!$B$6:$B$305,"0"),0),MATCH($AE417,始値!$E$3:$BT$3,0)),"")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IF($F418="","",ROUND(IF($C418="売",$F418*0.94,$F418*1.06),0))</f>
        <v/>
      </c>
      <c r="N418" s="599" t="str">
        <f>IF($F418="","",ROUND(IF($C418="売",$F418*1.04,$F418*0.96),0))</f>
        <v/>
      </c>
      <c r="O418" s="478" t="str">
        <f>IF(OR($B418="",$F418="",$H418=""),"",IF($C418="売",IF($H418&lt;=$M418,"🟢利確",IF($H418&lt;=$F418*0.95,"🟡利確&amp;TR STOP検討",IF($H418&gt;=$N418,"🔴損切",IF($H418&gt;=$F418*1.035,"🔴損切間近",IF($H418&gt;=$F418*1.03,"⚠️+3%注意","保持継続"))))),IF($H418&gt;=$M418,"🟢利確",IF($H418&gt;=$F418*1.05,"🟡利確&amp;TR STOP検討",IF($H418&lt;=$N418,"🔴損切",IF($H418&lt;=$F418*0.965,"🔴損切間近",IF($H418&lt;=$F418*0.97,"⚠️-3%注意","保持継続")))))))</f>
        <v/>
      </c>
      <c r="P418" s="445"/>
      <c r="R418" s="440" t="str">
        <f>IF(P418="","",ROUND(P418*0.97,0))</f>
        <v/>
      </c>
      <c r="S418" s="440" t="str">
        <f>IF(B418="","",IF(T418&lt;&gt;"","✅売却済",IF(OR(H418="",L418=""),"📌保有中",IF(L418&gt;=0.06,"🟢利確推奨",IF(L418&gt;=0.05,"🟡利確直近",IF(L418&gt;=0.045,"🔵トレーリング検討",IF(L418&gt;-0.03,"📌保有中",IF(L418&gt;-0.04,"⚠️損切注意","🔴損切り"))))))))</f>
        <v/>
      </c>
      <c r="T418" s="597" t="str">
        <f>IF(OR($AH418="",$AH418="保有中"),"",IF($AH418="日数制限",$AE418,IF($AH418="損切確定",IF(N($AG418)=0,TODAY(),$AG418),IF(N($AF418)=0,TODAY(),$AF418))))</f>
        <v/>
      </c>
      <c r="U418" s="599" t="str">
        <f>IF(OR($AH418="",$AH418="保有中"),"",ROUND(IF($AH418="日数制限",$AI418,IF($AH418="利益確定",$M418,$N418)),0))</f>
        <v/>
      </c>
      <c r="V418" s="704" t="str">
        <f>IF(OR(F418="",G418="",U418=""),"",IF(C418="売",(F418-U418)*G418,(U418-F418)*G418))</f>
        <v/>
      </c>
      <c r="W418" s="440" t="str">
        <f>IF(OR($E418="",$B418=""),"",IF($T418&lt;&gt;"",$T418-$E418,TODAY()-$E418)+1)</f>
        <v/>
      </c>
      <c r="X418" s="440" t="str">
        <f>IF(OR($AH418="",$AH418="保有中"),"",$AH418)</f>
        <v/>
      </c>
      <c r="AD418" s="608"/>
      <c r="AE418" s="600" t="str">
        <f>IF($E418="","",WORKDAY($E418,12))</f>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IFERROR(INDEX(始値!$E$6:$BT$305,MATCH(TEXT($B418,"0"),TEXT(銘柄管理!$B$6:$B$305,"0"),0),MATCH($AE418,始値!$E$3:$BT$3,0)),"")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IF($F419="","",ROUND(IF($C419="売",$F419*0.94,$F419*1.06),0))</f>
        <v/>
      </c>
      <c r="N419" s="599" t="str">
        <f>IF($F419="","",ROUND(IF($C419="売",$F419*1.04,$F419*0.96),0))</f>
        <v/>
      </c>
      <c r="O419" s="478" t="str">
        <f>IF(OR($B419="",$F419="",$H419=""),"",IF($C419="売",IF($H419&lt;=$M419,"🟢利確",IF($H419&lt;=$F419*0.95,"🟡利確&amp;TR STOP検討",IF($H419&gt;=$N419,"🔴損切",IF($H419&gt;=$F419*1.035,"🔴損切間近",IF($H419&gt;=$F419*1.03,"⚠️+3%注意","保持継続"))))),IF($H419&gt;=$M419,"🟢利確",IF($H419&gt;=$F419*1.05,"🟡利確&amp;TR STOP検討",IF($H419&lt;=$N419,"🔴損切",IF($H419&lt;=$F419*0.965,"🔴損切間近",IF($H419&lt;=$F419*0.97,"⚠️-3%注意","保持継続")))))))</f>
        <v/>
      </c>
      <c r="P419" s="445"/>
      <c r="R419" s="440" t="str">
        <f>IF(P419="","",ROUND(P419*0.97,0))</f>
        <v/>
      </c>
      <c r="S419" s="440" t="str">
        <f>IF(B419="","",IF(T419&lt;&gt;"","✅売却済",IF(OR(H419="",L419=""),"📌保有中",IF(L419&gt;=0.06,"🟢利確推奨",IF(L419&gt;=0.05,"🟡利確直近",IF(L419&gt;=0.045,"🔵トレーリング検討",IF(L419&gt;-0.03,"📌保有中",IF(L419&gt;-0.04,"⚠️損切注意","🔴損切り"))))))))</f>
        <v/>
      </c>
      <c r="T419" s="597" t="str">
        <f>IF(OR($AH419="",$AH419="保有中"),"",IF($AH419="日数制限",$AE419,IF($AH419="損切確定",IF(N($AG419)=0,TODAY(),$AG419),IF(N($AF419)=0,TODAY(),$AF419))))</f>
        <v/>
      </c>
      <c r="U419" s="599" t="str">
        <f>IF(OR($AH419="",$AH419="保有中"),"",ROUND(IF($AH419="日数制限",$AI419,IF($AH419="利益確定",$M419,$N419)),0))</f>
        <v/>
      </c>
      <c r="V419" s="704" t="str">
        <f>IF(OR(F419="",G419="",U419=""),"",IF(C419="売",(F419-U419)*G419,(U419-F419)*G419))</f>
        <v/>
      </c>
      <c r="W419" s="440" t="str">
        <f>IF(OR($E419="",$B419=""),"",IF($T419&lt;&gt;"",$T419-$E419,TODAY()-$E419)+1)</f>
        <v/>
      </c>
      <c r="X419" s="440" t="str">
        <f>IF(OR($AH419="",$AH419="保有中"),"",$AH419)</f>
        <v/>
      </c>
      <c r="AD419" s="608"/>
      <c r="AE419" s="600" t="str">
        <f>IF($E419="","",WORKDAY($E419,12))</f>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IFERROR(INDEX(始値!$E$6:$BT$305,MATCH(TEXT($B419,"0"),TEXT(銘柄管理!$B$6:$B$305,"0"),0),MATCH($AE419,始値!$E$3:$BT$3,0)),"")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IF($F420="","",ROUND(IF($C420="売",$F420*0.94,$F420*1.06),0))</f>
        <v/>
      </c>
      <c r="N420" s="599" t="str">
        <f>IF($F420="","",ROUND(IF($C420="売",$F420*1.04,$F420*0.96),0))</f>
        <v/>
      </c>
      <c r="O420" s="478" t="str">
        <f>IF(OR($B420="",$F420="",$H420=""),"",IF($C420="売",IF($H420&lt;=$M420,"🟢利確",IF($H420&lt;=$F420*0.95,"🟡利確&amp;TR STOP検討",IF($H420&gt;=$N420,"🔴損切",IF($H420&gt;=$F420*1.035,"🔴損切間近",IF($H420&gt;=$F420*1.03,"⚠️+3%注意","保持継続"))))),IF($H420&gt;=$M420,"🟢利確",IF($H420&gt;=$F420*1.05,"🟡利確&amp;TR STOP検討",IF($H420&lt;=$N420,"🔴損切",IF($H420&lt;=$F420*0.965,"🔴損切間近",IF($H420&lt;=$F420*0.97,"⚠️-3%注意","保持継続")))))))</f>
        <v/>
      </c>
      <c r="P420" s="445"/>
      <c r="R420" s="440" t="str">
        <f>IF(P420="","",ROUND(P420*0.97,0))</f>
        <v/>
      </c>
      <c r="S420" s="440" t="str">
        <f>IF(B420="","",IF(T420&lt;&gt;"","✅売却済",IF(OR(H420="",L420=""),"📌保有中",IF(L420&gt;=0.06,"🟢利確推奨",IF(L420&gt;=0.05,"🟡利確直近",IF(L420&gt;=0.045,"🔵トレーリング検討",IF(L420&gt;-0.03,"📌保有中",IF(L420&gt;-0.04,"⚠️損切注意","🔴損切り"))))))))</f>
        <v/>
      </c>
      <c r="T420" s="597" t="str">
        <f>IF(OR($AH420="",$AH420="保有中"),"",IF($AH420="日数制限",$AE420,IF($AH420="損切確定",IF(N($AG420)=0,TODAY(),$AG420),IF(N($AF420)=0,TODAY(),$AF420))))</f>
        <v/>
      </c>
      <c r="U420" s="599" t="str">
        <f>IF(OR($AH420="",$AH420="保有中"),"",ROUND(IF($AH420="日数制限",$AI420,IF($AH420="利益確定",$M420,$N420)),0))</f>
        <v/>
      </c>
      <c r="V420" s="704" t="str">
        <f>IF(OR(F420="",G420="",U420=""),"",IF(C420="売",(F420-U420)*G420,(U420-F420)*G420))</f>
        <v/>
      </c>
      <c r="W420" s="440" t="str">
        <f>IF(OR($E420="",$B420=""),"",IF($T420&lt;&gt;"",$T420-$E420,TODAY()-$E420)+1)</f>
        <v/>
      </c>
      <c r="X420" s="440" t="str">
        <f>IF(OR($AH420="",$AH420="保有中"),"",$AH420)</f>
        <v/>
      </c>
      <c r="AD420" s="608"/>
      <c r="AE420" s="600" t="str">
        <f>IF($E420="","",WORKDAY($E420,12))</f>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IFERROR(INDEX(始値!$E$6:$BT$305,MATCH(TEXT($B420,"0"),TEXT(銘柄管理!$B$6:$B$305,"0"),0),MATCH($AE420,始値!$E$3:$BT$3,0)),"")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IF($F421="","",ROUND(IF($C421="売",$F421*0.94,$F421*1.06),0))</f>
        <v/>
      </c>
      <c r="N421" s="599" t="str">
        <f>IF($F421="","",ROUND(IF($C421="売",$F421*1.04,$F421*0.96),0))</f>
        <v/>
      </c>
      <c r="O421" s="478" t="str">
        <f>IF(OR($B421="",$F421="",$H421=""),"",IF($C421="売",IF($H421&lt;=$M421,"🟢利確",IF($H421&lt;=$F421*0.95,"🟡利確&amp;TR STOP検討",IF($H421&gt;=$N421,"🔴損切",IF($H421&gt;=$F421*1.035,"🔴損切間近",IF($H421&gt;=$F421*1.03,"⚠️+3%注意","保持継続"))))),IF($H421&gt;=$M421,"🟢利確",IF($H421&gt;=$F421*1.05,"🟡利確&amp;TR STOP検討",IF($H421&lt;=$N421,"🔴損切",IF($H421&lt;=$F421*0.965,"🔴損切間近",IF($H421&lt;=$F421*0.97,"⚠️-3%注意","保持継続")))))))</f>
        <v/>
      </c>
      <c r="P421" s="445"/>
      <c r="R421" s="440" t="str">
        <f>IF(P421="","",ROUND(P421*0.97,0))</f>
        <v/>
      </c>
      <c r="S421" s="440" t="str">
        <f>IF(B421="","",IF(T421&lt;&gt;"","✅売却済",IF(OR(H421="",L421=""),"📌保有中",IF(L421&gt;=0.06,"🟢利確推奨",IF(L421&gt;=0.05,"🟡利確直近",IF(L421&gt;=0.045,"🔵トレーリング検討",IF(L421&gt;-0.03,"📌保有中",IF(L421&gt;-0.04,"⚠️損切注意","🔴損切り"))))))))</f>
        <v/>
      </c>
      <c r="T421" s="597" t="str">
        <f>IF(OR($AH421="",$AH421="保有中"),"",IF($AH421="日数制限",$AE421,IF($AH421="損切確定",IF(N($AG421)=0,TODAY(),$AG421),IF(N($AF421)=0,TODAY(),$AF421))))</f>
        <v/>
      </c>
      <c r="U421" s="599" t="str">
        <f>IF(OR($AH421="",$AH421="保有中"),"",ROUND(IF($AH421="日数制限",$AI421,IF($AH421="利益確定",$M421,$N421)),0))</f>
        <v/>
      </c>
      <c r="V421" s="704" t="str">
        <f>IF(OR(F421="",G421="",U421=""),"",IF(C421="売",(F421-U421)*G421,(U421-F421)*G421))</f>
        <v/>
      </c>
      <c r="W421" s="440" t="str">
        <f>IF(OR($E421="",$B421=""),"",IF($T421&lt;&gt;"",$T421-$E421,TODAY()-$E421)+1)</f>
        <v/>
      </c>
      <c r="X421" s="440" t="str">
        <f>IF(OR($AH421="",$AH421="保有中"),"",$AH421)</f>
        <v/>
      </c>
      <c r="AD421" s="608"/>
      <c r="AE421" s="600" t="str">
        <f>IF($E421="","",WORKDAY($E421,12))</f>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IFERROR(INDEX(始値!$E$6:$BT$305,MATCH(TEXT($B421,"0"),TEXT(銘柄管理!$B$6:$B$305,"0"),0),MATCH($AE421,始値!$E$3:$BT$3,0)),"")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IF($F422="","",ROUND(IF($C422="売",$F422*0.94,$F422*1.06),0))</f>
        <v/>
      </c>
      <c r="N422" s="599" t="str">
        <f>IF($F422="","",ROUND(IF($C422="売",$F422*1.04,$F422*0.96),0))</f>
        <v/>
      </c>
      <c r="O422" s="478" t="str">
        <f>IF(OR($B422="",$F422="",$H422=""),"",IF($C422="売",IF($H422&lt;=$M422,"🟢利確",IF($H422&lt;=$F422*0.95,"🟡利確&amp;TR STOP検討",IF($H422&gt;=$N422,"🔴損切",IF($H422&gt;=$F422*1.035,"🔴損切間近",IF($H422&gt;=$F422*1.03,"⚠️+3%注意","保持継続"))))),IF($H422&gt;=$M422,"🟢利確",IF($H422&gt;=$F422*1.05,"🟡利確&amp;TR STOP検討",IF($H422&lt;=$N422,"🔴損切",IF($H422&lt;=$F422*0.965,"🔴損切間近",IF($H422&lt;=$F422*0.97,"⚠️-3%注意","保持継続")))))))</f>
        <v/>
      </c>
      <c r="P422" s="445"/>
      <c r="R422" s="440" t="str">
        <f>IF(P422="","",ROUND(P422*0.97,0))</f>
        <v/>
      </c>
      <c r="S422" s="440" t="str">
        <f>IF(B422="","",IF(T422&lt;&gt;"","✅売却済",IF(OR(H422="",L422=""),"📌保有中",IF(L422&gt;=0.06,"🟢利確推奨",IF(L422&gt;=0.05,"🟡利確直近",IF(L422&gt;=0.045,"🔵トレーリング検討",IF(L422&gt;-0.03,"📌保有中",IF(L422&gt;-0.04,"⚠️損切注意","🔴損切り"))))))))</f>
        <v/>
      </c>
      <c r="T422" s="597" t="str">
        <f>IF(OR($AH422="",$AH422="保有中"),"",IF($AH422="日数制限",$AE422,IF($AH422="損切確定",IF(N($AG422)=0,TODAY(),$AG422),IF(N($AF422)=0,TODAY(),$AF422))))</f>
        <v/>
      </c>
      <c r="U422" s="599" t="str">
        <f>IF(OR($AH422="",$AH422="保有中"),"",ROUND(IF($AH422="日数制限",$AI422,IF($AH422="利益確定",$M422,$N422)),0))</f>
        <v/>
      </c>
      <c r="V422" s="704" t="str">
        <f>IF(OR(F422="",G422="",U422=""),"",IF(C422="売",(F422-U422)*G422,(U422-F422)*G422))</f>
        <v/>
      </c>
      <c r="W422" s="440" t="str">
        <f>IF(OR($E422="",$B422=""),"",IF($T422&lt;&gt;"",$T422-$E422,TODAY()-$E422)+1)</f>
        <v/>
      </c>
      <c r="X422" s="440" t="str">
        <f>IF(OR($AH422="",$AH422="保有中"),"",$AH422)</f>
        <v/>
      </c>
      <c r="AD422" s="608"/>
      <c r="AE422" s="600" t="str">
        <f>IF($E422="","",WORKDAY($E422,12))</f>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IFERROR(INDEX(始値!$E$6:$BT$305,MATCH(TEXT($B422,"0"),TEXT(銘柄管理!$B$6:$B$305,"0"),0),MATCH($AE422,始値!$E$3:$BT$3,0)),"")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IF($F423="","",ROUND(IF($C423="売",$F423*0.94,$F423*1.06),0))</f>
        <v/>
      </c>
      <c r="N423" s="599" t="str">
        <f>IF($F423="","",ROUND(IF($C423="売",$F423*1.04,$F423*0.96),0))</f>
        <v/>
      </c>
      <c r="O423" s="478" t="str">
        <f>IF(OR($B423="",$F423="",$H423=""),"",IF($C423="売",IF($H423&lt;=$M423,"🟢利確",IF($H423&lt;=$F423*0.95,"🟡利確&amp;TR STOP検討",IF($H423&gt;=$N423,"🔴損切",IF($H423&gt;=$F423*1.035,"🔴損切間近",IF($H423&gt;=$F423*1.03,"⚠️+3%注意","保持継続"))))),IF($H423&gt;=$M423,"🟢利確",IF($H423&gt;=$F423*1.05,"🟡利確&amp;TR STOP検討",IF($H423&lt;=$N423,"🔴損切",IF($H423&lt;=$F423*0.965,"🔴損切間近",IF($H423&lt;=$F423*0.97,"⚠️-3%注意","保持継続")))))))</f>
        <v/>
      </c>
      <c r="P423" s="445"/>
      <c r="R423" s="440" t="str">
        <f>IF(P423="","",ROUND(P423*0.97,0))</f>
        <v/>
      </c>
      <c r="S423" s="440" t="str">
        <f>IF(B423="","",IF(T423&lt;&gt;"","✅売却済",IF(OR(H423="",L423=""),"📌保有中",IF(L423&gt;=0.06,"🟢利確推奨",IF(L423&gt;=0.05,"🟡利確直近",IF(L423&gt;=0.045,"🔵トレーリング検討",IF(L423&gt;-0.03,"📌保有中",IF(L423&gt;-0.04,"⚠️損切注意","🔴損切り"))))))))</f>
        <v/>
      </c>
      <c r="T423" s="597" t="str">
        <f>IF(OR($AH423="",$AH423="保有中"),"",IF($AH423="日数制限",$AE423,IF($AH423="損切確定",IF(N($AG423)=0,TODAY(),$AG423),IF(N($AF423)=0,TODAY(),$AF423))))</f>
        <v/>
      </c>
      <c r="U423" s="599" t="str">
        <f>IF(OR($AH423="",$AH423="保有中"),"",ROUND(IF($AH423="日数制限",$AI423,IF($AH423="利益確定",$M423,$N423)),0))</f>
        <v/>
      </c>
      <c r="V423" s="704" t="str">
        <f>IF(OR(F423="",G423="",U423=""),"",IF(C423="売",(F423-U423)*G423,(U423-F423)*G423))</f>
        <v/>
      </c>
      <c r="W423" s="440" t="str">
        <f>IF(OR($E423="",$B423=""),"",IF($T423&lt;&gt;"",$T423-$E423,TODAY()-$E423)+1)</f>
        <v/>
      </c>
      <c r="X423" s="440" t="str">
        <f>IF(OR($AH423="",$AH423="保有中"),"",$AH423)</f>
        <v/>
      </c>
      <c r="AD423" s="608"/>
      <c r="AE423" s="600" t="str">
        <f>IF($E423="","",WORKDAY($E423,12))</f>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IFERROR(INDEX(始値!$E$6:$BT$305,MATCH(TEXT($B423,"0"),TEXT(銘柄管理!$B$6:$B$305,"0"),0),MATCH($AE423,始値!$E$3:$BT$3,0)),"")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IF($F424="","",ROUND(IF($C424="売",$F424*0.94,$F424*1.06),0))</f>
        <v/>
      </c>
      <c r="N424" s="599" t="str">
        <f>IF($F424="","",ROUND(IF($C424="売",$F424*1.04,$F424*0.96),0))</f>
        <v/>
      </c>
      <c r="O424" s="478" t="str">
        <f>IF(OR($B424="",$F424="",$H424=""),"",IF($C424="売",IF($H424&lt;=$M424,"🟢利確",IF($H424&lt;=$F424*0.95,"🟡利確&amp;TR STOP検討",IF($H424&gt;=$N424,"🔴損切",IF($H424&gt;=$F424*1.035,"🔴損切間近",IF($H424&gt;=$F424*1.03,"⚠️+3%注意","保持継続"))))),IF($H424&gt;=$M424,"🟢利確",IF($H424&gt;=$F424*1.05,"🟡利確&amp;TR STOP検討",IF($H424&lt;=$N424,"🔴損切",IF($H424&lt;=$F424*0.965,"🔴損切間近",IF($H424&lt;=$F424*0.97,"⚠️-3%注意","保持継続")))))))</f>
        <v/>
      </c>
      <c r="P424" s="445"/>
      <c r="R424" s="440" t="str">
        <f>IF(P424="","",ROUND(P424*0.97,0))</f>
        <v/>
      </c>
      <c r="S424" s="440" t="str">
        <f>IF(B424="","",IF(T424&lt;&gt;"","✅売却済",IF(OR(H424="",L424=""),"📌保有中",IF(L424&gt;=0.06,"🟢利確推奨",IF(L424&gt;=0.05,"🟡利確直近",IF(L424&gt;=0.045,"🔵トレーリング検討",IF(L424&gt;-0.03,"📌保有中",IF(L424&gt;-0.04,"⚠️損切注意","🔴損切り"))))))))</f>
        <v/>
      </c>
      <c r="T424" s="597" t="str">
        <f>IF(OR($AH424="",$AH424="保有中"),"",IF($AH424="日数制限",$AE424,IF($AH424="損切確定",IF(N($AG424)=0,TODAY(),$AG424),IF(N($AF424)=0,TODAY(),$AF424))))</f>
        <v/>
      </c>
      <c r="U424" s="599" t="str">
        <f>IF(OR($AH424="",$AH424="保有中"),"",ROUND(IF($AH424="日数制限",$AI424,IF($AH424="利益確定",$M424,$N424)),0))</f>
        <v/>
      </c>
      <c r="V424" s="704" t="str">
        <f>IF(OR(F424="",G424="",U424=""),"",IF(C424="売",(F424-U424)*G424,(U424-F424)*G424))</f>
        <v/>
      </c>
      <c r="W424" s="440" t="str">
        <f>IF(OR($E424="",$B424=""),"",IF($T424&lt;&gt;"",$T424-$E424,TODAY()-$E424)+1)</f>
        <v/>
      </c>
      <c r="X424" s="440" t="str">
        <f>IF(OR($AH424="",$AH424="保有中"),"",$AH424)</f>
        <v/>
      </c>
      <c r="AD424" s="608"/>
      <c r="AE424" s="600" t="str">
        <f>IF($E424="","",WORKDAY($E424,12))</f>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IFERROR(INDEX(始値!$E$6:$BT$305,MATCH(TEXT($B424,"0"),TEXT(銘柄管理!$B$6:$B$305,"0"),0),MATCH($AE424,始値!$E$3:$BT$3,0)),"")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IF($F425="","",ROUND(IF($C425="売",$F425*0.94,$F425*1.06),0))</f>
        <v/>
      </c>
      <c r="N425" s="599" t="str">
        <f>IF($F425="","",ROUND(IF($C425="売",$F425*1.04,$F425*0.96),0))</f>
        <v/>
      </c>
      <c r="O425" s="478" t="str">
        <f>IF(OR($B425="",$F425="",$H425=""),"",IF($C425="売",IF($H425&lt;=$M425,"🟢利確",IF($H425&lt;=$F425*0.95,"🟡利確&amp;TR STOP検討",IF($H425&gt;=$N425,"🔴損切",IF($H425&gt;=$F425*1.035,"🔴損切間近",IF($H425&gt;=$F425*1.03,"⚠️+3%注意","保持継続"))))),IF($H425&gt;=$M425,"🟢利確",IF($H425&gt;=$F425*1.05,"🟡利確&amp;TR STOP検討",IF($H425&lt;=$N425,"🔴損切",IF($H425&lt;=$F425*0.965,"🔴損切間近",IF($H425&lt;=$F425*0.97,"⚠️-3%注意","保持継続")))))))</f>
        <v/>
      </c>
      <c r="P425" s="445"/>
      <c r="R425" s="440" t="str">
        <f>IF(P425="","",ROUND(P425*0.97,0))</f>
        <v/>
      </c>
      <c r="S425" s="440" t="str">
        <f>IF(B425="","",IF(T425&lt;&gt;"","✅売却済",IF(OR(H425="",L425=""),"📌保有中",IF(L425&gt;=0.06,"🟢利確推奨",IF(L425&gt;=0.05,"🟡利確直近",IF(L425&gt;=0.045,"🔵トレーリング検討",IF(L425&gt;-0.03,"📌保有中",IF(L425&gt;-0.04,"⚠️損切注意","🔴損切り"))))))))</f>
        <v/>
      </c>
      <c r="T425" s="597" t="str">
        <f>IF(OR($AH425="",$AH425="保有中"),"",IF($AH425="日数制限",$AE425,IF($AH425="損切確定",IF(N($AG425)=0,TODAY(),$AG425),IF(N($AF425)=0,TODAY(),$AF425))))</f>
        <v/>
      </c>
      <c r="U425" s="599" t="str">
        <f>IF(OR($AH425="",$AH425="保有中"),"",ROUND(IF($AH425="日数制限",$AI425,IF($AH425="利益確定",$M425,$N425)),0))</f>
        <v/>
      </c>
      <c r="V425" s="704" t="str">
        <f>IF(OR(F425="",G425="",U425=""),"",IF(C425="売",(F425-U425)*G425,(U425-F425)*G425))</f>
        <v/>
      </c>
      <c r="W425" s="440" t="str">
        <f>IF(OR($E425="",$B425=""),"",IF($T425&lt;&gt;"",$T425-$E425,TODAY()-$E425)+1)</f>
        <v/>
      </c>
      <c r="X425" s="440" t="str">
        <f>IF(OR($AH425="",$AH425="保有中"),"",$AH425)</f>
        <v/>
      </c>
      <c r="AD425" s="608"/>
      <c r="AE425" s="600" t="str">
        <f>IF($E425="","",WORKDAY($E425,12))</f>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IFERROR(INDEX(始値!$E$6:$BT$305,MATCH(TEXT($B425,"0"),TEXT(銘柄管理!$B$6:$B$305,"0"),0),MATCH($AE425,始値!$E$3:$BT$3,0)),"")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IF($F426="","",ROUND(IF($C426="売",$F426*0.94,$F426*1.06),0))</f>
        <v/>
      </c>
      <c r="N426" s="599" t="str">
        <f>IF($F426="","",ROUND(IF($C426="売",$F426*1.04,$F426*0.96),0))</f>
        <v/>
      </c>
      <c r="O426" s="478" t="str">
        <f>IF(OR($B426="",$F426="",$H426=""),"",IF($C426="売",IF($H426&lt;=$M426,"🟢利確",IF($H426&lt;=$F426*0.95,"🟡利確&amp;TR STOP検討",IF($H426&gt;=$N426,"🔴損切",IF($H426&gt;=$F426*1.035,"🔴損切間近",IF($H426&gt;=$F426*1.03,"⚠️+3%注意","保持継続"))))),IF($H426&gt;=$M426,"🟢利確",IF($H426&gt;=$F426*1.05,"🟡利確&amp;TR STOP検討",IF($H426&lt;=$N426,"🔴損切",IF($H426&lt;=$F426*0.965,"🔴損切間近",IF($H426&lt;=$F426*0.97,"⚠️-3%注意","保持継続")))))))</f>
        <v/>
      </c>
      <c r="P426" s="445"/>
      <c r="R426" s="440" t="str">
        <f>IF(P426="","",ROUND(P426*0.97,0))</f>
        <v/>
      </c>
      <c r="S426" s="440" t="str">
        <f>IF(B426="","",IF(T426&lt;&gt;"","✅売却済",IF(OR(H426="",L426=""),"📌保有中",IF(L426&gt;=0.06,"🟢利確推奨",IF(L426&gt;=0.05,"🟡利確直近",IF(L426&gt;=0.045,"🔵トレーリング検討",IF(L426&gt;-0.03,"📌保有中",IF(L426&gt;-0.04,"⚠️損切注意","🔴損切り"))))))))</f>
        <v/>
      </c>
      <c r="T426" s="597" t="str">
        <f>IF(OR($AH426="",$AH426="保有中"),"",IF($AH426="日数制限",$AE426,IF($AH426="損切確定",IF(N($AG426)=0,TODAY(),$AG426),IF(N($AF426)=0,TODAY(),$AF426))))</f>
        <v/>
      </c>
      <c r="U426" s="599" t="str">
        <f>IF(OR($AH426="",$AH426="保有中"),"",ROUND(IF($AH426="日数制限",$AI426,IF($AH426="利益確定",$M426,$N426)),0))</f>
        <v/>
      </c>
      <c r="V426" s="704" t="str">
        <f>IF(OR(F426="",G426="",U426=""),"",IF(C426="売",(F426-U426)*G426,(U426-F426)*G426))</f>
        <v/>
      </c>
      <c r="W426" s="440" t="str">
        <f>IF(OR($E426="",$B426=""),"",IF($T426&lt;&gt;"",$T426-$E426,TODAY()-$E426)+1)</f>
        <v/>
      </c>
      <c r="X426" s="440" t="str">
        <f>IF(OR($AH426="",$AH426="保有中"),"",$AH426)</f>
        <v/>
      </c>
      <c r="AD426" s="608"/>
      <c r="AE426" s="600" t="str">
        <f>IF($E426="","",WORKDAY($E426,12))</f>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IFERROR(INDEX(始値!$E$6:$BT$305,MATCH(TEXT($B426,"0"),TEXT(銘柄管理!$B$6:$B$305,"0"),0),MATCH($AE426,始値!$E$3:$BT$3,0)),"")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IF($F427="","",ROUND(IF($C427="売",$F427*0.94,$F427*1.06),0))</f>
        <v/>
      </c>
      <c r="N427" s="599" t="str">
        <f>IF($F427="","",ROUND(IF($C427="売",$F427*1.04,$F427*0.96),0))</f>
        <v/>
      </c>
      <c r="O427" s="478" t="str">
        <f>IF(OR($B427="",$F427="",$H427=""),"",IF($C427="売",IF($H427&lt;=$M427,"🟢利確",IF($H427&lt;=$F427*0.95,"🟡利確&amp;TR STOP検討",IF($H427&gt;=$N427,"🔴損切",IF($H427&gt;=$F427*1.035,"🔴損切間近",IF($H427&gt;=$F427*1.03,"⚠️+3%注意","保持継続"))))),IF($H427&gt;=$M427,"🟢利確",IF($H427&gt;=$F427*1.05,"🟡利確&amp;TR STOP検討",IF($H427&lt;=$N427,"🔴損切",IF($H427&lt;=$F427*0.965,"🔴損切間近",IF($H427&lt;=$F427*0.97,"⚠️-3%注意","保持継続")))))))</f>
        <v/>
      </c>
      <c r="P427" s="445"/>
      <c r="R427" s="440" t="str">
        <f>IF(P427="","",ROUND(P427*0.97,0))</f>
        <v/>
      </c>
      <c r="S427" s="440" t="str">
        <f>IF(B427="","",IF(T427&lt;&gt;"","✅売却済",IF(OR(H427="",L427=""),"📌保有中",IF(L427&gt;=0.06,"🟢利確推奨",IF(L427&gt;=0.05,"🟡利確直近",IF(L427&gt;=0.045,"🔵トレーリング検討",IF(L427&gt;-0.03,"📌保有中",IF(L427&gt;-0.04,"⚠️損切注意","🔴損切り"))))))))</f>
        <v/>
      </c>
      <c r="T427" s="597" t="str">
        <f>IF(OR($AH427="",$AH427="保有中"),"",IF($AH427="日数制限",$AE427,IF($AH427="損切確定",IF(N($AG427)=0,TODAY(),$AG427),IF(N($AF427)=0,TODAY(),$AF427))))</f>
        <v/>
      </c>
      <c r="U427" s="599" t="str">
        <f>IF(OR($AH427="",$AH427="保有中"),"",ROUND(IF($AH427="日数制限",$AI427,IF($AH427="利益確定",$M427,$N427)),0))</f>
        <v/>
      </c>
      <c r="V427" s="704" t="str">
        <f>IF(OR(F427="",G427="",U427=""),"",IF(C427="売",(F427-U427)*G427,(U427-F427)*G427))</f>
        <v/>
      </c>
      <c r="W427" s="440" t="str">
        <f>IF(OR($E427="",$B427=""),"",IF($T427&lt;&gt;"",$T427-$E427,TODAY()-$E427)+1)</f>
        <v/>
      </c>
      <c r="X427" s="440" t="str">
        <f>IF(OR($AH427="",$AH427="保有中"),"",$AH427)</f>
        <v/>
      </c>
      <c r="AD427" s="608"/>
      <c r="AE427" s="600" t="str">
        <f>IF($E427="","",WORKDAY($E427,12))</f>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IFERROR(INDEX(始値!$E$6:$BT$305,MATCH(TEXT($B427,"0"),TEXT(銘柄管理!$B$6:$B$305,"0"),0),MATCH($AE427,始値!$E$3:$BT$3,0)),"")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IF($F428="","",ROUND(IF($C428="売",$F428*0.94,$F428*1.06),0))</f>
        <v/>
      </c>
      <c r="N428" s="599" t="str">
        <f>IF($F428="","",ROUND(IF($C428="売",$F428*1.04,$F428*0.96),0))</f>
        <v/>
      </c>
      <c r="O428" s="478" t="str">
        <f>IF(OR($B428="",$F428="",$H428=""),"",IF($C428="売",IF($H428&lt;=$M428,"🟢利確",IF($H428&lt;=$F428*0.95,"🟡利確&amp;TR STOP検討",IF($H428&gt;=$N428,"🔴損切",IF($H428&gt;=$F428*1.035,"🔴損切間近",IF($H428&gt;=$F428*1.03,"⚠️+3%注意","保持継続"))))),IF($H428&gt;=$M428,"🟢利確",IF($H428&gt;=$F428*1.05,"🟡利確&amp;TR STOP検討",IF($H428&lt;=$N428,"🔴損切",IF($H428&lt;=$F428*0.965,"🔴損切間近",IF($H428&lt;=$F428*0.97,"⚠️-3%注意","保持継続")))))))</f>
        <v/>
      </c>
      <c r="P428" s="445"/>
      <c r="R428" s="440" t="str">
        <f>IF(P428="","",ROUND(P428*0.97,0))</f>
        <v/>
      </c>
      <c r="S428" s="440" t="str">
        <f>IF(B428="","",IF(T428&lt;&gt;"","✅売却済",IF(OR(H428="",L428=""),"📌保有中",IF(L428&gt;=0.06,"🟢利確推奨",IF(L428&gt;=0.05,"🟡利確直近",IF(L428&gt;=0.045,"🔵トレーリング検討",IF(L428&gt;-0.03,"📌保有中",IF(L428&gt;-0.04,"⚠️損切注意","🔴損切り"))))))))</f>
        <v/>
      </c>
      <c r="T428" s="597" t="str">
        <f>IF(OR($AH428="",$AH428="保有中"),"",IF($AH428="日数制限",$AE428,IF($AH428="損切確定",IF(N($AG428)=0,TODAY(),$AG428),IF(N($AF428)=0,TODAY(),$AF428))))</f>
        <v/>
      </c>
      <c r="U428" s="599" t="str">
        <f>IF(OR($AH428="",$AH428="保有中"),"",ROUND(IF($AH428="日数制限",$AI428,IF($AH428="利益確定",$M428,$N428)),0))</f>
        <v/>
      </c>
      <c r="V428" s="704" t="str">
        <f>IF(OR(F428="",G428="",U428=""),"",IF(C428="売",(F428-U428)*G428,(U428-F428)*G428))</f>
        <v/>
      </c>
      <c r="W428" s="440" t="str">
        <f>IF(OR($E428="",$B428=""),"",IF($T428&lt;&gt;"",$T428-$E428,TODAY()-$E428)+1)</f>
        <v/>
      </c>
      <c r="X428" s="440" t="str">
        <f>IF(OR($AH428="",$AH428="保有中"),"",$AH428)</f>
        <v/>
      </c>
      <c r="AD428" s="608"/>
      <c r="AE428" s="600" t="str">
        <f>IF($E428="","",WORKDAY($E428,12))</f>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IFERROR(INDEX(始値!$E$6:$BT$305,MATCH(TEXT($B428,"0"),TEXT(銘柄管理!$B$6:$B$305,"0"),0),MATCH($AE428,始値!$E$3:$BT$3,0)),"")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IF($F429="","",ROUND(IF($C429="売",$F429*0.94,$F429*1.06),0))</f>
        <v/>
      </c>
      <c r="N429" s="599" t="str">
        <f>IF($F429="","",ROUND(IF($C429="売",$F429*1.04,$F429*0.96),0))</f>
        <v/>
      </c>
      <c r="O429" s="478" t="str">
        <f>IF(OR($B429="",$F429="",$H429=""),"",IF($C429="売",IF($H429&lt;=$M429,"🟢利確",IF($H429&lt;=$F429*0.95,"🟡利確&amp;TR STOP検討",IF($H429&gt;=$N429,"🔴損切",IF($H429&gt;=$F429*1.035,"🔴損切間近",IF($H429&gt;=$F429*1.03,"⚠️+3%注意","保持継続"))))),IF($H429&gt;=$M429,"🟢利確",IF($H429&gt;=$F429*1.05,"🟡利確&amp;TR STOP検討",IF($H429&lt;=$N429,"🔴損切",IF($H429&lt;=$F429*0.965,"🔴損切間近",IF($H429&lt;=$F429*0.97,"⚠️-3%注意","保持継続")))))))</f>
        <v/>
      </c>
      <c r="P429" s="445"/>
      <c r="R429" s="440" t="str">
        <f>IF(P429="","",ROUND(P429*0.97,0))</f>
        <v/>
      </c>
      <c r="S429" s="440" t="str">
        <f>IF(B429="","",IF(T429&lt;&gt;"","✅売却済",IF(OR(H429="",L429=""),"📌保有中",IF(L429&gt;=0.06,"🟢利確推奨",IF(L429&gt;=0.05,"🟡利確直近",IF(L429&gt;=0.045,"🔵トレーリング検討",IF(L429&gt;-0.03,"📌保有中",IF(L429&gt;-0.04,"⚠️損切注意","🔴損切り"))))))))</f>
        <v/>
      </c>
      <c r="T429" s="597" t="str">
        <f>IF(OR($AH429="",$AH429="保有中"),"",IF($AH429="日数制限",$AE429,IF($AH429="損切確定",IF(N($AG429)=0,TODAY(),$AG429),IF(N($AF429)=0,TODAY(),$AF429))))</f>
        <v/>
      </c>
      <c r="U429" s="599" t="str">
        <f>IF(OR($AH429="",$AH429="保有中"),"",ROUND(IF($AH429="日数制限",$AI429,IF($AH429="利益確定",$M429,$N429)),0))</f>
        <v/>
      </c>
      <c r="V429" s="704" t="str">
        <f>IF(OR(F429="",G429="",U429=""),"",IF(C429="売",(F429-U429)*G429,(U429-F429)*G429))</f>
        <v/>
      </c>
      <c r="W429" s="440" t="str">
        <f>IF(OR($E429="",$B429=""),"",IF($T429&lt;&gt;"",$T429-$E429,TODAY()-$E429)+1)</f>
        <v/>
      </c>
      <c r="X429" s="440" t="str">
        <f>IF(OR($AH429="",$AH429="保有中"),"",$AH429)</f>
        <v/>
      </c>
      <c r="AD429" s="608"/>
      <c r="AE429" s="600" t="str">
        <f>IF($E429="","",WORKDAY($E429,12))</f>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IFERROR(INDEX(始値!$E$6:$BT$305,MATCH(TEXT($B429,"0"),TEXT(銘柄管理!$B$6:$B$305,"0"),0),MATCH($AE429,始値!$E$3:$BT$3,0)),"")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IF($F430="","",ROUND(IF($C430="売",$F430*0.94,$F430*1.06),0))</f>
        <v/>
      </c>
      <c r="N430" s="599" t="str">
        <f>IF($F430="","",ROUND(IF($C430="売",$F430*1.04,$F430*0.96),0))</f>
        <v/>
      </c>
      <c r="O430" s="478" t="str">
        <f>IF(OR($B430="",$F430="",$H430=""),"",IF($C430="売",IF($H430&lt;=$M430,"🟢利確",IF($H430&lt;=$F430*0.95,"🟡利確&amp;TR STOP検討",IF($H430&gt;=$N430,"🔴損切",IF($H430&gt;=$F430*1.035,"🔴損切間近",IF($H430&gt;=$F430*1.03,"⚠️+3%注意","保持継続"))))),IF($H430&gt;=$M430,"🟢利確",IF($H430&gt;=$F430*1.05,"🟡利確&amp;TR STOP検討",IF($H430&lt;=$N430,"🔴損切",IF($H430&lt;=$F430*0.965,"🔴損切間近",IF($H430&lt;=$F430*0.97,"⚠️-3%注意","保持継続")))))))</f>
        <v/>
      </c>
      <c r="P430" s="445"/>
      <c r="R430" s="440" t="str">
        <f>IF(P430="","",ROUND(P430*0.97,0))</f>
        <v/>
      </c>
      <c r="S430" s="440" t="str">
        <f>IF(B430="","",IF(T430&lt;&gt;"","✅売却済",IF(OR(H430="",L430=""),"📌保有中",IF(L430&gt;=0.06,"🟢利確推奨",IF(L430&gt;=0.05,"🟡利確直近",IF(L430&gt;=0.045,"🔵トレーリング検討",IF(L430&gt;-0.03,"📌保有中",IF(L430&gt;-0.04,"⚠️損切注意","🔴損切り"))))))))</f>
        <v/>
      </c>
      <c r="T430" s="597" t="str">
        <f>IF(OR($AH430="",$AH430="保有中"),"",IF($AH430="日数制限",$AE430,IF($AH430="損切確定",IF(N($AG430)=0,TODAY(),$AG430),IF(N($AF430)=0,TODAY(),$AF430))))</f>
        <v/>
      </c>
      <c r="U430" s="599" t="str">
        <f>IF(OR($AH430="",$AH430="保有中"),"",ROUND(IF($AH430="日数制限",$AI430,IF($AH430="利益確定",$M430,$N430)),0))</f>
        <v/>
      </c>
      <c r="V430" s="704" t="str">
        <f>IF(OR(F430="",G430="",U430=""),"",IF(C430="売",(F430-U430)*G430,(U430-F430)*G430))</f>
        <v/>
      </c>
      <c r="W430" s="440" t="str">
        <f>IF(OR($E430="",$B430=""),"",IF($T430&lt;&gt;"",$T430-$E430,TODAY()-$E430)+1)</f>
        <v/>
      </c>
      <c r="X430" s="440" t="str">
        <f>IF(OR($AH430="",$AH430="保有中"),"",$AH430)</f>
        <v/>
      </c>
      <c r="AD430" s="608"/>
      <c r="AE430" s="600" t="str">
        <f>IF($E430="","",WORKDAY($E430,12))</f>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IFERROR(INDEX(始値!$E$6:$BT$305,MATCH(TEXT($B430,"0"),TEXT(銘柄管理!$B$6:$B$305,"0"),0),MATCH($AE430,始値!$E$3:$BT$3,0)),"")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IF($F431="","",ROUND(IF($C431="売",$F431*0.94,$F431*1.06),0))</f>
        <v/>
      </c>
      <c r="N431" s="599" t="str">
        <f>IF($F431="","",ROUND(IF($C431="売",$F431*1.04,$F431*0.96),0))</f>
        <v/>
      </c>
      <c r="O431" s="478" t="str">
        <f>IF(OR($B431="",$F431="",$H431=""),"",IF($C431="売",IF($H431&lt;=$M431,"🟢利確",IF($H431&lt;=$F431*0.95,"🟡利確&amp;TR STOP検討",IF($H431&gt;=$N431,"🔴損切",IF($H431&gt;=$F431*1.035,"🔴損切間近",IF($H431&gt;=$F431*1.03,"⚠️+3%注意","保持継続"))))),IF($H431&gt;=$M431,"🟢利確",IF($H431&gt;=$F431*1.05,"🟡利確&amp;TR STOP検討",IF($H431&lt;=$N431,"🔴損切",IF($H431&lt;=$F431*0.965,"🔴損切間近",IF($H431&lt;=$F431*0.97,"⚠️-3%注意","保持継続")))))))</f>
        <v/>
      </c>
      <c r="P431" s="445"/>
      <c r="R431" s="440" t="str">
        <f>IF(P431="","",ROUND(P431*0.97,0))</f>
        <v/>
      </c>
      <c r="S431" s="440" t="str">
        <f>IF(B431="","",IF(T431&lt;&gt;"","✅売却済",IF(OR(H431="",L431=""),"📌保有中",IF(L431&gt;=0.06,"🟢利確推奨",IF(L431&gt;=0.05,"🟡利確直近",IF(L431&gt;=0.045,"🔵トレーリング検討",IF(L431&gt;-0.03,"📌保有中",IF(L431&gt;-0.04,"⚠️損切注意","🔴損切り"))))))))</f>
        <v/>
      </c>
      <c r="T431" s="597" t="str">
        <f>IF(OR($AH431="",$AH431="保有中"),"",IF($AH431="日数制限",$AE431,IF($AH431="損切確定",IF(N($AG431)=0,TODAY(),$AG431),IF(N($AF431)=0,TODAY(),$AF431))))</f>
        <v/>
      </c>
      <c r="U431" s="599" t="str">
        <f>IF(OR($AH431="",$AH431="保有中"),"",ROUND(IF($AH431="日数制限",$AI431,IF($AH431="利益確定",$M431,$N431)),0))</f>
        <v/>
      </c>
      <c r="V431" s="704" t="str">
        <f>IF(OR(F431="",G431="",U431=""),"",IF(C431="売",(F431-U431)*G431,(U431-F431)*G431))</f>
        <v/>
      </c>
      <c r="W431" s="440" t="str">
        <f>IF(OR($E431="",$B431=""),"",IF($T431&lt;&gt;"",$T431-$E431,TODAY()-$E431)+1)</f>
        <v/>
      </c>
      <c r="X431" s="440" t="str">
        <f>IF(OR($AH431="",$AH431="保有中"),"",$AH431)</f>
        <v/>
      </c>
      <c r="AD431" s="608"/>
      <c r="AE431" s="600" t="str">
        <f>IF($E431="","",WORKDAY($E431,12))</f>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IFERROR(INDEX(始値!$E$6:$BT$305,MATCH(TEXT($B431,"0"),TEXT(銘柄管理!$B$6:$B$305,"0"),0),MATCH($AE431,始値!$E$3:$BT$3,0)),"")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IF($F432="","",ROUND(IF($C432="売",$F432*0.94,$F432*1.06),0))</f>
        <v/>
      </c>
      <c r="N432" s="599" t="str">
        <f>IF($F432="","",ROUND(IF($C432="売",$F432*1.04,$F432*0.96),0))</f>
        <v/>
      </c>
      <c r="O432" s="478" t="str">
        <f>IF(OR($B432="",$F432="",$H432=""),"",IF($C432="売",IF($H432&lt;=$M432,"🟢利確",IF($H432&lt;=$F432*0.95,"🟡利確&amp;TR STOP検討",IF($H432&gt;=$N432,"🔴損切",IF($H432&gt;=$F432*1.035,"🔴損切間近",IF($H432&gt;=$F432*1.03,"⚠️+3%注意","保持継続"))))),IF($H432&gt;=$M432,"🟢利確",IF($H432&gt;=$F432*1.05,"🟡利確&amp;TR STOP検討",IF($H432&lt;=$N432,"🔴損切",IF($H432&lt;=$F432*0.965,"🔴損切間近",IF($H432&lt;=$F432*0.97,"⚠️-3%注意","保持継続")))))))</f>
        <v/>
      </c>
      <c r="P432" s="445"/>
      <c r="R432" s="440" t="str">
        <f>IF(P432="","",ROUND(P432*0.97,0))</f>
        <v/>
      </c>
      <c r="S432" s="440" t="str">
        <f>IF(B432="","",IF(T432&lt;&gt;"","✅売却済",IF(OR(H432="",L432=""),"📌保有中",IF(L432&gt;=0.06,"🟢利確推奨",IF(L432&gt;=0.05,"🟡利確直近",IF(L432&gt;=0.045,"🔵トレーリング検討",IF(L432&gt;-0.03,"📌保有中",IF(L432&gt;-0.04,"⚠️損切注意","🔴損切り"))))))))</f>
        <v/>
      </c>
      <c r="T432" s="597" t="str">
        <f>IF(OR($AH432="",$AH432="保有中"),"",IF($AH432="日数制限",$AE432,IF($AH432="損切確定",IF(N($AG432)=0,TODAY(),$AG432),IF(N($AF432)=0,TODAY(),$AF432))))</f>
        <v/>
      </c>
      <c r="U432" s="599" t="str">
        <f>IF(OR($AH432="",$AH432="保有中"),"",ROUND(IF($AH432="日数制限",$AI432,IF($AH432="利益確定",$M432,$N432)),0))</f>
        <v/>
      </c>
      <c r="V432" s="704" t="str">
        <f>IF(OR(F432="",G432="",U432=""),"",IF(C432="売",(F432-U432)*G432,(U432-F432)*G432))</f>
        <v/>
      </c>
      <c r="W432" s="440" t="str">
        <f>IF(OR($E432="",$B432=""),"",IF($T432&lt;&gt;"",$T432-$E432,TODAY()-$E432)+1)</f>
        <v/>
      </c>
      <c r="X432" s="440" t="str">
        <f>IF(OR($AH432="",$AH432="保有中"),"",$AH432)</f>
        <v/>
      </c>
      <c r="AD432" s="608"/>
      <c r="AE432" s="600" t="str">
        <f>IF($E432="","",WORKDAY($E432,12))</f>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IFERROR(INDEX(始値!$E$6:$BT$305,MATCH(TEXT($B432,"0"),TEXT(銘柄管理!$B$6:$B$305,"0"),0),MATCH($AE432,始値!$E$3:$BT$3,0)),"")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IF($F433="","",ROUND(IF($C433="売",$F433*0.94,$F433*1.06),0))</f>
        <v/>
      </c>
      <c r="N433" s="599" t="str">
        <f>IF($F433="","",ROUND(IF($C433="売",$F433*1.04,$F433*0.96),0))</f>
        <v/>
      </c>
      <c r="O433" s="478" t="str">
        <f>IF(OR($B433="",$F433="",$H433=""),"",IF($C433="売",IF($H433&lt;=$M433,"🟢利確",IF($H433&lt;=$F433*0.95,"🟡利確&amp;TR STOP検討",IF($H433&gt;=$N433,"🔴損切",IF($H433&gt;=$F433*1.035,"🔴損切間近",IF($H433&gt;=$F433*1.03,"⚠️+3%注意","保持継続"))))),IF($H433&gt;=$M433,"🟢利確",IF($H433&gt;=$F433*1.05,"🟡利確&amp;TR STOP検討",IF($H433&lt;=$N433,"🔴損切",IF($H433&lt;=$F433*0.965,"🔴損切間近",IF($H433&lt;=$F433*0.97,"⚠️-3%注意","保持継続")))))))</f>
        <v/>
      </c>
      <c r="P433" s="445"/>
      <c r="R433" s="440" t="str">
        <f>IF(P433="","",ROUND(P433*0.97,0))</f>
        <v/>
      </c>
      <c r="S433" s="440" t="str">
        <f>IF(B433="","",IF(T433&lt;&gt;"","✅売却済",IF(OR(H433="",L433=""),"📌保有中",IF(L433&gt;=0.06,"🟢利確推奨",IF(L433&gt;=0.05,"🟡利確直近",IF(L433&gt;=0.045,"🔵トレーリング検討",IF(L433&gt;-0.03,"📌保有中",IF(L433&gt;-0.04,"⚠️損切注意","🔴損切り"))))))))</f>
        <v/>
      </c>
      <c r="T433" s="597" t="str">
        <f>IF(OR($AH433="",$AH433="保有中"),"",IF($AH433="日数制限",$AE433,IF($AH433="損切確定",IF(N($AG433)=0,TODAY(),$AG433),IF(N($AF433)=0,TODAY(),$AF433))))</f>
        <v/>
      </c>
      <c r="U433" s="599" t="str">
        <f>IF(OR($AH433="",$AH433="保有中"),"",ROUND(IF($AH433="日数制限",$AI433,IF($AH433="利益確定",$M433,$N433)),0))</f>
        <v/>
      </c>
      <c r="V433" s="704" t="str">
        <f>IF(OR(F433="",G433="",U433=""),"",IF(C433="売",(F433-U433)*G433,(U433-F433)*G433))</f>
        <v/>
      </c>
      <c r="W433" s="440" t="str">
        <f>IF(OR($E433="",$B433=""),"",IF($T433&lt;&gt;"",$T433-$E433,TODAY()-$E433)+1)</f>
        <v/>
      </c>
      <c r="X433" s="440" t="str">
        <f>IF(OR($AH433="",$AH433="保有中"),"",$AH433)</f>
        <v/>
      </c>
      <c r="AD433" s="608"/>
      <c r="AE433" s="600" t="str">
        <f>IF($E433="","",WORKDAY($E433,12))</f>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IFERROR(INDEX(始値!$E$6:$BT$305,MATCH(TEXT($B433,"0"),TEXT(銘柄管理!$B$6:$B$305,"0"),0),MATCH($AE433,始値!$E$3:$BT$3,0)),"")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IF($F434="","",ROUND(IF($C434="売",$F434*0.94,$F434*1.06),0))</f>
        <v/>
      </c>
      <c r="N434" s="599" t="str">
        <f>IF($F434="","",ROUND(IF($C434="売",$F434*1.04,$F434*0.96),0))</f>
        <v/>
      </c>
      <c r="O434" s="478" t="str">
        <f>IF(OR($B434="",$F434="",$H434=""),"",IF($C434="売",IF($H434&lt;=$M434,"🟢利確",IF($H434&lt;=$F434*0.95,"🟡利確&amp;TR STOP検討",IF($H434&gt;=$N434,"🔴損切",IF($H434&gt;=$F434*1.035,"🔴損切間近",IF($H434&gt;=$F434*1.03,"⚠️+3%注意","保持継続"))))),IF($H434&gt;=$M434,"🟢利確",IF($H434&gt;=$F434*1.05,"🟡利確&amp;TR STOP検討",IF($H434&lt;=$N434,"🔴損切",IF($H434&lt;=$F434*0.965,"🔴損切間近",IF($H434&lt;=$F434*0.97,"⚠️-3%注意","保持継続")))))))</f>
        <v/>
      </c>
      <c r="P434" s="445"/>
      <c r="R434" s="440" t="str">
        <f>IF(P434="","",ROUND(P434*0.97,0))</f>
        <v/>
      </c>
      <c r="S434" s="440" t="str">
        <f>IF(B434="","",IF(T434&lt;&gt;"","✅売却済",IF(OR(H434="",L434=""),"📌保有中",IF(L434&gt;=0.06,"🟢利確推奨",IF(L434&gt;=0.05,"🟡利確直近",IF(L434&gt;=0.045,"🔵トレーリング検討",IF(L434&gt;-0.03,"📌保有中",IF(L434&gt;-0.04,"⚠️損切注意","🔴損切り"))))))))</f>
        <v/>
      </c>
      <c r="T434" s="597" t="str">
        <f>IF(OR($AH434="",$AH434="保有中"),"",IF($AH434="日数制限",$AE434,IF($AH434="損切確定",IF(N($AG434)=0,TODAY(),$AG434),IF(N($AF434)=0,TODAY(),$AF434))))</f>
        <v/>
      </c>
      <c r="U434" s="599" t="str">
        <f>IF(OR($AH434="",$AH434="保有中"),"",ROUND(IF($AH434="日数制限",$AI434,IF($AH434="利益確定",$M434,$N434)),0))</f>
        <v/>
      </c>
      <c r="V434" s="704" t="str">
        <f>IF(OR(F434="",G434="",U434=""),"",IF(C434="売",(F434-U434)*G434,(U434-F434)*G434))</f>
        <v/>
      </c>
      <c r="W434" s="440" t="str">
        <f>IF(OR($E434="",$B434=""),"",IF($T434&lt;&gt;"",$T434-$E434,TODAY()-$E434)+1)</f>
        <v/>
      </c>
      <c r="X434" s="440" t="str">
        <f>IF(OR($AH434="",$AH434="保有中"),"",$AH434)</f>
        <v/>
      </c>
      <c r="AD434" s="608"/>
      <c r="AE434" s="600" t="str">
        <f>IF($E434="","",WORKDAY($E434,12))</f>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IFERROR(INDEX(始値!$E$6:$BT$305,MATCH(TEXT($B434,"0"),TEXT(銘柄管理!$B$6:$B$305,"0"),0),MATCH($AE434,始値!$E$3:$BT$3,0)),"")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IF($F435="","",ROUND(IF($C435="売",$F435*0.94,$F435*1.06),0))</f>
        <v/>
      </c>
      <c r="N435" s="599" t="str">
        <f>IF($F435="","",ROUND(IF($C435="売",$F435*1.04,$F435*0.96),0))</f>
        <v/>
      </c>
      <c r="O435" s="478" t="str">
        <f>IF(OR($B435="",$F435="",$H435=""),"",IF($C435="売",IF($H435&lt;=$M435,"🟢利確",IF($H435&lt;=$F435*0.95,"🟡利確&amp;TR STOP検討",IF($H435&gt;=$N435,"🔴損切",IF($H435&gt;=$F435*1.035,"🔴損切間近",IF($H435&gt;=$F435*1.03,"⚠️+3%注意","保持継続"))))),IF($H435&gt;=$M435,"🟢利確",IF($H435&gt;=$F435*1.05,"🟡利確&amp;TR STOP検討",IF($H435&lt;=$N435,"🔴損切",IF($H435&lt;=$F435*0.965,"🔴損切間近",IF($H435&lt;=$F435*0.97,"⚠️-3%注意","保持継続")))))))</f>
        <v/>
      </c>
      <c r="P435" s="445"/>
      <c r="R435" s="440" t="str">
        <f>IF(P435="","",ROUND(P435*0.97,0))</f>
        <v/>
      </c>
      <c r="S435" s="440" t="str">
        <f>IF(B435="","",IF(T435&lt;&gt;"","✅売却済",IF(OR(H435="",L435=""),"📌保有中",IF(L435&gt;=0.06,"🟢利確推奨",IF(L435&gt;=0.05,"🟡利確直近",IF(L435&gt;=0.045,"🔵トレーリング検討",IF(L435&gt;-0.03,"📌保有中",IF(L435&gt;-0.04,"⚠️損切注意","🔴損切り"))))))))</f>
        <v/>
      </c>
      <c r="T435" s="597" t="str">
        <f>IF(OR($AH435="",$AH435="保有中"),"",IF($AH435="日数制限",$AE435,IF($AH435="損切確定",IF(N($AG435)=0,TODAY(),$AG435),IF(N($AF435)=0,TODAY(),$AF435))))</f>
        <v/>
      </c>
      <c r="U435" s="599" t="str">
        <f>IF(OR($AH435="",$AH435="保有中"),"",ROUND(IF($AH435="日数制限",$AI435,IF($AH435="利益確定",$M435,$N435)),0))</f>
        <v/>
      </c>
      <c r="V435" s="704" t="str">
        <f>IF(OR(F435="",G435="",U435=""),"",IF(C435="売",(F435-U435)*G435,(U435-F435)*G435))</f>
        <v/>
      </c>
      <c r="W435" s="440" t="str">
        <f>IF(OR($E435="",$B435=""),"",IF($T435&lt;&gt;"",$T435-$E435,TODAY()-$E435)+1)</f>
        <v/>
      </c>
      <c r="X435" s="440" t="str">
        <f>IF(OR($AH435="",$AH435="保有中"),"",$AH435)</f>
        <v/>
      </c>
      <c r="AD435" s="608"/>
      <c r="AE435" s="600" t="str">
        <f>IF($E435="","",WORKDAY($E435,12))</f>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IFERROR(INDEX(始値!$E$6:$BT$305,MATCH(TEXT($B435,"0"),TEXT(銘柄管理!$B$6:$B$305,"0"),0),MATCH($AE435,始値!$E$3:$BT$3,0)),"")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IF($F436="","",ROUND(IF($C436="売",$F436*0.94,$F436*1.06),0))</f>
        <v/>
      </c>
      <c r="N436" s="599" t="str">
        <f>IF($F436="","",ROUND(IF($C436="売",$F436*1.04,$F436*0.96),0))</f>
        <v/>
      </c>
      <c r="O436" s="478" t="str">
        <f>IF(OR($B436="",$F436="",$H436=""),"",IF($C436="売",IF($H436&lt;=$M436,"🟢利確",IF($H436&lt;=$F436*0.95,"🟡利確&amp;TR STOP検討",IF($H436&gt;=$N436,"🔴損切",IF($H436&gt;=$F436*1.035,"🔴損切間近",IF($H436&gt;=$F436*1.03,"⚠️+3%注意","保持継続"))))),IF($H436&gt;=$M436,"🟢利確",IF($H436&gt;=$F436*1.05,"🟡利確&amp;TR STOP検討",IF($H436&lt;=$N436,"🔴損切",IF($H436&lt;=$F436*0.965,"🔴損切間近",IF($H436&lt;=$F436*0.97,"⚠️-3%注意","保持継続")))))))</f>
        <v/>
      </c>
      <c r="P436" s="445"/>
      <c r="R436" s="440" t="str">
        <f>IF(P436="","",ROUND(P436*0.97,0))</f>
        <v/>
      </c>
      <c r="S436" s="440" t="str">
        <f>IF(B436="","",IF(T436&lt;&gt;"","✅売却済",IF(OR(H436="",L436=""),"📌保有中",IF(L436&gt;=0.06,"🟢利確推奨",IF(L436&gt;=0.05,"🟡利確直近",IF(L436&gt;=0.045,"🔵トレーリング検討",IF(L436&gt;-0.03,"📌保有中",IF(L436&gt;-0.04,"⚠️損切注意","🔴損切り"))))))))</f>
        <v/>
      </c>
      <c r="T436" s="597" t="str">
        <f>IF(OR($AH436="",$AH436="保有中"),"",IF($AH436="日数制限",$AE436,IF($AH436="損切確定",IF(N($AG436)=0,TODAY(),$AG436),IF(N($AF436)=0,TODAY(),$AF436))))</f>
        <v/>
      </c>
      <c r="U436" s="599" t="str">
        <f>IF(OR($AH436="",$AH436="保有中"),"",ROUND(IF($AH436="日数制限",$AI436,IF($AH436="利益確定",$M436,$N436)),0))</f>
        <v/>
      </c>
      <c r="V436" s="704" t="str">
        <f>IF(OR(F436="",G436="",U436=""),"",IF(C436="売",(F436-U436)*G436,(U436-F436)*G436))</f>
        <v/>
      </c>
      <c r="W436" s="440" t="str">
        <f>IF(OR($E436="",$B436=""),"",IF($T436&lt;&gt;"",$T436-$E436,TODAY()-$E436)+1)</f>
        <v/>
      </c>
      <c r="X436" s="440" t="str">
        <f>IF(OR($AH436="",$AH436="保有中"),"",$AH436)</f>
        <v/>
      </c>
      <c r="AD436" s="608"/>
      <c r="AE436" s="600" t="str">
        <f>IF($E436="","",WORKDAY($E436,12))</f>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IFERROR(INDEX(始値!$E$6:$BT$305,MATCH(TEXT($B436,"0"),TEXT(銘柄管理!$B$6:$B$305,"0"),0),MATCH($AE436,始値!$E$3:$BT$3,0)),"")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IF($F437="","",ROUND(IF($C437="売",$F437*0.94,$F437*1.06),0))</f>
        <v/>
      </c>
      <c r="N437" s="599" t="str">
        <f>IF($F437="","",ROUND(IF($C437="売",$F437*1.04,$F437*0.96),0))</f>
        <v/>
      </c>
      <c r="O437" s="478" t="str">
        <f>IF(OR($B437="",$F437="",$H437=""),"",IF($C437="売",IF($H437&lt;=$M437,"🟢利確",IF($H437&lt;=$F437*0.95,"🟡利確&amp;TR STOP検討",IF($H437&gt;=$N437,"🔴損切",IF($H437&gt;=$F437*1.035,"🔴損切間近",IF($H437&gt;=$F437*1.03,"⚠️+3%注意","保持継続"))))),IF($H437&gt;=$M437,"🟢利確",IF($H437&gt;=$F437*1.05,"🟡利確&amp;TR STOP検討",IF($H437&lt;=$N437,"🔴損切",IF($H437&lt;=$F437*0.965,"🔴損切間近",IF($H437&lt;=$F437*0.97,"⚠️-3%注意","保持継続")))))))</f>
        <v/>
      </c>
      <c r="P437" s="445"/>
      <c r="R437" s="440" t="str">
        <f>IF(P437="","",ROUND(P437*0.97,0))</f>
        <v/>
      </c>
      <c r="S437" s="440" t="str">
        <f>IF(B437="","",IF(T437&lt;&gt;"","✅売却済",IF(OR(H437="",L437=""),"📌保有中",IF(L437&gt;=0.06,"🟢利確推奨",IF(L437&gt;=0.05,"🟡利確直近",IF(L437&gt;=0.045,"🔵トレーリング検討",IF(L437&gt;-0.03,"📌保有中",IF(L437&gt;-0.04,"⚠️損切注意","🔴損切り"))))))))</f>
        <v/>
      </c>
      <c r="T437" s="597" t="str">
        <f>IF(OR($AH437="",$AH437="保有中"),"",IF($AH437="日数制限",$AE437,IF($AH437="損切確定",IF(N($AG437)=0,TODAY(),$AG437),IF(N($AF437)=0,TODAY(),$AF437))))</f>
        <v/>
      </c>
      <c r="U437" s="599" t="str">
        <f>IF(OR($AH437="",$AH437="保有中"),"",ROUND(IF($AH437="日数制限",$AI437,IF($AH437="利益確定",$M437,$N437)),0))</f>
        <v/>
      </c>
      <c r="V437" s="704" t="str">
        <f>IF(OR(F437="",G437="",U437=""),"",IF(C437="売",(F437-U437)*G437,(U437-F437)*G437))</f>
        <v/>
      </c>
      <c r="W437" s="440" t="str">
        <f>IF(OR($E437="",$B437=""),"",IF($T437&lt;&gt;"",$T437-$E437,TODAY()-$E437)+1)</f>
        <v/>
      </c>
      <c r="X437" s="440" t="str">
        <f>IF(OR($AH437="",$AH437="保有中"),"",$AH437)</f>
        <v/>
      </c>
      <c r="AD437" s="608"/>
      <c r="AE437" s="600" t="str">
        <f>IF($E437="","",WORKDAY($E437,12))</f>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IFERROR(INDEX(始値!$E$6:$BT$305,MATCH(TEXT($B437,"0"),TEXT(銘柄管理!$B$6:$B$305,"0"),0),MATCH($AE437,始値!$E$3:$BT$3,0)),"")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IF($F438="","",ROUND(IF($C438="売",$F438*0.94,$F438*1.06),0))</f>
        <v/>
      </c>
      <c r="N438" s="599" t="str">
        <f>IF($F438="","",ROUND(IF($C438="売",$F438*1.04,$F438*0.96),0))</f>
        <v/>
      </c>
      <c r="O438" s="478" t="str">
        <f>IF(OR($B438="",$F438="",$H438=""),"",IF($C438="売",IF($H438&lt;=$M438,"🟢利確",IF($H438&lt;=$F438*0.95,"🟡利確&amp;TR STOP検討",IF($H438&gt;=$N438,"🔴損切",IF($H438&gt;=$F438*1.035,"🔴損切間近",IF($H438&gt;=$F438*1.03,"⚠️+3%注意","保持継続"))))),IF($H438&gt;=$M438,"🟢利確",IF($H438&gt;=$F438*1.05,"🟡利確&amp;TR STOP検討",IF($H438&lt;=$N438,"🔴損切",IF($H438&lt;=$F438*0.965,"🔴損切間近",IF($H438&lt;=$F438*0.97,"⚠️-3%注意","保持継続")))))))</f>
        <v/>
      </c>
      <c r="P438" s="445"/>
      <c r="R438" s="440" t="str">
        <f>IF(P438="","",ROUND(P438*0.97,0))</f>
        <v/>
      </c>
      <c r="S438" s="440" t="str">
        <f>IF(B438="","",IF(T438&lt;&gt;"","✅売却済",IF(OR(H438="",L438=""),"📌保有中",IF(L438&gt;=0.06,"🟢利確推奨",IF(L438&gt;=0.05,"🟡利確直近",IF(L438&gt;=0.045,"🔵トレーリング検討",IF(L438&gt;-0.03,"📌保有中",IF(L438&gt;-0.04,"⚠️損切注意","🔴損切り"))))))))</f>
        <v/>
      </c>
      <c r="T438" s="597" t="str">
        <f>IF(OR($AH438="",$AH438="保有中"),"",IF($AH438="日数制限",$AE438,IF($AH438="損切確定",IF(N($AG438)=0,TODAY(),$AG438),IF(N($AF438)=0,TODAY(),$AF438))))</f>
        <v/>
      </c>
      <c r="U438" s="599" t="str">
        <f>IF(OR($AH438="",$AH438="保有中"),"",ROUND(IF($AH438="日数制限",$AI438,IF($AH438="利益確定",$M438,$N438)),0))</f>
        <v/>
      </c>
      <c r="V438" s="704" t="str">
        <f>IF(OR(F438="",G438="",U438=""),"",IF(C438="売",(F438-U438)*G438,(U438-F438)*G438))</f>
        <v/>
      </c>
      <c r="W438" s="440" t="str">
        <f>IF(OR($E438="",$B438=""),"",IF($T438&lt;&gt;"",$T438-$E438,TODAY()-$E438)+1)</f>
        <v/>
      </c>
      <c r="X438" s="440" t="str">
        <f>IF(OR($AH438="",$AH438="保有中"),"",$AH438)</f>
        <v/>
      </c>
      <c r="AD438" s="608"/>
      <c r="AE438" s="600" t="str">
        <f>IF($E438="","",WORKDAY($E438,12))</f>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IFERROR(INDEX(始値!$E$6:$BT$305,MATCH(TEXT($B438,"0"),TEXT(銘柄管理!$B$6:$B$305,"0"),0),MATCH($AE438,始値!$E$3:$BT$3,0)),"")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IF($F439="","",ROUND(IF($C439="売",$F439*0.94,$F439*1.06),0))</f>
        <v/>
      </c>
      <c r="N439" s="599" t="str">
        <f>IF($F439="","",ROUND(IF($C439="売",$F439*1.04,$F439*0.96),0))</f>
        <v/>
      </c>
      <c r="O439" s="478" t="str">
        <f>IF(OR($B439="",$F439="",$H439=""),"",IF($C439="売",IF($H439&lt;=$M439,"🟢利確",IF($H439&lt;=$F439*0.95,"🟡利確&amp;TR STOP検討",IF($H439&gt;=$N439,"🔴損切",IF($H439&gt;=$F439*1.035,"🔴損切間近",IF($H439&gt;=$F439*1.03,"⚠️+3%注意","保持継続"))))),IF($H439&gt;=$M439,"🟢利確",IF($H439&gt;=$F439*1.05,"🟡利確&amp;TR STOP検討",IF($H439&lt;=$N439,"🔴損切",IF($H439&lt;=$F439*0.965,"🔴損切間近",IF($H439&lt;=$F439*0.97,"⚠️-3%注意","保持継続")))))))</f>
        <v/>
      </c>
      <c r="P439" s="445"/>
      <c r="R439" s="440" t="str">
        <f>IF(P439="","",ROUND(P439*0.97,0))</f>
        <v/>
      </c>
      <c r="S439" s="440" t="str">
        <f>IF(B439="","",IF(T439&lt;&gt;"","✅売却済",IF(OR(H439="",L439=""),"📌保有中",IF(L439&gt;=0.06,"🟢利確推奨",IF(L439&gt;=0.05,"🟡利確直近",IF(L439&gt;=0.045,"🔵トレーリング検討",IF(L439&gt;-0.03,"📌保有中",IF(L439&gt;-0.04,"⚠️損切注意","🔴損切り"))))))))</f>
        <v/>
      </c>
      <c r="T439" s="597" t="str">
        <f>IF(OR($AH439="",$AH439="保有中"),"",IF($AH439="日数制限",$AE439,IF($AH439="損切確定",IF(N($AG439)=0,TODAY(),$AG439),IF(N($AF439)=0,TODAY(),$AF439))))</f>
        <v/>
      </c>
      <c r="U439" s="599" t="str">
        <f>IF(OR($AH439="",$AH439="保有中"),"",ROUND(IF($AH439="日数制限",$AI439,IF($AH439="利益確定",$M439,$N439)),0))</f>
        <v/>
      </c>
      <c r="V439" s="704" t="str">
        <f>IF(OR(F439="",G439="",U439=""),"",IF(C439="売",(F439-U439)*G439,(U439-F439)*G439))</f>
        <v/>
      </c>
      <c r="W439" s="440" t="str">
        <f>IF(OR($E439="",$B439=""),"",IF($T439&lt;&gt;"",$T439-$E439,TODAY()-$E439)+1)</f>
        <v/>
      </c>
      <c r="X439" s="440" t="str">
        <f>IF(OR($AH439="",$AH439="保有中"),"",$AH439)</f>
        <v/>
      </c>
      <c r="AD439" s="608"/>
      <c r="AE439" s="600" t="str">
        <f>IF($E439="","",WORKDAY($E439,12))</f>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IFERROR(INDEX(始値!$E$6:$BT$305,MATCH(TEXT($B439,"0"),TEXT(銘柄管理!$B$6:$B$305,"0"),0),MATCH($AE439,始値!$E$3:$BT$3,0)),"")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IF($F440="","",ROUND(IF($C440="売",$F440*0.94,$F440*1.06),0))</f>
        <v/>
      </c>
      <c r="N440" s="599" t="str">
        <f>IF($F440="","",ROUND(IF($C440="売",$F440*1.04,$F440*0.96),0))</f>
        <v/>
      </c>
      <c r="O440" s="478" t="str">
        <f>IF(OR($B440="",$F440="",$H440=""),"",IF($C440="売",IF($H440&lt;=$M440,"🟢利確",IF($H440&lt;=$F440*0.95,"🟡利確&amp;TR STOP検討",IF($H440&gt;=$N440,"🔴損切",IF($H440&gt;=$F440*1.035,"🔴損切間近",IF($H440&gt;=$F440*1.03,"⚠️+3%注意","保持継続"))))),IF($H440&gt;=$M440,"🟢利確",IF($H440&gt;=$F440*1.05,"🟡利確&amp;TR STOP検討",IF($H440&lt;=$N440,"🔴損切",IF($H440&lt;=$F440*0.965,"🔴損切間近",IF($H440&lt;=$F440*0.97,"⚠️-3%注意","保持継続")))))))</f>
        <v/>
      </c>
      <c r="P440" s="445"/>
      <c r="R440" s="440" t="str">
        <f>IF(P440="","",ROUND(P440*0.97,0))</f>
        <v/>
      </c>
      <c r="S440" s="440" t="str">
        <f>IF(B440="","",IF(T440&lt;&gt;"","✅売却済",IF(OR(H440="",L440=""),"📌保有中",IF(L440&gt;=0.06,"🟢利確推奨",IF(L440&gt;=0.05,"🟡利確直近",IF(L440&gt;=0.045,"🔵トレーリング検討",IF(L440&gt;-0.03,"📌保有中",IF(L440&gt;-0.04,"⚠️損切注意","🔴損切り"))))))))</f>
        <v/>
      </c>
      <c r="T440" s="597" t="str">
        <f>IF(OR($AH440="",$AH440="保有中"),"",IF($AH440="日数制限",$AE440,IF($AH440="損切確定",IF(N($AG440)=0,TODAY(),$AG440),IF(N($AF440)=0,TODAY(),$AF440))))</f>
        <v/>
      </c>
      <c r="U440" s="599" t="str">
        <f>IF(OR($AH440="",$AH440="保有中"),"",ROUND(IF($AH440="日数制限",$AI440,IF($AH440="利益確定",$M440,$N440)),0))</f>
        <v/>
      </c>
      <c r="V440" s="704" t="str">
        <f>IF(OR(F440="",G440="",U440=""),"",IF(C440="売",(F440-U440)*G440,(U440-F440)*G440))</f>
        <v/>
      </c>
      <c r="W440" s="440" t="str">
        <f>IF(OR($E440="",$B440=""),"",IF($T440&lt;&gt;"",$T440-$E440,TODAY()-$E440)+1)</f>
        <v/>
      </c>
      <c r="X440" s="440" t="str">
        <f>IF(OR($AH440="",$AH440="保有中"),"",$AH440)</f>
        <v/>
      </c>
      <c r="AD440" s="608"/>
      <c r="AE440" s="600" t="str">
        <f>IF($E440="","",WORKDAY($E440,12))</f>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IFERROR(INDEX(始値!$E$6:$BT$305,MATCH(TEXT($B440,"0"),TEXT(銘柄管理!$B$6:$B$305,"0"),0),MATCH($AE440,始値!$E$3:$BT$3,0)),"")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IF($F441="","",ROUND(IF($C441="売",$F441*0.94,$F441*1.06),0))</f>
        <v/>
      </c>
      <c r="N441" s="599" t="str">
        <f>IF($F441="","",ROUND(IF($C441="売",$F441*1.04,$F441*0.96),0))</f>
        <v/>
      </c>
      <c r="O441" s="478" t="str">
        <f>IF(OR($B441="",$F441="",$H441=""),"",IF($C441="売",IF($H441&lt;=$M441,"🟢利確",IF($H441&lt;=$F441*0.95,"🟡利確&amp;TR STOP検討",IF($H441&gt;=$N441,"🔴損切",IF($H441&gt;=$F441*1.035,"🔴損切間近",IF($H441&gt;=$F441*1.03,"⚠️+3%注意","保持継続"))))),IF($H441&gt;=$M441,"🟢利確",IF($H441&gt;=$F441*1.05,"🟡利確&amp;TR STOP検討",IF($H441&lt;=$N441,"🔴損切",IF($H441&lt;=$F441*0.965,"🔴損切間近",IF($H441&lt;=$F441*0.97,"⚠️-3%注意","保持継続")))))))</f>
        <v/>
      </c>
      <c r="P441" s="445"/>
      <c r="R441" s="440" t="str">
        <f>IF(P441="","",ROUND(P441*0.97,0))</f>
        <v/>
      </c>
      <c r="S441" s="440" t="str">
        <f>IF(B441="","",IF(T441&lt;&gt;"","✅売却済",IF(OR(H441="",L441=""),"📌保有中",IF(L441&gt;=0.06,"🟢利確推奨",IF(L441&gt;=0.05,"🟡利確直近",IF(L441&gt;=0.045,"🔵トレーリング検討",IF(L441&gt;-0.03,"📌保有中",IF(L441&gt;-0.04,"⚠️損切注意","🔴損切り"))))))))</f>
        <v/>
      </c>
      <c r="T441" s="597" t="str">
        <f>IF(OR($AH441="",$AH441="保有中"),"",IF($AH441="日数制限",$AE441,IF($AH441="損切確定",IF(N($AG441)=0,TODAY(),$AG441),IF(N($AF441)=0,TODAY(),$AF441))))</f>
        <v/>
      </c>
      <c r="U441" s="599" t="str">
        <f>IF(OR($AH441="",$AH441="保有中"),"",ROUND(IF($AH441="日数制限",$AI441,IF($AH441="利益確定",$M441,$N441)),0))</f>
        <v/>
      </c>
      <c r="V441" s="704" t="str">
        <f>IF(OR(F441="",G441="",U441=""),"",IF(C441="売",(F441-U441)*G441,(U441-F441)*G441))</f>
        <v/>
      </c>
      <c r="W441" s="440" t="str">
        <f>IF(OR($E441="",$B441=""),"",IF($T441&lt;&gt;"",$T441-$E441,TODAY()-$E441)+1)</f>
        <v/>
      </c>
      <c r="X441" s="440" t="str">
        <f>IF(OR($AH441="",$AH441="保有中"),"",$AH441)</f>
        <v/>
      </c>
      <c r="AD441" s="608"/>
      <c r="AE441" s="600" t="str">
        <f>IF($E441="","",WORKDAY($E441,12))</f>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IFERROR(INDEX(始値!$E$6:$BT$305,MATCH(TEXT($B441,"0"),TEXT(銘柄管理!$B$6:$B$305,"0"),0),MATCH($AE441,始値!$E$3:$BT$3,0)),"")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IF($F442="","",ROUND(IF($C442="売",$F442*0.94,$F442*1.06),0))</f>
        <v/>
      </c>
      <c r="N442" s="599" t="str">
        <f>IF($F442="","",ROUND(IF($C442="売",$F442*1.04,$F442*0.96),0))</f>
        <v/>
      </c>
      <c r="O442" s="478" t="str">
        <f>IF(OR($B442="",$F442="",$H442=""),"",IF($C442="売",IF($H442&lt;=$M442,"🟢利確",IF($H442&lt;=$F442*0.95,"🟡利確&amp;TR STOP検討",IF($H442&gt;=$N442,"🔴損切",IF($H442&gt;=$F442*1.035,"🔴損切間近",IF($H442&gt;=$F442*1.03,"⚠️+3%注意","保持継続"))))),IF($H442&gt;=$M442,"🟢利確",IF($H442&gt;=$F442*1.05,"🟡利確&amp;TR STOP検討",IF($H442&lt;=$N442,"🔴損切",IF($H442&lt;=$F442*0.965,"🔴損切間近",IF($H442&lt;=$F442*0.97,"⚠️-3%注意","保持継続")))))))</f>
        <v/>
      </c>
      <c r="P442" s="445"/>
      <c r="R442" s="440" t="str">
        <f>IF(P442="","",ROUND(P442*0.97,0))</f>
        <v/>
      </c>
      <c r="S442" s="440" t="str">
        <f>IF(B442="","",IF(T442&lt;&gt;"","✅売却済",IF(OR(H442="",L442=""),"📌保有中",IF(L442&gt;=0.06,"🟢利確推奨",IF(L442&gt;=0.05,"🟡利確直近",IF(L442&gt;=0.045,"🔵トレーリング検討",IF(L442&gt;-0.03,"📌保有中",IF(L442&gt;-0.04,"⚠️損切注意","🔴損切り"))))))))</f>
        <v/>
      </c>
      <c r="T442" s="597" t="str">
        <f>IF(OR($AH442="",$AH442="保有中"),"",IF($AH442="日数制限",$AE442,IF($AH442="損切確定",IF(N($AG442)=0,TODAY(),$AG442),IF(N($AF442)=0,TODAY(),$AF442))))</f>
        <v/>
      </c>
      <c r="U442" s="599" t="str">
        <f>IF(OR($AH442="",$AH442="保有中"),"",ROUND(IF($AH442="日数制限",$AI442,IF($AH442="利益確定",$M442,$N442)),0))</f>
        <v/>
      </c>
      <c r="V442" s="704" t="str">
        <f>IF(OR(F442="",G442="",U442=""),"",IF(C442="売",(F442-U442)*G442,(U442-F442)*G442))</f>
        <v/>
      </c>
      <c r="W442" s="440" t="str">
        <f>IF(OR($E442="",$B442=""),"",IF($T442&lt;&gt;"",$T442-$E442,TODAY()-$E442)+1)</f>
        <v/>
      </c>
      <c r="X442" s="440" t="str">
        <f>IF(OR($AH442="",$AH442="保有中"),"",$AH442)</f>
        <v/>
      </c>
      <c r="AD442" s="608"/>
      <c r="AE442" s="600" t="str">
        <f>IF($E442="","",WORKDAY($E442,12))</f>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IFERROR(INDEX(始値!$E$6:$BT$305,MATCH(TEXT($B442,"0"),TEXT(銘柄管理!$B$6:$B$305,"0"),0),MATCH($AE442,始値!$E$3:$BT$3,0)),"")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IF($F443="","",ROUND(IF($C443="売",$F443*0.94,$F443*1.06),0))</f>
        <v/>
      </c>
      <c r="N443" s="599" t="str">
        <f>IF($F443="","",ROUND(IF($C443="売",$F443*1.04,$F443*0.96),0))</f>
        <v/>
      </c>
      <c r="O443" s="478" t="str">
        <f>IF(OR($B443="",$F443="",$H443=""),"",IF($C443="売",IF($H443&lt;=$M443,"🟢利確",IF($H443&lt;=$F443*0.95,"🟡利確&amp;TR STOP検討",IF($H443&gt;=$N443,"🔴損切",IF($H443&gt;=$F443*1.035,"🔴損切間近",IF($H443&gt;=$F443*1.03,"⚠️+3%注意","保持継続"))))),IF($H443&gt;=$M443,"🟢利確",IF($H443&gt;=$F443*1.05,"🟡利確&amp;TR STOP検討",IF($H443&lt;=$N443,"🔴損切",IF($H443&lt;=$F443*0.965,"🔴損切間近",IF($H443&lt;=$F443*0.97,"⚠️-3%注意","保持継続")))))))</f>
        <v/>
      </c>
      <c r="P443" s="445"/>
      <c r="R443" s="440" t="str">
        <f>IF(P443="","",ROUND(P443*0.97,0))</f>
        <v/>
      </c>
      <c r="S443" s="440" t="str">
        <f>IF(B443="","",IF(T443&lt;&gt;"","✅売却済",IF(OR(H443="",L443=""),"📌保有中",IF(L443&gt;=0.06,"🟢利確推奨",IF(L443&gt;=0.05,"🟡利確直近",IF(L443&gt;=0.045,"🔵トレーリング検討",IF(L443&gt;-0.03,"📌保有中",IF(L443&gt;-0.04,"⚠️損切注意","🔴損切り"))))))))</f>
        <v/>
      </c>
      <c r="T443" s="597" t="str">
        <f>IF(OR($AH443="",$AH443="保有中"),"",IF($AH443="日数制限",$AE443,IF($AH443="損切確定",IF(N($AG443)=0,TODAY(),$AG443),IF(N($AF443)=0,TODAY(),$AF443))))</f>
        <v/>
      </c>
      <c r="U443" s="599" t="str">
        <f>IF(OR($AH443="",$AH443="保有中"),"",ROUND(IF($AH443="日数制限",$AI443,IF($AH443="利益確定",$M443,$N443)),0))</f>
        <v/>
      </c>
      <c r="V443" s="704" t="str">
        <f>IF(OR(F443="",G443="",U443=""),"",IF(C443="売",(F443-U443)*G443,(U443-F443)*G443))</f>
        <v/>
      </c>
      <c r="W443" s="440" t="str">
        <f>IF(OR($E443="",$B443=""),"",IF($T443&lt;&gt;"",$T443-$E443,TODAY()-$E443)+1)</f>
        <v/>
      </c>
      <c r="X443" s="440" t="str">
        <f>IF(OR($AH443="",$AH443="保有中"),"",$AH443)</f>
        <v/>
      </c>
      <c r="AD443" s="608"/>
      <c r="AE443" s="600" t="str">
        <f>IF($E443="","",WORKDAY($E443,12))</f>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IFERROR(INDEX(始値!$E$6:$BT$305,MATCH(TEXT($B443,"0"),TEXT(銘柄管理!$B$6:$B$305,"0"),0),MATCH($AE443,始値!$E$3:$BT$3,0)),"")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IF($F444="","",ROUND(IF($C444="売",$F444*0.94,$F444*1.06),0))</f>
        <v/>
      </c>
      <c r="N444" s="599" t="str">
        <f>IF($F444="","",ROUND(IF($C444="売",$F444*1.04,$F444*0.96),0))</f>
        <v/>
      </c>
      <c r="O444" s="478" t="str">
        <f>IF(OR($B444="",$F444="",$H444=""),"",IF($C444="売",IF($H444&lt;=$M444,"🟢利確",IF($H444&lt;=$F444*0.95,"🟡利確&amp;TR STOP検討",IF($H444&gt;=$N444,"🔴損切",IF($H444&gt;=$F444*1.035,"🔴損切間近",IF($H444&gt;=$F444*1.03,"⚠️+3%注意","保持継続"))))),IF($H444&gt;=$M444,"🟢利確",IF($H444&gt;=$F444*1.05,"🟡利確&amp;TR STOP検討",IF($H444&lt;=$N444,"🔴損切",IF($H444&lt;=$F444*0.965,"🔴損切間近",IF($H444&lt;=$F444*0.97,"⚠️-3%注意","保持継続")))))))</f>
        <v/>
      </c>
      <c r="P444" s="445"/>
      <c r="R444" s="440" t="str">
        <f>IF(P444="","",ROUND(P444*0.97,0))</f>
        <v/>
      </c>
      <c r="S444" s="440" t="str">
        <f>IF(B444="","",IF(T444&lt;&gt;"","✅売却済",IF(OR(H444="",L444=""),"📌保有中",IF(L444&gt;=0.06,"🟢利確推奨",IF(L444&gt;=0.05,"🟡利確直近",IF(L444&gt;=0.045,"🔵トレーリング検討",IF(L444&gt;-0.03,"📌保有中",IF(L444&gt;-0.04,"⚠️損切注意","🔴損切り"))))))))</f>
        <v/>
      </c>
      <c r="T444" s="597" t="str">
        <f>IF(OR($AH444="",$AH444="保有中"),"",IF($AH444="日数制限",$AE444,IF($AH444="損切確定",IF(N($AG444)=0,TODAY(),$AG444),IF(N($AF444)=0,TODAY(),$AF444))))</f>
        <v/>
      </c>
      <c r="U444" s="599" t="str">
        <f>IF(OR($AH444="",$AH444="保有中"),"",ROUND(IF($AH444="日数制限",$AI444,IF($AH444="利益確定",$M444,$N444)),0))</f>
        <v/>
      </c>
      <c r="V444" s="704" t="str">
        <f>IF(OR(F444="",G444="",U444=""),"",IF(C444="売",(F444-U444)*G444,(U444-F444)*G444))</f>
        <v/>
      </c>
      <c r="W444" s="440" t="str">
        <f>IF(OR($E444="",$B444=""),"",IF($T444&lt;&gt;"",$T444-$E444,TODAY()-$E444)+1)</f>
        <v/>
      </c>
      <c r="X444" s="440" t="str">
        <f>IF(OR($AH444="",$AH444="保有中"),"",$AH444)</f>
        <v/>
      </c>
      <c r="AD444" s="608"/>
      <c r="AE444" s="600" t="str">
        <f>IF($E444="","",WORKDAY($E444,12))</f>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IFERROR(INDEX(始値!$E$6:$BT$305,MATCH(TEXT($B444,"0"),TEXT(銘柄管理!$B$6:$B$305,"0"),0),MATCH($AE444,始値!$E$3:$BT$3,0)),"")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IF($F445="","",ROUND(IF($C445="売",$F445*0.94,$F445*1.06),0))</f>
        <v/>
      </c>
      <c r="N445" s="599" t="str">
        <f>IF($F445="","",ROUND(IF($C445="売",$F445*1.04,$F445*0.96),0))</f>
        <v/>
      </c>
      <c r="O445" s="478" t="str">
        <f>IF(OR($B445="",$F445="",$H445=""),"",IF($C445="売",IF($H445&lt;=$M445,"🟢利確",IF($H445&lt;=$F445*0.95,"🟡利確&amp;TR STOP検討",IF($H445&gt;=$N445,"🔴損切",IF($H445&gt;=$F445*1.035,"🔴損切間近",IF($H445&gt;=$F445*1.03,"⚠️+3%注意","保持継続"))))),IF($H445&gt;=$M445,"🟢利確",IF($H445&gt;=$F445*1.05,"🟡利確&amp;TR STOP検討",IF($H445&lt;=$N445,"🔴損切",IF($H445&lt;=$F445*0.965,"🔴損切間近",IF($H445&lt;=$F445*0.97,"⚠️-3%注意","保持継続")))))))</f>
        <v/>
      </c>
      <c r="P445" s="445"/>
      <c r="R445" s="440" t="str">
        <f>IF(P445="","",ROUND(P445*0.97,0))</f>
        <v/>
      </c>
      <c r="S445" s="440" t="str">
        <f>IF(B445="","",IF(T445&lt;&gt;"","✅売却済",IF(OR(H445="",L445=""),"📌保有中",IF(L445&gt;=0.06,"🟢利確推奨",IF(L445&gt;=0.05,"🟡利確直近",IF(L445&gt;=0.045,"🔵トレーリング検討",IF(L445&gt;-0.03,"📌保有中",IF(L445&gt;-0.04,"⚠️損切注意","🔴損切り"))))))))</f>
        <v/>
      </c>
      <c r="T445" s="597" t="str">
        <f>IF(OR($AH445="",$AH445="保有中"),"",IF($AH445="日数制限",$AE445,IF($AH445="損切確定",IF(N($AG445)=0,TODAY(),$AG445),IF(N($AF445)=0,TODAY(),$AF445))))</f>
        <v/>
      </c>
      <c r="U445" s="599" t="str">
        <f>IF(OR($AH445="",$AH445="保有中"),"",ROUND(IF($AH445="日数制限",$AI445,IF($AH445="利益確定",$M445,$N445)),0))</f>
        <v/>
      </c>
      <c r="V445" s="704" t="str">
        <f>IF(OR(F445="",G445="",U445=""),"",IF(C445="売",(F445-U445)*G445,(U445-F445)*G445))</f>
        <v/>
      </c>
      <c r="W445" s="440" t="str">
        <f>IF(OR($E445="",$B445=""),"",IF($T445&lt;&gt;"",$T445-$E445,TODAY()-$E445)+1)</f>
        <v/>
      </c>
      <c r="X445" s="440" t="str">
        <f>IF(OR($AH445="",$AH445="保有中"),"",$AH445)</f>
        <v/>
      </c>
      <c r="AD445" s="608"/>
      <c r="AE445" s="600" t="str">
        <f>IF($E445="","",WORKDAY($E445,12))</f>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IFERROR(INDEX(始値!$E$6:$BT$305,MATCH(TEXT($B445,"0"),TEXT(銘柄管理!$B$6:$B$305,"0"),0),MATCH($AE445,始値!$E$3:$BT$3,0)),"")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IF($F446="","",ROUND(IF($C446="売",$F446*0.94,$F446*1.06),0))</f>
        <v/>
      </c>
      <c r="N446" s="599" t="str">
        <f>IF($F446="","",ROUND(IF($C446="売",$F446*1.04,$F446*0.96),0))</f>
        <v/>
      </c>
      <c r="O446" s="478" t="str">
        <f>IF(OR($B446="",$F446="",$H446=""),"",IF($C446="売",IF($H446&lt;=$M446,"🟢利確",IF($H446&lt;=$F446*0.95,"🟡利確&amp;TR STOP検討",IF($H446&gt;=$N446,"🔴損切",IF($H446&gt;=$F446*1.035,"🔴損切間近",IF($H446&gt;=$F446*1.03,"⚠️+3%注意","保持継続"))))),IF($H446&gt;=$M446,"🟢利確",IF($H446&gt;=$F446*1.05,"🟡利確&amp;TR STOP検討",IF($H446&lt;=$N446,"🔴損切",IF($H446&lt;=$F446*0.965,"🔴損切間近",IF($H446&lt;=$F446*0.97,"⚠️-3%注意","保持継続")))))))</f>
        <v/>
      </c>
      <c r="P446" s="445"/>
      <c r="R446" s="440" t="str">
        <f>IF(P446="","",ROUND(P446*0.97,0))</f>
        <v/>
      </c>
      <c r="S446" s="440" t="str">
        <f>IF(B446="","",IF(T446&lt;&gt;"","✅売却済",IF(OR(H446="",L446=""),"📌保有中",IF(L446&gt;=0.06,"🟢利確推奨",IF(L446&gt;=0.05,"🟡利確直近",IF(L446&gt;=0.045,"🔵トレーリング検討",IF(L446&gt;-0.03,"📌保有中",IF(L446&gt;-0.04,"⚠️損切注意","🔴損切り"))))))))</f>
        <v/>
      </c>
      <c r="T446" s="597" t="str">
        <f>IF(OR($AH446="",$AH446="保有中"),"",IF($AH446="日数制限",$AE446,IF($AH446="損切確定",IF(N($AG446)=0,TODAY(),$AG446),IF(N($AF446)=0,TODAY(),$AF446))))</f>
        <v/>
      </c>
      <c r="U446" s="599" t="str">
        <f>IF(OR($AH446="",$AH446="保有中"),"",ROUND(IF($AH446="日数制限",$AI446,IF($AH446="利益確定",$M446,$N446)),0))</f>
        <v/>
      </c>
      <c r="V446" s="704" t="str">
        <f>IF(OR(F446="",G446="",U446=""),"",IF(C446="売",(F446-U446)*G446,(U446-F446)*G446))</f>
        <v/>
      </c>
      <c r="W446" s="440" t="str">
        <f>IF(OR($E446="",$B446=""),"",IF($T446&lt;&gt;"",$T446-$E446,TODAY()-$E446)+1)</f>
        <v/>
      </c>
      <c r="X446" s="440" t="str">
        <f>IF(OR($AH446="",$AH446="保有中"),"",$AH446)</f>
        <v/>
      </c>
      <c r="AD446" s="608"/>
      <c r="AE446" s="600" t="str">
        <f>IF($E446="","",WORKDAY($E446,12))</f>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IFERROR(INDEX(始値!$E$6:$BT$305,MATCH(TEXT($B446,"0"),TEXT(銘柄管理!$B$6:$B$305,"0"),0),MATCH($AE446,始値!$E$3:$BT$3,0)),"")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IF($F447="","",ROUND(IF($C447="売",$F447*0.94,$F447*1.06),0))</f>
        <v/>
      </c>
      <c r="N447" s="599" t="str">
        <f>IF($F447="","",ROUND(IF($C447="売",$F447*1.04,$F447*0.96),0))</f>
        <v/>
      </c>
      <c r="O447" s="478" t="str">
        <f>IF(OR($B447="",$F447="",$H447=""),"",IF($C447="売",IF($H447&lt;=$M447,"🟢利確",IF($H447&lt;=$F447*0.95,"🟡利確&amp;TR STOP検討",IF($H447&gt;=$N447,"🔴損切",IF($H447&gt;=$F447*1.035,"🔴損切間近",IF($H447&gt;=$F447*1.03,"⚠️+3%注意","保持継続"))))),IF($H447&gt;=$M447,"🟢利確",IF($H447&gt;=$F447*1.05,"🟡利確&amp;TR STOP検討",IF($H447&lt;=$N447,"🔴損切",IF($H447&lt;=$F447*0.965,"🔴損切間近",IF($H447&lt;=$F447*0.97,"⚠️-3%注意","保持継続")))))))</f>
        <v/>
      </c>
      <c r="P447" s="445"/>
      <c r="R447" s="440" t="str">
        <f>IF(P447="","",ROUND(P447*0.97,0))</f>
        <v/>
      </c>
      <c r="S447" s="440" t="str">
        <f>IF(B447="","",IF(T447&lt;&gt;"","✅売却済",IF(OR(H447="",L447=""),"📌保有中",IF(L447&gt;=0.06,"🟢利確推奨",IF(L447&gt;=0.05,"🟡利確直近",IF(L447&gt;=0.045,"🔵トレーリング検討",IF(L447&gt;-0.03,"📌保有中",IF(L447&gt;-0.04,"⚠️損切注意","🔴損切り"))))))))</f>
        <v/>
      </c>
      <c r="T447" s="597" t="str">
        <f>IF(OR($AH447="",$AH447="保有中"),"",IF($AH447="日数制限",$AE447,IF($AH447="損切確定",IF(N($AG447)=0,TODAY(),$AG447),IF(N($AF447)=0,TODAY(),$AF447))))</f>
        <v/>
      </c>
      <c r="U447" s="599" t="str">
        <f>IF(OR($AH447="",$AH447="保有中"),"",ROUND(IF($AH447="日数制限",$AI447,IF($AH447="利益確定",$M447,$N447)),0))</f>
        <v/>
      </c>
      <c r="V447" s="704" t="str">
        <f>IF(OR(F447="",G447="",U447=""),"",IF(C447="売",(F447-U447)*G447,(U447-F447)*G447))</f>
        <v/>
      </c>
      <c r="W447" s="440" t="str">
        <f>IF(OR($E447="",$B447=""),"",IF($T447&lt;&gt;"",$T447-$E447,TODAY()-$E447)+1)</f>
        <v/>
      </c>
      <c r="X447" s="440" t="str">
        <f>IF(OR($AH447="",$AH447="保有中"),"",$AH447)</f>
        <v/>
      </c>
      <c r="AD447" s="608"/>
      <c r="AE447" s="600" t="str">
        <f>IF($E447="","",WORKDAY($E447,12))</f>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IFERROR(INDEX(始値!$E$6:$BT$305,MATCH(TEXT($B447,"0"),TEXT(銘柄管理!$B$6:$B$305,"0"),0),MATCH($AE447,始値!$E$3:$BT$3,0)),"")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IF($F448="","",ROUND(IF($C448="売",$F448*0.94,$F448*1.06),0))</f>
        <v/>
      </c>
      <c r="N448" s="599" t="str">
        <f>IF($F448="","",ROUND(IF($C448="売",$F448*1.04,$F448*0.96),0))</f>
        <v/>
      </c>
      <c r="O448" s="478" t="str">
        <f>IF(OR($B448="",$F448="",$H448=""),"",IF($C448="売",IF($H448&lt;=$M448,"🟢利確",IF($H448&lt;=$F448*0.95,"🟡利確&amp;TR STOP検討",IF($H448&gt;=$N448,"🔴損切",IF($H448&gt;=$F448*1.035,"🔴損切間近",IF($H448&gt;=$F448*1.03,"⚠️+3%注意","保持継続"))))),IF($H448&gt;=$M448,"🟢利確",IF($H448&gt;=$F448*1.05,"🟡利確&amp;TR STOP検討",IF($H448&lt;=$N448,"🔴損切",IF($H448&lt;=$F448*0.965,"🔴損切間近",IF($H448&lt;=$F448*0.97,"⚠️-3%注意","保持継続")))))))</f>
        <v/>
      </c>
      <c r="P448" s="445"/>
      <c r="R448" s="440" t="str">
        <f>IF(P448="","",ROUND(P448*0.97,0))</f>
        <v/>
      </c>
      <c r="S448" s="440" t="str">
        <f>IF(B448="","",IF(T448&lt;&gt;"","✅売却済",IF(OR(H448="",L448=""),"📌保有中",IF(L448&gt;=0.06,"🟢利確推奨",IF(L448&gt;=0.05,"🟡利確直近",IF(L448&gt;=0.045,"🔵トレーリング検討",IF(L448&gt;-0.03,"📌保有中",IF(L448&gt;-0.04,"⚠️損切注意","🔴損切り"))))))))</f>
        <v/>
      </c>
      <c r="T448" s="597" t="str">
        <f>IF(OR($AH448="",$AH448="保有中"),"",IF($AH448="日数制限",$AE448,IF($AH448="損切確定",IF(N($AG448)=0,TODAY(),$AG448),IF(N($AF448)=0,TODAY(),$AF448))))</f>
        <v/>
      </c>
      <c r="U448" s="599" t="str">
        <f>IF(OR($AH448="",$AH448="保有中"),"",ROUND(IF($AH448="日数制限",$AI448,IF($AH448="利益確定",$M448,$N448)),0))</f>
        <v/>
      </c>
      <c r="V448" s="704" t="str">
        <f>IF(OR(F448="",G448="",U448=""),"",IF(C448="売",(F448-U448)*G448,(U448-F448)*G448))</f>
        <v/>
      </c>
      <c r="W448" s="440" t="str">
        <f>IF(OR($E448="",$B448=""),"",IF($T448&lt;&gt;"",$T448-$E448,TODAY()-$E448)+1)</f>
        <v/>
      </c>
      <c r="X448" s="440" t="str">
        <f>IF(OR($AH448="",$AH448="保有中"),"",$AH448)</f>
        <v/>
      </c>
      <c r="AD448" s="608"/>
      <c r="AE448" s="600" t="str">
        <f>IF($E448="","",WORKDAY($E448,12))</f>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IFERROR(INDEX(始値!$E$6:$BT$305,MATCH(TEXT($B448,"0"),TEXT(銘柄管理!$B$6:$B$305,"0"),0),MATCH($AE448,始値!$E$3:$BT$3,0)),"")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IF($F449="","",ROUND(IF($C449="売",$F449*0.94,$F449*1.06),0))</f>
        <v/>
      </c>
      <c r="N449" s="599" t="str">
        <f>IF($F449="","",ROUND(IF($C449="売",$F449*1.04,$F449*0.96),0))</f>
        <v/>
      </c>
      <c r="O449" s="478" t="str">
        <f>IF(OR($B449="",$F449="",$H449=""),"",IF($C449="売",IF($H449&lt;=$M449,"🟢利確",IF($H449&lt;=$F449*0.95,"🟡利確&amp;TR STOP検討",IF($H449&gt;=$N449,"🔴損切",IF($H449&gt;=$F449*1.035,"🔴損切間近",IF($H449&gt;=$F449*1.03,"⚠️+3%注意","保持継続"))))),IF($H449&gt;=$M449,"🟢利確",IF($H449&gt;=$F449*1.05,"🟡利確&amp;TR STOP検討",IF($H449&lt;=$N449,"🔴損切",IF($H449&lt;=$F449*0.965,"🔴損切間近",IF($H449&lt;=$F449*0.97,"⚠️-3%注意","保持継続")))))))</f>
        <v/>
      </c>
      <c r="P449" s="445"/>
      <c r="R449" s="440" t="str">
        <f>IF(P449="","",ROUND(P449*0.97,0))</f>
        <v/>
      </c>
      <c r="S449" s="440" t="str">
        <f>IF(B449="","",IF(T449&lt;&gt;"","✅売却済",IF(OR(H449="",L449=""),"📌保有中",IF(L449&gt;=0.06,"🟢利確推奨",IF(L449&gt;=0.05,"🟡利確直近",IF(L449&gt;=0.045,"🔵トレーリング検討",IF(L449&gt;-0.03,"📌保有中",IF(L449&gt;-0.04,"⚠️損切注意","🔴損切り"))))))))</f>
        <v/>
      </c>
      <c r="T449" s="597" t="str">
        <f>IF(OR($AH449="",$AH449="保有中"),"",IF($AH449="日数制限",$AE449,IF($AH449="損切確定",IF(N($AG449)=0,TODAY(),$AG449),IF(N($AF449)=0,TODAY(),$AF449))))</f>
        <v/>
      </c>
      <c r="U449" s="599" t="str">
        <f>IF(OR($AH449="",$AH449="保有中"),"",ROUND(IF($AH449="日数制限",$AI449,IF($AH449="利益確定",$M449,$N449)),0))</f>
        <v/>
      </c>
      <c r="V449" s="704" t="str">
        <f>IF(OR(F449="",G449="",U449=""),"",IF(C449="売",(F449-U449)*G449,(U449-F449)*G449))</f>
        <v/>
      </c>
      <c r="W449" s="440" t="str">
        <f>IF(OR($E449="",$B449=""),"",IF($T449&lt;&gt;"",$T449-$E449,TODAY()-$E449)+1)</f>
        <v/>
      </c>
      <c r="X449" s="440" t="str">
        <f>IF(OR($AH449="",$AH449="保有中"),"",$AH449)</f>
        <v/>
      </c>
      <c r="AD449" s="608"/>
      <c r="AE449" s="600" t="str">
        <f>IF($E449="","",WORKDAY($E449,12))</f>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IFERROR(INDEX(始値!$E$6:$BT$305,MATCH(TEXT($B449,"0"),TEXT(銘柄管理!$B$6:$B$305,"0"),0),MATCH($AE449,始値!$E$3:$BT$3,0)),"")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IF($F450="","",ROUND(IF($C450="売",$F450*0.94,$F450*1.06),0))</f>
        <v/>
      </c>
      <c r="N450" s="599" t="str">
        <f>IF($F450="","",ROUND(IF($C450="売",$F450*1.04,$F450*0.96),0))</f>
        <v/>
      </c>
      <c r="O450" s="478" t="str">
        <f>IF(OR($B450="",$F450="",$H450=""),"",IF($C450="売",IF($H450&lt;=$M450,"🟢利確",IF($H450&lt;=$F450*0.95,"🟡利確&amp;TR STOP検討",IF($H450&gt;=$N450,"🔴損切",IF($H450&gt;=$F450*1.035,"🔴損切間近",IF($H450&gt;=$F450*1.03,"⚠️+3%注意","保持継続"))))),IF($H450&gt;=$M450,"🟢利確",IF($H450&gt;=$F450*1.05,"🟡利確&amp;TR STOP検討",IF($H450&lt;=$N450,"🔴損切",IF($H450&lt;=$F450*0.965,"🔴損切間近",IF($H450&lt;=$F450*0.97,"⚠️-3%注意","保持継続")))))))</f>
        <v/>
      </c>
      <c r="P450" s="445"/>
      <c r="R450" s="440" t="str">
        <f>IF(P450="","",ROUND(P450*0.97,0))</f>
        <v/>
      </c>
      <c r="S450" s="440" t="str">
        <f>IF(B450="","",IF(T450&lt;&gt;"","✅売却済",IF(OR(H450="",L450=""),"📌保有中",IF(L450&gt;=0.06,"🟢利確推奨",IF(L450&gt;=0.05,"🟡利確直近",IF(L450&gt;=0.045,"🔵トレーリング検討",IF(L450&gt;-0.03,"📌保有中",IF(L450&gt;-0.04,"⚠️損切注意","🔴損切り"))))))))</f>
        <v/>
      </c>
      <c r="T450" s="597" t="str">
        <f>IF(OR($AH450="",$AH450="保有中"),"",IF($AH450="日数制限",$AE450,IF($AH450="損切確定",IF(N($AG450)=0,TODAY(),$AG450),IF(N($AF450)=0,TODAY(),$AF450))))</f>
        <v/>
      </c>
      <c r="U450" s="599" t="str">
        <f>IF(OR($AH450="",$AH450="保有中"),"",ROUND(IF($AH450="日数制限",$AI450,IF($AH450="利益確定",$M450,$N450)),0))</f>
        <v/>
      </c>
      <c r="V450" s="704" t="str">
        <f>IF(OR(F450="",G450="",U450=""),"",IF(C450="売",(F450-U450)*G450,(U450-F450)*G450))</f>
        <v/>
      </c>
      <c r="W450" s="440" t="str">
        <f>IF(OR($E450="",$B450=""),"",IF($T450&lt;&gt;"",$T450-$E450,TODAY()-$E450)+1)</f>
        <v/>
      </c>
      <c r="X450" s="440" t="str">
        <f>IF(OR($AH450="",$AH450="保有中"),"",$AH450)</f>
        <v/>
      </c>
      <c r="AD450" s="608"/>
      <c r="AE450" s="600" t="str">
        <f>IF($E450="","",WORKDAY($E450,12))</f>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IFERROR(INDEX(始値!$E$6:$BT$305,MATCH(TEXT($B450,"0"),TEXT(銘柄管理!$B$6:$B$305,"0"),0),MATCH($AE450,始値!$E$3:$BT$3,0)),"")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IF($F451="","",ROUND(IF($C451="売",$F451*0.94,$F451*1.06),0))</f>
        <v/>
      </c>
      <c r="N451" s="599" t="str">
        <f>IF($F451="","",ROUND(IF($C451="売",$F451*1.04,$F451*0.96),0))</f>
        <v/>
      </c>
      <c r="O451" s="478" t="str">
        <f>IF(OR($B451="",$F451="",$H451=""),"",IF($C451="売",IF($H451&lt;=$M451,"🟢利確",IF($H451&lt;=$F451*0.95,"🟡利確&amp;TR STOP検討",IF($H451&gt;=$N451,"🔴損切",IF($H451&gt;=$F451*1.035,"🔴損切間近",IF($H451&gt;=$F451*1.03,"⚠️+3%注意","保持継続"))))),IF($H451&gt;=$M451,"🟢利確",IF($H451&gt;=$F451*1.05,"🟡利確&amp;TR STOP検討",IF($H451&lt;=$N451,"🔴損切",IF($H451&lt;=$F451*0.965,"🔴損切間近",IF($H451&lt;=$F451*0.97,"⚠️-3%注意","保持継続")))))))</f>
        <v/>
      </c>
      <c r="P451" s="445"/>
      <c r="R451" s="440" t="str">
        <f>IF(P451="","",ROUND(P451*0.97,0))</f>
        <v/>
      </c>
      <c r="S451" s="440" t="str">
        <f>IF(B451="","",IF(T451&lt;&gt;"","✅売却済",IF(OR(H451="",L451=""),"📌保有中",IF(L451&gt;=0.06,"🟢利確推奨",IF(L451&gt;=0.05,"🟡利確直近",IF(L451&gt;=0.045,"🔵トレーリング検討",IF(L451&gt;-0.03,"📌保有中",IF(L451&gt;-0.04,"⚠️損切注意","🔴損切り"))))))))</f>
        <v/>
      </c>
      <c r="T451" s="597" t="str">
        <f>IF(OR($AH451="",$AH451="保有中"),"",IF($AH451="日数制限",$AE451,IF($AH451="損切確定",IF(N($AG451)=0,TODAY(),$AG451),IF(N($AF451)=0,TODAY(),$AF451))))</f>
        <v/>
      </c>
      <c r="U451" s="599" t="str">
        <f>IF(OR($AH451="",$AH451="保有中"),"",ROUND(IF($AH451="日数制限",$AI451,IF($AH451="利益確定",$M451,$N451)),0))</f>
        <v/>
      </c>
      <c r="V451" s="704" t="str">
        <f>IF(OR(F451="",G451="",U451=""),"",IF(C451="売",(F451-U451)*G451,(U451-F451)*G451))</f>
        <v/>
      </c>
      <c r="W451" s="440" t="str">
        <f>IF(OR($E451="",$B451=""),"",IF($T451&lt;&gt;"",$T451-$E451,TODAY()-$E451)+1)</f>
        <v/>
      </c>
      <c r="X451" s="440" t="str">
        <f>IF(OR($AH451="",$AH451="保有中"),"",$AH451)</f>
        <v/>
      </c>
      <c r="AD451" s="608"/>
      <c r="AE451" s="600" t="str">
        <f>IF($E451="","",WORKDAY($E451,12))</f>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IFERROR(INDEX(始値!$E$6:$BT$305,MATCH(TEXT($B451,"0"),TEXT(銘柄管理!$B$6:$B$305,"0"),0),MATCH($AE451,始値!$E$3:$BT$3,0)),"")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IF($F452="","",ROUND(IF($C452="売",$F452*0.94,$F452*1.06),0))</f>
        <v/>
      </c>
      <c r="N452" s="599" t="str">
        <f>IF($F452="","",ROUND(IF($C452="売",$F452*1.04,$F452*0.96),0))</f>
        <v/>
      </c>
      <c r="O452" s="478" t="str">
        <f>IF(OR($B452="",$F452="",$H452=""),"",IF($C452="売",IF($H452&lt;=$M452,"🟢利確",IF($H452&lt;=$F452*0.95,"🟡利確&amp;TR STOP検討",IF($H452&gt;=$N452,"🔴損切",IF($H452&gt;=$F452*1.035,"🔴損切間近",IF($H452&gt;=$F452*1.03,"⚠️+3%注意","保持継続"))))),IF($H452&gt;=$M452,"🟢利確",IF($H452&gt;=$F452*1.05,"🟡利確&amp;TR STOP検討",IF($H452&lt;=$N452,"🔴損切",IF($H452&lt;=$F452*0.965,"🔴損切間近",IF($H452&lt;=$F452*0.97,"⚠️-3%注意","保持継続")))))))</f>
        <v/>
      </c>
      <c r="P452" s="445"/>
      <c r="R452" s="440" t="str">
        <f>IF(P452="","",ROUND(P452*0.97,0))</f>
        <v/>
      </c>
      <c r="S452" s="440" t="str">
        <f>IF(B452="","",IF(T452&lt;&gt;"","✅売却済",IF(OR(H452="",L452=""),"📌保有中",IF(L452&gt;=0.06,"🟢利確推奨",IF(L452&gt;=0.05,"🟡利確直近",IF(L452&gt;=0.045,"🔵トレーリング検討",IF(L452&gt;-0.03,"📌保有中",IF(L452&gt;-0.04,"⚠️損切注意","🔴損切り"))))))))</f>
        <v/>
      </c>
      <c r="T452" s="597" t="str">
        <f>IF(OR($AH452="",$AH452="保有中"),"",IF($AH452="日数制限",$AE452,IF($AH452="損切確定",IF(N($AG452)=0,TODAY(),$AG452),IF(N($AF452)=0,TODAY(),$AF452))))</f>
        <v/>
      </c>
      <c r="U452" s="599" t="str">
        <f>IF(OR($AH452="",$AH452="保有中"),"",ROUND(IF($AH452="日数制限",$AI452,IF($AH452="利益確定",$M452,$N452)),0))</f>
        <v/>
      </c>
      <c r="V452" s="704" t="str">
        <f>IF(OR(F452="",G452="",U452=""),"",IF(C452="売",(F452-U452)*G452,(U452-F452)*G452))</f>
        <v/>
      </c>
      <c r="W452" s="440" t="str">
        <f>IF(OR($E452="",$B452=""),"",IF($T452&lt;&gt;"",$T452-$E452,TODAY()-$E452)+1)</f>
        <v/>
      </c>
      <c r="X452" s="440" t="str">
        <f>IF(OR($AH452="",$AH452="保有中"),"",$AH452)</f>
        <v/>
      </c>
      <c r="AD452" s="608"/>
      <c r="AE452" s="600" t="str">
        <f>IF($E452="","",WORKDAY($E452,12))</f>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IFERROR(INDEX(始値!$E$6:$BT$305,MATCH(TEXT($B452,"0"),TEXT(銘柄管理!$B$6:$B$305,"0"),0),MATCH($AE452,始値!$E$3:$BT$3,0)),"")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IF($F453="","",ROUND(IF($C453="売",$F453*0.94,$F453*1.06),0))</f>
        <v/>
      </c>
      <c r="N453" s="599" t="str">
        <f>IF($F453="","",ROUND(IF($C453="売",$F453*1.04,$F453*0.96),0))</f>
        <v/>
      </c>
      <c r="O453" s="478" t="str">
        <f>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c r="R453" s="440" t="str">
        <f>IF(P453="","",ROUND(P453*0.97,0))</f>
        <v/>
      </c>
      <c r="S453" s="440" t="str">
        <f>IF(B453="","",IF(T453&lt;&gt;"","✅売却済",IF(OR(H453="",L453=""),"📌保有中",IF(L453&gt;=0.06,"🟢利確推奨",IF(L453&gt;=0.05,"🟡利確直近",IF(L453&gt;=0.045,"🔵トレーリング検討",IF(L453&gt;-0.03,"📌保有中",IF(L453&gt;-0.04,"⚠️損切注意","🔴損切り"))))))))</f>
        <v/>
      </c>
      <c r="T453" s="597" t="str">
        <f>IF(OR($AH453="",$AH453="保有中"),"",IF($AH453="日数制限",$AE453,IF($AH453="損切確定",IF(N($AG453)=0,TODAY(),$AG453),IF(N($AF453)=0,TODAY(),$AF453))))</f>
        <v/>
      </c>
      <c r="U453" s="599" t="str">
        <f>IF(OR($AH453="",$AH453="保有中"),"",ROUND(IF($AH453="日数制限",$AI453,IF($AH453="利益確定",$M453,$N453)),0))</f>
        <v/>
      </c>
      <c r="V453" s="704" t="str">
        <f>IF(OR(F453="",G453="",U453=""),"",IF(C453="売",(F453-U453)*G453,(U453-F453)*G453))</f>
        <v/>
      </c>
      <c r="W453" s="440" t="str">
        <f>IF(OR($E453="",$B453=""),"",IF($T453&lt;&gt;"",$T453-$E453,TODAY()-$E453)+1)</f>
        <v/>
      </c>
      <c r="X453" s="440" t="str">
        <f>IF(OR($AH453="",$AH453="保有中"),"",$AH453)</f>
        <v/>
      </c>
      <c r="AD453" s="608"/>
      <c r="AE453" s="600" t="str">
        <f>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IF($F454="","",ROUND(IF($C454="売",$F454*0.94,$F454*1.06),0))</f>
        <v/>
      </c>
      <c r="N454" s="599" t="str">
        <f>IF($F454="","",ROUND(IF($C454="売",$F454*1.04,$F454*0.96),0))</f>
        <v/>
      </c>
      <c r="O454" s="478" t="str">
        <f>IF(OR($B454="",$F454="",$H454=""),"",IF($C454="売",IF($H454&lt;=$M454,"🟢利確",IF($H454&lt;=$F454*0.95,"🟡利確&amp;TR STOP検討",IF($H454&gt;=$N454,"🔴損切",IF($H454&gt;=$F454*1.035,"🔴損切間近",IF($H454&gt;=$F454*1.03,"⚠️+3%注意","保持継続"))))),IF($H454&gt;=$M454,"🟢利確",IF($H454&gt;=$F454*1.05,"🟡利確&amp;TR STOP検討",IF($H454&lt;=$N454,"🔴損切",IF($H454&lt;=$F454*0.965,"🔴損切間近",IF($H454&lt;=$F454*0.97,"⚠️-3%注意","保持継続")))))))</f>
        <v/>
      </c>
      <c r="P454" s="445"/>
      <c r="R454" s="440" t="str">
        <f>IF(P454="","",ROUND(P454*0.97,0))</f>
        <v/>
      </c>
      <c r="S454" s="440" t="str">
        <f>IF(B454="","",IF(T454&lt;&gt;"","✅売却済",IF(OR(H454="",L454=""),"📌保有中",IF(L454&gt;=0.06,"🟢利確推奨",IF(L454&gt;=0.05,"🟡利確直近",IF(L454&gt;=0.045,"🔵トレーリング検討",IF(L454&gt;-0.03,"📌保有中",IF(L454&gt;-0.04,"⚠️損切注意","🔴損切り"))))))))</f>
        <v/>
      </c>
      <c r="T454" s="597" t="str">
        <f>IF(OR($AH454="",$AH454="保有中"),"",IF($AH454="日数制限",$AE454,IF($AH454="損切確定",IF(N($AG454)=0,TODAY(),$AG454),IF(N($AF454)=0,TODAY(),$AF454))))</f>
        <v/>
      </c>
      <c r="U454" s="599" t="str">
        <f>IF(OR($AH454="",$AH454="保有中"),"",ROUND(IF($AH454="日数制限",$AI454,IF($AH454="利益確定",$M454,$N454)),0))</f>
        <v/>
      </c>
      <c r="V454" s="704" t="str">
        <f>IF(OR(F454="",G454="",U454=""),"",IF(C454="売",(F454-U454)*G454,(U454-F454)*G454))</f>
        <v/>
      </c>
      <c r="W454" s="440" t="str">
        <f>IF(OR($E454="",$B454=""),"",IF($T454&lt;&gt;"",$T454-$E454,TODAY()-$E454)+1)</f>
        <v/>
      </c>
      <c r="X454" s="440" t="str">
        <f>IF(OR($AH454="",$AH454="保有中"),"",$AH454)</f>
        <v/>
      </c>
      <c r="AD454" s="608"/>
      <c r="AE454" s="600" t="str">
        <f>IF($E454="","",WORKDAY($E454,12))</f>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IFERROR(INDEX(始値!$E$6:$BT$305,MATCH(TEXT($B454,"0"),TEXT(銘柄管理!$B$6:$B$305,"0"),0),MATCH($AE454,始値!$E$3:$BT$3,0)),"")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IF($F455="","",ROUND(IF($C455="売",$F455*0.94,$F455*1.06),0))</f>
        <v/>
      </c>
      <c r="N455" s="599" t="str">
        <f>IF($F455="","",ROUND(IF($C455="売",$F455*1.04,$F455*0.96),0))</f>
        <v/>
      </c>
      <c r="O455" s="478" t="str">
        <f>IF(OR($B455="",$F455="",$H455=""),"",IF($C455="売",IF($H455&lt;=$M455,"🟢利確",IF($H455&lt;=$F455*0.95,"🟡利確&amp;TR STOP検討",IF($H455&gt;=$N455,"🔴損切",IF($H455&gt;=$F455*1.035,"🔴損切間近",IF($H455&gt;=$F455*1.03,"⚠️+3%注意","保持継続"))))),IF($H455&gt;=$M455,"🟢利確",IF($H455&gt;=$F455*1.05,"🟡利確&amp;TR STOP検討",IF($H455&lt;=$N455,"🔴損切",IF($H455&lt;=$F455*0.965,"🔴損切間近",IF($H455&lt;=$F455*0.97,"⚠️-3%注意","保持継続")))))))</f>
        <v/>
      </c>
      <c r="P455" s="445"/>
      <c r="R455" s="440" t="str">
        <f>IF(P455="","",ROUND(P455*0.97,0))</f>
        <v/>
      </c>
      <c r="S455" s="440" t="str">
        <f>IF(B455="","",IF(T455&lt;&gt;"","✅売却済",IF(OR(H455="",L455=""),"📌保有中",IF(L455&gt;=0.06,"🟢利確推奨",IF(L455&gt;=0.05,"🟡利確直近",IF(L455&gt;=0.045,"🔵トレーリング検討",IF(L455&gt;-0.03,"📌保有中",IF(L455&gt;-0.04,"⚠️損切注意","🔴損切り"))))))))</f>
        <v/>
      </c>
      <c r="T455" s="597" t="str">
        <f>IF(OR($AH455="",$AH455="保有中"),"",IF($AH455="日数制限",$AE455,IF($AH455="損切確定",IF(N($AG455)=0,TODAY(),$AG455),IF(N($AF455)=0,TODAY(),$AF455))))</f>
        <v/>
      </c>
      <c r="U455" s="599" t="str">
        <f>IF(OR($AH455="",$AH455="保有中"),"",ROUND(IF($AH455="日数制限",$AI455,IF($AH455="利益確定",$M455,$N455)),0))</f>
        <v/>
      </c>
      <c r="V455" s="704" t="str">
        <f>IF(OR(F455="",G455="",U455=""),"",IF(C455="売",(F455-U455)*G455,(U455-F455)*G455))</f>
        <v/>
      </c>
      <c r="W455" s="440" t="str">
        <f>IF(OR($E455="",$B455=""),"",IF($T455&lt;&gt;"",$T455-$E455,TODAY()-$E455)+1)</f>
        <v/>
      </c>
      <c r="X455" s="440" t="str">
        <f>IF(OR($AH455="",$AH455="保有中"),"",$AH455)</f>
        <v/>
      </c>
      <c r="AD455" s="608"/>
      <c r="AE455" s="600" t="str">
        <f>IF($E455="","",WORKDAY($E455,12))</f>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IFERROR(INDEX(始値!$E$6:$BT$305,MATCH(TEXT($B455,"0"),TEXT(銘柄管理!$B$6:$B$305,"0"),0),MATCH($AE455,始値!$E$3:$BT$3,0)),"")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IF($F456="","",ROUND(IF($C456="売",$F456*0.94,$F456*1.06),0))</f>
        <v/>
      </c>
      <c r="N456" s="599" t="str">
        <f>IF($F456="","",ROUND(IF($C456="売",$F456*1.04,$F456*0.96),0))</f>
        <v/>
      </c>
      <c r="O456" s="478" t="str">
        <f>IF(OR($B456="",$F456="",$H456=""),"",IF($C456="売",IF($H456&lt;=$M456,"🟢利確",IF($H456&lt;=$F456*0.95,"🟡利確&amp;TR STOP検討",IF($H456&gt;=$N456,"🔴損切",IF($H456&gt;=$F456*1.035,"🔴損切間近",IF($H456&gt;=$F456*1.03,"⚠️+3%注意","保持継続"))))),IF($H456&gt;=$M456,"🟢利確",IF($H456&gt;=$F456*1.05,"🟡利確&amp;TR STOP検討",IF($H456&lt;=$N456,"🔴損切",IF($H456&lt;=$F456*0.965,"🔴損切間近",IF($H456&lt;=$F456*0.97,"⚠️-3%注意","保持継続")))))))</f>
        <v/>
      </c>
      <c r="P456" s="445"/>
      <c r="R456" s="440" t="str">
        <f>IF(P456="","",ROUND(P456*0.97,0))</f>
        <v/>
      </c>
      <c r="S456" s="440" t="str">
        <f>IF(B456="","",IF(T456&lt;&gt;"","✅売却済",IF(OR(H456="",L456=""),"📌保有中",IF(L456&gt;=0.06,"🟢利確推奨",IF(L456&gt;=0.05,"🟡利確直近",IF(L456&gt;=0.045,"🔵トレーリング検討",IF(L456&gt;-0.03,"📌保有中",IF(L456&gt;-0.04,"⚠️損切注意","🔴損切り"))))))))</f>
        <v/>
      </c>
      <c r="T456" s="597" t="str">
        <f>IF(OR($AH456="",$AH456="保有中"),"",IF($AH456="日数制限",$AE456,IF($AH456="損切確定",IF(N($AG456)=0,TODAY(),$AG456),IF(N($AF456)=0,TODAY(),$AF456))))</f>
        <v/>
      </c>
      <c r="U456" s="599" t="str">
        <f>IF(OR($AH456="",$AH456="保有中"),"",ROUND(IF($AH456="日数制限",$AI456,IF($AH456="利益確定",$M456,$N456)),0))</f>
        <v/>
      </c>
      <c r="V456" s="704" t="str">
        <f>IF(OR(F456="",G456="",U456=""),"",IF(C456="売",(F456-U456)*G456,(U456-F456)*G456))</f>
        <v/>
      </c>
      <c r="W456" s="440" t="str">
        <f>IF(OR($E456="",$B456=""),"",IF($T456&lt;&gt;"",$T456-$E456,TODAY()-$E456)+1)</f>
        <v/>
      </c>
      <c r="X456" s="440" t="str">
        <f>IF(OR($AH456="",$AH456="保有中"),"",$AH456)</f>
        <v/>
      </c>
      <c r="AD456" s="608"/>
      <c r="AE456" s="600" t="str">
        <f>IF($E456="","",WORKDAY($E456,12))</f>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IFERROR(INDEX(始値!$E$6:$BT$305,MATCH(TEXT($B456,"0"),TEXT(銘柄管理!$B$6:$B$305,"0"),0),MATCH($AE456,始値!$E$3:$BT$3,0)),"")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IF($F457="","",ROUND(IF($C457="売",$F457*0.94,$F457*1.06),0))</f>
        <v/>
      </c>
      <c r="N457" s="599" t="str">
        <f>IF($F457="","",ROUND(IF($C457="売",$F457*1.04,$F457*0.96),0))</f>
        <v/>
      </c>
      <c r="O457" s="478" t="str">
        <f>IF(OR($B457="",$F457="",$H457=""),"",IF($C457="売",IF($H457&lt;=$M457,"🟢利確",IF($H457&lt;=$F457*0.95,"🟡利確&amp;TR STOP検討",IF($H457&gt;=$N457,"🔴損切",IF($H457&gt;=$F457*1.035,"🔴損切間近",IF($H457&gt;=$F457*1.03,"⚠️+3%注意","保持継続"))))),IF($H457&gt;=$M457,"🟢利確",IF($H457&gt;=$F457*1.05,"🟡利確&amp;TR STOP検討",IF($H457&lt;=$N457,"🔴損切",IF($H457&lt;=$F457*0.965,"🔴損切間近",IF($H457&lt;=$F457*0.97,"⚠️-3%注意","保持継続")))))))</f>
        <v/>
      </c>
      <c r="P457" s="445"/>
      <c r="R457" s="440" t="str">
        <f>IF(P457="","",ROUND(P457*0.97,0))</f>
        <v/>
      </c>
      <c r="S457" s="440" t="str">
        <f>IF(B457="","",IF(T457&lt;&gt;"","✅売却済",IF(OR(H457="",L457=""),"📌保有中",IF(L457&gt;=0.06,"🟢利確推奨",IF(L457&gt;=0.05,"🟡利確直近",IF(L457&gt;=0.045,"🔵トレーリング検討",IF(L457&gt;-0.03,"📌保有中",IF(L457&gt;-0.04,"⚠️損切注意","🔴損切り"))))))))</f>
        <v/>
      </c>
      <c r="T457" s="597" t="str">
        <f>IF(OR($AH457="",$AH457="保有中"),"",IF($AH457="日数制限",$AE457,IF($AH457="損切確定",IF(N($AG457)=0,TODAY(),$AG457),IF(N($AF457)=0,TODAY(),$AF457))))</f>
        <v/>
      </c>
      <c r="U457" s="599" t="str">
        <f>IF(OR($AH457="",$AH457="保有中"),"",ROUND(IF($AH457="日数制限",$AI457,IF($AH457="利益確定",$M457,$N457)),0))</f>
        <v/>
      </c>
      <c r="V457" s="704" t="str">
        <f>IF(OR(F457="",G457="",U457=""),"",IF(C457="売",(F457-U457)*G457,(U457-F457)*G457))</f>
        <v/>
      </c>
      <c r="W457" s="440" t="str">
        <f>IF(OR($E457="",$B457=""),"",IF($T457&lt;&gt;"",$T457-$E457,TODAY()-$E457)+1)</f>
        <v/>
      </c>
      <c r="X457" s="440" t="str">
        <f>IF(OR($AH457="",$AH457="保有中"),"",$AH457)</f>
        <v/>
      </c>
      <c r="AD457" s="608"/>
      <c r="AE457" s="600" t="str">
        <f>IF($E457="","",WORKDAY($E457,12))</f>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IFERROR(INDEX(始値!$E$6:$BT$305,MATCH(TEXT($B457,"0"),TEXT(銘柄管理!$B$6:$B$305,"0"),0),MATCH($AE457,始値!$E$3:$BT$3,0)),"")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IF($F458="","",ROUND(IF($C458="売",$F458*0.94,$F458*1.06),0))</f>
        <v/>
      </c>
      <c r="N458" s="599" t="str">
        <f>IF($F458="","",ROUND(IF($C458="売",$F458*1.04,$F458*0.96),0))</f>
        <v/>
      </c>
      <c r="O458" s="478" t="str">
        <f>IF(OR($B458="",$F458="",$H458=""),"",IF($C458="売",IF($H458&lt;=$M458,"🟢利確",IF($H458&lt;=$F458*0.95,"🟡利確&amp;TR STOP検討",IF($H458&gt;=$N458,"🔴損切",IF($H458&gt;=$F458*1.035,"🔴損切間近",IF($H458&gt;=$F458*1.03,"⚠️+3%注意","保持継続"))))),IF($H458&gt;=$M458,"🟢利確",IF($H458&gt;=$F458*1.05,"🟡利確&amp;TR STOP検討",IF($H458&lt;=$N458,"🔴損切",IF($H458&lt;=$F458*0.965,"🔴損切間近",IF($H458&lt;=$F458*0.97,"⚠️-3%注意","保持継続")))))))</f>
        <v/>
      </c>
      <c r="P458" s="445"/>
      <c r="R458" s="440" t="str">
        <f>IF(P458="","",ROUND(P458*0.97,0))</f>
        <v/>
      </c>
      <c r="S458" s="440" t="str">
        <f>IF(B458="","",IF(T458&lt;&gt;"","✅売却済",IF(OR(H458="",L458=""),"📌保有中",IF(L458&gt;=0.06,"🟢利確推奨",IF(L458&gt;=0.05,"🟡利確直近",IF(L458&gt;=0.045,"🔵トレーリング検討",IF(L458&gt;-0.03,"📌保有中",IF(L458&gt;-0.04,"⚠️損切注意","🔴損切り"))))))))</f>
        <v/>
      </c>
      <c r="T458" s="597" t="str">
        <f>IF(OR($AH458="",$AH458="保有中"),"",IF($AH458="日数制限",$AE458,IF($AH458="損切確定",IF(N($AG458)=0,TODAY(),$AG458),IF(N($AF458)=0,TODAY(),$AF458))))</f>
        <v/>
      </c>
      <c r="U458" s="599" t="str">
        <f>IF(OR($AH458="",$AH458="保有中"),"",ROUND(IF($AH458="日数制限",$AI458,IF($AH458="利益確定",$M458,$N458)),0))</f>
        <v/>
      </c>
      <c r="V458" s="704" t="str">
        <f ca="1">IF(OR(F458="",G458="",U458=""),"",IF(C458="売",(F458-U458)*G458,(U458-F458)*G458))</f>
        <v/>
      </c>
      <c r="W458" s="440" t="str">
        <f>IF(OR($E458="",$B458=""),"",IF($T458&lt;&gt;"",$T458-$E458,TODAY()-$E458)+1)</f>
        <v/>
      </c>
      <c r="X458" s="440" t="str">
        <f>IF(OR($AH458="",$AH458="保有中"),"",$AH458)</f>
        <v/>
      </c>
      <c r="AD458" s="608"/>
      <c r="AE458" s="600" t="str">
        <f>IF($E458="","",WORKDAY($E458,12))</f>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IFERROR(INDEX(始値!$E$6:$BT$305,MATCH(TEXT($B458,"0"),TEXT(銘柄管理!$B$6:$B$305,"0"),0),MATCH($AE458,始値!$E$3:$BT$3,0)),"")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IF($F459="","",ROUND(IF($C459="売",$F459*0.94,$F459*1.06),0))</f>
        <v/>
      </c>
      <c r="N459" s="599" t="str">
        <f>IF($F459="","",ROUND(IF($C459="売",$F459*1.04,$F459*0.96),0))</f>
        <v/>
      </c>
      <c r="O459" s="478" t="str">
        <f>IF(OR($B459="",$F459="",$H459=""),"",IF($C459="売",IF($H459&lt;=$M459,"🟢利確",IF($H459&lt;=$F459*0.95,"🟡利確&amp;TR STOP検討",IF($H459&gt;=$N459,"🔴損切",IF($H459&gt;=$F459*1.035,"🔴損切間近",IF($H459&gt;=$F459*1.03,"⚠️+3%注意","保持継続"))))),IF($H459&gt;=$M459,"🟢利確",IF($H459&gt;=$F459*1.05,"🟡利確&amp;TR STOP検討",IF($H459&lt;=$N459,"🔴損切",IF($H459&lt;=$F459*0.965,"🔴損切間近",IF($H459&lt;=$F459*0.97,"⚠️-3%注意","保持継続")))))))</f>
        <v/>
      </c>
      <c r="P459" s="445"/>
      <c r="R459" s="440" t="str">
        <f>IF(P459="","",ROUND(P459*0.97,0))</f>
        <v/>
      </c>
      <c r="S459" s="440" t="str">
        <f>IF(B459="","",IF(T459&lt;&gt;"","✅売却済",IF(OR(H459="",L459=""),"📌保有中",IF(L459&gt;=0.06,"🟢利確推奨",IF(L459&gt;=0.05,"🟡利確直近",IF(L459&gt;=0.045,"🔵トレーリング検討",IF(L459&gt;-0.03,"📌保有中",IF(L459&gt;-0.04,"⚠️損切注意","🔴損切り"))))))))</f>
        <v/>
      </c>
      <c r="T459" s="597" t="str">
        <f>IF(OR($AH459="",$AH459="保有中"),"",IF($AH459="日数制限",$AE459,IF($AH459="損切確定",IF(N($AG459)=0,TODAY(),$AG459),IF(N($AF459)=0,TODAY(),$AF459))))</f>
        <v/>
      </c>
      <c r="U459" s="599" t="str">
        <f>IF(OR($AH459="",$AH459="保有中"),"",ROUND(IF($AH459="日数制限",$AI459,IF($AH459="利益確定",$M459,$N459)),0))</f>
        <v/>
      </c>
      <c r="V459" s="704" t="str">
        <f ca="1">IF(OR(F459="",G459="",U459=""),"",IF(C459="売",(F459-U459)*G459,(U459-F459)*G459))</f>
        <v/>
      </c>
      <c r="W459" s="440" t="str">
        <f>IF(OR($E459="",$B459=""),"",IF($T459&lt;&gt;"",$T459-$E459,TODAY()-$E459)+1)</f>
        <v/>
      </c>
      <c r="X459" s="440" t="str">
        <f>IF(OR($AH459="",$AH459="保有中"),"",$AH459)</f>
        <v/>
      </c>
      <c r="AD459" s="608"/>
      <c r="AE459" s="600" t="str">
        <f>IF($E459="","",WORKDAY($E459,12))</f>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IFERROR(INDEX(始値!$E$6:$BT$305,MATCH(TEXT($B459,"0"),TEXT(銘柄管理!$B$6:$B$305,"0"),0),MATCH($AE459,始値!$E$3:$BT$3,0)),"")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IF($F460="","",ROUND(IF($C460="売",$F460*0.94,$F460*1.06),0))</f>
        <v/>
      </c>
      <c r="N460" s="599" t="str">
        <f>IF($F460="","",ROUND(IF($C460="売",$F460*1.04,$F460*0.96),0))</f>
        <v/>
      </c>
      <c r="O460" s="478" t="str">
        <f>IF(OR($B460="",$F460="",$H460=""),"",IF($C460="売",IF($H460&lt;=$M460,"🟢利確",IF($H460&lt;=$F460*0.95,"🟡利確&amp;TR STOP検討",IF($H460&gt;=$N460,"🔴損切",IF($H460&gt;=$F460*1.035,"🔴損切間近",IF($H460&gt;=$F460*1.03,"⚠️+3%注意","保持継続"))))),IF($H460&gt;=$M460,"🟢利確",IF($H460&gt;=$F460*1.05,"🟡利確&amp;TR STOP検討",IF($H460&lt;=$N460,"🔴損切",IF($H460&lt;=$F460*0.965,"🔴損切間近",IF($H460&lt;=$F460*0.97,"⚠️-3%注意","保持継続")))))))</f>
        <v/>
      </c>
      <c r="P460" s="445"/>
      <c r="R460" s="440" t="str">
        <f>IF(P460="","",ROUND(P460*0.97,0))</f>
        <v/>
      </c>
      <c r="S460" s="440" t="str">
        <f>IF(B460="","",IF(T460&lt;&gt;"","✅売却済",IF(OR(H460="",L460=""),"📌保有中",IF(L460&gt;=0.06,"🟢利確推奨",IF(L460&gt;=0.05,"🟡利確直近",IF(L460&gt;=0.045,"🔵トレーリング検討",IF(L460&gt;-0.03,"📌保有中",IF(L460&gt;-0.04,"⚠️損切注意","🔴損切り"))))))))</f>
        <v/>
      </c>
      <c r="T460" s="597" t="str">
        <f>IF(OR($AH460="",$AH460="保有中"),"",IF($AH460="日数制限",$AE460,IF($AH460="損切確定",IF(N($AG460)=0,TODAY(),$AG460),IF(N($AF460)=0,TODAY(),$AF460))))</f>
        <v/>
      </c>
      <c r="U460" s="599" t="str">
        <f>IF(OR($AH460="",$AH460="保有中"),"",ROUND(IF($AH460="日数制限",$AI460,IF($AH460="利益確定",$M460,$N460)),0))</f>
        <v/>
      </c>
      <c r="V460" s="704" t="str">
        <f ca="1">IF(OR(F460="",G460="",U460=""),"",IF(C460="売",(F460-U460)*G460,(U460-F460)*G460))</f>
        <v/>
      </c>
      <c r="W460" s="440" t="str">
        <f>IF(OR($E460="",$B460=""),"",IF($T460&lt;&gt;"",$T460-$E460,TODAY()-$E460)+1)</f>
        <v/>
      </c>
      <c r="X460" s="440" t="str">
        <f>IF(OR($AH460="",$AH460="保有中"),"",$AH460)</f>
        <v/>
      </c>
      <c r="AD460" s="608"/>
      <c r="AE460" s="600" t="str">
        <f>IF($E460="","",WORKDAY($E460,12))</f>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IFERROR(INDEX(始値!$E$6:$BT$305,MATCH(TEXT($B460,"0"),TEXT(銘柄管理!$B$6:$B$305,"0"),0),MATCH($AE460,始値!$E$3:$BT$3,0)),"")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IF($F461="","",ROUND(IF($C461="売",$F461*0.94,$F461*1.06),0))</f>
        <v/>
      </c>
      <c r="N461" s="599" t="str">
        <f>IF($F461="","",ROUND(IF($C461="売",$F461*1.04,$F461*0.96),0))</f>
        <v/>
      </c>
      <c r="O461" s="478" t="str">
        <f>IF(OR($B461="",$F461="",$H461=""),"",IF($C461="売",IF($H461&lt;=$M461,"🟢利確",IF($H461&lt;=$F461*0.95,"🟡利確&amp;TR STOP検討",IF($H461&gt;=$N461,"🔴損切",IF($H461&gt;=$F461*1.035,"🔴損切間近",IF($H461&gt;=$F461*1.03,"⚠️+3%注意","保持継続"))))),IF($H461&gt;=$M461,"🟢利確",IF($H461&gt;=$F461*1.05,"🟡利確&amp;TR STOP検討",IF($H461&lt;=$N461,"🔴損切",IF($H461&lt;=$F461*0.965,"🔴損切間近",IF($H461&lt;=$F461*0.97,"⚠️-3%注意","保持継続")))))))</f>
        <v/>
      </c>
      <c r="P461" s="445"/>
      <c r="R461" s="440" t="str">
        <f>IF(P461="","",ROUND(P461*0.97,0))</f>
        <v/>
      </c>
      <c r="S461" s="440" t="str">
        <f>IF(B461="","",IF(T461&lt;&gt;"","✅売却済",IF(OR(H461="",L461=""),"📌保有中",IF(L461&gt;=0.06,"🟢利確推奨",IF(L461&gt;=0.05,"🟡利確直近",IF(L461&gt;=0.045,"🔵トレーリング検討",IF(L461&gt;-0.03,"📌保有中",IF(L461&gt;-0.04,"⚠️損切注意","🔴損切り"))))))))</f>
        <v/>
      </c>
      <c r="T461" s="597" t="str">
        <f>IF(OR($AH461="",$AH461="保有中"),"",IF($AH461="日数制限",$AE461,IF($AH461="損切確定",IF(N($AG461)=0,TODAY(),$AG461),IF(N($AF461)=0,TODAY(),$AF461))))</f>
        <v/>
      </c>
      <c r="U461" s="599" t="str">
        <f>IF(OR($AH461="",$AH461="保有中"),"",ROUND(IF($AH461="日数制限",$AI461,IF($AH461="利益確定",$M461,$N461)),0))</f>
        <v/>
      </c>
      <c r="V461" s="704" t="str">
        <f ca="1">IF(OR(F461="",G461="",U461=""),"",IF(C461="売",(F461-U461)*G461,(U461-F461)*G461))</f>
        <v/>
      </c>
      <c r="W461" s="440" t="str">
        <f>IF(OR($E461="",$B461=""),"",IF($T461&lt;&gt;"",$T461-$E461,TODAY()-$E461)+1)</f>
        <v/>
      </c>
      <c r="X461" s="440" t="str">
        <f>IF(OR($AH461="",$AH461="保有中"),"",$AH461)</f>
        <v/>
      </c>
      <c r="AD461" s="608"/>
      <c r="AE461" s="600" t="str">
        <f>IF($E461="","",WORKDAY($E461,12))</f>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IFERROR(INDEX(始値!$E$6:$BT$305,MATCH(TEXT($B461,"0"),TEXT(銘柄管理!$B$6:$B$305,"0"),0),MATCH($AE461,始値!$E$3:$BT$3,0)),"")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IF(AND(分析!$C4&lt;&gt;"",分析!$C4&lt;&gt;"TOPX",分析!$AD4=$B$8,N(分析!$T4)&gt;=$B$7,N(分析!$O4)&gt;=$B$9),N(分析!$T4)*10000+MIN(N(分析!$O4),99)*100-ROW(),"")</f>
        <v/>
      </c>
      <c r="V4" s="435">
        <f>IF(AND(売分析!$C4&lt;&gt;"",売分析!$C4&lt;&gt;"TOPX",売分析!$AD4=$B$12,N(売分析!$T4)&gt;=$B$11,N(売分析!$O4)&gt;=$B$13),N(売分析!$T4)*10000+MIN(N(売分析!$O4),99)*100-ROW(),"")</f>
        <v>170193.13499704245</v>
      </c>
      <c r="AC4"/>
      <c r="AD4"/>
      <c r="AE4"/>
      <c r="AF4"/>
      <c r="AG4"/>
      <c r="AH4"/>
      <c r="AI4"/>
      <c r="AJ4"/>
      <c r="AK4"/>
      <c r="AL4"/>
      <c r="AM4"/>
      <c r="AN4"/>
      <c r="AO4"/>
      <c r="AP4"/>
      <c r="AQ4"/>
      <c r="AR4"/>
      <c r="AS4"/>
      <c r="AT4"/>
      <c r="AU4"/>
      <c r="AV4"/>
      <c r="AW4"/>
      <c r="AX4"/>
      <c r="AY4"/>
      <c r="AZ4"/>
    </row>
    <row r="5" spans="1:52" s="435" customFormat="1" ht="19.2">
      <c r="A5" s="435" t="s">
        <v>1227</v>
      </c>
      <c r="B5" s="562">
        <v>2</v>
      </c>
      <c r="C5" s="560" t="s">
        <v>1228</v>
      </c>
      <c r="E5" s="435" t="s">
        <v>1240</v>
      </c>
      <c r="F5" s="563">
        <f>COUNT($T$3:$T$206)</f>
        <v>3</v>
      </c>
      <c r="T5" s="435" t="str">
        <f>IF(AND(分析!$C5&lt;&gt;"",分析!$C5&lt;&gt;"TOPX",分析!$AD5=$B$8,N(分析!$T5)&gt;=$B$7,N(分析!$O5)&gt;=$B$9),N(分析!$T5)*10000+MIN(N(分析!$O5),99)*100-ROW(),"")</f>
        <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IF(AND(分析!$C9&lt;&gt;"",分析!$C9&lt;&gt;"TOPX",分析!$AD9=$B$8,N(分析!$T9)&gt;=$B$7,N(分析!$O9)&gt;=$B$9),N(分析!$T9)*10000+MIN(N(分析!$O9),99)*100-ROW(),"")</f>
        <v/>
      </c>
      <c r="V9" s="435" t="str">
        <f>IF(AND(売分析!$C9&lt;&gt;"",売分析!$C9&lt;&gt;"TOPX",売分析!$AD9=$B$12,N(売分析!$T9)&gt;=$B$11,N(売分析!$O9)&gt;=$B$13),N(売分析!$T9)*10000+MIN(N(売分析!$O9),99)*100-ROW(),"")</f>
        <v/>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IF(AND(分析!$C10&lt;&gt;"",分析!$C10&lt;&gt;"TOPX",分析!$AD10=$B$8,N(分析!$T10)&gt;=$B$7,N(分析!$O10)&gt;=$B$9),N(分析!$T10)*10000+MIN(N(分析!$O10),99)*100-ROW(),"")</f>
        <v/>
      </c>
      <c r="V10" s="435" t="str">
        <f>IF(AND(売分析!$C10&lt;&gt;"",売分析!$C10&lt;&gt;"TOPX",売分析!$AD10=$B$12,N(売分析!$T10)&gt;=$B$11,N(売分析!$O10)&gt;=$B$13),N(売分析!$T10)*10000+MIN(N(売分析!$O10),99)*100-ROW(),"")</f>
        <v/>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IF(AND(分析!$C14&lt;&gt;"",分析!$C14&lt;&gt;"TOPX",分析!$AD14=$B$8,N(分析!$T14)&gt;=$B$7,N(分析!$O14)&gt;=$B$9),N(分析!$T14)*10000+MIN(N(分析!$O14),99)*100-ROW(),"")</f>
        <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IF(AND(分析!$C22&lt;&gt;"",分析!$C22&lt;&gt;"TOPX",分析!$AD22=$B$8,N(分析!$T22)&gt;=$B$7,N(分析!$O22)&gt;=$B$9),N(分析!$T22)*10000+MIN(N(分析!$O22),99)*100-ROW(),"")</f>
        <v/>
      </c>
      <c r="V22" s="435">
        <f>IF(AND(売分析!$C22&lt;&gt;"",売分析!$C22&lt;&gt;"TOPX",売分析!$AD22=$B$12,N(売分析!$T22)&gt;=$B$11,N(売分析!$O22)&gt;=$B$13),N(売分析!$T22)*10000+MIN(N(売分析!$O22),99)*100-ROW(),"")</f>
        <v>150084.87454903015</v>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IF(AND(分析!$C24&lt;&gt;"",分析!$C24&lt;&gt;"TOPX",分析!$AD24=$B$8,N(分析!$T24)&gt;=$B$7,N(分析!$O24)&gt;=$B$9),N(分析!$T24)*10000+MIN(N(分析!$O24),99)*100-ROW(),"")</f>
        <v/>
      </c>
      <c r="V24" s="435">
        <f>IF(AND(売分析!$C24&lt;&gt;"",売分析!$C24&lt;&gt;"TOPX",売分析!$AD24=$B$12,N(売分析!$T24)&gt;=$B$11,N(売分析!$O24)&gt;=$B$13),N(売分析!$T24)*10000+MIN(N(売分析!$O24),99)*100-ROW(),"")</f>
        <v>150129.34760460083</v>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IF(AND(分析!$C27&lt;&gt;"",分析!$C27&lt;&gt;"TOPX",分析!$AD27=$B$8,N(分析!$T27)&gt;=$B$7,N(分析!$O27)&gt;=$B$9),N(分析!$T27)*10000+MIN(N(分析!$O27),99)*100-ROW(),"")</f>
        <v/>
      </c>
      <c r="V27" s="435" t="str">
        <f>IF(AND(売分析!$C27&lt;&gt;"",売分析!$C27&lt;&gt;"TOPX",売分析!$AD27=$B$12,N(売分析!$T27)&gt;=$B$11,N(売分析!$O27)&gt;=$B$13),N(売分析!$T27)*10000+MIN(N(売分析!$O27),99)*100-ROW(),"")</f>
        <v/>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IF(AND(分析!$C35&lt;&gt;"",分析!$C35&lt;&gt;"TOPX",分析!$AD35=$B$8,N(分析!$T35)&gt;=$B$7,N(分析!$O35)&gt;=$B$9),N(分析!$T35)*10000+MIN(N(分析!$O35),99)*100-ROW(),"")</f>
        <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IF(AND(分析!$C39&lt;&gt;"",分析!$C39&lt;&gt;"TOPX",分析!$AD39=$B$8,N(分析!$T39)&gt;=$B$7,N(分析!$O39)&gt;=$B$9),N(分析!$T39)*10000+MIN(N(分析!$O39),99)*100-ROW(),"")</f>
        <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t="str">
        <f>IF(AND(売分析!$C43&lt;&gt;"",売分析!$C43&lt;&gt;"TOPX",売分析!$AD43=$B$12,N(売分析!$T43)&gt;=$B$11,N(売分析!$O43)&gt;=$B$13),N(売分析!$T43)*10000+MIN(N(売分析!$O43),99)*100-ROW(),"")</f>
        <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IF(AND(分析!$C46&lt;&gt;"",分析!$C46&lt;&gt;"TOPX",分析!$AD46=$B$8,N(分析!$T46)&gt;=$B$7,N(分析!$O46)&gt;=$B$9),N(分析!$T46)*10000+MIN(N(分析!$O46),99)*100-ROW(),"")</f>
        <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t="str">
        <f>IF(AND(売分析!$C56&lt;&gt;"",売分析!$C56&lt;&gt;"TOPX",売分析!$AD56=$B$12,N(売分析!$T56)&gt;=$B$11,N(売分析!$O56)&gt;=$B$13),N(売分析!$T56)*10000+MIN(N(売分析!$O56),99)*100-ROW(),"")</f>
        <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IF(AND(分析!$C61&lt;&gt;"",分析!$C61&lt;&gt;"TOPX",分析!$AD61=$B$8,N(分析!$T61)&gt;=$B$7,N(分析!$O61)&gt;=$B$9),N(分析!$T61)*10000+MIN(N(分析!$O61),99)*100-ROW(),"")</f>
        <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t="str">
        <f>IF(AND(売分析!$C62&lt;&gt;"",売分析!$C62&lt;&gt;"TOPX",売分析!$AD62=$B$12,N(売分析!$T62)&gt;=$B$11,N(売分析!$O62)&gt;=$B$13),N(売分析!$T62)*10000+MIN(N(売分析!$O62),99)*100-ROW(),"")</f>
        <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t="str">
        <f>IF(AND(売分析!$C68&lt;&gt;"",売分析!$C68&lt;&gt;"TOPX",売分析!$AD68=$B$12,N(売分析!$T68)&gt;=$B$11,N(売分析!$O68)&gt;=$B$13),N(売分析!$T68)*10000+MIN(N(売分析!$O68),99)*100-ROW(),"")</f>
        <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t="str">
        <f>IF(AND(売分析!$C72&lt;&gt;"",売分析!$C72&lt;&gt;"TOPX",売分析!$AD72=$B$12,N(売分析!$T72)&gt;=$B$11,N(売分析!$O72)&gt;=$B$13),N(売分析!$T72)*10000+MIN(N(売分析!$O72),99)*100-ROW(),"")</f>
        <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t="str">
        <f>IF(AND(売分析!$C108&lt;&gt;"",売分析!$C108&lt;&gt;"TOPX",売分析!$AD108=$B$12,N(売分析!$T108)&gt;=$B$11,N(売分析!$O108)&gt;=$B$13),N(売分析!$T108)*10000+MIN(N(売分析!$O108),99)*100-ROW(),"")</f>
        <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f>IF(AND(売分析!$C121&lt;&gt;"",売分析!$C121&lt;&gt;"TOPX",売分析!$AD121=$B$12,N(売分析!$T121)&gt;=$B$11,N(売分析!$O121)&gt;=$B$13),N(売分析!$T121)*10000+MIN(N(売分析!$O121),99)*100-ROW(),"")</f>
        <v>149996.4697765086</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IF(AND(分析!$C144&lt;&gt;"",分析!$C144&lt;&gt;"TOPX",分析!$AD144=$B$8,N(分析!$T144)&gt;=$B$7,N(分析!$O144)&gt;=$B$9),N(分析!$T144)*10000+MIN(N(分析!$O144),99)*100-ROW(),"")</f>
        <v>140019.70101719888</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t="str">
        <f>IF(AND(売分析!$C150&lt;&gt;"",売分析!$C150&lt;&gt;"TOPX",売分析!$AD150=$B$12,N(売分析!$T150)&gt;=$B$11,N(売分析!$O150)&gt;=$B$13),N(売分析!$T150)*10000+MIN(N(売分析!$O150),99)*100-ROW(),"")</f>
        <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IF(AND(分析!$C160&lt;&gt;"",分析!$C160&lt;&gt;"TOPX",分析!$AD160=$B$8,N(分析!$T160)&gt;=$B$7,N(分析!$O160)&gt;=$B$9),N(分析!$T160)*10000+MIN(N(分析!$O160),99)*100-ROW(),"")</f>
        <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IF(AND(分析!$C166&lt;&gt;"",分析!$C166&lt;&gt;"TOPX",分析!$AD166=$B$8,N(分析!$T166)&gt;=$B$7,N(分析!$O166)&gt;=$B$9),N(分析!$T166)*10000+MIN(N(分析!$O166),99)*100-ROW(),"")</f>
        <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IF(AND(分析!$C175&lt;&gt;"",分析!$C175&lt;&gt;"TOPX",分析!$AD175=$B$8,N(分析!$T175)&gt;=$B$7,N(分析!$O175)&gt;=$B$9),N(分析!$T175)*10000+MIN(N(分析!$O175),99)*100-ROW(),"")</f>
        <v>190144.73384232013</v>
      </c>
      <c r="U175"/>
      <c r="V175" t="str">
        <f>IF(AND(売分析!$C175&lt;&gt;"",売分析!$C175&lt;&gt;"TOPX",売分析!$AD175=$B$12,N(売分析!$T175)&gt;=$B$11,N(売分析!$O175)&gt;=$B$13),N(売分析!$T175)*10000+MIN(N(売分析!$O175),99)*100-ROW(),"")</f>
        <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IF(AND(分析!$C186&lt;&gt;"",分析!$C186&lt;&gt;"TOPX",分析!$AD186=$B$8,N(分析!$T186)&gt;=$B$7,N(分析!$O186)&gt;=$B$9),N(分析!$T186)*10000+MIN(N(分析!$O186),99)*100-ROW(),"")</f>
        <v>119918.1948143859</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IF(AND(分析!$C189&lt;&gt;"",分析!$C189&lt;&gt;"TOPX",分析!$AD189=$B$8,N(分析!$T189)&gt;=$B$7,N(分析!$O189)&gt;=$B$9),N(分析!$T189)*10000+MIN(N(分析!$O189),99)*100-ROW(),"")</f>
        <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57</v>
      </c>
      <c r="AL2" s="368">
        <f>MIN(25,AK2)</f>
        <v>25</v>
      </c>
    </row>
    <row r="3" spans="1:35"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IFERROR((終値!$E$5-INDEX(終値!$E$5:$CZ$5,1,$AL$2))/INDEX(終値!$E$5:$CZ$5,1,$AL$2)*100,"")</f>
        <v>1.0179378228534113</v>
      </c>
      <c r="AH3" s="366">
        <f>IF(OR(AF3="",AG3=""),"",AF3-AG3)</f>
        <v>0</v>
      </c>
      <c r="AI3" s="364">
        <f>IF(AH3="","",IF(AH3&gt;5,3,IF(AH3&gt;0,1,IF(AH3&gt;-3,-1,-2))))</f>
        <v>-1</v>
      </c>
    </row>
    <row r="4" spans="1:35"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IFERROR((終値!$E$5-INDEX(終値!$E$5:$CZ$5,1,$AL$2))/INDEX(終値!$E$5:$CZ$5,1,$AL$2)*100,"")</f>
        <v>1.0179378228534113</v>
      </c>
      <c r="AH4" s="366">
        <f>IF(OR(AF4="",AG4=""),"",AF4-AG4)</f>
        <v>1.8632798993537099</v>
      </c>
      <c r="AI4" s="364">
        <f>IF(AH4="","",IF(AH4&gt;5,3,IF(AH4&gt;0,1,IF(AH4&gt;-3,-1,-2))))</f>
        <v>1</v>
      </c>
    </row>
    <row r="5" spans="1:35"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IFERROR((終値!$E$5-INDEX(終値!$E$5:$CZ$5,1,$AL$2))/INDEX(終値!$E$5:$CZ$5,1,$AL$2)*100,"")</f>
        <v>1.0179378228534113</v>
      </c>
      <c r="AH5" s="366">
        <f>IF(OR(AF5="",AG5=""),"",AF5-AG5)</f>
        <v>14.222351841399387</v>
      </c>
      <c r="AI5" s="364">
        <f>IF(AH5="","",IF(AH5&gt;5,3,IF(AH5&gt;0,1,IF(AH5&gt;-3,-1,-2))))</f>
        <v>3</v>
      </c>
    </row>
    <row r="6" spans="1:35"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IFERROR((終値!$E$5-INDEX(終値!$E$5:$CZ$5,1,$AL$2))/INDEX(終値!$E$5:$CZ$5,1,$AL$2)*100,"")</f>
        <v>1.0179378228534113</v>
      </c>
      <c r="AH6" s="366">
        <f>IF(OR(AF6="",AG6=""),"",AF6-AG6)</f>
        <v>4.6436816636508675</v>
      </c>
      <c r="AI6" s="364">
        <f>IF(AH6="","",IF(AH6&gt;5,3,IF(AH6&gt;0,1,IF(AH6&gt;-3,-1,-2))))</f>
        <v>1</v>
      </c>
    </row>
    <row r="7" spans="1:35"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IFERROR((終値!$E$5-INDEX(終値!$E$5:$CZ$5,1,$AL$2))/INDEX(終値!$E$5:$CZ$5,1,$AL$2)*100,"")</f>
        <v>1.0179378228534113</v>
      </c>
      <c r="AH7" s="366">
        <f>IF(OR(AF7="",AG7=""),"",AF7-AG7)</f>
        <v>2.1428145525586499</v>
      </c>
      <c r="AI7" s="364">
        <f>IF(AH7="","",IF(AH7&gt;5,3,IF(AH7&gt;0,1,IF(AH7&gt;-3,-1,-2))))</f>
        <v>1</v>
      </c>
    </row>
    <row r="8" spans="1:35"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IFERROR((終値!$E$5-INDEX(終値!$E$5:$CZ$5,1,$AL$2))/INDEX(終値!$E$5:$CZ$5,1,$AL$2)*100,"")</f>
        <v>1.0179378228534113</v>
      </c>
      <c r="AH8" s="366">
        <f>IF(OR(AF8="",AG8=""),"",AF8-AG8)</f>
        <v>-6.1012711561867441</v>
      </c>
      <c r="AI8" s="364">
        <f>IF(AH8="","",IF(AH8&gt;5,3,IF(AH8&gt;0,1,IF(AH8&gt;-3,-1,-2))))</f>
        <v>-2</v>
      </c>
    </row>
    <row r="9" spans="1:35"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IFERROR((終値!$E$5-INDEX(終値!$E$5:$CZ$5,1,$AL$2))/INDEX(終値!$E$5:$CZ$5,1,$AL$2)*100,"")</f>
        <v>1.0179378228534113</v>
      </c>
      <c r="AH9" s="366">
        <f>IF(OR(AF9="",AG9=""),"",AF9-AG9)</f>
        <v>-1.1902525844846576</v>
      </c>
      <c r="AI9" s="364">
        <f>IF(AH9="","",IF(AH9&gt;5,3,IF(AH9&gt;0,1,IF(AH9&gt;-3,-1,-2))))</f>
        <v>-1</v>
      </c>
    </row>
    <row r="10" spans="1:35"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IFERROR((終値!$E$5-INDEX(終値!$E$5:$CZ$5,1,$AL$2))/INDEX(終値!$E$5:$CZ$5,1,$AL$2)*100,"")</f>
        <v>1.0179378228534113</v>
      </c>
      <c r="AH10" s="366">
        <f>IF(OR(AF10="",AG10=""),"",AF10-AG10)</f>
        <v>-2.1434789483945371</v>
      </c>
      <c r="AI10" s="364">
        <f>IF(AH10="","",IF(AH10&gt;5,3,IF(AH10&gt;0,1,IF(AH10&gt;-3,-1,-2))))</f>
        <v>-1</v>
      </c>
    </row>
    <row r="11" spans="1:35"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IFERROR((終値!$E$5-INDEX(終値!$E$5:$CZ$5,1,$AL$2))/INDEX(終値!$E$5:$CZ$5,1,$AL$2)*100,"")</f>
        <v>1.0179378228534113</v>
      </c>
      <c r="AH11" s="366">
        <f>IF(OR(AF11="",AG11=""),"",AF11-AG11)</f>
        <v>-0.44585544299071111</v>
      </c>
      <c r="AI11" s="364">
        <f>IF(AH11="","",IF(AH11&gt;5,3,IF(AH11&gt;0,1,IF(AH11&gt;-3,-1,-2))))</f>
        <v>-1</v>
      </c>
    </row>
    <row r="12" spans="1:35"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IFERROR((終値!$E$5-INDEX(終値!$E$5:$CZ$5,1,$AL$2))/INDEX(終値!$E$5:$CZ$5,1,$AL$2)*100,"")</f>
        <v>1.0179378228534113</v>
      </c>
      <c r="AH12" s="366">
        <f>IF(OR(AF12="",AG12=""),"",AF12-AG12)</f>
        <v>-2.8089825989728143</v>
      </c>
      <c r="AI12" s="364">
        <f>IF(AH12="","",IF(AH12&gt;5,3,IF(AH12&gt;0,1,IF(AH12&gt;-3,-1,-2))))</f>
        <v>-1</v>
      </c>
    </row>
    <row r="13" spans="1:35"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IFERROR((終値!$E$5-INDEX(終値!$E$5:$CZ$5,1,$AL$2))/INDEX(終値!$E$5:$CZ$5,1,$AL$2)*100,"")</f>
        <v>1.0179378228534113</v>
      </c>
      <c r="AH13" s="366">
        <f>IF(OR(AF13="",AG13=""),"",AF13-AG13)</f>
        <v>5.004534087258949</v>
      </c>
      <c r="AI13" s="364">
        <f>IF(AH13="","",IF(AH13&gt;5,3,IF(AH13&gt;0,1,IF(AH13&gt;-3,-1,-2))))</f>
        <v>3</v>
      </c>
    </row>
    <row r="14" spans="1:35"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IFERROR((終値!$E$5-INDEX(終値!$E$5:$CZ$5,1,$AL$2))/INDEX(終値!$E$5:$CZ$5,1,$AL$2)*100,"")</f>
        <v>1.0179378228534113</v>
      </c>
      <c r="AH14" s="366">
        <f>IF(OR(AF14="",AG14=""),"",AF14-AG14)</f>
        <v>0.73744156559505991</v>
      </c>
      <c r="AI14" s="364">
        <f>IF(AH14="","",IF(AH14&gt;5,3,IF(AH14&gt;0,1,IF(AH14&gt;-3,-1,-2))))</f>
        <v>1</v>
      </c>
    </row>
    <row r="15" spans="1:35"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IFERROR((終値!$E$5-INDEX(終値!$E$5:$CZ$5,1,$AL$2))/INDEX(終値!$E$5:$CZ$5,1,$AL$2)*100,"")</f>
        <v>1.0179378228534113</v>
      </c>
      <c r="AH15" s="366">
        <f>IF(OR(AF15="",AG15=""),"",AF15-AG15)</f>
        <v>-1.3519949466215757</v>
      </c>
      <c r="AI15" s="364">
        <f>IF(AH15="","",IF(AH15&gt;5,3,IF(AH15&gt;0,1,IF(AH15&gt;-3,-1,-2))))</f>
        <v>-1</v>
      </c>
    </row>
    <row r="16" spans="1:35"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IFERROR((終値!$E$5-INDEX(終値!$E$5:$CZ$5,1,$AL$2))/INDEX(終値!$E$5:$CZ$5,1,$AL$2)*100,"")</f>
        <v>1.0179378228534113</v>
      </c>
      <c r="AH16" s="366">
        <f>IF(OR(AF16="",AG16=""),"",AF16-AG16)</f>
        <v>12.447222252476154</v>
      </c>
      <c r="AI16" s="364">
        <f>IF(AH16="","",IF(AH16&gt;5,3,IF(AH16&gt;0,1,IF(AH16&gt;-3,-1,-2))))</f>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IFERROR((終値!$E$5-INDEX(終値!$E$5:$CZ$5,1,$AL$2))/INDEX(終値!$E$5:$CZ$5,1,$AL$2)*100,"")</f>
        <v>1.0179378228534113</v>
      </c>
      <c r="AH17" s="366">
        <f>IF(OR(AF17="",AG17=""),"",AF17-AG17)</f>
        <v>4.296347891432303</v>
      </c>
      <c r="AI17" s="364">
        <f>IF(AH17="","",IF(AH17&gt;5,3,IF(AH17&gt;0,1,IF(AH17&gt;-3,-1,-2))))</f>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IFERROR((終値!$E$5-INDEX(終値!$E$5:$CZ$5,1,$AL$2))/INDEX(終値!$E$5:$CZ$5,1,$AL$2)*100,"")</f>
        <v>1.0179378228534113</v>
      </c>
      <c r="AH18" s="366">
        <f>IF(OR(AF18="",AG18=""),"",AF18-AG18)</f>
        <v>16.978107002459701</v>
      </c>
      <c r="AI18" s="364">
        <f>IF(AH18="","",IF(AH18&gt;5,3,IF(AH18&gt;0,1,IF(AH18&gt;-3,-1,-2))))</f>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IFERROR((終値!$E$5-INDEX(終値!$E$5:$CZ$5,1,$AL$2))/INDEX(終値!$E$5:$CZ$5,1,$AL$2)*100,"")</f>
        <v>1.0179378228534113</v>
      </c>
      <c r="AH19" s="366">
        <f>IF(OR(AF19="",AG19=""),"",AF19-AG19)</f>
        <v>23.492447933823147</v>
      </c>
      <c r="AI19" s="364">
        <f>IF(AH19="","",IF(AH19&gt;5,3,IF(AH19&gt;0,1,IF(AH19&gt;-3,-1,-2))))</f>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IFERROR((終値!$E$5-INDEX(終値!$E$5:$CZ$5,1,$AL$2))/INDEX(終値!$E$5:$CZ$5,1,$AL$2)*100,"")</f>
        <v>1.0179378228534113</v>
      </c>
      <c r="AH20" s="366">
        <f>IF(OR(AF20="",AG20=""),"",AF20-AG20)</f>
        <v>7.5534907485751601</v>
      </c>
      <c r="AI20" s="364">
        <f>IF(AH20="","",IF(AH20&gt;5,3,IF(AH20&gt;0,1,IF(AH20&gt;-3,-1,-2))))</f>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IFERROR((終値!$E$5-INDEX(終値!$E$5:$CZ$5,1,$AL$2))/INDEX(終値!$E$5:$CZ$5,1,$AL$2)*100,"")</f>
        <v>1.0179378228534113</v>
      </c>
      <c r="AH21" s="366">
        <f>IF(OR(AF21="",AG21=""),"",AF21-AG21)</f>
        <v>4.9986596875200329</v>
      </c>
      <c r="AI21" s="364">
        <f>IF(AH21="","",IF(AH21&gt;5,3,IF(AH21&gt;0,1,IF(AH21&gt;-3,-1,-2))))</f>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IFERROR((終値!$E$5-INDEX(終値!$E$5:$CZ$5,1,$AL$2))/INDEX(終値!$E$5:$CZ$5,1,$AL$2)*100,"")</f>
        <v>1.0179378228534113</v>
      </c>
      <c r="AH22" s="366">
        <f>IF(OR(AF22="",AG22=""),"",AF22-AG22)</f>
        <v>-13.165273246050903</v>
      </c>
      <c r="AI22" s="364">
        <f>IF(AH22="","",IF(AH22&gt;5,3,IF(AH22&gt;0,1,IF(AH22&gt;-3,-1,-2))))</f>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IFERROR((終値!$E$5-INDEX(終値!$E$5:$CZ$5,1,$AL$2))/INDEX(終値!$E$5:$CZ$5,1,$AL$2)*100,"")</f>
        <v>1.0179378228534113</v>
      </c>
      <c r="AH23" s="366">
        <f>IF(OR(AF23="",AG23=""),"",AF23-AG23)</f>
        <v>0.73644814205886933</v>
      </c>
      <c r="AI23" s="364">
        <f>IF(AH23="","",IF(AH23&gt;5,3,IF(AH23&gt;0,1,IF(AH23&gt;-3,-1,-2))))</f>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IFERROR((終値!$E$5-INDEX(終値!$E$5:$CZ$5,1,$AL$2))/INDEX(終値!$E$5:$CZ$5,1,$AL$2)*100,"")</f>
        <v>1.0179378228534113</v>
      </c>
      <c r="AH24" s="366">
        <f>IF(OR(AF24="",AG24=""),"",AF24-AG24)</f>
        <v>-6.2452105501261377</v>
      </c>
      <c r="AI24" s="364">
        <f>IF(AH24="","",IF(AH24&gt;5,3,IF(AH24&gt;0,1,IF(AH24&gt;-3,-1,-2))))</f>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IFERROR((終値!$E$5-INDEX(終値!$E$5:$CZ$5,1,$AL$2))/INDEX(終値!$E$5:$CZ$5,1,$AL$2)*100,"")</f>
        <v>1.0179378228534113</v>
      </c>
      <c r="AH25" s="366">
        <f>IF(OR(AF25="",AG25=""),"",AF25-AG25)</f>
        <v>-5.3796399505129857</v>
      </c>
      <c r="AI25" s="364">
        <f>IF(AH25="","",IF(AH25&gt;5,3,IF(AH25&gt;0,1,IF(AH25&gt;-3,-1,-2))))</f>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IFERROR((終値!$E$5-INDEX(終値!$E$5:$CZ$5,1,$AL$2))/INDEX(終値!$E$5:$CZ$5,1,$AL$2)*100,"")</f>
        <v>1.0179378228534113</v>
      </c>
      <c r="AH26" s="366">
        <f>IF(OR(AF26="",AG26=""),"",AF26-AG26)</f>
        <v>6.0004961362198168</v>
      </c>
      <c r="AI26" s="364">
        <f>IF(AH26="","",IF(AH26&gt;5,3,IF(AH26&gt;0,1,IF(AH26&gt;-3,-1,-2))))</f>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IFERROR((終値!$E$5-INDEX(終値!$E$5:$CZ$5,1,$AL$2))/INDEX(終値!$E$5:$CZ$5,1,$AL$2)*100,"")</f>
        <v>1.0179378228534113</v>
      </c>
      <c r="AH27" s="366">
        <f>IF(OR(AF27="",AG27=""),"",AF27-AG27)</f>
        <v>15.734030681083595</v>
      </c>
      <c r="AI27" s="364">
        <f>IF(AH27="","",IF(AH27&gt;5,3,IF(AH27&gt;0,1,IF(AH27&gt;-3,-1,-2))))</f>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IFERROR((終値!$E$5-INDEX(終値!$E$5:$CZ$5,1,$AL$2))/INDEX(終値!$E$5:$CZ$5,1,$AL$2)*100,"")</f>
        <v>1.0179378228534113</v>
      </c>
      <c r="AH28" s="366">
        <f>IF(OR(AF28="",AG28=""),"",AF28-AG28)</f>
        <v>15.587325335041324</v>
      </c>
      <c r="AI28" s="364">
        <f>IF(AH28="","",IF(AH28&gt;5,3,IF(AH28&gt;0,1,IF(AH28&gt;-3,-1,-2))))</f>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IFERROR((終値!$E$5-INDEX(終値!$E$5:$CZ$5,1,$AL$2))/INDEX(終値!$E$5:$CZ$5,1,$AL$2)*100,"")</f>
        <v>1.0179378228534113</v>
      </c>
      <c r="AH29" s="366">
        <f>IF(OR(AF29="",AG29=""),"",AF29-AG29)</f>
        <v>12.664095274073301</v>
      </c>
      <c r="AI29" s="364">
        <f>IF(AH29="","",IF(AH29&gt;5,3,IF(AH29&gt;0,1,IF(AH29&gt;-3,-1,-2))))</f>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IFERROR((終値!$E$5-INDEX(終値!$E$5:$CZ$5,1,$AL$2))/INDEX(終値!$E$5:$CZ$5,1,$AL$2)*100,"")</f>
        <v>1.0179378228534113</v>
      </c>
      <c r="AH30" s="366">
        <f>IF(OR(AF30="",AG30=""),"",AF30-AG30)</f>
        <v>3.0184809935350563</v>
      </c>
      <c r="AI30" s="364">
        <f>IF(AH30="","",IF(AH30&gt;5,3,IF(AH30&gt;0,1,IF(AH30&gt;-3,-1,-2))))</f>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IFERROR((終値!$E$5-INDEX(終値!$E$5:$CZ$5,1,$AL$2))/INDEX(終値!$E$5:$CZ$5,1,$AL$2)*100,"")</f>
        <v>1.0179378228534113</v>
      </c>
      <c r="AH31" s="366">
        <f>IF(OR(AF31="",AG31=""),"",AF31-AG31)</f>
        <v>1.5375711842684991</v>
      </c>
      <c r="AI31" s="364">
        <f>IF(AH31="","",IF(AH31&gt;5,3,IF(AH31&gt;0,1,IF(AH31&gt;-3,-1,-2))))</f>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IFERROR((終値!$E$5-INDEX(終値!$E$5:$CZ$5,1,$AL$2))/INDEX(終値!$E$5:$CZ$5,1,$AL$2)*100,"")</f>
        <v>1.0179378228534113</v>
      </c>
      <c r="AH32" s="366">
        <f>IF(OR(AF32="",AG32=""),"",AF32-AG32)</f>
        <v>-0.92482795320722877</v>
      </c>
      <c r="AI32" s="364">
        <f>IF(AH32="","",IF(AH32&gt;5,3,IF(AH32&gt;0,1,IF(AH32&gt;-3,-1,-2))))</f>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IFERROR((終値!$E$5-INDEX(終値!$E$5:$CZ$5,1,$AL$2))/INDEX(終値!$E$5:$CZ$5,1,$AL$2)*100,"")</f>
        <v>1.0179378228534113</v>
      </c>
      <c r="AH33" s="366">
        <f>IF(OR(AF33="",AG33=""),"",AF33-AG33)</f>
        <v>-0.40941855307653507</v>
      </c>
      <c r="AI33" s="364">
        <f>IF(AH33="","",IF(AH33&gt;5,3,IF(AH33&gt;0,1,IF(AH33&gt;-3,-1,-2))))</f>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IFERROR((終値!$E$5-INDEX(終値!$E$5:$CZ$5,1,$AL$2))/INDEX(終値!$E$5:$CZ$5,1,$AL$2)*100,"")</f>
        <v>1.0179378228534113</v>
      </c>
      <c r="AH34" s="366">
        <f>IF(OR(AF34="",AG34=""),"",AF34-AG34)</f>
        <v>2.0350216787042212</v>
      </c>
      <c r="AI34" s="364">
        <f>IF(AH34="","",IF(AH34&gt;5,3,IF(AH34&gt;0,1,IF(AH34&gt;-3,-1,-2))))</f>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IFERROR((終値!$E$5-INDEX(終値!$E$5:$CZ$5,1,$AL$2))/INDEX(終値!$E$5:$CZ$5,1,$AL$2)*100,"")</f>
        <v>1.0179378228534113</v>
      </c>
      <c r="AH35" s="366">
        <f>IF(OR(AF35="",AG35=""),"",AF35-AG35)</f>
        <v>8.8948855742219539</v>
      </c>
      <c r="AI35" s="364">
        <f>IF(AH35="","",IF(AH35&gt;5,3,IF(AH35&gt;0,1,IF(AH35&gt;-3,-1,-2))))</f>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IFERROR((終値!$E$5-INDEX(終値!$E$5:$CZ$5,1,$AL$2))/INDEX(終値!$E$5:$CZ$5,1,$AL$2)*100,"")</f>
        <v>1.0179378228534113</v>
      </c>
      <c r="AH36" s="366">
        <f>IF(OR(AF36="",AG36=""),"",AF36-AG36)</f>
        <v>6.2405769733498273</v>
      </c>
      <c r="AI36" s="364">
        <f>IF(AH36="","",IF(AH36&gt;5,3,IF(AH36&gt;0,1,IF(AH36&gt;-3,-1,-2))))</f>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IFERROR((終値!$E$5-INDEX(終値!$E$5:$CZ$5,1,$AL$2))/INDEX(終値!$E$5:$CZ$5,1,$AL$2)*100,"")</f>
        <v>1.0179378228534113</v>
      </c>
      <c r="AH37" s="366">
        <f>IF(OR(AF37="",AG37=""),"",AF37-AG37)</f>
        <v>11.736091609522202</v>
      </c>
      <c r="AI37" s="364">
        <f>IF(AH37="","",IF(AH37&gt;5,3,IF(AH37&gt;0,1,IF(AH37&gt;-3,-1,-2))))</f>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IFERROR((終値!$E$5-INDEX(終値!$E$5:$CZ$5,1,$AL$2))/INDEX(終値!$E$5:$CZ$5,1,$AL$2)*100,"")</f>
        <v>1.0179378228534113</v>
      </c>
      <c r="AH38" s="366">
        <f>IF(OR(AF38="",AG38=""),"",AF38-AG38)</f>
        <v>8.5019297268154617</v>
      </c>
      <c r="AI38" s="364">
        <f>IF(AH38="","",IF(AH38&gt;5,3,IF(AH38&gt;0,1,IF(AH38&gt;-3,-1,-2))))</f>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IFERROR((終値!$E$5-INDEX(終値!$E$5:$CZ$5,1,$AL$2))/INDEX(終値!$E$5:$CZ$5,1,$AL$2)*100,"")</f>
        <v>1.0179378228534113</v>
      </c>
      <c r="AH39" s="366">
        <f>IF(OR(AF39="",AG39=""),"",AF39-AG39)</f>
        <v>10.934062177146588</v>
      </c>
      <c r="AI39" s="364">
        <f>IF(AH39="","",IF(AH39&gt;5,3,IF(AH39&gt;0,1,IF(AH39&gt;-3,-1,-2))))</f>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IFERROR((終値!$E$5-INDEX(終値!$E$5:$CZ$5,1,$AL$2))/INDEX(終値!$E$5:$CZ$5,1,$AL$2)*100,"")</f>
        <v>1.0179378228534113</v>
      </c>
      <c r="AH40" s="366">
        <f>IF(OR(AF40="",AG40=""),"",AF40-AG40)</f>
        <v>8.5339899298384942</v>
      </c>
      <c r="AI40" s="364">
        <f>IF(AH40="","",IF(AH40&gt;5,3,IF(AH40&gt;0,1,IF(AH40&gt;-3,-1,-2))))</f>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IFERROR((終値!$E$5-INDEX(終値!$E$5:$CZ$5,1,$AL$2))/INDEX(終値!$E$5:$CZ$5,1,$AL$2)*100,"")</f>
        <v>1.0179378228534113</v>
      </c>
      <c r="AH41" s="366">
        <f>IF(OR(AF41="",AG41=""),"",AF41-AG41)</f>
        <v>10.872960123821427</v>
      </c>
      <c r="AI41" s="364">
        <f>IF(AH41="","",IF(AH41&gt;5,3,IF(AH41&gt;0,1,IF(AH41&gt;-3,-1,-2))))</f>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IFERROR((終値!$E$5-INDEX(終値!$E$5:$CZ$5,1,$AL$2))/INDEX(終値!$E$5:$CZ$5,1,$AL$2)*100,"")</f>
        <v>1.0179378228534113</v>
      </c>
      <c r="AH42" s="366">
        <f>IF(OR(AF42="",AG42=""),"",AF42-AG42)</f>
        <v>8.1181478040579034</v>
      </c>
      <c r="AI42" s="364">
        <f>IF(AH42="","",IF(AH42&gt;5,3,IF(AH42&gt;0,1,IF(AH42&gt;-3,-1,-2))))</f>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IFERROR((終値!$E$5-INDEX(終値!$E$5:$CZ$5,1,$AL$2))/INDEX(終値!$E$5:$CZ$5,1,$AL$2)*100,"")</f>
        <v>1.0179378228534113</v>
      </c>
      <c r="AH43" s="366">
        <f>IF(OR(AF43="",AG43=""),"",AF43-AG43)</f>
        <v>4.0473952953914667</v>
      </c>
      <c r="AI43" s="364">
        <f>IF(AH43="","",IF(AH43&gt;5,3,IF(AH43&gt;0,1,IF(AH43&gt;-3,-1,-2))))</f>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IFERROR((終値!$E$5-INDEX(終値!$E$5:$CZ$5,1,$AL$2))/INDEX(終値!$E$5:$CZ$5,1,$AL$2)*100,"")</f>
        <v>1.0179378228534113</v>
      </c>
      <c r="AH44" s="366">
        <f>IF(OR(AF44="",AG44=""),"",AF44-AG44)</f>
        <v>4.4461833094704941</v>
      </c>
      <c r="AI44" s="364">
        <f>IF(AH44="","",IF(AH44&gt;5,3,IF(AH44&gt;0,1,IF(AH44&gt;-3,-1,-2))))</f>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IFERROR((終値!$E$5-INDEX(終値!$E$5:$CZ$5,1,$AL$2))/INDEX(終値!$E$5:$CZ$5,1,$AL$2)*100,"")</f>
        <v>1.0179378228534113</v>
      </c>
      <c r="AH45" s="366">
        <f>IF(OR(AF45="",AG45=""),"",AF45-AG45)</f>
        <v>7.4145681275036113</v>
      </c>
      <c r="AI45" s="364">
        <f>IF(AH45="","",IF(AH45&gt;5,3,IF(AH45&gt;0,1,IF(AH45&gt;-3,-1,-2))))</f>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IFERROR((終値!$E$5-INDEX(終値!$E$5:$CZ$5,1,$AL$2))/INDEX(終値!$E$5:$CZ$5,1,$AL$2)*100,"")</f>
        <v>1.0179378228534113</v>
      </c>
      <c r="AH46" s="366">
        <f>IF(OR(AF46="",AG46=""),"",AF46-AG46)</f>
        <v>4.9873468276390218</v>
      </c>
      <c r="AI46" s="364">
        <f>IF(AH46="","",IF(AH46&gt;5,3,IF(AH46&gt;0,1,IF(AH46&gt;-3,-1,-2))))</f>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IFERROR((終値!$E$5-INDEX(終値!$E$5:$CZ$5,1,$AL$2))/INDEX(終値!$E$5:$CZ$5,1,$AL$2)*100,"")</f>
        <v>1.0179378228534113</v>
      </c>
      <c r="AH47" s="366">
        <f>IF(OR(AF47="",AG47=""),"",AF47-AG47)</f>
        <v>7.748379044308094</v>
      </c>
      <c r="AI47" s="364">
        <f>IF(AH47="","",IF(AH47&gt;5,3,IF(AH47&gt;0,1,IF(AH47&gt;-3,-1,-2))))</f>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IFERROR((終値!$E$5-INDEX(終値!$E$5:$CZ$5,1,$AL$2))/INDEX(終値!$E$5:$CZ$5,1,$AL$2)*100,"")</f>
        <v>1.0179378228534113</v>
      </c>
      <c r="AH48" s="366">
        <f>IF(OR(AF48="",AG48=""),"",AF48-AG48)</f>
        <v>4.8680725398408899</v>
      </c>
      <c r="AI48" s="364">
        <f>IF(AH48="","",IF(AH48&gt;5,3,IF(AH48&gt;0,1,IF(AH48&gt;-3,-1,-2))))</f>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IFERROR((終値!$E$5-INDEX(終値!$E$5:$CZ$5,1,$AL$2))/INDEX(終値!$E$5:$CZ$5,1,$AL$2)*100,"")</f>
        <v>1.0179378228534113</v>
      </c>
      <c r="AH49" s="366">
        <f>IF(OR(AF49="",AG49=""),"",AF49-AG49)</f>
        <v>8.9672222365063501</v>
      </c>
      <c r="AI49" s="364">
        <f>IF(AH49="","",IF(AH49&gt;5,3,IF(AH49&gt;0,1,IF(AH49&gt;-3,-1,-2))))</f>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IFERROR((終値!$E$5-INDEX(終値!$E$5:$CZ$5,1,$AL$2))/INDEX(終値!$E$5:$CZ$5,1,$AL$2)*100,"")</f>
        <v>1.0179378228534113</v>
      </c>
      <c r="AH50" s="366">
        <f>IF(OR(AF50="",AG50=""),"",AF50-AG50)</f>
        <v>4.3916688925204426</v>
      </c>
      <c r="AI50" s="364">
        <f>IF(AH50="","",IF(AH50&gt;5,3,IF(AH50&gt;0,1,IF(AH50&gt;-3,-1,-2))))</f>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IFERROR((終値!$E$5-INDEX(終値!$E$5:$CZ$5,1,$AL$2))/INDEX(終値!$E$5:$CZ$5,1,$AL$2)*100,"")</f>
        <v>1.0179378228534113</v>
      </c>
      <c r="AH51" s="366">
        <f>IF(OR(AF51="",AG51=""),"",AF51-AG51)</f>
        <v>8.720624268649857</v>
      </c>
      <c r="AI51" s="364">
        <f>IF(AH51="","",IF(AH51&gt;5,3,IF(AH51&gt;0,1,IF(AH51&gt;-3,-1,-2))))</f>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IFERROR((終値!$E$5-INDEX(終値!$E$5:$CZ$5,1,$AL$2))/INDEX(終値!$E$5:$CZ$5,1,$AL$2)*100,"")</f>
        <v>1.0179378228534113</v>
      </c>
      <c r="AH52" s="366">
        <f>IF(OR(AF52="",AG52=""),"",AF52-AG52)</f>
        <v>9.7411068685629996</v>
      </c>
      <c r="AI52" s="364">
        <f>IF(AH52="","",IF(AH52&gt;5,3,IF(AH52&gt;0,1,IF(AH52&gt;-3,-1,-2))))</f>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IFERROR((終値!$E$5-INDEX(終値!$E$5:$CZ$5,1,$AL$2))/INDEX(終値!$E$5:$CZ$5,1,$AL$2)*100,"")</f>
        <v>1.0179378228534113</v>
      </c>
      <c r="AH53" s="366">
        <f>IF(OR(AF53="",AG53=""),"",AF53-AG53)</f>
        <v>9.0528967937157283</v>
      </c>
      <c r="AI53" s="364">
        <f>IF(AH53="","",IF(AH53&gt;5,3,IF(AH53&gt;0,1,IF(AH53&gt;-3,-1,-2))))</f>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IFERROR((終値!$E$5-INDEX(終値!$E$5:$CZ$5,1,$AL$2))/INDEX(終値!$E$5:$CZ$5,1,$AL$2)*100,"")</f>
        <v>1.0179378228534113</v>
      </c>
      <c r="AH54" s="366">
        <f>IF(OR(AF54="",AG54=""),"",AF54-AG54)</f>
        <v>13.429757861126104</v>
      </c>
      <c r="AI54" s="364">
        <f>IF(AH54="","",IF(AH54&gt;5,3,IF(AH54&gt;0,1,IF(AH54&gt;-3,-1,-2))))</f>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IFERROR((終値!$E$5-INDEX(終値!$E$5:$CZ$5,1,$AL$2))/INDEX(終値!$E$5:$CZ$5,1,$AL$2)*100,"")</f>
        <v>1.0179378228534113</v>
      </c>
      <c r="AH55" s="366">
        <f>IF(OR(AF55="",AG55=""),"",AF55-AG55)</f>
        <v>2.0209985494162943</v>
      </c>
      <c r="AI55" s="364">
        <f>IF(AH55="","",IF(AH55&gt;5,3,IF(AH55&gt;0,1,IF(AH55&gt;-3,-1,-2))))</f>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IFERROR((終値!$E$5-INDEX(終値!$E$5:$CZ$5,1,$AL$2))/INDEX(終値!$E$5:$CZ$5,1,$AL$2)*100,"")</f>
        <v>1.0179378228534113</v>
      </c>
      <c r="AH56" s="366">
        <f>IF(OR(AF56="",AG56=""),"",AF56-AG56)</f>
        <v>1.487756937966634</v>
      </c>
      <c r="AI56" s="364">
        <f>IF(AH56="","",IF(AH56&gt;5,3,IF(AH56&gt;0,1,IF(AH56&gt;-3,-1,-2))))</f>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IFERROR((終値!$E$5-INDEX(終値!$E$5:$CZ$5,1,$AL$2))/INDEX(終値!$E$5:$CZ$5,1,$AL$2)*100,"")</f>
        <v>1.0179378228534113</v>
      </c>
      <c r="AH57" s="366">
        <f>IF(OR(AF57="",AG57=""),"",AF57-AG57)</f>
        <v>2.9838211920982163</v>
      </c>
      <c r="AI57" s="364">
        <f>IF(AH57="","",IF(AH57&gt;5,3,IF(AH57&gt;0,1,IF(AH57&gt;-3,-1,-2))))</f>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IFERROR((終値!$E$5-INDEX(終値!$E$5:$CZ$5,1,$AL$2))/INDEX(終値!$E$5:$CZ$5,1,$AL$2)*100,"")</f>
        <v>1.0179378228534113</v>
      </c>
      <c r="AH58" s="366">
        <f>IF(OR(AF58="",AG58=""),"",AF58-AG58)</f>
        <v>8.2822463392092036</v>
      </c>
      <c r="AI58" s="364">
        <f>IF(AH58="","",IF(AH58&gt;5,3,IF(AH58&gt;0,1,IF(AH58&gt;-3,-1,-2))))</f>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IFERROR((終値!$E$5-INDEX(終値!$E$5:$CZ$5,1,$AL$2))/INDEX(終値!$E$5:$CZ$5,1,$AL$2)*100,"")</f>
        <v>1.0179378228534113</v>
      </c>
      <c r="AH59" s="366">
        <f>IF(OR(AF59="",AG59=""),"",AF59-AG59)</f>
        <v>10.671618229526018</v>
      </c>
      <c r="AI59" s="364">
        <f>IF(AH59="","",IF(AH59&gt;5,3,IF(AH59&gt;0,1,IF(AH59&gt;-3,-1,-2))))</f>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IFERROR((終値!$E$5-INDEX(終値!$E$5:$CZ$5,1,$AL$2))/INDEX(終値!$E$5:$CZ$5,1,$AL$2)*100,"")</f>
        <v>1.0179378228534113</v>
      </c>
      <c r="AH60" s="366">
        <f>IF(OR(AF60="",AG60=""),"",AF60-AG60)</f>
        <v>-30.802201782244271</v>
      </c>
      <c r="AI60" s="364">
        <f>IF(AH60="","",IF(AH60&gt;5,3,IF(AH60&gt;0,1,IF(AH60&gt;-3,-1,-2))))</f>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IFERROR((終値!$E$5-INDEX(終値!$E$5:$CZ$5,1,$AL$2))/INDEX(終値!$E$5:$CZ$5,1,$AL$2)*100,"")</f>
        <v>1.0179378228534113</v>
      </c>
      <c r="AH61" s="366">
        <f>IF(OR(AF61="",AG61=""),"",AF61-AG61)</f>
        <v>23.005337322616246</v>
      </c>
      <c r="AI61" s="364">
        <f>IF(AH61="","",IF(AH61&gt;5,3,IF(AH61&gt;0,1,IF(AH61&gt;-3,-1,-2))))</f>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IFERROR((終値!$E$5-INDEX(終値!$E$5:$CZ$5,1,$AL$2))/INDEX(終値!$E$5:$CZ$5,1,$AL$2)*100,"")</f>
        <v>1.0179378228534113</v>
      </c>
      <c r="AH62" s="366">
        <f>IF(OR(AF62="",AG62=""),"",AF62-AG62)</f>
        <v>4.72327897234796</v>
      </c>
      <c r="AI62" s="364">
        <f>IF(AH62="","",IF(AH62&gt;5,3,IF(AH62&gt;0,1,IF(AH62&gt;-3,-1,-2))))</f>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IFERROR((終値!$E$5-INDEX(終値!$E$5:$CZ$5,1,$AL$2))/INDEX(終値!$E$5:$CZ$5,1,$AL$2)*100,"")</f>
        <v>1.0179378228534113</v>
      </c>
      <c r="AH63" s="366">
        <f>IF(OR(AF63="",AG63=""),"",AF63-AG63)</f>
        <v>-0.85400339662390312</v>
      </c>
      <c r="AI63" s="364">
        <f>IF(AH63="","",IF(AH63&gt;5,3,IF(AH63&gt;0,1,IF(AH63&gt;-3,-1,-2))))</f>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IFERROR((終値!$E$5-INDEX(終値!$E$5:$CZ$5,1,$AL$2))/INDEX(終値!$E$5:$CZ$5,1,$AL$2)*100,"")</f>
        <v>1.0179378228534113</v>
      </c>
      <c r="AH64" s="366">
        <f>IF(OR(AF64="",AG64=""),"",AF64-AG64)</f>
        <v>6.0679789176248891</v>
      </c>
      <c r="AI64" s="364">
        <f>IF(AH64="","",IF(AH64&gt;5,3,IF(AH64&gt;0,1,IF(AH64&gt;-3,-1,-2))))</f>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IFERROR((終値!$E$5-INDEX(終値!$E$5:$CZ$5,1,$AL$2))/INDEX(終値!$E$5:$CZ$5,1,$AL$2)*100,"")</f>
        <v>1.0179378228534113</v>
      </c>
      <c r="AH65" s="366">
        <f>IF(OR(AF65="",AG65=""),"",AF65-AG65)</f>
        <v>1.5086579218274394</v>
      </c>
      <c r="AI65" s="364">
        <f>IF(AH65="","",IF(AH65&gt;5,3,IF(AH65&gt;0,1,IF(AH65&gt;-3,-1,-2))))</f>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IFERROR((終値!$E$5-INDEX(終値!$E$5:$CZ$5,1,$AL$2))/INDEX(終値!$E$5:$CZ$5,1,$AL$2)*100,"")</f>
        <v>1.0179378228534113</v>
      </c>
      <c r="AH66" s="366">
        <f>IF(OR(AF66="",AG66=""),"",AF66-AG66)</f>
        <v>-29.201996984726872</v>
      </c>
      <c r="AI66" s="364">
        <f>IF(AH66="","",IF(AH66&gt;5,3,IF(AH66&gt;0,1,IF(AH66&gt;-3,-1,-2))))</f>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IFERROR((終値!$E$5-INDEX(終値!$E$5:$CZ$5,1,$AL$2))/INDEX(終値!$E$5:$CZ$5,1,$AL$2)*100,"")</f>
        <v>1.0179378228534113</v>
      </c>
      <c r="AH67" s="366">
        <f>IF(OR(AF67="",AG67=""),"",AF67-AG67)</f>
        <v>-17.912914991803184</v>
      </c>
      <c r="AI67" s="364">
        <f>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IFERROR((終値!$E$5-INDEX(終値!$E$5:$CZ$5,1,$AL$2))/INDEX(終値!$E$5:$CZ$5,1,$AL$2)*100,"")</f>
        <v>1.0179378228534113</v>
      </c>
      <c r="AH68" s="366">
        <f>IF(OR(AF68="",AG68=""),"",AF68-AG68)</f>
        <v>-15.023673960520716</v>
      </c>
      <c r="AI68" s="364">
        <f>IF(AH68="","",IF(AH68&gt;5,3,IF(AH68&gt;0,1,IF(AH68&gt;-3,-1,-2))))</f>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IFERROR((終値!$E$5-INDEX(終値!$E$5:$CZ$5,1,$AL$2))/INDEX(終値!$E$5:$CZ$5,1,$AL$2)*100,"")</f>
        <v>1.0179378228534113</v>
      </c>
      <c r="AH69" s="366">
        <f>IF(OR(AF69="",AG69=""),"",AF69-AG69)</f>
        <v>-6.6495968791700015</v>
      </c>
      <c r="AI69" s="364">
        <f>IF(AH69="","",IF(AH69&gt;5,3,IF(AH69&gt;0,1,IF(AH69&gt;-3,-1,-2))))</f>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IFERROR((終値!$E$5-INDEX(終値!$E$5:$CZ$5,1,$AL$2))/INDEX(終値!$E$5:$CZ$5,1,$AL$2)*100,"")</f>
        <v>1.0179378228534113</v>
      </c>
      <c r="AH70" s="366">
        <f>IF(OR(AF70="",AG70=""),"",AF70-AG70)</f>
        <v>17.403114808725533</v>
      </c>
      <c r="AI70" s="364">
        <f>IF(AH70="","",IF(AH70&gt;5,3,IF(AH70&gt;0,1,IF(AH70&gt;-3,-1,-2))))</f>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IFERROR((終値!$E$5-INDEX(終値!$E$5:$CZ$5,1,$AL$2))/INDEX(終値!$E$5:$CZ$5,1,$AL$2)*100,"")</f>
        <v>1.0179378228534113</v>
      </c>
      <c r="AH71" s="366" t="str">
        <f>IF(OR(AF71="",AG71=""),"",AF71-AG71)</f>
        <v/>
      </c>
      <c r="AI71" s="364" t="str">
        <f>IF(AH71="","",IF(AH71&gt;5,3,IF(AH71&gt;0,1,IF(AH71&gt;-3,-1,-2))))</f>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IFERROR((終値!$E$5-INDEX(終値!$E$5:$CZ$5,1,$AL$2))/INDEX(終値!$E$5:$CZ$5,1,$AL$2)*100,"")</f>
        <v>1.0179378228534113</v>
      </c>
      <c r="AH72" s="366" t="str">
        <f>IF(OR(AF72="",AG72=""),"",AF72-AG72)</f>
        <v/>
      </c>
      <c r="AI72" s="364" t="str">
        <f>IF(AH72="","",IF(AH72&gt;5,3,IF(AH72&gt;0,1,IF(AH72&gt;-3,-1,-2))))</f>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IFERROR((終値!$E$5-INDEX(終値!$E$5:$CZ$5,1,$AL$2))/INDEX(終値!$E$5:$CZ$5,1,$AL$2)*100,"")</f>
        <v>1.0179378228534113</v>
      </c>
      <c r="AH73" s="366">
        <f>IF(OR(AF73="",AG73=""),"",AF73-AG73)</f>
        <v>8.4883936141074976</v>
      </c>
      <c r="AI73" s="364">
        <f>IF(AH73="","",IF(AH73&gt;5,3,IF(AH73&gt;0,1,IF(AH73&gt;-3,-1,-2))))</f>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IFERROR((終値!$E$5-INDEX(終値!$E$5:$CZ$5,1,$AL$2))/INDEX(終値!$E$5:$CZ$5,1,$AL$2)*100,"")</f>
        <v>1.0179378228534113</v>
      </c>
      <c r="AH74" s="366">
        <f>IF(OR(AF74="",AG74=""),"",AF74-AG74)</f>
        <v>3.67917911916149</v>
      </c>
      <c r="AI74" s="364">
        <f>IF(AH74="","",IF(AH74&gt;5,3,IF(AH74&gt;0,1,IF(AH74&gt;-3,-1,-2))))</f>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IFERROR((終値!$E$5-INDEX(終値!$E$5:$CZ$5,1,$AL$2))/INDEX(終値!$E$5:$CZ$5,1,$AL$2)*100,"")</f>
        <v>1.0179378228534113</v>
      </c>
      <c r="AH75" s="366">
        <f>IF(OR(AF75="",AG75=""),"",AF75-AG75)</f>
        <v>12.708922114275474</v>
      </c>
      <c r="AI75" s="364">
        <f>IF(AH75="","",IF(AH75&gt;5,3,IF(AH75&gt;0,1,IF(AH75&gt;-3,-1,-2))))</f>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IFERROR((終値!$E$5-INDEX(終値!$E$5:$CZ$5,1,$AL$2))/INDEX(終値!$E$5:$CZ$5,1,$AL$2)*100,"")</f>
        <v>1.0179378228534113</v>
      </c>
      <c r="AH76" s="366">
        <f>IF(OR(AF76="",AG76=""),"",AF76-AG76)</f>
        <v>15.102128880870879</v>
      </c>
      <c r="AI76" s="364">
        <f>IF(AH76="","",IF(AH76&gt;5,3,IF(AH76&gt;0,1,IF(AH76&gt;-3,-1,-2))))</f>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IFERROR((終値!$E$5-INDEX(終値!$E$5:$CZ$5,1,$AL$2))/INDEX(終値!$E$5:$CZ$5,1,$AL$2)*100,"")</f>
        <v>1.0179378228534113</v>
      </c>
      <c r="AH77" s="366">
        <f>IF(OR(AF77="",AG77=""),"",AF77-AG77)</f>
        <v>5.9949101428853471</v>
      </c>
      <c r="AI77" s="364">
        <f>IF(AH77="","",IF(AH77&gt;5,3,IF(AH77&gt;0,1,IF(AH77&gt;-3,-1,-2))))</f>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IFERROR((終値!$E$5-INDEX(終値!$E$5:$CZ$5,1,$AL$2))/INDEX(終値!$E$5:$CZ$5,1,$AL$2)*100,"")</f>
        <v>1.0179378228534113</v>
      </c>
      <c r="AH78" s="366">
        <f>IF(OR(AF78="",AG78=""),"",AF78-AG78)</f>
        <v>-38.604144719405134</v>
      </c>
      <c r="AI78" s="364">
        <f>IF(AH78="","",IF(AH78&gt;5,3,IF(AH78&gt;0,1,IF(AH78&gt;-3,-1,-2))))</f>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IFERROR((終値!$E$5-INDEX(終値!$E$5:$CZ$5,1,$AL$2))/INDEX(終値!$E$5:$CZ$5,1,$AL$2)*100,"")</f>
        <v>1.0179378228534113</v>
      </c>
      <c r="AH79" s="366">
        <f>IF(OR(AF79="",AG79=""),"",AF79-AG79)</f>
        <v>-14.301821841734061</v>
      </c>
      <c r="AI79" s="364">
        <f>IF(AH79="","",IF(AH79&gt;5,3,IF(AH79&gt;0,1,IF(AH79&gt;-3,-1,-2))))</f>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IFERROR((終値!$E$5-INDEX(終値!$E$5:$CZ$5,1,$AL$2))/INDEX(終値!$E$5:$CZ$5,1,$AL$2)*100,"")</f>
        <v>1.0179378228534113</v>
      </c>
      <c r="AH80" s="366">
        <f>IF(OR(AF80="",AG80=""),"",AF80-AG80)</f>
        <v>-16.24163293470097</v>
      </c>
      <c r="AI80" s="364">
        <f>IF(AH80="","",IF(AH80&gt;5,3,IF(AH80&gt;0,1,IF(AH80&gt;-3,-1,-2))))</f>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IFERROR((終値!$E$5-INDEX(終値!$E$5:$CZ$5,1,$AL$2))/INDEX(終値!$E$5:$CZ$5,1,$AL$2)*100,"")</f>
        <v>1.0179378228534113</v>
      </c>
      <c r="AH81" s="366">
        <f>IF(OR(AF81="",AG81=""),"",AF81-AG81)</f>
        <v>-15.705868517872117</v>
      </c>
      <c r="AI81" s="364">
        <f>IF(AH81="","",IF(AH81&gt;5,3,IF(AH81&gt;0,1,IF(AH81&gt;-3,-1,-2))))</f>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IFERROR((終値!$E$5-INDEX(終値!$E$5:$CZ$5,1,$AL$2))/INDEX(終値!$E$5:$CZ$5,1,$AL$2)*100,"")</f>
        <v>1.0179378228534113</v>
      </c>
      <c r="AH82" s="366">
        <f>IF(OR(AF82="",AG82=""),"",AF82-AG82)</f>
        <v>-9.6599131314953866</v>
      </c>
      <c r="AI82" s="364">
        <f>IF(AH82="","",IF(AH82&gt;5,3,IF(AH82&gt;0,1,IF(AH82&gt;-3,-1,-2))))</f>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IFERROR((終値!$E$5-INDEX(終値!$E$5:$CZ$5,1,$AL$2))/INDEX(終値!$E$5:$CZ$5,1,$AL$2)*100,"")</f>
        <v>1.0179378228534113</v>
      </c>
      <c r="AH83" s="366">
        <f>IF(OR(AF83="",AG83=""),"",AF83-AG83)</f>
        <v>1.8883121771465887</v>
      </c>
      <c r="AI83" s="364">
        <f>IF(AH83="","",IF(AH83&gt;5,3,IF(AH83&gt;0,1,IF(AH83&gt;-3,-1,-2))))</f>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IFERROR((終値!$E$5-INDEX(終値!$E$5:$CZ$5,1,$AL$2))/INDEX(終値!$E$5:$CZ$5,1,$AL$2)*100,"")</f>
        <v>1.0179378228534113</v>
      </c>
      <c r="AH84" s="366">
        <f>IF(OR(AF84="",AG84=""),"",AF84-AG84)</f>
        <v>-7.6507694644354904</v>
      </c>
      <c r="AI84" s="364">
        <f>IF(AH84="","",IF(AH84&gt;5,3,IF(AH84&gt;0,1,IF(AH84&gt;-3,-1,-2))))</f>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IFERROR((終値!$E$5-INDEX(終値!$E$5:$CZ$5,1,$AL$2))/INDEX(終値!$E$5:$CZ$5,1,$AL$2)*100,"")</f>
        <v>1.0179378228534113</v>
      </c>
      <c r="AH85" s="366">
        <f>IF(OR(AF85="",AG85=""),"",AF85-AG85)</f>
        <v>-15.862586844717624</v>
      </c>
      <c r="AI85" s="364">
        <f>IF(AH85="","",IF(AH85&gt;5,3,IF(AH85&gt;0,1,IF(AH85&gt;-3,-1,-2))))</f>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IFERROR((終値!$E$5-INDEX(終値!$E$5:$CZ$5,1,$AL$2))/INDEX(終値!$E$5:$CZ$5,1,$AL$2)*100,"")</f>
        <v>1.0179378228534113</v>
      </c>
      <c r="AH86" s="366">
        <f>IF(OR(AF86="",AG86=""),"",AF86-AG86)</f>
        <v>-20.428506928544468</v>
      </c>
      <c r="AI86" s="364">
        <f>IF(AH86="","",IF(AH86&gt;5,3,IF(AH86&gt;0,1,IF(AH86&gt;-3,-1,-2))))</f>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IFERROR((終値!$E$5-INDEX(終値!$E$5:$CZ$5,1,$AL$2))/INDEX(終値!$E$5:$CZ$5,1,$AL$2)*100,"")</f>
        <v>1.0179378228534113</v>
      </c>
      <c r="AH87" s="366">
        <f>IF(OR(AF87="",AG87=""),"",AF87-AG87)</f>
        <v>-25.242744024403798</v>
      </c>
      <c r="AI87" s="364">
        <f>IF(AH87="","",IF(AH87&gt;5,3,IF(AH87&gt;0,1,IF(AH87&gt;-3,-1,-2))))</f>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IFERROR((終値!$E$5-INDEX(終値!$E$5:$CZ$5,1,$AL$2))/INDEX(終値!$E$5:$CZ$5,1,$AL$2)*100,"")</f>
        <v>1.0179378228534113</v>
      </c>
      <c r="AH88" s="366" t="str">
        <f>IF(OR(AF88="",AG88=""),"",AF88-AG88)</f>
        <v/>
      </c>
      <c r="AI88" s="364" t="str">
        <f>IF(AH88="","",IF(AH88&gt;5,3,IF(AH88&gt;0,1,IF(AH88&gt;-3,-1,-2))))</f>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IFERROR((終値!$E$5-INDEX(終値!$E$5:$CZ$5,1,$AL$2))/INDEX(終値!$E$5:$CZ$5,1,$AL$2)*100,"")</f>
        <v>1.0179378228534113</v>
      </c>
      <c r="AH89" s="366">
        <f>IF(OR(AF89="",AG89=""),"",AF89-AG89)</f>
        <v>-25.825958300669114</v>
      </c>
      <c r="AI89" s="364">
        <f>IF(AH89="","",IF(AH89&gt;5,3,IF(AH89&gt;0,1,IF(AH89&gt;-3,-1,-2))))</f>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IFERROR((終値!$E$5-INDEX(終値!$E$5:$CZ$5,1,$AL$2))/INDEX(終値!$E$5:$CZ$5,1,$AL$2)*100,"")</f>
        <v>1.0179378228534113</v>
      </c>
      <c r="AH90" s="366">
        <f>IF(OR(AF90="",AG90=""),"",AF90-AG90)</f>
        <v>-1.2222760812627271</v>
      </c>
      <c r="AI90" s="364">
        <f>IF(AH90="","",IF(AH90&gt;5,3,IF(AH90&gt;0,1,IF(AH90&gt;-3,-1,-2))))</f>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IFERROR((終値!$E$5-INDEX(終値!$E$5:$CZ$5,1,$AL$2))/INDEX(終値!$E$5:$CZ$5,1,$AL$2)*100,"")</f>
        <v>1.0179378228534113</v>
      </c>
      <c r="AH91" s="366">
        <f>IF(OR(AF91="",AG91=""),"",AF91-AG91)</f>
        <v>10.632547614039792</v>
      </c>
      <c r="AI91" s="364">
        <f>IF(AH91="","",IF(AH91&gt;5,3,IF(AH91&gt;0,1,IF(AH91&gt;-3,-1,-2))))</f>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IFERROR((終値!$E$5-INDEX(終値!$E$5:$CZ$5,1,$AL$2))/INDEX(終値!$E$5:$CZ$5,1,$AL$2)*100,"")</f>
        <v>1.0179378228534113</v>
      </c>
      <c r="AH92" s="366">
        <f>IF(OR(AF92="",AG92=""),"",AF92-AG92)</f>
        <v>-12.129048933964523</v>
      </c>
      <c r="AI92" s="364">
        <f>IF(AH92="","",IF(AH92&gt;5,3,IF(AH92&gt;0,1,IF(AH92&gt;-3,-1,-2))))</f>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IFERROR((終値!$E$5-INDEX(終値!$E$5:$CZ$5,1,$AL$2))/INDEX(終値!$E$5:$CZ$5,1,$AL$2)*100,"")</f>
        <v>1.0179378228534113</v>
      </c>
      <c r="AH93" s="366">
        <f>IF(OR(AF93="",AG93=""),"",AF93-AG93)</f>
        <v>16.79165775614684</v>
      </c>
      <c r="AI93" s="364">
        <f>IF(AH93="","",IF(AH93&gt;5,3,IF(AH93&gt;0,1,IF(AH93&gt;-3,-1,-2))))</f>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IFERROR((終値!$E$5-INDEX(終値!$E$5:$CZ$5,1,$AL$2))/INDEX(終値!$E$5:$CZ$5,1,$AL$2)*100,"")</f>
        <v>1.0179378228534113</v>
      </c>
      <c r="AH94" s="366">
        <f>IF(OR(AF94="",AG94=""),"",AF94-AG94)</f>
        <v>-36.846426194946439</v>
      </c>
      <c r="AI94" s="364">
        <f>IF(AH94="","",IF(AH94&gt;5,3,IF(AH94&gt;0,1,IF(AH94&gt;-3,-1,-2))))</f>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IFERROR((終値!$E$5-INDEX(終値!$E$5:$CZ$5,1,$AL$2))/INDEX(終値!$E$5:$CZ$5,1,$AL$2)*100,"")</f>
        <v>1.0179378228534113</v>
      </c>
      <c r="AH95" s="366">
        <f>IF(OR(AF95="",AG95=""),"",AF95-AG95)</f>
        <v>2.4436006386850506</v>
      </c>
      <c r="AI95" s="364">
        <f>IF(AH95="","",IF(AH95&gt;5,3,IF(AH95&gt;0,1,IF(AH95&gt;-3,-1,-2))))</f>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IFERROR((終値!$E$5-INDEX(終値!$E$5:$CZ$5,1,$AL$2))/INDEX(終値!$E$5:$CZ$5,1,$AL$2)*100,"")</f>
        <v>1.0179378228534113</v>
      </c>
      <c r="AH96" s="366">
        <f>IF(OR(AF96="",AG96=""),"",AF96-AG96)</f>
        <v>-10.89635727574095</v>
      </c>
      <c r="AI96" s="364">
        <f>IF(AH96="","",IF(AH96&gt;5,3,IF(AH96&gt;0,1,IF(AH96&gt;-3,-1,-2))))</f>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IFERROR((終値!$E$5-INDEX(終値!$E$5:$CZ$5,1,$AL$2))/INDEX(終値!$E$5:$CZ$5,1,$AL$2)*100,"")</f>
        <v>1.0179378228534113</v>
      </c>
      <c r="AH97" s="366">
        <f>IF(OR(AF97="",AG97=""),"",AF97-AG97)</f>
        <v>-15.945122288872827</v>
      </c>
      <c r="AI97" s="364">
        <f>IF(AH97="","",IF(AH97&gt;5,3,IF(AH97&gt;0,1,IF(AH97&gt;-3,-1,-2))))</f>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IFERROR((終値!$E$5-INDEX(終値!$E$5:$CZ$5,1,$AL$2))/INDEX(終値!$E$5:$CZ$5,1,$AL$2)*100,"")</f>
        <v>1.0179378228534113</v>
      </c>
      <c r="AH98" s="366">
        <f>IF(OR(AF98="",AG98=""),"",AF98-AG98)</f>
        <v>-29.051353325455437</v>
      </c>
      <c r="AI98" s="364">
        <f>IF(AH98="","",IF(AH98&gt;5,3,IF(AH98&gt;0,1,IF(AH98&gt;-3,-1,-2))))</f>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IFERROR((終値!$E$5-INDEX(終値!$E$5:$CZ$5,1,$AL$2))/INDEX(終値!$E$5:$CZ$5,1,$AL$2)*100,"")</f>
        <v>1.0179378228534113</v>
      </c>
      <c r="AH99" s="366">
        <f>IF(OR(AF99="",AG99=""),"",AF99-AG99)</f>
        <v>-3.7358695431053173</v>
      </c>
      <c r="AI99" s="364">
        <f>IF(AH99="","",IF(AH99&gt;5,3,IF(AH99&gt;0,1,IF(AH99&gt;-3,-1,-2))))</f>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IFERROR((終値!$E$5-INDEX(終値!$E$5:$CZ$5,1,$AL$2))/INDEX(終値!$E$5:$CZ$5,1,$AL$2)*100,"")</f>
        <v>1.0179378228534113</v>
      </c>
      <c r="AH100" s="366">
        <f>IF(OR(AF100="",AG100=""),"",AF100-AG100)</f>
        <v>21.313023031239116</v>
      </c>
      <c r="AI100" s="364">
        <f>IF(AH100="","",IF(AH100&gt;5,3,IF(AH100&gt;0,1,IF(AH100&gt;-3,-1,-2))))</f>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IFERROR((終値!$E$5-INDEX(終値!$E$5:$CZ$5,1,$AL$2))/INDEX(終値!$E$5:$CZ$5,1,$AL$2)*100,"")</f>
        <v>1.0179378228534113</v>
      </c>
      <c r="AH101" s="366">
        <f>IF(OR(AF101="",AG101=""),"",AF101-AG101)</f>
        <v>-26.268037862869416</v>
      </c>
      <c r="AI101" s="364">
        <f>IF(AH101="","",IF(AH101&gt;5,3,IF(AH101&gt;0,1,IF(AH101&gt;-3,-1,-2))))</f>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IFERROR((終値!$E$5-INDEX(終値!$E$5:$CZ$5,1,$AL$2))/INDEX(終値!$E$5:$CZ$5,1,$AL$2)*100,"")</f>
        <v>1.0179378228534113</v>
      </c>
      <c r="AH102" s="366">
        <f>IF(OR(AF102="",AG102=""),"",AF102-AG102)</f>
        <v>5.5174737166598513</v>
      </c>
      <c r="AI102" s="364">
        <f>IF(AH102="","",IF(AH102&gt;5,3,IF(AH102&gt;0,1,IF(AH102&gt;-3,-1,-2))))</f>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IFERROR((終値!$E$5-INDEX(終値!$E$5:$CZ$5,1,$AL$2))/INDEX(終値!$E$5:$CZ$5,1,$AL$2)*100,"")</f>
        <v>1.0179378228534113</v>
      </c>
      <c r="AH103" s="366">
        <f>IF(OR(AF103="",AG103=""),"",AF103-AG103)</f>
        <v>-34.943969117305755</v>
      </c>
      <c r="AI103" s="364">
        <f>IF(AH103="","",IF(AH103&gt;5,3,IF(AH103&gt;0,1,IF(AH103&gt;-3,-1,-2))))</f>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IFERROR((終値!$E$5-INDEX(終値!$E$5:$CZ$5,1,$AL$2))/INDEX(終値!$E$5:$CZ$5,1,$AL$2)*100,"")</f>
        <v>1.0179378228534113</v>
      </c>
      <c r="AH104" s="366">
        <f>IF(OR(AF104="",AG104=""),"",AF104-AG104)</f>
        <v>3.1100291534107791</v>
      </c>
      <c r="AI104" s="364">
        <f>IF(AH104="","",IF(AH104&gt;5,3,IF(AH104&gt;0,1,IF(AH104&gt;-3,-1,-2))))</f>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IFERROR((終値!$E$5-INDEX(終値!$E$5:$CZ$5,1,$AL$2))/INDEX(終値!$E$5:$CZ$5,1,$AL$2)*100,"")</f>
        <v>1.0179378228534113</v>
      </c>
      <c r="AH105" s="366">
        <f>IF(OR(AF105="",AG105=""),"",AF105-AG105)</f>
        <v>-60.607805132865479</v>
      </c>
      <c r="AI105" s="364">
        <f>IF(AH105="","",IF(AH105&gt;5,3,IF(AH105&gt;0,1,IF(AH105&gt;-3,-1,-2))))</f>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IFERROR((終値!$E$5-INDEX(終値!$E$5:$CZ$5,1,$AL$2))/INDEX(終値!$E$5:$CZ$5,1,$AL$2)*100,"")</f>
        <v>1.0179378228534113</v>
      </c>
      <c r="AH106" s="366">
        <f>IF(OR(AF106="",AG106=""),"",AF106-AG106)</f>
        <v>-19.02974884647546</v>
      </c>
      <c r="AI106" s="364">
        <f>IF(AH106="","",IF(AH106&gt;5,3,IF(AH106&gt;0,1,IF(AH106&gt;-3,-1,-2))))</f>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IFERROR((終値!$E$5-INDEX(終値!$E$5:$CZ$5,1,$AL$2))/INDEX(終値!$E$5:$CZ$5,1,$AL$2)*100,"")</f>
        <v>1.0179378228534113</v>
      </c>
      <c r="AH107" s="366">
        <f>IF(OR(AF107="",AG107=""),"",AF107-AG107)</f>
        <v>7.260971128356732</v>
      </c>
      <c r="AI107" s="364">
        <f>IF(AH107="","",IF(AH107&gt;5,3,IF(AH107&gt;0,1,IF(AH107&gt;-3,-1,-2))))</f>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IFERROR((終値!$E$5-INDEX(終値!$E$5:$CZ$5,1,$AL$2))/INDEX(終値!$E$5:$CZ$5,1,$AL$2)*100,"")</f>
        <v>1.0179378228534113</v>
      </c>
      <c r="AH108" s="366">
        <f>IF(OR(AF108="",AG108=""),"",AF108-AG108)</f>
        <v>-15.950500443277305</v>
      </c>
      <c r="AI108" s="364">
        <f>IF(AH108="","",IF(AH108&gt;5,3,IF(AH108&gt;0,1,IF(AH108&gt;-3,-1,-2))))</f>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IFERROR((終値!$E$5-INDEX(終値!$E$5:$CZ$5,1,$AL$2))/INDEX(終値!$E$5:$CZ$5,1,$AL$2)*100,"")</f>
        <v>1.0179378228534113</v>
      </c>
      <c r="AH109" s="366">
        <f>IF(OR(AF109="",AG109=""),"",AF109-AG109)</f>
        <v>-80.064982454940264</v>
      </c>
      <c r="AI109" s="364">
        <f>IF(AH109="","",IF(AH109&gt;5,3,IF(AH109&gt;0,1,IF(AH109&gt;-3,-1,-2))))</f>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IFERROR((終値!$E$5-INDEX(終値!$E$5:$CZ$5,1,$AL$2))/INDEX(終値!$E$5:$CZ$5,1,$AL$2)*100,"")</f>
        <v>1.0179378228534113</v>
      </c>
      <c r="AH110" s="366">
        <f>IF(OR(AF110="",AG110=""),"",AF110-AG110)</f>
        <v>-1.6890787624507269</v>
      </c>
      <c r="AI110" s="364">
        <f>IF(AH110="","",IF(AH110&gt;5,3,IF(AH110&gt;0,1,IF(AH110&gt;-3,-1,-2))))</f>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IFERROR((終値!$E$5-INDEX(終値!$E$5:$CZ$5,1,$AL$2))/INDEX(終値!$E$5:$CZ$5,1,$AL$2)*100,"")</f>
        <v>1.0179378228534113</v>
      </c>
      <c r="AH111" s="366">
        <f>IF(OR(AF111="",AG111=""),"",AF111-AG111)</f>
        <v>-4.5870058995222811</v>
      </c>
      <c r="AI111" s="364">
        <f>IF(AH111="","",IF(AH111&gt;5,3,IF(AH111&gt;0,1,IF(AH111&gt;-3,-1,-2))))</f>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IFERROR((終値!$E$5-INDEX(終値!$E$5:$CZ$5,1,$AL$2))/INDEX(終値!$E$5:$CZ$5,1,$AL$2)*100,"")</f>
        <v>1.0179378228534113</v>
      </c>
      <c r="AH112" s="366">
        <f>IF(OR(AF112="",AG112=""),"",AF112-AG112)</f>
        <v>9.4270702472411241</v>
      </c>
      <c r="AI112" s="364">
        <f>IF(AH112="","",IF(AH112&gt;5,3,IF(AH112&gt;0,1,IF(AH112&gt;-3,-1,-2))))</f>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IFERROR((終値!$E$5-INDEX(終値!$E$5:$CZ$5,1,$AL$2))/INDEX(終値!$E$5:$CZ$5,1,$AL$2)*100,"")</f>
        <v>1.0179378228534113</v>
      </c>
      <c r="AH113" s="366">
        <f>IF(OR(AF113="",AG113=""),"",AF113-AG113)</f>
        <v>-28.147611272924401</v>
      </c>
      <c r="AI113" s="364">
        <f>IF(AH113="","",IF(AH113&gt;5,3,IF(AH113&gt;0,1,IF(AH113&gt;-3,-1,-2))))</f>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IFERROR((終値!$E$5-INDEX(終値!$E$5:$CZ$5,1,$AL$2))/INDEX(終値!$E$5:$CZ$5,1,$AL$2)*100,"")</f>
        <v>1.0179378228534113</v>
      </c>
      <c r="AH114" s="366">
        <f>IF(OR(AF114="",AG114=""),"",AF114-AG114)</f>
        <v>-10.142434016315123</v>
      </c>
      <c r="AI114" s="364">
        <f>IF(AH114="","",IF(AH114&gt;5,3,IF(AH114&gt;0,1,IF(AH114&gt;-3,-1,-2))))</f>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IFERROR((終値!$E$5-INDEX(終値!$E$5:$CZ$5,1,$AL$2))/INDEX(終値!$E$5:$CZ$5,1,$AL$2)*100,"")</f>
        <v>1.0179378228534113</v>
      </c>
      <c r="AH115" s="366">
        <f>IF(OR(AF115="",AG115=""),"",AF115-AG115)</f>
        <v>-70.739053360702016</v>
      </c>
      <c r="AI115" s="364">
        <f>IF(AH115="","",IF(AH115&gt;5,3,IF(AH115&gt;0,1,IF(AH115&gt;-3,-1,-2))))</f>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IFERROR((終値!$E$5-INDEX(終値!$E$5:$CZ$5,1,$AL$2))/INDEX(終値!$E$5:$CZ$5,1,$AL$2)*100,"")</f>
        <v>1.0179378228534113</v>
      </c>
      <c r="AH116" s="366">
        <f>IF(OR(AF116="",AG116=""),"",AF116-AG116)</f>
        <v>-2.8905969988833737</v>
      </c>
      <c r="AI116" s="364">
        <f>IF(AH116="","",IF(AH116&gt;5,3,IF(AH116&gt;0,1,IF(AH116&gt;-3,-1,-2))))</f>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IFERROR((終値!$E$5-INDEX(終値!$E$5:$CZ$5,1,$AL$2))/INDEX(終値!$E$5:$CZ$5,1,$AL$2)*100,"")</f>
        <v>1.0179378228534113</v>
      </c>
      <c r="AH117" s="366">
        <f>IF(OR(AF117="",AG117=""),"",AF117-AG117)</f>
        <v>-0.14837260546210695</v>
      </c>
      <c r="AI117" s="364">
        <f>IF(AH117="","",IF(AH117&gt;5,3,IF(AH117&gt;0,1,IF(AH117&gt;-3,-1,-2))))</f>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IFERROR((終値!$E$5-INDEX(終値!$E$5:$CZ$5,1,$AL$2))/INDEX(終値!$E$5:$CZ$5,1,$AL$2)*100,"")</f>
        <v>1.0179378228534113</v>
      </c>
      <c r="AH118" s="366">
        <f>IF(OR(AF118="",AG118=""),"",AF118-AG118)</f>
        <v>-1.5203101365570117</v>
      </c>
      <c r="AI118" s="364">
        <f>IF(AH118="","",IF(AH118&gt;5,3,IF(AH118&gt;0,1,IF(AH118&gt;-3,-1,-2))))</f>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IFERROR((終値!$E$5-INDEX(終値!$E$5:$CZ$5,1,$AL$2))/INDEX(終値!$E$5:$CZ$5,1,$AL$2)*100,"")</f>
        <v>1.0179378228534113</v>
      </c>
      <c r="AH119" s="366">
        <f>IF(OR(AF119="",AG119=""),"",AF119-AG119)</f>
        <v>-3.877371280897238</v>
      </c>
      <c r="AI119" s="364">
        <f>IF(AH119="","",IF(AH119&gt;5,3,IF(AH119&gt;0,1,IF(AH119&gt;-3,-1,-2))))</f>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IFERROR((終値!$E$5-INDEX(終値!$E$5:$CZ$5,1,$AL$2))/INDEX(終値!$E$5:$CZ$5,1,$AL$2)*100,"")</f>
        <v>1.0179378228534113</v>
      </c>
      <c r="AH120" s="366">
        <f>IF(OR(AF120="",AG120=""),"",AF120-AG120)</f>
        <v>3.174266148708246</v>
      </c>
      <c r="AI120" s="364">
        <f>IF(AH120="","",IF(AH120&gt;5,3,IF(AH120&gt;0,1,IF(AH120&gt;-3,-1,-2))))</f>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IFERROR((終値!$E$5-INDEX(終値!$E$5:$CZ$5,1,$AL$2))/INDEX(終値!$E$5:$CZ$5,1,$AL$2)*100,"")</f>
        <v>1.0179378228534113</v>
      </c>
      <c r="AH121" s="366">
        <f>IF(OR(AF121="",AG121=""),"",AF121-AG121)</f>
        <v>8.5293062716347769</v>
      </c>
      <c r="AI121" s="364">
        <f>IF(AH121="","",IF(AH121&gt;5,3,IF(AH121&gt;0,1,IF(AH121&gt;-3,-1,-2))))</f>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IFERROR((終値!$E$5-INDEX(終値!$E$5:$CZ$5,1,$AL$2))/INDEX(終値!$E$5:$CZ$5,1,$AL$2)*100,"")</f>
        <v>1.0179378228534113</v>
      </c>
      <c r="AH122" s="366">
        <f>IF(OR(AF122="",AG122=""),"",AF122-AG122)</f>
        <v>17.719193268430047</v>
      </c>
      <c r="AI122" s="364">
        <f>IF(AH122="","",IF(AH122&gt;5,3,IF(AH122&gt;0,1,IF(AH122&gt;-3,-1,-2))))</f>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IFERROR((終値!$E$5-INDEX(終値!$E$5:$CZ$5,1,$AL$2))/INDEX(終値!$E$5:$CZ$5,1,$AL$2)*100,"")</f>
        <v>1.0179378228534113</v>
      </c>
      <c r="AH123" s="366">
        <f>IF(OR(AF123="",AG123=""),"",AF123-AG123)</f>
        <v>0.22850871115052485</v>
      </c>
      <c r="AI123" s="364">
        <f>IF(AH123="","",IF(AH123&gt;5,3,IF(AH123&gt;0,1,IF(AH123&gt;-3,-1,-2))))</f>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IFERROR((終値!$E$5-INDEX(終値!$E$5:$CZ$5,1,$AL$2))/INDEX(終値!$E$5:$CZ$5,1,$AL$2)*100,"")</f>
        <v>1.0179378228534113</v>
      </c>
      <c r="AH124" s="366">
        <f>IF(OR(AF124="",AG124=""),"",AF124-AG124)</f>
        <v>6.7314277832367706</v>
      </c>
      <c r="AI124" s="364">
        <f>IF(AH124="","",IF(AH124&gt;5,3,IF(AH124&gt;0,1,IF(AH124&gt;-3,-1,-2))))</f>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IFERROR((終値!$E$5-INDEX(終値!$E$5:$CZ$5,1,$AL$2))/INDEX(終値!$E$5:$CZ$5,1,$AL$2)*100,"")</f>
        <v>1.0179378228534113</v>
      </c>
      <c r="AH125" s="366">
        <f>IF(OR(AF125="",AG125=""),"",AF125-AG125)</f>
        <v>-22.13019322965053</v>
      </c>
      <c r="AI125" s="364">
        <f>IF(AH125="","",IF(AH125&gt;5,3,IF(AH125&gt;0,1,IF(AH125&gt;-3,-1,-2))))</f>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IFERROR((終値!$E$5-INDEX(終値!$E$5:$CZ$5,1,$AL$2))/INDEX(終値!$E$5:$CZ$5,1,$AL$2)*100,"")</f>
        <v>1.0179378228534113</v>
      </c>
      <c r="AH126" s="366" t="str">
        <f>IF(OR(AF126="",AG126=""),"",AF126-AG126)</f>
        <v/>
      </c>
      <c r="AI126" s="364" t="str">
        <f>IF(AH126="","",IF(AH126&gt;5,3,IF(AH126&gt;0,1,IF(AH126&gt;-3,-1,-2))))</f>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IFERROR((終値!$E$5-INDEX(終値!$E$5:$CZ$5,1,$AL$2))/INDEX(終値!$E$5:$CZ$5,1,$AL$2)*100,"")</f>
        <v>1.0179378228534113</v>
      </c>
      <c r="AH127" s="366">
        <f>IF(OR(AF127="",AG127=""),"",AF127-AG127)</f>
        <v>-11.17652205636295</v>
      </c>
      <c r="AI127" s="364">
        <f>IF(AH127="","",IF(AH127&gt;5,3,IF(AH127&gt;0,1,IF(AH127&gt;-3,-1,-2))))</f>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IFERROR((終値!$E$5-INDEX(終値!$E$5:$CZ$5,1,$AL$2))/INDEX(終値!$E$5:$CZ$5,1,$AL$2)*100,"")</f>
        <v>1.0179378228534113</v>
      </c>
      <c r="AH128" s="366">
        <f>IF(OR(AF128="",AG128=""),"",AF128-AG128)</f>
        <v>2.5277492266699557</v>
      </c>
      <c r="AI128" s="364">
        <f>IF(AH128="","",IF(AH128&gt;5,3,IF(AH128&gt;0,1,IF(AH128&gt;-3,-1,-2))))</f>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IFERROR((終値!$E$5-INDEX(終値!$E$5:$CZ$5,1,$AL$2))/INDEX(終値!$E$5:$CZ$5,1,$AL$2)*100,"")</f>
        <v>1.0179378228534113</v>
      </c>
      <c r="AH129" s="366">
        <f>IF(OR(AF129="",AG129=""),"",AF129-AG129)</f>
        <v>22.864286822730012</v>
      </c>
      <c r="AI129" s="364">
        <f>IF(AH129="","",IF(AH129&gt;5,3,IF(AH129&gt;0,1,IF(AH129&gt;-3,-1,-2))))</f>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IFERROR((終値!$E$5-INDEX(終値!$E$5:$CZ$5,1,$AL$2))/INDEX(終値!$E$5:$CZ$5,1,$AL$2)*100,"")</f>
        <v>1.0179378228534113</v>
      </c>
      <c r="AH130" s="366">
        <f>IF(OR(AF130="",AG130=""),"",AF130-AG130)</f>
        <v>0.57768561001643137</v>
      </c>
      <c r="AI130" s="364">
        <f>IF(AH130="","",IF(AH130&gt;5,3,IF(AH130&gt;0,1,IF(AH130&gt;-3,-1,-2))))</f>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IFERROR((終値!$E$5-INDEX(終値!$E$5:$CZ$5,1,$AL$2))/INDEX(終値!$E$5:$CZ$5,1,$AL$2)*100,"")</f>
        <v>1.0179378228534113</v>
      </c>
      <c r="AH131" s="366">
        <f>IF(OR(AF131="",AG131=""),"",AF131-AG131)</f>
        <v>-26.944721882167592</v>
      </c>
      <c r="AI131" s="364">
        <f>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IFERROR((終値!$E$5-INDEX(終値!$E$5:$CZ$5,1,$AL$2))/INDEX(終値!$E$5:$CZ$5,1,$AL$2)*100,"")</f>
        <v>1.0179378228534113</v>
      </c>
      <c r="AH132" s="366">
        <f>IF(OR(AF132="",AG132=""),"",AF132-AG132)</f>
        <v>6.0571898212020239</v>
      </c>
      <c r="AI132" s="364">
        <f>IF(AH132="","",IF(AH132&gt;5,3,IF(AH132&gt;0,1,IF(AH132&gt;-3,-1,-2))))</f>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IFERROR((終値!$E$5-INDEX(終値!$E$5:$CZ$5,1,$AL$2))/INDEX(終値!$E$5:$CZ$5,1,$AL$2)*100,"")</f>
        <v>1.0179378228534113</v>
      </c>
      <c r="AH133" s="366">
        <f>IF(OR(AF133="",AG133=""),"",AF133-AG133)</f>
        <v>12.53910915701236</v>
      </c>
      <c r="AI133" s="364">
        <f>IF(AH133="","",IF(AH133&gt;5,3,IF(AH133&gt;0,1,IF(AH133&gt;-3,-1,-2))))</f>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IFERROR((終値!$E$5-INDEX(終値!$E$5:$CZ$5,1,$AL$2))/INDEX(終値!$E$5:$CZ$5,1,$AL$2)*100,"")</f>
        <v>1.0179378228534113</v>
      </c>
      <c r="AH134" s="366">
        <f>IF(OR(AF134="",AG134=""),"",AF134-AG134)</f>
        <v>21.58691868928787</v>
      </c>
      <c r="AI134" s="364">
        <f>IF(AH134="","",IF(AH134&gt;5,3,IF(AH134&gt;0,1,IF(AH134&gt;-3,-1,-2))))</f>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IFERROR((終値!$E$5-INDEX(終値!$E$5:$CZ$5,1,$AL$2))/INDEX(終値!$E$5:$CZ$5,1,$AL$2)*100,"")</f>
        <v>1.0179378228534113</v>
      </c>
      <c r="AH135" s="366">
        <f>IF(OR(AF135="",AG135=""),"",AF135-AG135)</f>
        <v>9.1042262260122087</v>
      </c>
      <c r="AI135" s="364">
        <f>IF(AH135="","",IF(AH135&gt;5,3,IF(AH135&gt;0,1,IF(AH135&gt;-3,-1,-2))))</f>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IFERROR((終値!$E$5-INDEX(終値!$E$5:$CZ$5,1,$AL$2))/INDEX(終値!$E$5:$CZ$5,1,$AL$2)*100,"")</f>
        <v>1.0179378228534113</v>
      </c>
      <c r="AH136" s="366">
        <f>IF(OR(AF136="",AG136=""),"",AF136-AG136)</f>
        <v>1.7386604176157967</v>
      </c>
      <c r="AI136" s="364">
        <f>IF(AH136="","",IF(AH136&gt;5,3,IF(AH136&gt;0,1,IF(AH136&gt;-3,-1,-2))))</f>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IFERROR((終値!$E$5-INDEX(終値!$E$5:$CZ$5,1,$AL$2))/INDEX(終値!$E$5:$CZ$5,1,$AL$2)*100,"")</f>
        <v>1.0179378228534113</v>
      </c>
      <c r="AH137" s="366">
        <f>IF(OR(AF137="",AG137=""),"",AF137-AG137)</f>
        <v>18.692207104682822</v>
      </c>
      <c r="AI137" s="364">
        <f>IF(AH137="","",IF(AH137&gt;5,3,IF(AH137&gt;0,1,IF(AH137&gt;-3,-1,-2))))</f>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IFERROR((終値!$E$5-INDEX(終値!$E$5:$CZ$5,1,$AL$2))/INDEX(終値!$E$5:$CZ$5,1,$AL$2)*100,"")</f>
        <v>1.0179378228534113</v>
      </c>
      <c r="AH138" s="366">
        <f>IF(OR(AF138="",AG138=""),"",AF138-AG138)</f>
        <v>11.712906970859752</v>
      </c>
      <c r="AI138" s="364">
        <f>IF(AH138="","",IF(AH138&gt;5,3,IF(AH138&gt;0,1,IF(AH138&gt;-3,-1,-2))))</f>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IFERROR((終値!$E$5-INDEX(終値!$E$5:$CZ$5,1,$AL$2))/INDEX(終値!$E$5:$CZ$5,1,$AL$2)*100,"")</f>
        <v>1.0179378228534113</v>
      </c>
      <c r="AH139" s="366">
        <f>IF(OR(AF139="",AG139=""),"",AF139-AG139)</f>
        <v>8.0410129613542676</v>
      </c>
      <c r="AI139" s="364">
        <f>IF(AH139="","",IF(AH139&gt;5,3,IF(AH139&gt;0,1,IF(AH139&gt;-3,-1,-2))))</f>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IFERROR((終値!$E$5-INDEX(終値!$E$5:$CZ$5,1,$AL$2))/INDEX(終値!$E$5:$CZ$5,1,$AL$2)*100,"")</f>
        <v>1.0179378228534113</v>
      </c>
      <c r="AH140" s="366">
        <f>IF(OR(AF140="",AG140=""),"",AF140-AG140)</f>
        <v>27.701459540611747</v>
      </c>
      <c r="AI140" s="364">
        <f>IF(AH140="","",IF(AH140&gt;5,3,IF(AH140&gt;0,1,IF(AH140&gt;-3,-1,-2))))</f>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IFERROR((終値!$E$5-INDEX(終値!$E$5:$CZ$5,1,$AL$2))/INDEX(終値!$E$5:$CZ$5,1,$AL$2)*100,"")</f>
        <v>1.0179378228534113</v>
      </c>
      <c r="AH141" s="366">
        <f>IF(OR(AF141="",AG141=""),"",AF141-AG141)</f>
        <v>-25.665457405098842</v>
      </c>
      <c r="AI141" s="364">
        <f>IF(AH141="","",IF(AH141&gt;5,3,IF(AH141&gt;0,1,IF(AH141&gt;-3,-1,-2))))</f>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IFERROR((終値!$E$5-INDEX(終値!$E$5:$CZ$5,1,$AL$2))/INDEX(終値!$E$5:$CZ$5,1,$AL$2)*100,"")</f>
        <v>1.0179378228534113</v>
      </c>
      <c r="AH142" s="366">
        <f>IF(OR(AF142="",AG142=""),"",AF142-AG142)</f>
        <v>-22.015154330175207</v>
      </c>
      <c r="AI142" s="364">
        <f>IF(AH142="","",IF(AH142&gt;5,3,IF(AH142&gt;0,1,IF(AH142&gt;-3,-1,-2))))</f>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IFERROR((終値!$E$5-INDEX(終値!$E$5:$CZ$5,1,$AL$2))/INDEX(終値!$E$5:$CZ$5,1,$AL$2)*100,"")</f>
        <v>1.0179378228534113</v>
      </c>
      <c r="AH143" s="366">
        <f>IF(OR(AF143="",AG143=""),"",AF143-AG143)</f>
        <v>19.50289551047992</v>
      </c>
      <c r="AI143" s="364">
        <f>IF(AH143="","",IF(AH143&gt;5,3,IF(AH143&gt;0,1,IF(AH143&gt;-3,-1,-2))))</f>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IFERROR((終値!$E$5-INDEX(終値!$E$5:$CZ$5,1,$AL$2))/INDEX(終値!$E$5:$CZ$5,1,$AL$2)*100,"")</f>
        <v>1.0179378228534113</v>
      </c>
      <c r="AH144" s="366">
        <f>IF(OR(AF144="",AG144=""),"",AF144-AG144)</f>
        <v>10.341609851266352</v>
      </c>
      <c r="AI144" s="364">
        <f>IF(AH144="","",IF(AH144&gt;5,3,IF(AH144&gt;0,1,IF(AH144&gt;-3,-1,-2))))</f>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IFERROR((終値!$E$5-INDEX(終値!$E$5:$CZ$5,1,$AL$2))/INDEX(終値!$E$5:$CZ$5,1,$AL$2)*100,"")</f>
        <v>1.0179378228534113</v>
      </c>
      <c r="AH145" s="366">
        <f>IF(OR(AF145="",AG145=""),"",AF145-AG145)</f>
        <v>-17.849905625067009</v>
      </c>
      <c r="AI145" s="364">
        <f>IF(AH145="","",IF(AH145&gt;5,3,IF(AH145&gt;0,1,IF(AH145&gt;-3,-1,-2))))</f>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IFERROR((終値!$E$5-INDEX(終値!$E$5:$CZ$5,1,$AL$2))/INDEX(終値!$E$5:$CZ$5,1,$AL$2)*100,"")</f>
        <v>1.0179378228534113</v>
      </c>
      <c r="AH146" s="366">
        <f>IF(OR(AF146="",AG146=""),"",AF146-AG146)</f>
        <v>-1.0703899602780114</v>
      </c>
      <c r="AI146" s="364">
        <f>IF(AH146="","",IF(AH146&gt;5,3,IF(AH146&gt;0,1,IF(AH146&gt;-3,-1,-2))))</f>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IFERROR((終値!$E$5-INDEX(終値!$E$5:$CZ$5,1,$AL$2))/INDEX(終値!$E$5:$CZ$5,1,$AL$2)*100,"")</f>
        <v>1.0179378228534113</v>
      </c>
      <c r="AH147" s="366">
        <f>IF(OR(AF147="",AG147=""),"",AF147-AG147)</f>
        <v>6.8211331020740049</v>
      </c>
      <c r="AI147" s="364">
        <f>IF(AH147="","",IF(AH147&gt;5,3,IF(AH147&gt;0,1,IF(AH147&gt;-3,-1,-2))))</f>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IFERROR((終値!$E$5-INDEX(終値!$E$5:$CZ$5,1,$AL$2))/INDEX(終値!$E$5:$CZ$5,1,$AL$2)*100,"")</f>
        <v>1.0179378228534113</v>
      </c>
      <c r="AH148" s="366">
        <f>IF(OR(AF148="",AG148=""),"",AF148-AG148)</f>
        <v>5.0503301923172588</v>
      </c>
      <c r="AI148" s="364">
        <f>IF(AH148="","",IF(AH148&gt;5,3,IF(AH148&gt;0,1,IF(AH148&gt;-3,-1,-2))))</f>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IFERROR((終値!$E$5-INDEX(終値!$E$5:$CZ$5,1,$AL$2))/INDEX(終値!$E$5:$CZ$5,1,$AL$2)*100,"")</f>
        <v>1.0179378228534113</v>
      </c>
      <c r="AH149" s="366">
        <f>IF(OR(AF149="",AG149=""),"",AF149-AG149)</f>
        <v>-27.356267587307372</v>
      </c>
      <c r="AI149" s="364">
        <f>IF(AH149="","",IF(AH149&gt;5,3,IF(AH149&gt;0,1,IF(AH149&gt;-3,-1,-2))))</f>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IFERROR((終値!$E$5-INDEX(終値!$E$5:$CZ$5,1,$AL$2))/INDEX(終値!$E$5:$CZ$5,1,$AL$2)*100,"")</f>
        <v>1.0179378228534113</v>
      </c>
      <c r="AH150" s="366">
        <f>IF(OR(AF150="",AG150=""),"",AF150-AG150)</f>
        <v>-12.93391029659481</v>
      </c>
      <c r="AI150" s="364">
        <f>IF(AH150="","",IF(AH150&gt;5,3,IF(AH150&gt;0,1,IF(AH150&gt;-3,-1,-2))))</f>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IFERROR((終値!$E$5-INDEX(終値!$E$5:$CZ$5,1,$AL$2))/INDEX(終値!$E$5:$CZ$5,1,$AL$2)*100,"")</f>
        <v>1.0179378228534113</v>
      </c>
      <c r="AH151" s="366">
        <f>IF(OR(AF151="",AG151=""),"",AF151-AG151)</f>
        <v>0.9364595712833963</v>
      </c>
      <c r="AI151" s="364">
        <f>IF(AH151="","",IF(AH151&gt;5,3,IF(AH151&gt;0,1,IF(AH151&gt;-3,-1,-2))))</f>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IFERROR((終値!$E$5-INDEX(終値!$E$5:$CZ$5,1,$AL$2))/INDEX(終値!$E$5:$CZ$5,1,$AL$2)*100,"")</f>
        <v>1.0179378228534113</v>
      </c>
      <c r="AH152" s="366">
        <f>IF(OR(AF152="",AG152=""),"",AF152-AG152)</f>
        <v>-4.062713942256396</v>
      </c>
      <c r="AI152" s="364">
        <f>IF(AH152="","",IF(AH152&gt;5,3,IF(AH152&gt;0,1,IF(AH152&gt;-3,-1,-2))))</f>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IFERROR((終値!$E$5-INDEX(終値!$E$5:$CZ$5,1,$AL$2))/INDEX(終値!$E$5:$CZ$5,1,$AL$2)*100,"")</f>
        <v>1.0179378228534113</v>
      </c>
      <c r="AH153" s="366">
        <f>IF(OR(AF153="",AG153=""),"",AF153-AG153)</f>
        <v>29.371629691177624</v>
      </c>
      <c r="AI153" s="364">
        <f>IF(AH153="","",IF(AH153&gt;5,3,IF(AH153&gt;0,1,IF(AH153&gt;-3,-1,-2))))</f>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IFERROR((終値!$E$5-INDEX(終値!$E$5:$CZ$5,1,$AL$2))/INDEX(終値!$E$5:$CZ$5,1,$AL$2)*100,"")</f>
        <v>1.0179378228534113</v>
      </c>
      <c r="AH154" s="366">
        <f>IF(OR(AF154="",AG154=""),"",AF154-AG154)</f>
        <v>-4.5250468275927478</v>
      </c>
      <c r="AI154" s="364">
        <f>IF(AH154="","",IF(AH154&gt;5,3,IF(AH154&gt;0,1,IF(AH154&gt;-3,-1,-2))))</f>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IFERROR((終値!$E$5-INDEX(終値!$E$5:$CZ$5,1,$AL$2))/INDEX(終値!$E$5:$CZ$5,1,$AL$2)*100,"")</f>
        <v>1.0179378228534113</v>
      </c>
      <c r="AH155" s="366">
        <f>IF(OR(AF155="",AG155=""),"",AF155-AG155)</f>
        <v>1.9823164359820831</v>
      </c>
      <c r="AI155" s="364">
        <f>IF(AH155="","",IF(AH155&gt;5,3,IF(AH155&gt;0,1,IF(AH155&gt;-3,-1,-2))))</f>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IFERROR((終値!$E$5-INDEX(終値!$E$5:$CZ$5,1,$AL$2))/INDEX(終値!$E$5:$CZ$5,1,$AL$2)*100,"")</f>
        <v>1.0179378228534113</v>
      </c>
      <c r="AH156" s="366">
        <f>IF(OR(AF156="",AG156=""),"",AF156-AG156)</f>
        <v>21.453040618274283</v>
      </c>
      <c r="AI156" s="364">
        <f>IF(AH156="","",IF(AH156&gt;5,3,IF(AH156&gt;0,1,IF(AH156&gt;-3,-1,-2))))</f>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IFERROR((終値!$E$5-INDEX(終値!$E$5:$CZ$5,1,$AL$2))/INDEX(終値!$E$5:$CZ$5,1,$AL$2)*100,"")</f>
        <v>1.0179378228534113</v>
      </c>
      <c r="AH157" s="366">
        <f>IF(OR(AF157="",AG157=""),"",AF157-AG157)</f>
        <v>0.73976904572419833</v>
      </c>
      <c r="AI157" s="364">
        <f>IF(AH157="","",IF(AH157&gt;5,3,IF(AH157&gt;0,1,IF(AH157&gt;-3,-1,-2))))</f>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IFERROR((終値!$E$5-INDEX(終値!$E$5:$CZ$5,1,$AL$2))/INDEX(終値!$E$5:$CZ$5,1,$AL$2)*100,"")</f>
        <v>1.0179378228534113</v>
      </c>
      <c r="AH158" s="366">
        <f>IF(OR(AF158="",AG158=""),"",AF158-AG158)</f>
        <v>-13.128502357873323</v>
      </c>
      <c r="AI158" s="364">
        <f>IF(AH158="","",IF(AH158&gt;5,3,IF(AH158&gt;0,1,IF(AH158&gt;-3,-1,-2))))</f>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IFERROR((終値!$E$5-INDEX(終値!$E$5:$CZ$5,1,$AL$2))/INDEX(終値!$E$5:$CZ$5,1,$AL$2)*100,"")</f>
        <v>1.0179378228534113</v>
      </c>
      <c r="AH159" s="366">
        <f>IF(OR(AF159="",AG159=""),"",AF159-AG159)</f>
        <v>-2.2848297147453032</v>
      </c>
      <c r="AI159" s="364">
        <f>IF(AH159="","",IF(AH159&gt;5,3,IF(AH159&gt;0,1,IF(AH159&gt;-3,-1,-2))))</f>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IFERROR((終値!$E$5-INDEX(終値!$E$5:$CZ$5,1,$AL$2))/INDEX(終値!$E$5:$CZ$5,1,$AL$2)*100,"")</f>
        <v>1.0179378228534113</v>
      </c>
      <c r="AH160" s="366">
        <f>IF(OR(AF160="",AG160=""),"",AF160-AG160)</f>
        <v>13.146092354805386</v>
      </c>
      <c r="AI160" s="364">
        <f>IF(AH160="","",IF(AH160&gt;5,3,IF(AH160&gt;0,1,IF(AH160&gt;-3,-1,-2))))</f>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IFERROR((終値!$E$5-INDEX(終値!$E$5:$CZ$5,1,$AL$2))/INDEX(終値!$E$5:$CZ$5,1,$AL$2)*100,"")</f>
        <v>1.0179378228534113</v>
      </c>
      <c r="AH161" s="366">
        <f>IF(OR(AF161="",AG161=""),"",AF161-AG161)</f>
        <v>-8.1186108073335657</v>
      </c>
      <c r="AI161" s="364">
        <f>IF(AH161="","",IF(AH161&gt;5,3,IF(AH161&gt;0,1,IF(AH161&gt;-3,-1,-2))))</f>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IFERROR((終値!$E$5-INDEX(終値!$E$5:$CZ$5,1,$AL$2))/INDEX(終値!$E$5:$CZ$5,1,$AL$2)*100,"")</f>
        <v>1.0179378228534113</v>
      </c>
      <c r="AH162" s="366">
        <f>IF(OR(AF162="",AG162=""),"",AF162-AG162)</f>
        <v>-1.5594540683407758</v>
      </c>
      <c r="AI162" s="364">
        <f>IF(AH162="","",IF(AH162&gt;5,3,IF(AH162&gt;0,1,IF(AH162&gt;-3,-1,-2))))</f>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IFERROR((終値!$E$5-INDEX(終値!$E$5:$CZ$5,1,$AL$2))/INDEX(終値!$E$5:$CZ$5,1,$AL$2)*100,"")</f>
        <v>1.0179378228534113</v>
      </c>
      <c r="AH163" s="366">
        <f>IF(OR(AF163="",AG163=""),"",AF163-AG163)</f>
        <v>19.716970313629528</v>
      </c>
      <c r="AI163" s="364">
        <f>IF(AH163="","",IF(AH163&gt;5,3,IF(AH163&gt;0,1,IF(AH163&gt;-3,-1,-2))))</f>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IFERROR((終値!$E$5-INDEX(終値!$E$5:$CZ$5,1,$AL$2))/INDEX(終値!$E$5:$CZ$5,1,$AL$2)*100,"")</f>
        <v>1.0179378228534113</v>
      </c>
      <c r="AH164" s="366">
        <f>IF(OR(AF164="",AG164=""),"",AF164-AG164)</f>
        <v>-0.18228322675313269</v>
      </c>
      <c r="AI164" s="364">
        <f>IF(AH164="","",IF(AH164&gt;5,3,IF(AH164&gt;0,1,IF(AH164&gt;-3,-1,-2))))</f>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IFERROR((終値!$E$5-INDEX(終値!$E$5:$CZ$5,1,$AL$2))/INDEX(終値!$E$5:$CZ$5,1,$AL$2)*100,"")</f>
        <v>1.0179378228534113</v>
      </c>
      <c r="AH165" s="366">
        <f>IF(OR(AF165="",AG165=""),"",AF165-AG165)</f>
        <v>13.585236780321193</v>
      </c>
      <c r="AI165" s="364">
        <f>IF(AH165="","",IF(AH165&gt;5,3,IF(AH165&gt;0,1,IF(AH165&gt;-3,-1,-2))))</f>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IFERROR((終値!$E$5-INDEX(終値!$E$5:$CZ$5,1,$AL$2))/INDEX(終値!$E$5:$CZ$5,1,$AL$2)*100,"")</f>
        <v>1.0179378228534113</v>
      </c>
      <c r="AH166" s="366">
        <f>IF(OR(AF166="",AG166=""),"",AF166-AG166)</f>
        <v>3.0910492129628935</v>
      </c>
      <c r="AI166" s="364">
        <f>IF(AH166="","",IF(AH166&gt;5,3,IF(AH166&gt;0,1,IF(AH166&gt;-3,-1,-2))))</f>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IFERROR((終値!$E$5-INDEX(終値!$E$5:$CZ$5,1,$AL$2))/INDEX(終値!$E$5:$CZ$5,1,$AL$2)*100,"")</f>
        <v>1.0179378228534113</v>
      </c>
      <c r="AH167" s="366">
        <f>IF(OR(AF167="",AG167=""),"",AF167-AG167)</f>
        <v>5.2152460336488309</v>
      </c>
      <c r="AI167" s="364">
        <f>IF(AH167="","",IF(AH167&gt;5,3,IF(AH167&gt;0,1,IF(AH167&gt;-3,-1,-2))))</f>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IFERROR((終値!$E$5-INDEX(終値!$E$5:$CZ$5,1,$AL$2))/INDEX(終値!$E$5:$CZ$5,1,$AL$2)*100,"")</f>
        <v>1.0179378228534113</v>
      </c>
      <c r="AH168" s="366">
        <f>IF(OR(AF168="",AG168=""),"",AF168-AG168)</f>
        <v>-13.813595054338483</v>
      </c>
      <c r="AI168" s="364">
        <f>IF(AH168="","",IF(AH168&gt;5,3,IF(AH168&gt;0,1,IF(AH168&gt;-3,-1,-2))))</f>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IFERROR((終値!$E$5-INDEX(終値!$E$5:$CZ$5,1,$AL$2))/INDEX(終値!$E$5:$CZ$5,1,$AL$2)*100,"")</f>
        <v>1.0179378228534113</v>
      </c>
      <c r="AH169" s="366">
        <f>IF(OR(AF169="",AG169=""),"",AF169-AG169)</f>
        <v>-0.78537968331852759</v>
      </c>
      <c r="AI169" s="364">
        <f>IF(AH169="","",IF(AH169&gt;5,3,IF(AH169&gt;0,1,IF(AH169&gt;-3,-1,-2))))</f>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IFERROR((終値!$E$5-INDEX(終値!$E$5:$CZ$5,1,$AL$2))/INDEX(終値!$E$5:$CZ$5,1,$AL$2)*100,"")</f>
        <v>1.0179378228534113</v>
      </c>
      <c r="AH170" s="366">
        <f>IF(OR(AF170="",AG170=""),"",AF170-AG170)</f>
        <v>-6.1703325978896952</v>
      </c>
      <c r="AI170" s="364">
        <f>IF(AH170="","",IF(AH170&gt;5,3,IF(AH170&gt;0,1,IF(AH170&gt;-3,-1,-2))))</f>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IFERROR((終値!$E$5-INDEX(終値!$E$5:$CZ$5,1,$AL$2))/INDEX(終値!$E$5:$CZ$5,1,$AL$2)*100,"")</f>
        <v>1.0179378228534113</v>
      </c>
      <c r="AH171" s="366">
        <f>IF(OR(AF171="",AG171=""),"",AF171-AG171)</f>
        <v>-6.1068706291775214</v>
      </c>
      <c r="AI171" s="364">
        <f>IF(AH171="","",IF(AH171&gt;5,3,IF(AH171&gt;0,1,IF(AH171&gt;-3,-1,-2))))</f>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IFERROR((終値!$E$5-INDEX(終値!$E$5:$CZ$5,1,$AL$2))/INDEX(終値!$E$5:$CZ$5,1,$AL$2)*100,"")</f>
        <v>1.0179378228534113</v>
      </c>
      <c r="AH172" s="366">
        <f>IF(OR(AF172="",AG172=""),"",AF172-AG172)</f>
        <v>-16.061332229796516</v>
      </c>
      <c r="AI172" s="364">
        <f>IF(AH172="","",IF(AH172&gt;5,3,IF(AH172&gt;0,1,IF(AH172&gt;-3,-1,-2))))</f>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IFERROR((終値!$E$5-INDEX(終値!$E$5:$CZ$5,1,$AL$2))/INDEX(終値!$E$5:$CZ$5,1,$AL$2)*100,"")</f>
        <v>1.0179378228534113</v>
      </c>
      <c r="AH173" s="366">
        <f>IF(OR(AF173="",AG173=""),"",AF173-AG173)</f>
        <v>-27.292903888395394</v>
      </c>
      <c r="AI173" s="364">
        <f>IF(AH173="","",IF(AH173&gt;5,3,IF(AH173&gt;0,1,IF(AH173&gt;-3,-1,-2))))</f>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IFERROR((終値!$E$5-INDEX(終値!$E$5:$CZ$5,1,$AL$2))/INDEX(終値!$E$5:$CZ$5,1,$AL$2)*100,"")</f>
        <v>1.0179378228534113</v>
      </c>
      <c r="AH174" s="366">
        <f>IF(OR(AF174="",AG174=""),"",AF174-AG174)</f>
        <v>5.5257347052526722</v>
      </c>
      <c r="AI174" s="364">
        <f>IF(AH174="","",IF(AH174&gt;5,3,IF(AH174&gt;0,1,IF(AH174&gt;-3,-1,-2))))</f>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IFERROR((終値!$E$5-INDEX(終値!$E$5:$CZ$5,1,$AL$2))/INDEX(終値!$E$5:$CZ$5,1,$AL$2)*100,"")</f>
        <v>1.0179378228534113</v>
      </c>
      <c r="AH175" s="366">
        <f>IF(OR(AF175="",AG175=""),"",AF175-AG175)</f>
        <v>11.423741803896199</v>
      </c>
      <c r="AI175" s="364">
        <f>IF(AH175="","",IF(AH175&gt;5,3,IF(AH175&gt;0,1,IF(AH175&gt;-3,-1,-2))))</f>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IFERROR((終値!$E$5-INDEX(終値!$E$5:$CZ$5,1,$AL$2))/INDEX(終値!$E$5:$CZ$5,1,$AL$2)*100,"")</f>
        <v>1.0179378228534113</v>
      </c>
      <c r="AH176" s="366">
        <f>IF(OR(AF176="",AG176=""),"",AF176-AG176)</f>
        <v>11.698416822148353</v>
      </c>
      <c r="AI176" s="364">
        <f>IF(AH176="","",IF(AH176&gt;5,3,IF(AH176&gt;0,1,IF(AH176&gt;-3,-1,-2))))</f>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IFERROR((終値!$E$5-INDEX(終値!$E$5:$CZ$5,1,$AL$2))/INDEX(終値!$E$5:$CZ$5,1,$AL$2)*100,"")</f>
        <v>1.0179378228534113</v>
      </c>
      <c r="AH177" s="366">
        <f>IF(OR(AF177="",AG177=""),"",AF177-AG177)</f>
        <v>-31.309199958775743</v>
      </c>
      <c r="AI177" s="364">
        <f>IF(AH177="","",IF(AH177&gt;5,3,IF(AH177&gt;0,1,IF(AH177&gt;-3,-1,-2))))</f>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IFERROR((終値!$E$5-INDEX(終値!$E$5:$CZ$5,1,$AL$2))/INDEX(終値!$E$5:$CZ$5,1,$AL$2)*100,"")</f>
        <v>1.0179378228534113</v>
      </c>
      <c r="AH178" s="366">
        <f>IF(OR(AF178="",AG178=""),"",AF178-AG178)</f>
        <v>4.2249303344326332</v>
      </c>
      <c r="AI178" s="364">
        <f>IF(AH178="","",IF(AH178&gt;5,3,IF(AH178&gt;0,1,IF(AH178&gt;-3,-1,-2))))</f>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IFERROR((終値!$E$5-INDEX(終値!$E$5:$CZ$5,1,$AL$2))/INDEX(終値!$E$5:$CZ$5,1,$AL$2)*100,"")</f>
        <v>1.0179378228534113</v>
      </c>
      <c r="AH179" s="366">
        <f>IF(OR(AF179="",AG179=""),"",AF179-AG179)</f>
        <v>8.9493413113021294</v>
      </c>
      <c r="AI179" s="364">
        <f>IF(AH179="","",IF(AH179&gt;5,3,IF(AH179&gt;0,1,IF(AH179&gt;-3,-1,-2))))</f>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IFERROR((終値!$E$5-INDEX(終値!$E$5:$CZ$5,1,$AL$2))/INDEX(終値!$E$5:$CZ$5,1,$AL$2)*100,"")</f>
        <v>1.0179378228534113</v>
      </c>
      <c r="AH180" s="366">
        <f>IF(OR(AF180="",AG180=""),"",AF180-AG180)</f>
        <v>-1.4673760251006023</v>
      </c>
      <c r="AI180" s="364">
        <f>IF(AH180="","",IF(AH180&gt;5,3,IF(AH180&gt;0,1,IF(AH180&gt;-3,-1,-2))))</f>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IFERROR((終値!$E$5-INDEX(終値!$E$5:$CZ$5,1,$AL$2))/INDEX(終値!$E$5:$CZ$5,1,$AL$2)*100,"")</f>
        <v>1.0179378228534113</v>
      </c>
      <c r="AH181" s="366">
        <f>IF(OR(AF181="",AG181=""),"",AF181-AG181)</f>
        <v>-43.847426450051351</v>
      </c>
      <c r="AI181" s="364">
        <f>IF(AH181="","",IF(AH181&gt;5,3,IF(AH181&gt;0,1,IF(AH181&gt;-3,-1,-2))))</f>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IFERROR((終値!$E$5-INDEX(終値!$E$5:$CZ$5,1,$AL$2))/INDEX(終値!$E$5:$CZ$5,1,$AL$2)*100,"")</f>
        <v>1.0179378228534113</v>
      </c>
      <c r="AH182" s="366">
        <f>IF(OR(AF182="",AG182=""),"",AF182-AG182)</f>
        <v>-7.5537021987299893</v>
      </c>
      <c r="AI182" s="364">
        <f>IF(AH182="","",IF(AH182&gt;5,3,IF(AH182&gt;0,1,IF(AH182&gt;-3,-1,-2))))</f>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IFERROR((終値!$E$5-INDEX(終値!$E$5:$CZ$5,1,$AL$2))/INDEX(終値!$E$5:$CZ$5,1,$AL$2)*100,"")</f>
        <v>1.0179378228534113</v>
      </c>
      <c r="AH183" s="366">
        <f>IF(OR(AF183="",AG183=""),"",AF183-AG183)</f>
        <v>14.493173288257699</v>
      </c>
      <c r="AI183" s="364">
        <f>IF(AH183="","",IF(AH183&gt;5,3,IF(AH183&gt;0,1,IF(AH183&gt;-3,-1,-2))))</f>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IFERROR((終値!$E$5-INDEX(終値!$E$5:$CZ$5,1,$AL$2))/INDEX(終値!$E$5:$CZ$5,1,$AL$2)*100,"")</f>
        <v>1.0179378228534113</v>
      </c>
      <c r="AH184" s="366">
        <f>IF(OR(AF184="",AG184=""),"",AF184-AG184)</f>
        <v>2.6800590954824903</v>
      </c>
      <c r="AI184" s="364">
        <f>IF(AH184="","",IF(AH184&gt;5,3,IF(AH184&gt;0,1,IF(AH184&gt;-3,-1,-2))))</f>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IFERROR((終値!$E$5-INDEX(終値!$E$5:$CZ$5,1,$AL$2))/INDEX(終値!$E$5:$CZ$5,1,$AL$2)*100,"")</f>
        <v>1.0179378228534113</v>
      </c>
      <c r="AH185" s="366" t="str">
        <f>IF(OR(AF185="",AG185=""),"",AF185-AG185)</f>
        <v/>
      </c>
      <c r="AI185" s="364" t="str">
        <f>IF(AH185="","",IF(AH185&gt;5,3,IF(AH185&gt;0,1,IF(AH185&gt;-3,-1,-2))))</f>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IFERROR((終値!$E$5-INDEX(終値!$E$5:$CZ$5,1,$AL$2))/INDEX(終値!$E$5:$CZ$5,1,$AL$2)*100,"")</f>
        <v>1.0179378228534113</v>
      </c>
      <c r="AH186" s="366">
        <f>IF(OR(AF186="",AG186=""),"",AF186-AG186)</f>
        <v>8.3204696712917876</v>
      </c>
      <c r="AI186" s="364">
        <f>IF(AH186="","",IF(AH186&gt;5,3,IF(AH186&gt;0,1,IF(AH186&gt;-3,-1,-2))))</f>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IFERROR((終値!$E$5-INDEX(終値!$E$5:$CZ$5,1,$AL$2))/INDEX(終値!$E$5:$CZ$5,1,$AL$2)*100,"")</f>
        <v>1.0179378228534113</v>
      </c>
      <c r="AH187" s="366">
        <f>IF(OR(AF187="",AG187=""),"",AF187-AG187)</f>
        <v>24.031763966410999</v>
      </c>
      <c r="AI187" s="364">
        <f>IF(AH187="","",IF(AH187&gt;5,3,IF(AH187&gt;0,1,IF(AH187&gt;-3,-1,-2))))</f>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IFERROR((終値!$E$5-INDEX(終値!$E$5:$CZ$5,1,$AL$2))/INDEX(終値!$E$5:$CZ$5,1,$AL$2)*100,"")</f>
        <v>1.0179378228534113</v>
      </c>
      <c r="AH188" s="366">
        <f>IF(OR(AF188="",AG188=""),"",AF188-AG188)</f>
        <v>2.466592066002101</v>
      </c>
      <c r="AI188" s="364">
        <f>IF(AH188="","",IF(AH188&gt;5,3,IF(AH188&gt;0,1,IF(AH188&gt;-3,-1,-2))))</f>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IFERROR((終値!$E$5-INDEX(終値!$E$5:$CZ$5,1,$AL$2))/INDEX(終値!$E$5:$CZ$5,1,$AL$2)*100,"")</f>
        <v>1.0179378228534113</v>
      </c>
      <c r="AH189" s="366">
        <f>IF(OR(AF189="",AG189=""),"",AF189-AG189)</f>
        <v>16.638965942836965</v>
      </c>
      <c r="AI189" s="364">
        <f>IF(AH189="","",IF(AH189&gt;5,3,IF(AH189&gt;0,1,IF(AH189&gt;-3,-1,-2))))</f>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IFERROR((終値!$E$5-INDEX(終値!$E$5:$CZ$5,1,$AL$2))/INDEX(終値!$E$5:$CZ$5,1,$AL$2)*100,"")</f>
        <v>1.0179378228534113</v>
      </c>
      <c r="AH190" s="366">
        <f>IF(OR(AF190="",AG190=""),"",AF190-AG190)</f>
        <v>-16.872188834999161</v>
      </c>
      <c r="AI190" s="364">
        <f>IF(AH190="","",IF(AH190&gt;5,3,IF(AH190&gt;0,1,IF(AH190&gt;-3,-1,-2))))</f>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IFERROR((終値!$E$5-INDEX(終値!$E$5:$CZ$5,1,$AL$2))/INDEX(終値!$E$5:$CZ$5,1,$AL$2)*100,"")</f>
        <v>1.0179378228534113</v>
      </c>
      <c r="AH191" s="366">
        <f>IF(OR(AF191="",AG191=""),"",AF191-AG191)</f>
        <v>6.3672143384181537</v>
      </c>
      <c r="AI191" s="364">
        <f>IF(AH191="","",IF(AH191&gt;5,3,IF(AH191&gt;0,1,IF(AH191&gt;-3,-1,-2))))</f>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IFERROR((終値!$E$5-INDEX(終値!$E$5:$CZ$5,1,$AL$2))/INDEX(終値!$E$5:$CZ$5,1,$AL$2)*100,"")</f>
        <v>1.0179378228534113</v>
      </c>
      <c r="AH192" s="366">
        <f>IF(OR(AF192="",AG192=""),"",AF192-AG192)</f>
        <v>8.6550867003073506</v>
      </c>
      <c r="AI192" s="364">
        <f>IF(AH192="","",IF(AH192&gt;5,3,IF(AH192&gt;0,1,IF(AH192&gt;-3,-1,-2))))</f>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IFERROR((終値!$E$5-INDEX(終値!$E$5:$CZ$5,1,$AL$2))/INDEX(終値!$E$5:$CZ$5,1,$AL$2)*100,"")</f>
        <v>1.0179378228534113</v>
      </c>
      <c r="AH193" s="366">
        <f>IF(OR(AF193="",AG193=""),"",AF193-AG193)</f>
        <v>4.3818544928267551</v>
      </c>
      <c r="AI193" s="364">
        <f>IF(AH193="","",IF(AH193&gt;5,3,IF(AH193&gt;0,1,IF(AH193&gt;-3,-1,-2))))</f>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IFERROR((終値!$E$5-INDEX(終値!$E$5:$CZ$5,1,$AL$2))/INDEX(終値!$E$5:$CZ$5,1,$AL$2)*100,"")</f>
        <v>1.0179378228534113</v>
      </c>
      <c r="AH194" s="366">
        <f>IF(OR(AF194="",AG194=""),"",AF194-AG194)</f>
        <v>12.058289956598228</v>
      </c>
      <c r="AI194" s="364">
        <f>IF(AH194="","",IF(AH194&gt;5,3,IF(AH194&gt;0,1,IF(AH194&gt;-3,-1,-2))))</f>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IFERROR((終値!$E$5-INDEX(終値!$E$5:$CZ$5,1,$AL$2))/INDEX(終値!$E$5:$CZ$5,1,$AL$2)*100,"")</f>
        <v>1.0179378228534113</v>
      </c>
      <c r="AH195" s="366">
        <f>IF(OR(AF195="",AG195=""),"",AF195-AG195)</f>
        <v>-3.5976583531292983</v>
      </c>
      <c r="AI195" s="364">
        <f>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IFERROR((終値!$E$5-INDEX(終値!$E$5:$CZ$5,1,$AL$2))/INDEX(終値!$E$5:$CZ$5,1,$AL$2)*100,"")</f>
        <v>1.0179378228534113</v>
      </c>
      <c r="AH196" s="366">
        <f>IF(OR(AF196="",AG196=""),"",AF196-AG196)</f>
        <v>-0.43553580805724479</v>
      </c>
      <c r="AI196" s="364">
        <f>IF(AH196="","",IF(AH196&gt;5,3,IF(AH196&gt;0,1,IF(AH196&gt;-3,-1,-2))))</f>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IFERROR((終値!$E$5-INDEX(終値!$E$5:$CZ$5,1,$AL$2))/INDEX(終値!$E$5:$CZ$5,1,$AL$2)*100,"")</f>
        <v>1.0179378228534113</v>
      </c>
      <c r="AH197" s="366">
        <f>IF(OR(AF197="",AG197=""),"",AF197-AG197)</f>
        <v>-8.1277062015039654</v>
      </c>
      <c r="AI197" s="364">
        <f>IF(AH197="","",IF(AH197&gt;5,3,IF(AH197&gt;0,1,IF(AH197&gt;-3,-1,-2))))</f>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IFERROR((終値!$E$5-INDEX(終値!$E$5:$CZ$5,1,$AL$2))/INDEX(終値!$E$5:$CZ$5,1,$AL$2)*100,"")</f>
        <v>1.0179378228534113</v>
      </c>
      <c r="AH198" s="366">
        <f>IF(OR(AF198="",AG198=""),"",AF198-AG198)</f>
        <v>-17.516019441269876</v>
      </c>
      <c r="AI198" s="364">
        <f>IF(AH198="","",IF(AH198&gt;5,3,IF(AH198&gt;0,1,IF(AH198&gt;-3,-1,-2))))</f>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IFERROR((終値!$E$5-INDEX(終値!$E$5:$CZ$5,1,$AL$2))/INDEX(終値!$E$5:$CZ$5,1,$AL$2)*100,"")</f>
        <v>1.0179378228534113</v>
      </c>
      <c r="AH199" s="366">
        <f>IF(OR(AF199="",AG199=""),"",AF199-AG199)</f>
        <v>-17.134500415776397</v>
      </c>
      <c r="AI199" s="364">
        <f>IF(AH199="","",IF(AH199&gt;5,3,IF(AH199&gt;0,1,IF(AH199&gt;-3,-1,-2))))</f>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IFERROR((終値!$E$5-INDEX(終値!$E$5:$CZ$5,1,$AL$2))/INDEX(終値!$E$5:$CZ$5,1,$AL$2)*100,"")</f>
        <v>1.0179378228534113</v>
      </c>
      <c r="AH200" s="366">
        <f>IF(OR(AF200="",AG200=""),"",AF200-AG200)</f>
        <v>-7.0149393221037855</v>
      </c>
      <c r="AI200" s="364">
        <f>IF(AH200="","",IF(AH200&gt;5,3,IF(AH200&gt;0,1,IF(AH200&gt;-3,-1,-2))))</f>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IFERROR((終値!$E$5-INDEX(終値!$E$5:$CZ$5,1,$AL$2))/INDEX(終値!$E$5:$CZ$5,1,$AL$2)*100,"")</f>
        <v>1.0179378228534113</v>
      </c>
      <c r="AH201" s="366">
        <f>IF(OR(AF201="",AG201=""),"",AF201-AG201)</f>
        <v>-10.374314461709192</v>
      </c>
      <c r="AI201" s="364">
        <f>IF(AH201="","",IF(AH201&gt;5,3,IF(AH201&gt;0,1,IF(AH201&gt;-3,-1,-2))))</f>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IFERROR((終値!$E$5-INDEX(終値!$E$5:$CZ$5,1,$AL$2))/INDEX(終値!$E$5:$CZ$5,1,$AL$2)*100,"")</f>
        <v>1.0179378228534113</v>
      </c>
      <c r="AH202" s="366">
        <f>IF(OR(AF202="",AG202=""),"",AF202-AG202)</f>
        <v>3.4685117330564044</v>
      </c>
      <c r="AI202" s="364">
        <f>IF(AH202="","",IF(AH202&gt;5,3,IF(AH202&gt;0,1,IF(AH202&gt;-3,-1,-2))))</f>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IFERROR((終値!$E$5-INDEX(終値!$E$5:$CZ$5,1,$AL$2))/INDEX(終値!$E$5:$CZ$5,1,$AL$2)*100,"")</f>
        <v>1.0179378228534113</v>
      </c>
      <c r="AH203" s="366">
        <f>IF(OR(AF203="",AG203=""),"",AF203-AG203)</f>
        <v>1.6416366452316951</v>
      </c>
      <c r="AI203" s="364">
        <f>IF(AH203="","",IF(AH203&gt;5,3,IF(AH203&gt;0,1,IF(AH203&gt;-3,-1,-2))))</f>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IFERROR((終値!$E$5-INDEX(終値!$E$5:$CZ$5,1,$AL$2))/INDEX(終値!$E$5:$CZ$5,1,$AL$2)*100,"")</f>
        <v>1.0179378228534113</v>
      </c>
      <c r="AH204" s="366">
        <f>IF(OR(AF204="",AG204=""),"",AF204-AG204)</f>
        <v>-14.831298010835958</v>
      </c>
      <c r="AI204" s="364">
        <f>IF(AH204="","",IF(AH204&gt;5,3,IF(AH204&gt;0,1,IF(AH204&gt;-3,-1,-2))))</f>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IFERROR((終値!$E$5-INDEX(終値!$E$5:$CZ$5,1,$AL$2))/INDEX(終値!$E$5:$CZ$5,1,$AL$2)*100,"")</f>
        <v>1.0179378228534113</v>
      </c>
      <c r="AH205" s="366">
        <f>IF(OR(AF205="",AG205=""),"",AF205-AG205)</f>
        <v>8.4088137695032774</v>
      </c>
      <c r="AI205" s="364">
        <f>IF(AH205="","",IF(AH205&gt;5,3,IF(AH205&gt;0,1,IF(AH205&gt;-3,-1,-2))))</f>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IFERROR((終値!$E$5-INDEX(終値!$E$5:$CZ$5,1,$AL$2))/INDEX(終値!$E$5:$CZ$5,1,$AL$2)*100,"")</f>
        <v>1.0179378228534113</v>
      </c>
      <c r="AH206" s="366">
        <f>IF(OR(AF206="",AG206=""),"",AF206-AG206)</f>
        <v>6.9383804298766973</v>
      </c>
      <c r="AI206" s="364">
        <f>IF(AH206="","",IF(AH206&gt;5,3,IF(AH206&gt;0,1,IF(AH206&gt;-3,-1,-2))))</f>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IFERROR((終値!$E$5-INDEX(終値!$E$5:$CZ$5,1,$AN$2))/INDEX(終値!$E$5:$CZ$5,1,$AN$2)*100,"")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IFERROR((終値!$E$5-INDEX(終値!$E$5:$CZ$5,1,$AN$2))/INDEX(終値!$E$5:$CZ$5,1,$AN$2)*100,"")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IFERROR((終値!$E$5-INDEX(終値!$E$5:$CZ$5,1,$AN$2))/INDEX(終値!$E$5:$CZ$5,1,$AN$2)*100,"")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IFERROR((終値!$E$5-INDEX(終値!$E$5:$CZ$5,1,$AN$2))/INDEX(終値!$E$5:$CZ$5,1,$AN$2)*100,"")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IFERROR((終値!$E$5-INDEX(終値!$E$5:$CZ$5,1,$AN$2))/INDEX(終値!$E$5:$CZ$5,1,$AN$2)*100,"")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IFERROR((終値!$E$5-INDEX(終値!$E$5:$CZ$5,1,$AN$2))/INDEX(終値!$E$5:$CZ$5,1,$AN$2)*100,"")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IFERROR((終値!$E$5-INDEX(終値!$E$5:$CZ$5,1,$AN$2))/INDEX(終値!$E$5:$CZ$5,1,$AN$2)*100,"")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IFERROR((終値!$E$5-INDEX(終値!$E$5:$CZ$5,1,$AN$2))/INDEX(終値!$E$5:$CZ$5,1,$AN$2)*100,"")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IFERROR((終値!$E$5-INDEX(終値!$E$5:$CZ$5,1,$AN$2))/INDEX(終値!$E$5:$CZ$5,1,$AN$2)*100,"")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IFERROR((終値!$E$5-INDEX(終値!$E$5:$CZ$5,1,$AN$2))/INDEX(終値!$E$5:$CZ$5,1,$AN$2)*100,"")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IFERROR((終値!$E$5-INDEX(終値!$E$5:$CZ$5,1,$AN$2))/INDEX(終値!$E$5:$CZ$5,1,$AN$2)*100,"")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IFERROR((終値!$E$5-INDEX(終値!$E$5:$CZ$5,1,$AN$2))/INDEX(終値!$E$5:$CZ$5,1,$AN$2)*100,"")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IFERROR((終値!$E$5-INDEX(終値!$E$5:$CZ$5,1,$AN$2))/INDEX(終値!$E$5:$CZ$5,1,$AN$2)*100,"")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IFERROR((終値!$E$5-INDEX(終値!$E$5:$CZ$5,1,$AN$2))/INDEX(終値!$E$5:$CZ$5,1,$AN$2)*100,"")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IFERROR((終値!$E$5-INDEX(終値!$E$5:$CZ$5,1,$AN$2))/INDEX(終値!$E$5:$CZ$5,1,$AN$2)*100,"")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IFERROR((終値!$E$5-INDEX(終値!$E$5:$CZ$5,1,$AN$2))/INDEX(終値!$E$5:$CZ$5,1,$AN$2)*100,"")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IFERROR((終値!$E$5-INDEX(終値!$E$5:$CZ$5,1,$AN$2))/INDEX(終値!$E$5:$CZ$5,1,$AN$2)*100,"")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IFERROR((終値!$E$5-INDEX(終値!$E$5:$CZ$5,1,$AN$2))/INDEX(終値!$E$5:$CZ$5,1,$AN$2)*100,"")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IFERROR((終値!$E$5-INDEX(終値!$E$5:$CZ$5,1,$AN$2))/INDEX(終値!$E$5:$CZ$5,1,$AN$2)*100,"")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IFERROR((終値!$E$5-INDEX(終値!$E$5:$CZ$5,1,$AN$2))/INDEX(終値!$E$5:$CZ$5,1,$AN$2)*100,"")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IFERROR((終値!$E$5-INDEX(終値!$E$5:$CZ$5,1,$AN$2))/INDEX(終値!$E$5:$CZ$5,1,$AN$2)*100,"")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IFERROR((終値!$E$5-INDEX(終値!$E$5:$CZ$5,1,$AN$2))/INDEX(終値!$E$5:$CZ$5,1,$AN$2)*100,"")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IFERROR((終値!$E$5-INDEX(終値!$E$5:$CZ$5,1,$AN$2))/INDEX(終値!$E$5:$CZ$5,1,$AN$2)*100,"")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IFERROR((終値!$E$5-INDEX(終値!$E$5:$CZ$5,1,$AN$2))/INDEX(終値!$E$5:$CZ$5,1,$AN$2)*100,"")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IFERROR((終値!$E$5-INDEX(終値!$E$5:$CZ$5,1,$AN$2))/INDEX(終値!$E$5:$CZ$5,1,$AN$2)*100,"")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IFERROR((終値!$E$5-INDEX(終値!$E$5:$CZ$5,1,$AN$2))/INDEX(終値!$E$5:$CZ$5,1,$AN$2)*100,"")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IFERROR((終値!$E$5-INDEX(終値!$E$5:$CZ$5,1,$AN$2))/INDEX(終値!$E$5:$CZ$5,1,$AN$2)*100,"")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IFERROR((終値!$E$5-INDEX(終値!$E$5:$CZ$5,1,$AN$2))/INDEX(終値!$E$5:$CZ$5,1,$AN$2)*100,"")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IFERROR((終値!$E$5-INDEX(終値!$E$5:$CZ$5,1,$AN$2))/INDEX(終値!$E$5:$CZ$5,1,$AN$2)*100,"")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IFERROR((終値!$E$5-INDEX(終値!$E$5:$CZ$5,1,$AN$2))/INDEX(終値!$E$5:$CZ$5,1,$AN$2)*100,"")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IFERROR((終値!$E$5-INDEX(終値!$E$5:$CZ$5,1,$AN$2))/INDEX(終値!$E$5:$CZ$5,1,$AN$2)*100,"")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IFERROR((終値!$E$5-INDEX(終値!$E$5:$CZ$5,1,$AN$2))/INDEX(終値!$E$5:$CZ$5,1,$AN$2)*100,"")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IFERROR((終値!$E$5-INDEX(終値!$E$5:$CZ$5,1,$AN$2))/INDEX(終値!$E$5:$CZ$5,1,$AN$2)*100,"")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IFERROR((終値!$E$5-INDEX(終値!$E$5:$CZ$5,1,$AN$2))/INDEX(終値!$E$5:$CZ$5,1,$AN$2)*100,"")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IFERROR((終値!$E$5-INDEX(終値!$E$5:$CZ$5,1,$AN$2))/INDEX(終値!$E$5:$CZ$5,1,$AN$2)*100,"")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IFERROR((終値!$E$5-INDEX(終値!$E$5:$CZ$5,1,$AN$2))/INDEX(終値!$E$5:$CZ$5,1,$AN$2)*100,"")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IFERROR((終値!$E$5-INDEX(終値!$E$5:$CZ$5,1,$AN$2))/INDEX(終値!$E$5:$CZ$5,1,$AN$2)*100,"")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IFERROR((終値!$E$5-INDEX(終値!$E$5:$CZ$5,1,$AN$2))/INDEX(終値!$E$5:$CZ$5,1,$AN$2)*100,"")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IFERROR((終値!$E$5-INDEX(終値!$E$5:$CZ$5,1,$AN$2))/INDEX(終値!$E$5:$CZ$5,1,$AN$2)*100,"")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IFERROR((終値!$E$5-INDEX(終値!$E$5:$CZ$5,1,$AN$2))/INDEX(終値!$E$5:$CZ$5,1,$AN$2)*100,"")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IFERROR((終値!$E$5-INDEX(終値!$E$5:$CZ$5,1,$AN$2))/INDEX(終値!$E$5:$CZ$5,1,$AN$2)*100,"")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IFERROR((終値!$E$5-INDEX(終値!$E$5:$CZ$5,1,$AN$2))/INDEX(終値!$E$5:$CZ$5,1,$AN$2)*100,"")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IFERROR((終値!$E$5-INDEX(終値!$E$5:$CZ$5,1,$AN$2))/INDEX(終値!$E$5:$CZ$5,1,$AN$2)*100,"")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IFERROR((終値!$E$5-INDEX(終値!$E$5:$CZ$5,1,$AN$2))/INDEX(終値!$E$5:$CZ$5,1,$AN$2)*100,"")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IFERROR((終値!$E$5-INDEX(終値!$E$5:$CZ$5,1,$AN$2))/INDEX(終値!$E$5:$CZ$5,1,$AN$2)*100,"")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IFERROR((終値!$E$5-INDEX(終値!$E$5:$CZ$5,1,$AN$2))/INDEX(終値!$E$5:$CZ$5,1,$AN$2)*100,"")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IFERROR((終値!$E$5-INDEX(終値!$E$5:$CZ$5,1,$AN$2))/INDEX(終値!$E$5:$CZ$5,1,$AN$2)*100,"")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IFERROR((終値!$E$5-INDEX(終値!$E$5:$CZ$5,1,$AN$2))/INDEX(終値!$E$5:$CZ$5,1,$AN$2)*100,"")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IFERROR((終値!$E$5-INDEX(終値!$E$5:$CZ$5,1,$AN$2))/INDEX(終値!$E$5:$CZ$5,1,$AN$2)*100,"")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IFERROR((終値!$E$5-INDEX(終値!$E$5:$CZ$5,1,$AN$2))/INDEX(終値!$E$5:$CZ$5,1,$AN$2)*100,"")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IFERROR((終値!$E$5-INDEX(終値!$E$5:$CZ$5,1,$AN$2))/INDEX(終値!$E$5:$CZ$5,1,$AN$2)*100,"")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IFERROR((終値!$E$5-INDEX(終値!$E$5:$CZ$5,1,$AN$2))/INDEX(終値!$E$5:$CZ$5,1,$AN$2)*100,"")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IFERROR((終値!$E$5-INDEX(終値!$E$5:$CZ$5,1,$AN$2))/INDEX(終値!$E$5:$CZ$5,1,$AN$2)*100,"")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IFERROR((終値!$E$5-INDEX(終値!$E$5:$CZ$5,1,$AN$2))/INDEX(終値!$E$5:$CZ$5,1,$AN$2)*100,"")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IFERROR((終値!$E$5-INDEX(終値!$E$5:$CZ$5,1,$AN$2))/INDEX(終値!$E$5:$CZ$5,1,$AN$2)*100,"")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IFERROR((終値!$E$5-INDEX(終値!$E$5:$CZ$5,1,$AN$2))/INDEX(終値!$E$5:$CZ$5,1,$AN$2)*100,"")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IFERROR((終値!$E$5-INDEX(終値!$E$5:$CZ$5,1,$AN$2))/INDEX(終値!$E$5:$CZ$5,1,$AN$2)*100,"")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IFERROR((終値!$E$5-INDEX(終値!$E$5:$CZ$5,1,$AN$2))/INDEX(終値!$E$5:$CZ$5,1,$AN$2)*100,"")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IFERROR((終値!$E$5-INDEX(終値!$E$5:$CZ$5,1,$AN$2))/INDEX(終値!$E$5:$CZ$5,1,$AN$2)*100,"")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IFERROR((終値!$E$5-INDEX(終値!$E$5:$CZ$5,1,$AN$2))/INDEX(終値!$E$5:$CZ$5,1,$AN$2)*100,"")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IFERROR((終値!$E$5-INDEX(終値!$E$5:$CZ$5,1,$AN$2))/INDEX(終値!$E$5:$CZ$5,1,$AN$2)*100,"")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IFERROR((終値!$E$5-INDEX(終値!$E$5:$CZ$5,1,$AN$2))/INDEX(終値!$E$5:$CZ$5,1,$AN$2)*100,"")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IFERROR((終値!$E$5-INDEX(終値!$E$5:$CZ$5,1,$AN$2))/INDEX(終値!$E$5:$CZ$5,1,$AN$2)*100,"")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IFERROR((終値!$E$5-INDEX(終値!$E$5:$CZ$5,1,$AN$2))/INDEX(終値!$E$5:$CZ$5,1,$AN$2)*100,"")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IFERROR((終値!$E$5-INDEX(終値!$E$5:$CZ$5,1,$AN$2))/INDEX(終値!$E$5:$CZ$5,1,$AN$2)*100,"")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IFERROR((終値!$E$5-INDEX(終値!$E$5:$CZ$5,1,$AN$2))/INDEX(終値!$E$5:$CZ$5,1,$AN$2)*100,"")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IFERROR((終値!$E$5-INDEX(終値!$E$5:$CZ$5,1,$AN$2))/INDEX(終値!$E$5:$CZ$5,1,$AN$2)*100,"")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IFERROR((終値!$E$5-INDEX(終値!$E$5:$CZ$5,1,$AN$2))/INDEX(終値!$E$5:$CZ$5,1,$AN$2)*100,"")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IFERROR((終値!$E$5-INDEX(終値!$E$5:$CZ$5,1,$AN$2))/INDEX(終値!$E$5:$CZ$5,1,$AN$2)*100,"")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IFERROR((終値!$E$5-INDEX(終値!$E$5:$CZ$5,1,$AN$2))/INDEX(終値!$E$5:$CZ$5,1,$AN$2)*100,"")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IFERROR((終値!$E$5-INDEX(終値!$E$5:$CZ$5,1,$AN$2))/INDEX(終値!$E$5:$CZ$5,1,$AN$2)*100,"")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IFERROR((終値!$E$5-INDEX(終値!$E$5:$CZ$5,1,$AN$2))/INDEX(終値!$E$5:$CZ$5,1,$AN$2)*100,"")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IFERROR((終値!$E$5-INDEX(終値!$E$5:$CZ$5,1,$AN$2))/INDEX(終値!$E$5:$CZ$5,1,$AN$2)*100,"")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IFERROR((終値!$E$5-INDEX(終値!$E$5:$CZ$5,1,$AN$2))/INDEX(終値!$E$5:$CZ$5,1,$AN$2)*100,"")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IFERROR((終値!$E$5-INDEX(終値!$E$5:$CZ$5,1,$AN$2))/INDEX(終値!$E$5:$CZ$5,1,$AN$2)*100,"")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IFERROR((終値!$E$5-INDEX(終値!$E$5:$CZ$5,1,$AN$2))/INDEX(終値!$E$5:$CZ$5,1,$AN$2)*100,"")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IFERROR((終値!$E$5-INDEX(終値!$E$5:$CZ$5,1,$AN$2))/INDEX(終値!$E$5:$CZ$5,1,$AN$2)*100,"")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IFERROR((終値!$E$5-INDEX(終値!$E$5:$CZ$5,1,$AN$2))/INDEX(終値!$E$5:$CZ$5,1,$AN$2)*100,"")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IFERROR((終値!$E$5-INDEX(終値!$E$5:$CZ$5,1,$AN$2))/INDEX(終値!$E$5:$CZ$5,1,$AN$2)*100,"")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IFERROR((終値!$E$5-INDEX(終値!$E$5:$CZ$5,1,$AN$2))/INDEX(終値!$E$5:$CZ$5,1,$AN$2)*100,"")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IFERROR((終値!$E$5-INDEX(終値!$E$5:$CZ$5,1,$AN$2))/INDEX(終値!$E$5:$CZ$5,1,$AN$2)*100,"")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IFERROR((終値!$E$5-INDEX(終値!$E$5:$CZ$5,1,$AN$2))/INDEX(終値!$E$5:$CZ$5,1,$AN$2)*100,"")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IFERROR((終値!$E$5-INDEX(終値!$E$5:$CZ$5,1,$AN$2))/INDEX(終値!$E$5:$CZ$5,1,$AN$2)*100,"")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IFERROR((終値!$E$5-INDEX(終値!$E$5:$CZ$5,1,$AN$2))/INDEX(終値!$E$5:$CZ$5,1,$AN$2)*100,"")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IFERROR((終値!$E$5-INDEX(終値!$E$5:$CZ$5,1,$AN$2))/INDEX(終値!$E$5:$CZ$5,1,$AN$2)*100,"")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IFERROR((終値!$E$5-INDEX(終値!$E$5:$CZ$5,1,$AN$2))/INDEX(終値!$E$5:$CZ$5,1,$AN$2)*100,"")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IFERROR((終値!$E$5-INDEX(終値!$E$5:$CZ$5,1,$AN$2))/INDEX(終値!$E$5:$CZ$5,1,$AN$2)*100,"")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IFERROR((終値!$E$5-INDEX(終値!$E$5:$CZ$5,1,$AN$2))/INDEX(終値!$E$5:$CZ$5,1,$AN$2)*100,"")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IFERROR((終値!$E$5-INDEX(終値!$E$5:$CZ$5,1,$AN$2))/INDEX(終値!$E$5:$CZ$5,1,$AN$2)*100,"")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IFERROR((終値!$E$5-INDEX(終値!$E$5:$CZ$5,1,$AN$2))/INDEX(終値!$E$5:$CZ$5,1,$AN$2)*100,"")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IFERROR((終値!$E$5-INDEX(終値!$E$5:$CZ$5,1,$AN$2))/INDEX(終値!$E$5:$CZ$5,1,$AN$2)*100,"")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IFERROR((終値!$E$5-INDEX(終値!$E$5:$CZ$5,1,$AN$2))/INDEX(終値!$E$5:$CZ$5,1,$AN$2)*100,"")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IFERROR((終値!$E$5-INDEX(終値!$E$5:$CZ$5,1,$AN$2))/INDEX(終値!$E$5:$CZ$5,1,$AN$2)*100,"")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IFERROR((終値!$E$5-INDEX(終値!$E$5:$CZ$5,1,$AN$2))/INDEX(終値!$E$5:$CZ$5,1,$AN$2)*100,"")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IFERROR((終値!$E$5-INDEX(終値!$E$5:$CZ$5,1,$AN$2))/INDEX(終値!$E$5:$CZ$5,1,$AN$2)*100,"")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IFERROR((終値!$E$5-INDEX(終値!$E$5:$CZ$5,1,$AN$2))/INDEX(終値!$E$5:$CZ$5,1,$AN$2)*100,"")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IFERROR((終値!$E$5-INDEX(終値!$E$5:$CZ$5,1,$AN$2))/INDEX(終値!$E$5:$CZ$5,1,$AN$2)*100,"")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IFERROR((終値!$E$5-INDEX(終値!$E$5:$CZ$5,1,$AN$2))/INDEX(終値!$E$5:$CZ$5,1,$AN$2)*100,"")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IFERROR((終値!$E$5-INDEX(終値!$E$5:$CZ$5,1,$AN$2))/INDEX(終値!$E$5:$CZ$5,1,$AN$2)*100,"")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IFERROR((終値!$E$5-INDEX(終値!$E$5:$CZ$5,1,$AN$2))/INDEX(終値!$E$5:$CZ$5,1,$AN$2)*100,"")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IFERROR((終値!$E$5-INDEX(終値!$E$5:$CZ$5,1,$AN$2))/INDEX(終値!$E$5:$CZ$5,1,$AN$2)*100,"")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IFERROR((終値!$E$5-INDEX(終値!$E$5:$CZ$5,1,$AN$2))/INDEX(終値!$E$5:$CZ$5,1,$AN$2)*100,"")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IFERROR((終値!$E$5-INDEX(終値!$E$5:$CZ$5,1,$AN$2))/INDEX(終値!$E$5:$CZ$5,1,$AN$2)*100,"")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IFERROR((終値!$E$5-INDEX(終値!$E$5:$CZ$5,1,$AN$2))/INDEX(終値!$E$5:$CZ$5,1,$AN$2)*100,"")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IFERROR((終値!$E$5-INDEX(終値!$E$5:$CZ$5,1,$AN$2))/INDEX(終値!$E$5:$CZ$5,1,$AN$2)*100,"")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IFERROR((終値!$E$5-INDEX(終値!$E$5:$CZ$5,1,$AN$2))/INDEX(終値!$E$5:$CZ$5,1,$AN$2)*100,"")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IFERROR((終値!$E$5-INDEX(終値!$E$5:$CZ$5,1,$AN$2))/INDEX(終値!$E$5:$CZ$5,1,$AN$2)*100,"")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IFERROR((終値!$E$5-INDEX(終値!$E$5:$CZ$5,1,$AN$2))/INDEX(終値!$E$5:$CZ$5,1,$AN$2)*100,"")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IFERROR((終値!$E$5-INDEX(終値!$E$5:$CZ$5,1,$AN$2))/INDEX(終値!$E$5:$CZ$5,1,$AN$2)*100,"")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IFERROR((終値!$E$5-INDEX(終値!$E$5:$CZ$5,1,$AN$2))/INDEX(終値!$E$5:$CZ$5,1,$AN$2)*100,"")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IFERROR((終値!$E$5-INDEX(終値!$E$5:$CZ$5,1,$AN$2))/INDEX(終値!$E$5:$CZ$5,1,$AN$2)*100,"")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IFERROR((終値!$E$5-INDEX(終値!$E$5:$CZ$5,1,$AN$2))/INDEX(終値!$E$5:$CZ$5,1,$AN$2)*100,"")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IFERROR((終値!$E$5-INDEX(終値!$E$5:$CZ$5,1,$AN$2))/INDEX(終値!$E$5:$CZ$5,1,$AN$2)*100,"")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IFERROR((終値!$E$5-INDEX(終値!$E$5:$CZ$5,1,$AN$2))/INDEX(終値!$E$5:$CZ$5,1,$AN$2)*100,"")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IFERROR((終値!$E$5-INDEX(終値!$E$5:$CZ$5,1,$AN$2))/INDEX(終値!$E$5:$CZ$5,1,$AN$2)*100,"")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IFERROR((終値!$E$5-INDEX(終値!$E$5:$CZ$5,1,$AN$2))/INDEX(終値!$E$5:$CZ$5,1,$AN$2)*100,"")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IFERROR((終値!$E$5-INDEX(終値!$E$5:$CZ$5,1,$AN$2))/INDEX(終値!$E$5:$CZ$5,1,$AN$2)*100,"")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IFERROR((終値!$E$5-INDEX(終値!$E$5:$CZ$5,1,$AN$2))/INDEX(終値!$E$5:$CZ$5,1,$AN$2)*100,"")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IFERROR((終値!$E$5-INDEX(終値!$E$5:$CZ$5,1,$AN$2))/INDEX(終値!$E$5:$CZ$5,1,$AN$2)*100,"")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IFERROR((終値!$E$5-INDEX(終値!$E$5:$CZ$5,1,$AN$2))/INDEX(終値!$E$5:$CZ$5,1,$AN$2)*100,"")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IFERROR((終値!$E$5-INDEX(終値!$E$5:$CZ$5,1,$AN$2))/INDEX(終値!$E$5:$CZ$5,1,$AN$2)*100,"")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IFERROR((終値!$E$5-INDEX(終値!$E$5:$CZ$5,1,$AN$2))/INDEX(終値!$E$5:$CZ$5,1,$AN$2)*100,"")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IFERROR((終値!$E$5-INDEX(終値!$E$5:$CZ$5,1,$AN$2))/INDEX(終値!$E$5:$CZ$5,1,$AN$2)*100,"")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IFERROR((終値!$E$5-INDEX(終値!$E$5:$CZ$5,1,$AN$2))/INDEX(終値!$E$5:$CZ$5,1,$AN$2)*100,"")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IFERROR((終値!$E$5-INDEX(終値!$E$5:$CZ$5,1,$AN$2))/INDEX(終値!$E$5:$CZ$5,1,$AN$2)*100,"")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IFERROR((終値!$E$5-INDEX(終値!$E$5:$CZ$5,1,$AN$2))/INDEX(終値!$E$5:$CZ$5,1,$AN$2)*100,"")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IFERROR((終値!$E$5-INDEX(終値!$E$5:$CZ$5,1,$AN$2))/INDEX(終値!$E$5:$CZ$5,1,$AN$2)*100,"")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IFERROR((終値!$E$5-INDEX(終値!$E$5:$CZ$5,1,$AN$2))/INDEX(終値!$E$5:$CZ$5,1,$AN$2)*100,"")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IFERROR((終値!$E$5-INDEX(終値!$E$5:$CZ$5,1,$AN$2))/INDEX(終値!$E$5:$CZ$5,1,$AN$2)*100,"")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IFERROR((終値!$E$5-INDEX(終値!$E$5:$CZ$5,1,$AN$2))/INDEX(終値!$E$5:$CZ$5,1,$AN$2)*100,"")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IFERROR((終値!$E$5-INDEX(終値!$E$5:$CZ$5,1,$AN$2))/INDEX(終値!$E$5:$CZ$5,1,$AN$2)*100,"")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IFERROR((終値!$E$5-INDEX(終値!$E$5:$CZ$5,1,$AN$2))/INDEX(終値!$E$5:$CZ$5,1,$AN$2)*100,"")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IFERROR((終値!$E$5-INDEX(終値!$E$5:$CZ$5,1,$AN$2))/INDEX(終値!$E$5:$CZ$5,1,$AN$2)*100,"")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IFERROR((終値!$E$5-INDEX(終値!$E$5:$CZ$5,1,$AN$2))/INDEX(終値!$E$5:$CZ$5,1,$AN$2)*100,"")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IFERROR((終値!$E$5-INDEX(終値!$E$5:$CZ$5,1,$AN$2))/INDEX(終値!$E$5:$CZ$5,1,$AN$2)*100,"")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IFERROR((終値!$E$5-INDEX(終値!$E$5:$CZ$5,1,$AN$2))/INDEX(終値!$E$5:$CZ$5,1,$AN$2)*100,"")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IFERROR((終値!$E$5-INDEX(終値!$E$5:$CZ$5,1,$AN$2))/INDEX(終値!$E$5:$CZ$5,1,$AN$2)*100,"")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IFERROR((終値!$E$5-INDEX(終値!$E$5:$CZ$5,1,$AN$2))/INDEX(終値!$E$5:$CZ$5,1,$AN$2)*100,"")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IFERROR((終値!$E$5-INDEX(終値!$E$5:$CZ$5,1,$AN$2))/INDEX(終値!$E$5:$CZ$5,1,$AN$2)*100,"")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IFERROR((終値!$E$5-INDEX(終値!$E$5:$CZ$5,1,$AN$2))/INDEX(終値!$E$5:$CZ$5,1,$AN$2)*100,"")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IFERROR((終値!$E$5-INDEX(終値!$E$5:$CZ$5,1,$AN$2))/INDEX(終値!$E$5:$CZ$5,1,$AN$2)*100,"")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IFERROR((終値!$E$5-INDEX(終値!$E$5:$CZ$5,1,$AN$2))/INDEX(終値!$E$5:$CZ$5,1,$AN$2)*100,"")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IFERROR((終値!$E$5-INDEX(終値!$E$5:$CZ$5,1,$AN$2))/INDEX(終値!$E$5:$CZ$5,1,$AN$2)*100,"")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IFERROR((終値!$E$5-INDEX(終値!$E$5:$CZ$5,1,$AN$2))/INDEX(終値!$E$5:$CZ$5,1,$AN$2)*100,"")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IFERROR((終値!$E$5-INDEX(終値!$E$5:$CZ$5,1,$AN$2))/INDEX(終値!$E$5:$CZ$5,1,$AN$2)*100,"")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IFERROR((終値!$E$5-INDEX(終値!$E$5:$CZ$5,1,$AN$2))/INDEX(終値!$E$5:$CZ$5,1,$AN$2)*100,"")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IFERROR((終値!$E$5-INDEX(終値!$E$5:$CZ$5,1,$AN$2))/INDEX(終値!$E$5:$CZ$5,1,$AN$2)*100,"")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IFERROR((終値!$E$5-INDEX(終値!$E$5:$CZ$5,1,$AN$2))/INDEX(終値!$E$5:$CZ$5,1,$AN$2)*100,"")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IFERROR((終値!$E$5-INDEX(終値!$E$5:$CZ$5,1,$AN$2))/INDEX(終値!$E$5:$CZ$5,1,$AN$2)*100,"")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IFERROR((終値!$E$5-INDEX(終値!$E$5:$CZ$5,1,$AN$2))/INDEX(終値!$E$5:$CZ$5,1,$AN$2)*100,"")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IFERROR((終値!$E$5-INDEX(終値!$E$5:$CZ$5,1,$AN$2))/INDEX(終値!$E$5:$CZ$5,1,$AN$2)*100,"")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IFERROR((終値!$E$5-INDEX(終値!$E$5:$CZ$5,1,$AN$2))/INDEX(終値!$E$5:$CZ$5,1,$AN$2)*100,"")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IFERROR((終値!$E$5-INDEX(終値!$E$5:$CZ$5,1,$AN$2))/INDEX(終値!$E$5:$CZ$5,1,$AN$2)*100,"")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IFERROR((終値!$E$5-INDEX(終値!$E$5:$CZ$5,1,$AN$2))/INDEX(終値!$E$5:$CZ$5,1,$AN$2)*100,"")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IFERROR((終値!$E$5-INDEX(終値!$E$5:$CZ$5,1,$AN$2))/INDEX(終値!$E$5:$CZ$5,1,$AN$2)*100,"")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IFERROR((終値!$E$5-INDEX(終値!$E$5:$CZ$5,1,$AN$2))/INDEX(終値!$E$5:$CZ$5,1,$AN$2)*100,"")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IFERROR((終値!$E$5-INDEX(終値!$E$5:$CZ$5,1,$AN$2))/INDEX(終値!$E$5:$CZ$5,1,$AN$2)*100,"")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IFERROR((終値!$E$5-INDEX(終値!$E$5:$CZ$5,1,$AN$2))/INDEX(終値!$E$5:$CZ$5,1,$AN$2)*100,"")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IFERROR((終値!$E$5-INDEX(終値!$E$5:$CZ$5,1,$AN$2))/INDEX(終値!$E$5:$CZ$5,1,$AN$2)*100,"")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IFERROR((終値!$E$5-INDEX(終値!$E$5:$CZ$5,1,$AN$2))/INDEX(終値!$E$5:$CZ$5,1,$AN$2)*100,"")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IFERROR((終値!$E$5-INDEX(終値!$E$5:$CZ$5,1,$AN$2))/INDEX(終値!$E$5:$CZ$5,1,$AN$2)*100,"")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IFERROR((終値!$E$5-INDEX(終値!$E$5:$CZ$5,1,$AN$2))/INDEX(終値!$E$5:$CZ$5,1,$AN$2)*100,"")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IFERROR((終値!$E$5-INDEX(終値!$E$5:$CZ$5,1,$AN$2))/INDEX(終値!$E$5:$CZ$5,1,$AN$2)*100,"")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IFERROR((終値!$E$5-INDEX(終値!$E$5:$CZ$5,1,$AN$2))/INDEX(終値!$E$5:$CZ$5,1,$AN$2)*100,"")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IFERROR((終値!$E$5-INDEX(終値!$E$5:$CZ$5,1,$AN$2))/INDEX(終値!$E$5:$CZ$5,1,$AN$2)*100,"")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IFERROR((終値!$E$5-INDEX(終値!$E$5:$CZ$5,1,$AN$2))/INDEX(終値!$E$5:$CZ$5,1,$AN$2)*100,"")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IFERROR((終値!$E$5-INDEX(終値!$E$5:$CZ$5,1,$AN$2))/INDEX(終値!$E$5:$CZ$5,1,$AN$2)*100,"")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IFERROR((終値!$E$5-INDEX(終値!$E$5:$CZ$5,1,$AN$2))/INDEX(終値!$E$5:$CZ$5,1,$AN$2)*100,"")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IFERROR((終値!$E$5-INDEX(終値!$E$5:$CZ$5,1,$AN$2))/INDEX(終値!$E$5:$CZ$5,1,$AN$2)*100,"")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IFERROR((終値!$E$5-INDEX(終値!$E$5:$CZ$5,1,$AN$2))/INDEX(終値!$E$5:$CZ$5,1,$AN$2)*100,"")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IFERROR((終値!$E$5-INDEX(終値!$E$5:$CZ$5,1,$AN$2))/INDEX(終値!$E$5:$CZ$5,1,$AN$2)*100,"")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IFERROR((終値!$E$5-INDEX(終値!$E$5:$CZ$5,1,$AN$2))/INDEX(終値!$E$5:$CZ$5,1,$AN$2)*100,"")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IFERROR((終値!$E$5-INDEX(終値!$E$5:$CZ$5,1,$AN$2))/INDEX(終値!$E$5:$CZ$5,1,$AN$2)*100,"")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IFERROR((終値!$E$5-INDEX(終値!$E$5:$CZ$5,1,$AN$2))/INDEX(終値!$E$5:$CZ$5,1,$AN$2)*100,"")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IFERROR((終値!$E$5-INDEX(終値!$E$5:$CZ$5,1,$AN$2))/INDEX(終値!$E$5:$CZ$5,1,$AN$2)*100,"")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IFERROR((終値!$E$5-INDEX(終値!$E$5:$CZ$5,1,$AN$2))/INDEX(終値!$E$5:$CZ$5,1,$AN$2)*100,"")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IFERROR((終値!$E$5-INDEX(終値!$E$5:$CZ$5,1,$AN$2))/INDEX(終値!$E$5:$CZ$5,1,$AN$2)*100,"")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IFERROR((終値!$E$5-INDEX(終値!$E$5:$CZ$5,1,$AN$2))/INDEX(終値!$E$5:$CZ$5,1,$AN$2)*100,"")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IFERROR((終値!$E$5-INDEX(終値!$E$5:$CZ$5,1,$AN$2))/INDEX(終値!$E$5:$CZ$5,1,$AN$2)*100,"")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IFERROR((終値!$E$5-INDEX(終値!$E$5:$CZ$5,1,$AN$2))/INDEX(終値!$E$5:$CZ$5,1,$AN$2)*100,"")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IFERROR((終値!$E$5-INDEX(終値!$E$5:$CZ$5,1,$AN$2))/INDEX(終値!$E$5:$CZ$5,1,$AN$2)*100,"")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IFERROR((終値!$E$5-INDEX(終値!$E$5:$CZ$5,1,$AN$2))/INDEX(終値!$E$5:$CZ$5,1,$AN$2)*100,"")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IFERROR((終値!$E$5-INDEX(終値!$E$5:$CZ$5,1,$AN$2))/INDEX(終値!$E$5:$CZ$5,1,$AN$2)*100,"")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IFERROR((終値!$E$5-INDEX(終値!$E$5:$CZ$5,1,$AN$2))/INDEX(終値!$E$5:$CZ$5,1,$AN$2)*100,"")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IFERROR((終値!$E$5-INDEX(終値!$E$5:$CZ$5,1,$AN$2))/INDEX(終値!$E$5:$CZ$5,1,$AN$2)*100,"")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IFERROR((終値!$E$5-INDEX(終値!$E$5:$CZ$5,1,$AN$2))/INDEX(終値!$E$5:$CZ$5,1,$AN$2)*100,"")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IFERROR((終値!$E$5-INDEX(終値!$E$5:$CZ$5,1,$AN$2))/INDEX(終値!$E$5:$CZ$5,1,$AN$2)*100,"")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IFERROR((終値!$E$5-INDEX(終値!$E$5:$CZ$5,1,$AN$2))/INDEX(終値!$E$5:$CZ$5,1,$AN$2)*100,"")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IFERROR((終値!$E$5-INDEX(終値!$E$5:$CZ$5,1,$AN$2))/INDEX(終値!$E$5:$CZ$5,1,$AN$2)*100,"")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IFERROR((終値!$E$5-INDEX(終値!$E$5:$CZ$5,1,$AN$2))/INDEX(終値!$E$5:$CZ$5,1,$AN$2)*100,"")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IFERROR((終値!$E$5-INDEX(終値!$E$5:$CZ$5,1,$AN$2))/INDEX(終値!$E$5:$CZ$5,1,$AN$2)*100,"")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IFERROR((終値!$E$5-INDEX(終値!$E$5:$CZ$5,1,$AN$2))/INDEX(終値!$E$5:$CZ$5,1,$AN$2)*100,"")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IFERROR((終値!$E$5-INDEX(終値!$E$5:$CZ$5,1,$AN$2))/INDEX(終値!$E$5:$CZ$5,1,$AN$2)*100,"")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IFERROR((終値!$E$5-INDEX(終値!$E$5:$CZ$5,1,$AN$2))/INDEX(終値!$E$5:$CZ$5,1,$AN$2)*100,"")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IFERROR((終値!$E$5-INDEX(終値!$E$5:$CZ$5,1,$AN$2))/INDEX(終値!$E$5:$CZ$5,1,$AN$2)*100,"")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IFERROR((終値!$E$5-INDEX(終値!$E$5:$CZ$5,1,$AN$2))/INDEX(終値!$E$5:$CZ$5,1,$AN$2)*100,"")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IFERROR((終値!$E$5-INDEX(終値!$E$5:$CZ$5,1,$AN$2))/INDEX(終値!$E$5:$CZ$5,1,$AN$2)*100,"")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IFERROR((終値!$E$5-INDEX(終値!$E$5:$CZ$5,1,$AN$2))/INDEX(終値!$E$5:$CZ$5,1,$AN$2)*100,"")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IFERROR((終値!$E$5-INDEX(終値!$E$5:$CZ$5,1,$AN$2))/INDEX(終値!$E$5:$CZ$5,1,$AN$2)*100,"")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IFERROR((終値!$E$5-INDEX(終値!$E$5:$CZ$5,1,$AN$2))/INDEX(終値!$E$5:$CZ$5,1,$AN$2)*100,"")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IFERROR((終値!$E$5-INDEX(終値!$E$5:$CZ$5,1,$AN$2))/INDEX(終値!$E$5:$CZ$5,1,$AN$2)*100,"")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IFERROR((終値!$E$5-INDEX(終値!$E$5:$CZ$5,1,$AN$2))/INDEX(終値!$E$5:$CZ$5,1,$AN$2)*100,"")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IFERROR((終値!$E$5-INDEX(終値!$E$5:$CZ$5,1,$AN$2))/INDEX(終値!$E$5:$CZ$5,1,$AN$2)*100,"")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IFERROR((終値!$E$5-INDEX(終値!$E$5:$CZ$5,1,$AN$2))/INDEX(終値!$E$5:$CZ$5,1,$AN$2)*100,"")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CZ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10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10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10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10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10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10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10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10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10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10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10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10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10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10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10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78"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78"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78"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78"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78"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78"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78"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78"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78"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78"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78"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78"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78"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78"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78"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78"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78"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78"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78"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78"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78"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78"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78"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78"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78"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78"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78"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78"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78"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78"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78"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78"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78"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78"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78"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78"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78"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78"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78"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78"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78"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78"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78"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78"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78"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78"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78"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78"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78"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78"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78"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78"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78"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78"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78"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78"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78"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78"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78"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78"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78"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78"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78"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78"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78"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78"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78"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78"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78"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78"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78"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78"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78"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78"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78"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78"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78"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78"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78"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78"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78"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78"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78"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78"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78"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78"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78"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78"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78"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78"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78"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78"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78"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78"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78"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78"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78"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78"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78"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78"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78"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78"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78"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78"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78"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78"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78"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78"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78"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78"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78"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78"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78"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78"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78"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78"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78"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78"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78"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78"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78"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78"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78"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78"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78"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78"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78"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78"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78"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78"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78"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78"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78"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78"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78"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78"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78"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78"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78"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78"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78"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78"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78"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78"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78"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78"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78"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78"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78"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78"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78"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78"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78"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78"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78"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78"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78"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78"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78"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78"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78"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78"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78"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78"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78"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78"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78"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78"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78"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78"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78"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78"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78"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78"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78"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78"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78"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78"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78"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78"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78"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78"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78"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78"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78"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78"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78"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78"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78"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78"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78"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78"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78"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78"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78"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78"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78"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78"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78"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78"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78">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78">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78">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78">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78">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78">
      <c r="A228" s="74" t="s">
        <v>441</v>
      </c>
      <c r="C228" s="541">
        <f>_xll.RssMarket("3696","始値")</f>
        <v>2065</v>
      </c>
      <c r="E228" s="551">
        <v>2065</v>
      </c>
      <c r="F228" s="1">
        <v>2070</v>
      </c>
    </row>
    <row r="229" spans="1:78">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78">
      <c r="A230" s="74" t="s">
        <v>443</v>
      </c>
      <c r="B230" s="1" t="str">
        <f>銘柄管理!C230</f>
        <v>ＦＯＯＤ＆ＬＩＦＥＣＯＭＰＡＮ</v>
      </c>
      <c r="C230" s="541">
        <f>_xll.RssMarket("3563","始値")</f>
        <v>6001</v>
      </c>
      <c r="E230" s="547">
        <v>6001</v>
      </c>
      <c r="F230" s="1">
        <v>5724</v>
      </c>
    </row>
    <row r="231" spans="1:78">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78">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78">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78">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78">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78">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78">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78">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78">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78">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78">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78">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78">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78">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78">
      <c r="A245" s="74" t="s">
        <v>458</v>
      </c>
      <c r="B245" s="1" t="str">
        <f>銘柄管理!C245</f>
        <v>グローバルウェイ</v>
      </c>
      <c r="C245" s="541">
        <f>_xll.RssMarket("3936","始値")</f>
        <v>158</v>
      </c>
      <c r="E245" s="547">
        <v>158</v>
      </c>
      <c r="F245" s="1">
        <v>160</v>
      </c>
    </row>
    <row r="246" spans="1:78">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78">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78">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78">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78">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78">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78">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78">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78">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78">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78">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78">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78">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78">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78">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78">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78">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78">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78">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78">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78">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78">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78">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78">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78">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78">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78">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78">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78">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78">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78">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78">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78">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78">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78">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78">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78">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78">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78">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78">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78">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78">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78">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78">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78">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78">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78">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78">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78">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78">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78">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78">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78">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78">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78">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78">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78">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78">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78">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78">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78">
      <c r="A306" s="75"/>
    </row>
    <row r="307" spans="1:78">
      <c r="A307" s="75"/>
    </row>
    <row r="308" spans="1:78">
      <c r="A308" s="75"/>
    </row>
    <row r="309" spans="1:78">
      <c r="A309" s="75"/>
    </row>
    <row r="310" spans="1:78">
      <c r="A310" s="75"/>
    </row>
    <row r="311" spans="1:78">
      <c r="A311" s="75"/>
    </row>
    <row r="312" spans="1:78">
      <c r="A312" s="75"/>
    </row>
    <row r="313" spans="1:78">
      <c r="A313" s="75"/>
    </row>
    <row r="314" spans="1:78">
      <c r="A314" s="75"/>
    </row>
    <row r="315" spans="1:78">
      <c r="A315" s="75"/>
    </row>
    <row r="316" spans="1:78">
      <c r="A316" s="75"/>
    </row>
    <row r="317" spans="1:78">
      <c r="A317" s="75"/>
    </row>
    <row r="318" spans="1:78">
      <c r="A318" s="75"/>
    </row>
    <row r="319" spans="1:78">
      <c r="A319" s="75"/>
    </row>
    <row r="320" spans="1:78">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CZ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10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10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10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10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10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10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10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10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10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10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10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10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78"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78"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78"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78"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78"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78"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78"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78"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78"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78"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78"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78"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78"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78"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78"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78"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78"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78"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78"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78"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78"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78"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78"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78"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78"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78"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78"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78"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78"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78"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78"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78"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78"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78"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78"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78"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78"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78"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78"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78"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78"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78"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78"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78"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78"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78"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78"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78"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78"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78"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78"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78"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78"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78"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78"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78"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78"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78"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78"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78"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78"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78"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78"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78"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78"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78"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78"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78"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78"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78"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78"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78"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78"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78"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78"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78"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78"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78"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78"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78"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78"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78"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78"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78"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78"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78"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78"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78"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78"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78"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78"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78"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78"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78"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78"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78"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78"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78"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78"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78"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78"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78"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78"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78"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78"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78"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78"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78"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78"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78"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78"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78"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78"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78"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78"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78"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78"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78"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78"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78"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78"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78"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78"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78"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78"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78"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78"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78"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78"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78"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78"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78"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78"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78"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78"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78"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78"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78"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78"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78"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78"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78"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78"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78"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78"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78"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78"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78"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78"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78"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78"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78"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78"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78"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78"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78"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78"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78"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78"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78"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78"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78"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78"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78"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78"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78"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78"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78"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78"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78"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78"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78"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78"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78"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78"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78"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78"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78"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78"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78"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78"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78"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78"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78"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78"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78"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78"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78"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78">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78">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78">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78">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78">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78">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78">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78">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78">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78">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78">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78">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78">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78">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78">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78">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78">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78">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78">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78">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78">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78">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78">
      <c r="A228" s="62" t="s">
        <v>441</v>
      </c>
      <c r="C228" s="1">
        <f>_xll.RssMarket("3696","高値")</f>
        <v>2104</v>
      </c>
      <c r="E228" s="2">
        <v>2104</v>
      </c>
      <c r="F228" s="1">
        <v>2090</v>
      </c>
    </row>
    <row r="229" spans="1:78">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78">
      <c r="A230" s="62" t="s">
        <v>443</v>
      </c>
      <c r="B230" s="1" t="str">
        <f>銘柄管理!C230</f>
        <v>ＦＯＯＤ＆ＬＩＦＥＣＯＭＰＡＮ</v>
      </c>
      <c r="C230" s="1">
        <f>_xll.RssMarket("3563","高値")</f>
        <v>6062</v>
      </c>
      <c r="E230" s="1">
        <v>6062</v>
      </c>
      <c r="F230" s="1">
        <v>5923</v>
      </c>
    </row>
    <row r="231" spans="1:78">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78">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78">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78">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78">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78">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78">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78">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78">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78">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78">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78">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78">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78">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78">
      <c r="A245" s="62" t="s">
        <v>458</v>
      </c>
      <c r="B245" s="1" t="str">
        <f>銘柄管理!C245</f>
        <v>グローバルウェイ</v>
      </c>
      <c r="C245" s="1">
        <f>_xll.RssMarket("3936","高値")</f>
        <v>161</v>
      </c>
      <c r="E245" s="1">
        <v>161</v>
      </c>
      <c r="F245" s="1">
        <v>164</v>
      </c>
    </row>
    <row r="246" spans="1:78">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78">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78">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78">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78">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78">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78">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78">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78">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78">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78">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78">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78">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78">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78">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78">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78">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78">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78">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78">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78">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78">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78">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78">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78">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78">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78">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78">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78">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78">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78">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78">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78">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78">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78">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78">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78">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78">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78">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78">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78">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78">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78">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78">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78">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78">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78">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78">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78">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78">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78">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78">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78">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78">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78">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78">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78">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78">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78">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78">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CZ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10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10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10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10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10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10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10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10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10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10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10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10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78"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78"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78"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78"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78"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78"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78"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78"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78"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78"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78"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78"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78"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78"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78"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78"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78"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78"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78"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78"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78"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78"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78"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78"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78"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78"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78"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78"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78"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78"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78"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78"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78"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78"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78"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78"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78"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78"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78"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78"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78"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78"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78"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78"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78"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78"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78"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78"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78"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78"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78"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78"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78"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78"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78"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78"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78"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78"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78"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78"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78"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78"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78"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78"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78"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78"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78"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78"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78"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78"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78"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78"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78"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78"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78"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78"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78"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78"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78"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78"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78"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78"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78"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78"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78"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78"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78"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78"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78"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78"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78"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78"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78"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78"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78"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78"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78"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78"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78"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78"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78"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78"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78"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78"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78"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78"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78"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78"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78"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78"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78"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78"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78"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78"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78"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78"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78"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78"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78"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78"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78"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78"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78"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78"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78"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78"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78"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78"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78"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78"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78"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78"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78"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78"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78"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78"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78"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78"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78"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78"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78"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78"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78"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78"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78"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78"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78"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78"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78"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78"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78"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78"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78"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78"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78"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78"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78"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78"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78"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78"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78"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78"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78"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78"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78"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78"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78"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78"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78"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78"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78"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78"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78"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78"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78"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78"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78"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78"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78"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78"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78"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78"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78"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78"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78"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78"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78"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78"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78">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78">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78">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78">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78">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78">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78">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78">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78">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78">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78">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78">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78">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78">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78">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78">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78">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78">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78">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78">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78">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78">
      <c r="A228" s="62" t="s">
        <v>441</v>
      </c>
      <c r="C228" s="1">
        <f>_xll.RssMarket("3696","安値")</f>
        <v>2051</v>
      </c>
      <c r="E228" s="2">
        <v>2051</v>
      </c>
      <c r="F228" s="1">
        <v>2055</v>
      </c>
    </row>
    <row r="229" spans="1:78">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78">
      <c r="A230" s="62" t="s">
        <v>443</v>
      </c>
      <c r="B230" s="1" t="str">
        <f>銘柄管理!C230</f>
        <v>ＦＯＯＤ＆ＬＩＦＥＣＯＭＰＡＮ</v>
      </c>
      <c r="C230" s="1">
        <f>_xll.RssMarket("3563","安値")</f>
        <v>5786</v>
      </c>
      <c r="E230" s="1">
        <v>5786</v>
      </c>
      <c r="F230" s="1">
        <v>5633</v>
      </c>
    </row>
    <row r="231" spans="1:78">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78">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78">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78">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78">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78">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78">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78">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78">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78">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78">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78">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78">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78">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78">
      <c r="A245" s="62" t="s">
        <v>458</v>
      </c>
      <c r="B245" s="1" t="str">
        <f>銘柄管理!C245</f>
        <v>グローバルウェイ</v>
      </c>
      <c r="C245" s="1">
        <f>_xll.RssMarket("3936","安値")</f>
        <v>155</v>
      </c>
      <c r="E245" s="1">
        <v>155</v>
      </c>
      <c r="F245" s="1">
        <v>158</v>
      </c>
    </row>
    <row r="246" spans="1:78">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78">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78">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78">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78">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78">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78">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78">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78">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78">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78">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78">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78">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78">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78">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78">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78">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78">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78">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78">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78">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78">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78">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78">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78">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78">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78">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78">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78">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78">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78">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78">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78">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78">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78">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78">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78">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78">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78">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78">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78">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78">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78">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78">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78">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78">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78">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78">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78">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78">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78">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78">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78">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78">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78">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78">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78">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78">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78">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78">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CZ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s>
  <sheetData>
    <row r="1" spans="1:10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10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10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10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10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10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10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10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10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10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10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10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10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10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10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10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78"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78"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78"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78"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78"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78"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78"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78"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78"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78"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78"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78"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78"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78"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78"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78"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78"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78"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78"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78"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78"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78"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78"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78"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78"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78"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78"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78"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78"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78"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78"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78"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78"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78"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78"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78"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78"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78"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78"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78"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78"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78"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78"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78"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78"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78"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78"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78"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78"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78"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78"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78"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78"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78"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78"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78"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78"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78"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78"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78"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78"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78"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78"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78"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78"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78"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78"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78"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78"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78"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78"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78"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78"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78"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78"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78"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78"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78"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78"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78"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78"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78"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78"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78"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78"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78"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78"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78"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78"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78"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78"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78"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78"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78"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78"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78"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78"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78"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78"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78"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78"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78"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78"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78"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78"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78"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78"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78"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78"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78"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78"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78"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78"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78"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78"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78"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78"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78"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78"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78"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78"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78"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78"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78"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78"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78"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78"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78"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78"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78"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78"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78"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78"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78"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78"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78"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78"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78"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78"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78"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78"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78"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78"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78"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78"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78"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78"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78"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78"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78"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78"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78"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78"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78"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78"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78"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78"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78"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78"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78"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78"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78"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78"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78"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78"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78"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78"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78"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78"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78"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78"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78"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78"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78"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78"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78"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78"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78"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78"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78"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78"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78"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78"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78"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78"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78"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78"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78"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78">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78">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78">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78">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78">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78">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78">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78">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78">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78">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78">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78">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78">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78">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78">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78">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78">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78">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78">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78">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78">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78">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78">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78">
      <c r="A228" s="62" t="s">
        <v>441</v>
      </c>
      <c r="C228" s="4">
        <f>_xll.RssMarket("3696","現在値")</f>
        <v>2072</v>
      </c>
      <c r="D228" s="4">
        <f t="shared" si="7"/>
        <v>0</v>
      </c>
      <c r="E228" s="67">
        <v>2072</v>
      </c>
      <c r="F228" s="4">
        <v>2057</v>
      </c>
    </row>
    <row r="229" spans="1:78">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78">
      <c r="A230" s="62" t="s">
        <v>443</v>
      </c>
      <c r="B230" s="4" t="str">
        <f>銘柄管理!C230</f>
        <v>ＦＯＯＤ＆ＬＩＦＥＣＯＭＰＡＮ</v>
      </c>
      <c r="C230" s="4">
        <f>_xll.RssMarket("3563","現在値")</f>
        <v>5820</v>
      </c>
      <c r="D230" s="4">
        <f t="shared" si="7"/>
        <v>0</v>
      </c>
      <c r="E230" s="4">
        <v>5820</v>
      </c>
      <c r="F230" s="4">
        <v>5901</v>
      </c>
    </row>
    <row r="231" spans="1:78">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78">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78">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78">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78">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78">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78">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78">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78">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78">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78">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78">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78">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78">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78">
      <c r="A245" s="62" t="s">
        <v>458</v>
      </c>
      <c r="B245" s="4" t="str">
        <f>銘柄管理!C245</f>
        <v>グローバルウェイ</v>
      </c>
      <c r="C245" s="4">
        <f>_xll.RssMarket("3936","現在値")</f>
        <v>158</v>
      </c>
      <c r="D245" s="4">
        <f t="shared" si="7"/>
        <v>0</v>
      </c>
      <c r="E245" s="4">
        <v>158</v>
      </c>
      <c r="F245" s="4">
        <v>160</v>
      </c>
    </row>
    <row r="246" spans="1:78">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78">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78">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78">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78">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78">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78">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78">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78">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78">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78">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78">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78">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78">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78">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78">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78">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78">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78">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78">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78">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78">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78">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78">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78">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78">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78">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78">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78">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78">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78">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78">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78">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78">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78">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78">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78">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78">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78">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78">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78">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78">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78">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78">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78">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78">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78">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78">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78">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78">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78">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78">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78">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78">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78">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78">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78">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78">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78">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78">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78">
      <c r="A306" s="63"/>
    </row>
    <row r="307" spans="1:78">
      <c r="A307" s="63"/>
    </row>
    <row r="308" spans="1:78">
      <c r="A308" s="63"/>
    </row>
    <row r="309" spans="1:78">
      <c r="A309" s="63"/>
    </row>
    <row r="310" spans="1:78">
      <c r="A310" s="63"/>
    </row>
    <row r="311" spans="1:78">
      <c r="A311" s="63"/>
    </row>
    <row r="312" spans="1:78">
      <c r="A312" s="63"/>
    </row>
    <row r="313" spans="1:78">
      <c r="A313" s="63"/>
    </row>
    <row r="314" spans="1:78">
      <c r="A314" s="63"/>
    </row>
    <row r="315" spans="1:78">
      <c r="A315" s="63"/>
    </row>
    <row r="316" spans="1:78">
      <c r="A316" s="63"/>
    </row>
    <row r="317" spans="1:78">
      <c r="A317" s="63"/>
    </row>
    <row r="318" spans="1:78">
      <c r="A318" s="63"/>
    </row>
    <row r="319" spans="1:78">
      <c r="A319" s="63"/>
    </row>
    <row r="320" spans="1:78">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CZ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10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10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10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10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10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10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10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10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10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10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10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10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10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78"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78"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78"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78"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78"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78"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78"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78"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78"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78"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78"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78"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78"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78"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78"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78"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78"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78"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78"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78"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78"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78"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78"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78"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78"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78"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78"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78"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78"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78"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78"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78"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78"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78"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78"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78"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78"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78"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78"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78"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78"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78"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78"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78"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78"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78"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78"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78"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78"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78"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78"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78"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78"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78"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78"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78"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78"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78"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78"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78"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78"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78"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78"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78"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78"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78"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78"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78"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78"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78"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78"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78"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78"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78"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78"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78"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78"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78"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78"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78"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78"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78"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78"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78"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78"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78"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78"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78"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78"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78"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78"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78"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78"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78"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78"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78"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78"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78"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78"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78"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78"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78"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78"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78"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78"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78"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78"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78"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78"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78"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78"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78"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78"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78"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78"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78"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78"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78"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78"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78"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78"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78"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78"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78"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78"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78"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78"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78"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78"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78"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78"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78"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78"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78"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78"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78"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78"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78"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78"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78"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78"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78"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78"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78"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78"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78"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78"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78"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78"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78"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78"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78"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78"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78"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78"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78"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78"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78"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78"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78"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78"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78"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78"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78"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78"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78"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78"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78"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78"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78"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78"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78"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78"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78"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78"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78"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78"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78"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78"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78"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78"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78"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78"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78"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78"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78"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78"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78"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78"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78"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78"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78"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78"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78"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78"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78"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78"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78"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78"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78"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78"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78"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78"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78"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78"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78"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78" s="80" customFormat="1" ht="18.75" customHeight="1">
      <c r="A228" s="394" t="s">
        <v>441</v>
      </c>
      <c r="B228" s="80" t="str">
        <f>銘柄管理!C228</f>
        <v>セレス</v>
      </c>
      <c r="C228" s="80">
        <f>_xll.RssMarket("3696","出来高")</f>
        <v>103400</v>
      </c>
      <c r="D228" s="82">
        <f t="shared" si="3"/>
        <v>0</v>
      </c>
      <c r="E228" s="81">
        <v>103400</v>
      </c>
      <c r="F228" s="80">
        <v>103100</v>
      </c>
    </row>
    <row r="229" spans="1:78"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78"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78"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78"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78">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78">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78">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78">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78">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78">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78">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78">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78">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78">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78">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78">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78">
      <c r="A245" s="394" t="s">
        <v>458</v>
      </c>
      <c r="B245" s="1" t="str">
        <f>銘柄管理!C245</f>
        <v>グローバルウェイ</v>
      </c>
      <c r="C245" s="1">
        <f>_xll.RssMarket("3936","出来高")</f>
        <v>96800</v>
      </c>
      <c r="D245" s="82">
        <f t="shared" si="3"/>
        <v>0</v>
      </c>
      <c r="E245" s="1">
        <v>96800</v>
      </c>
      <c r="F245" s="1">
        <v>236500</v>
      </c>
    </row>
    <row r="246" spans="1:78">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78">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78">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78">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78">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78">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78">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78">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78">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78">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78">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78">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78">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78">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78">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78">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78">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78">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78">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78">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78">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78">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78">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78">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78">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78">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78">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78">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78">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78">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78">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78">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78">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78">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78">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78">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78">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78">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78">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78">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78">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78">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78">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78">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78">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78">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78">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78">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78">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78">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78">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78">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78">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78">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78">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78">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78">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78">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78">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78">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78">
      <c r="A306" s="396"/>
      <c r="D306" s="82">
        <f t="shared" si="5"/>
        <v>0</v>
      </c>
    </row>
    <row r="307" spans="1:78">
      <c r="A307" s="396"/>
      <c r="D307" s="82">
        <f t="shared" si="5"/>
        <v>0</v>
      </c>
    </row>
    <row r="308" spans="1:78">
      <c r="A308" s="396"/>
      <c r="D308" s="82">
        <f t="shared" si="5"/>
        <v>0</v>
      </c>
    </row>
    <row r="309" spans="1:78">
      <c r="A309" s="396"/>
      <c r="D309" s="82">
        <f t="shared" si="5"/>
        <v>0</v>
      </c>
    </row>
    <row r="310" spans="1:78">
      <c r="A310" s="396"/>
      <c r="D310" s="82">
        <f t="shared" si="5"/>
        <v>0</v>
      </c>
    </row>
    <row r="311" spans="1:78">
      <c r="A311" s="396"/>
      <c r="D311" s="82">
        <f t="shared" si="5"/>
        <v>0</v>
      </c>
    </row>
    <row r="312" spans="1:78">
      <c r="A312" s="396"/>
      <c r="D312" s="82">
        <f t="shared" si="5"/>
        <v>0</v>
      </c>
    </row>
    <row r="313" spans="1:78">
      <c r="A313" s="396"/>
      <c r="D313" s="82">
        <f t="shared" si="5"/>
        <v>0</v>
      </c>
    </row>
    <row r="314" spans="1:78">
      <c r="A314" s="396"/>
      <c r="D314" s="82">
        <f t="shared" si="5"/>
        <v>0</v>
      </c>
    </row>
    <row r="315" spans="1:78">
      <c r="A315" s="396"/>
      <c r="D315" s="82">
        <f t="shared" si="5"/>
        <v>0</v>
      </c>
    </row>
    <row r="316" spans="1:78">
      <c r="A316" s="396"/>
      <c r="D316" s="82">
        <f t="shared" si="5"/>
        <v>0</v>
      </c>
    </row>
    <row r="317" spans="1:78">
      <c r="A317" s="396"/>
      <c r="D317" s="82">
        <f t="shared" si="5"/>
        <v>0</v>
      </c>
    </row>
    <row r="318" spans="1:78">
      <c r="A318" s="396"/>
      <c r="D318" s="82">
        <f t="shared" si="5"/>
        <v>0</v>
      </c>
    </row>
    <row r="319" spans="1:78">
      <c r="A319" s="396"/>
      <c r="D319" s="82">
        <f t="shared" si="5"/>
        <v>0</v>
      </c>
    </row>
    <row r="320" spans="1:78">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