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tabRatio="590"/>
  </bookViews>
  <sheets>
    <sheet name="6-4(内)" sheetId="10" r:id="rId1"/>
  </sheets>
  <calcPr calcId="125725" calcOnSave="0"/>
</workbook>
</file>

<file path=xl/calcChain.xml><?xml version="1.0" encoding="utf-8"?>
<calcChain xmlns="http://schemas.openxmlformats.org/spreadsheetml/2006/main">
  <c r="E30" i="10"/>
  <c r="E8"/>
  <c r="S2" l="1"/>
  <c r="G6" s="1"/>
  <c r="Y11"/>
  <c r="X11"/>
  <c r="W11"/>
  <c r="V11"/>
  <c r="U11"/>
  <c r="T11"/>
  <c r="S11"/>
  <c r="Y18"/>
  <c r="X18"/>
  <c r="W18"/>
  <c r="V18"/>
  <c r="U18"/>
  <c r="T18"/>
  <c r="S18"/>
  <c r="Y17"/>
  <c r="X17"/>
  <c r="W17"/>
  <c r="V17"/>
  <c r="U17"/>
  <c r="T17"/>
  <c r="S17"/>
  <c r="J16"/>
  <c r="E16"/>
  <c r="J15"/>
  <c r="E15"/>
  <c r="J14"/>
  <c r="L15" s="1"/>
  <c r="E14"/>
  <c r="Y13"/>
  <c r="X13"/>
  <c r="W13"/>
  <c r="V13"/>
  <c r="U13"/>
  <c r="T13"/>
  <c r="S13"/>
  <c r="Y12"/>
  <c r="X12"/>
  <c r="W12"/>
  <c r="V12"/>
  <c r="U12"/>
  <c r="T12"/>
  <c r="S12"/>
  <c r="S19"/>
  <c r="T19"/>
  <c r="U19"/>
  <c r="V19"/>
  <c r="W19"/>
  <c r="X19"/>
  <c r="Y19"/>
  <c r="E29"/>
  <c r="E28"/>
  <c r="Y27"/>
  <c r="X27"/>
  <c r="W27"/>
  <c r="V27"/>
  <c r="U27"/>
  <c r="T27"/>
  <c r="S27"/>
  <c r="Y26"/>
  <c r="X26"/>
  <c r="W26"/>
  <c r="V26"/>
  <c r="U26"/>
  <c r="T26"/>
  <c r="S26"/>
  <c r="Y25"/>
  <c r="X25"/>
  <c r="W25"/>
  <c r="V25"/>
  <c r="U25"/>
  <c r="T25"/>
  <c r="S25"/>
  <c r="J24"/>
  <c r="E24"/>
  <c r="J23"/>
  <c r="E23"/>
  <c r="J22"/>
  <c r="E22"/>
  <c r="Y21"/>
  <c r="X21"/>
  <c r="W21"/>
  <c r="V21"/>
  <c r="U21"/>
  <c r="T21"/>
  <c r="S21"/>
  <c r="Y20"/>
  <c r="X20"/>
  <c r="W20"/>
  <c r="V20"/>
  <c r="U20"/>
  <c r="T20"/>
  <c r="S20"/>
  <c r="E10"/>
  <c r="E9"/>
  <c r="Z13" l="1"/>
  <c r="L23"/>
  <c r="Z25"/>
  <c r="Z11"/>
  <c r="Z19"/>
  <c r="Z18"/>
  <c r="Z20"/>
  <c r="Z27"/>
  <c r="Z21"/>
  <c r="Z26"/>
  <c r="Z12"/>
  <c r="Z17"/>
  <c r="D25" l="1"/>
  <c r="E25" s="1"/>
  <c r="D11"/>
  <c r="E11" s="1"/>
  <c r="D17"/>
  <c r="E17" s="1"/>
  <c r="D31" l="1"/>
</calcChain>
</file>

<file path=xl/comments1.xml><?xml version="1.0" encoding="utf-8"?>
<comments xmlns="http://schemas.openxmlformats.org/spreadsheetml/2006/main">
  <authors>
    <author>作者</author>
  </authors>
  <commentList>
    <comment ref="P7" authorId="0">
      <text>
        <r>
          <rPr>
            <b/>
            <sz val="9"/>
            <color indexed="81"/>
            <rFont val="Tahoma"/>
            <family val="2"/>
          </rPr>
          <t xml:space="preserve">To customer:                please ignore this vertical </t>
        </r>
      </text>
    </comment>
  </commentList>
</comments>
</file>

<file path=xl/sharedStrings.xml><?xml version="1.0" encoding="utf-8"?>
<sst xmlns="http://schemas.openxmlformats.org/spreadsheetml/2006/main" count="45" uniqueCount="25">
  <si>
    <t>18um+</t>
  </si>
  <si>
    <t>plating</t>
  </si>
  <si>
    <t>IT-180A rigid</t>
  </si>
  <si>
    <t>um</t>
    <phoneticPr fontId="1" type="noConversion"/>
  </si>
  <si>
    <t>soldermask</t>
    <phoneticPr fontId="1" type="noConversion"/>
  </si>
  <si>
    <t>base copper</t>
    <phoneticPr fontId="1" type="noConversion"/>
  </si>
  <si>
    <t>inner copper</t>
    <phoneticPr fontId="1" type="noConversion"/>
  </si>
  <si>
    <t>coverlay PI</t>
    <phoneticPr fontId="1" type="noConversion"/>
  </si>
  <si>
    <t>coverlay adhesive</t>
    <phoneticPr fontId="1" type="noConversion"/>
  </si>
  <si>
    <t>Polyimide(double side)</t>
    <phoneticPr fontId="1" type="noConversion"/>
  </si>
  <si>
    <t>no prepreg between flex area</t>
    <phoneticPr fontId="1" type="noConversion"/>
  </si>
  <si>
    <t>mil</t>
    <phoneticPr fontId="1" type="noConversion"/>
  </si>
  <si>
    <t>mm</t>
    <phoneticPr fontId="1" type="noConversion"/>
  </si>
  <si>
    <t>layer</t>
    <phoneticPr fontId="1" type="noConversion"/>
  </si>
  <si>
    <r>
      <rPr>
        <sz val="11"/>
        <color theme="1"/>
        <rFont val="微软雅黑"/>
        <family val="2"/>
        <charset val="134"/>
      </rPr>
      <t>残铜</t>
    </r>
    <phoneticPr fontId="1" type="noConversion"/>
  </si>
  <si>
    <t>soldermask</t>
    <phoneticPr fontId="1" type="noConversion"/>
  </si>
  <si>
    <t>total thickness</t>
    <phoneticPr fontId="1" type="noConversion"/>
  </si>
  <si>
    <t>flex part thickness</t>
    <phoneticPr fontId="1" type="noConversion"/>
  </si>
  <si>
    <t>+/-0.05mm</t>
    <phoneticPr fontId="1" type="noConversion"/>
  </si>
  <si>
    <t>the total thickness</t>
    <phoneticPr fontId="1" type="noConversion"/>
  </si>
  <si>
    <t>+/-10%mm</t>
    <phoneticPr fontId="1" type="noConversion"/>
  </si>
  <si>
    <t>Stack-up of Dupont's material</t>
  </si>
  <si>
    <r>
      <rPr>
        <sz val="14"/>
        <color theme="1"/>
        <rFont val="微软雅黑"/>
        <family val="2"/>
        <charset val="134"/>
      </rPr>
      <t>快捷型号</t>
    </r>
    <r>
      <rPr>
        <sz val="14"/>
        <color theme="1"/>
        <rFont val="Arial"/>
        <family val="2"/>
      </rPr>
      <t>(FP P/N):6S7CT01A0A0</t>
    </r>
    <phoneticPr fontId="1" type="noConversion"/>
  </si>
  <si>
    <t>x1</t>
  </si>
  <si>
    <t>x2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</si>
</sst>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微软雅黑"/>
      <family val="2"/>
      <charset val="134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3" fillId="7" borderId="20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right" vertical="center"/>
    </xf>
    <xf numFmtId="0" fontId="6" fillId="7" borderId="0" xfId="0" applyFont="1" applyFill="1" applyBorder="1" applyAlignment="1">
      <alignment horizontal="right" vertical="center"/>
    </xf>
    <xf numFmtId="0" fontId="6" fillId="7" borderId="12" xfId="0" applyFont="1" applyFill="1" applyBorder="1" applyAlignment="1">
      <alignment horizontal="right" vertical="center"/>
    </xf>
    <xf numFmtId="0" fontId="6" fillId="7" borderId="1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19</xdr:row>
      <xdr:rowOff>0</xdr:rowOff>
    </xdr:from>
    <xdr:to>
      <xdr:col>10</xdr:col>
      <xdr:colOff>333375</xdr:colOff>
      <xdr:row>26</xdr:row>
      <xdr:rowOff>0</xdr:rowOff>
    </xdr:to>
    <xdr:sp macro="" textlink="">
      <xdr:nvSpPr>
        <xdr:cNvPr id="2" name="AutoShape 3"/>
        <xdr:cNvSpPr>
          <a:spLocks/>
        </xdr:cNvSpPr>
      </xdr:nvSpPr>
      <xdr:spPr bwMode="auto">
        <a:xfrm>
          <a:off x="4819650" y="2057400"/>
          <a:ext cx="276225" cy="1200150"/>
        </a:xfrm>
        <a:prstGeom prst="rightBrace">
          <a:avLst>
            <a:gd name="adj1" fmla="val 50002"/>
            <a:gd name="adj2" fmla="val 49241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19050</xdr:colOff>
      <xdr:row>4</xdr:row>
      <xdr:rowOff>9525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71450"/>
          <a:ext cx="1485900" cy="5238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</xdr:colOff>
      <xdr:row>11</xdr:row>
      <xdr:rowOff>0</xdr:rowOff>
    </xdr:from>
    <xdr:to>
      <xdr:col>10</xdr:col>
      <xdr:colOff>333375</xdr:colOff>
      <xdr:row>18</xdr:row>
      <xdr:rowOff>0</xdr:rowOff>
    </xdr:to>
    <xdr:sp macro="" textlink="">
      <xdr:nvSpPr>
        <xdr:cNvPr id="6" name="AutoShape 3"/>
        <xdr:cNvSpPr>
          <a:spLocks/>
        </xdr:cNvSpPr>
      </xdr:nvSpPr>
      <xdr:spPr bwMode="auto">
        <a:xfrm>
          <a:off x="4819650" y="3257550"/>
          <a:ext cx="276225" cy="1200150"/>
        </a:xfrm>
        <a:prstGeom prst="rightBrace">
          <a:avLst>
            <a:gd name="adj1" fmla="val 50002"/>
            <a:gd name="adj2" fmla="val 49241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35"/>
  <sheetViews>
    <sheetView tabSelected="1" workbookViewId="0">
      <selection activeCell="Q19" sqref="Q19"/>
    </sheetView>
  </sheetViews>
  <sheetFormatPr defaultRowHeight="12.75"/>
  <cols>
    <col min="1" max="1" width="2.625" style="1" customWidth="1"/>
    <col min="2" max="2" width="9" style="1" customWidth="1"/>
    <col min="3" max="3" width="4.625" style="1" customWidth="1"/>
    <col min="4" max="4" width="5.625" style="1" customWidth="1"/>
    <col min="5" max="5" width="4.625" style="12" customWidth="1"/>
    <col min="6" max="6" width="10.625" style="1" customWidth="1"/>
    <col min="7" max="7" width="6.625" style="1" customWidth="1"/>
    <col min="8" max="8" width="9" style="1"/>
    <col min="9" max="9" width="7.625" style="1" customWidth="1"/>
    <col min="10" max="12" width="5.625" style="1" customWidth="1"/>
    <col min="13" max="15" width="8.625" style="1" customWidth="1"/>
    <col min="16" max="16" width="5.625" style="2" customWidth="1"/>
    <col min="17" max="18" width="9" style="1"/>
    <col min="19" max="26" width="9" style="1" hidden="1" customWidth="1"/>
    <col min="27" max="16384" width="9" style="1"/>
  </cols>
  <sheetData>
    <row r="1" spans="2:26" ht="13.5" customHeight="1" thickBot="1"/>
    <row r="2" spans="2:26" ht="13.5" customHeight="1">
      <c r="B2" s="3"/>
      <c r="C2" s="4"/>
      <c r="D2" s="4"/>
      <c r="E2" s="13"/>
      <c r="F2" s="4"/>
      <c r="G2" s="43" t="s">
        <v>21</v>
      </c>
      <c r="H2" s="43"/>
      <c r="I2" s="43"/>
      <c r="J2" s="43"/>
      <c r="K2" s="43"/>
      <c r="L2" s="43"/>
      <c r="M2" s="4"/>
      <c r="N2" s="4"/>
      <c r="O2" s="4"/>
      <c r="P2" s="5"/>
      <c r="Q2" s="6"/>
      <c r="S2" s="16" t="str">
        <f>MID(G2,13,8)</f>
        <v>Dupont's</v>
      </c>
    </row>
    <row r="3" spans="2:26" ht="13.5" customHeight="1" thickBot="1">
      <c r="B3" s="7"/>
      <c r="C3" s="8"/>
      <c r="D3" s="8"/>
      <c r="E3" s="14"/>
      <c r="F3" s="8"/>
      <c r="G3" s="44"/>
      <c r="H3" s="44"/>
      <c r="I3" s="44"/>
      <c r="J3" s="44"/>
      <c r="K3" s="44"/>
      <c r="L3" s="44"/>
      <c r="M3" s="8"/>
      <c r="N3" s="8"/>
      <c r="O3" s="8"/>
      <c r="P3" s="9"/>
      <c r="Q3" s="10"/>
    </row>
    <row r="4" spans="2:26" ht="13.5" customHeight="1">
      <c r="B4" s="7"/>
      <c r="C4" s="8"/>
      <c r="D4" s="8"/>
      <c r="E4" s="14"/>
      <c r="F4" s="8"/>
      <c r="G4" s="45" t="s">
        <v>22</v>
      </c>
      <c r="H4" s="45"/>
      <c r="I4" s="45"/>
      <c r="J4" s="45"/>
      <c r="K4" s="45"/>
      <c r="L4" s="45"/>
      <c r="M4" s="8"/>
      <c r="N4" s="8"/>
      <c r="O4" s="8"/>
      <c r="P4" s="9"/>
      <c r="Q4" s="10"/>
    </row>
    <row r="5" spans="2:26" ht="13.5" customHeight="1" thickBot="1">
      <c r="B5" s="7"/>
      <c r="C5" s="8"/>
      <c r="D5" s="8"/>
      <c r="E5" s="14"/>
      <c r="F5" s="8"/>
      <c r="G5" s="46"/>
      <c r="H5" s="46"/>
      <c r="I5" s="46"/>
      <c r="J5" s="46"/>
      <c r="K5" s="46"/>
      <c r="L5" s="46"/>
      <c r="M5" s="8"/>
      <c r="N5" s="8"/>
      <c r="O5" s="8"/>
      <c r="P5" s="9"/>
      <c r="Q5" s="10"/>
    </row>
    <row r="6" spans="2:26" ht="13.5" customHeight="1">
      <c r="B6" s="7"/>
      <c r="C6" s="8"/>
      <c r="D6" s="8"/>
      <c r="E6" s="14"/>
      <c r="F6" s="8"/>
      <c r="G6" s="15" t="str">
        <f>IF(S2="Thinflex","柔性在外层/柔性面印阻焊禁止使用新扬板材"," ")</f>
        <v xml:space="preserve"> </v>
      </c>
      <c r="H6" s="8"/>
      <c r="I6" s="8"/>
      <c r="J6" s="8"/>
      <c r="K6" s="8"/>
      <c r="L6" s="8"/>
      <c r="M6" s="8"/>
      <c r="N6" s="8"/>
      <c r="O6" s="8"/>
      <c r="P6" s="9"/>
      <c r="Q6" s="10"/>
    </row>
    <row r="7" spans="2:26" s="21" customFormat="1" ht="14.45" customHeight="1">
      <c r="B7" s="17"/>
      <c r="C7" s="42" t="s">
        <v>13</v>
      </c>
      <c r="D7" s="42" t="s">
        <v>3</v>
      </c>
      <c r="E7" s="42" t="s">
        <v>11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42" t="s">
        <v>14</v>
      </c>
      <c r="Q7" s="20"/>
    </row>
    <row r="8" spans="2:26" s="21" customFormat="1" ht="14.45" customHeight="1">
      <c r="B8" s="17"/>
      <c r="C8" s="42"/>
      <c r="D8" s="18">
        <v>18</v>
      </c>
      <c r="E8" s="42">
        <f>IF(D8&gt;0,D8/25.4," ")</f>
        <v>0.70866141732283472</v>
      </c>
      <c r="F8" s="19" t="s">
        <v>4</v>
      </c>
      <c r="G8" s="19"/>
      <c r="H8" s="19"/>
      <c r="I8" s="11"/>
      <c r="J8" s="11"/>
      <c r="K8" s="11"/>
      <c r="L8" s="11"/>
      <c r="M8" s="19"/>
      <c r="N8" s="19"/>
      <c r="O8" s="19"/>
      <c r="P8" s="42"/>
      <c r="Q8" s="20"/>
    </row>
    <row r="9" spans="2:26" s="21" customFormat="1" ht="14.45" customHeight="1">
      <c r="B9" s="17"/>
      <c r="C9" s="42">
        <v>1</v>
      </c>
      <c r="D9" s="18">
        <v>49</v>
      </c>
      <c r="E9" s="42">
        <f>IF(D9&gt;0,D9/25.4," ")</f>
        <v>1.9291338582677167</v>
      </c>
      <c r="F9" s="22" t="s">
        <v>5</v>
      </c>
      <c r="G9" s="22" t="s">
        <v>0</v>
      </c>
      <c r="H9" s="22" t="s">
        <v>1</v>
      </c>
      <c r="I9" s="11"/>
      <c r="J9" s="11"/>
      <c r="K9" s="11"/>
      <c r="L9" s="11"/>
      <c r="M9" s="22"/>
      <c r="N9" s="22"/>
      <c r="O9" s="22"/>
      <c r="P9" s="42"/>
      <c r="Q9" s="20"/>
    </row>
    <row r="10" spans="2:26" s="21" customFormat="1" ht="14.45" customHeight="1">
      <c r="B10" s="17"/>
      <c r="C10" s="42"/>
      <c r="D10" s="18">
        <v>450</v>
      </c>
      <c r="E10" s="42">
        <f t="shared" ref="E10:E30" si="0">IF(D10&gt;0,D10/25.4," ")</f>
        <v>17.716535433070867</v>
      </c>
      <c r="F10" s="23" t="s">
        <v>2</v>
      </c>
      <c r="G10" s="23"/>
      <c r="H10" s="23"/>
      <c r="I10" s="11"/>
      <c r="J10" s="11"/>
      <c r="K10" s="11"/>
      <c r="L10" s="11"/>
      <c r="M10" s="23"/>
      <c r="N10" s="23"/>
      <c r="O10" s="23"/>
      <c r="P10" s="42"/>
      <c r="Q10" s="20"/>
    </row>
    <row r="11" spans="2:26" s="21" customFormat="1" ht="14.45" customHeight="1">
      <c r="B11" s="17"/>
      <c r="C11" s="42"/>
      <c r="D11" s="47">
        <f>SUM(Z11:Z13)-D14*(1-P14/100)</f>
        <v>226.45</v>
      </c>
      <c r="E11" s="53">
        <f>IF(D11&gt;0,D11/25.4," ")</f>
        <v>8.9153543307086611</v>
      </c>
      <c r="F11" s="24"/>
      <c r="G11" s="24"/>
      <c r="H11" s="25"/>
      <c r="I11" s="11"/>
      <c r="J11" s="11"/>
      <c r="K11" s="11"/>
      <c r="L11" s="11"/>
      <c r="M11" s="25"/>
      <c r="N11" s="25"/>
      <c r="O11" s="25"/>
      <c r="P11" s="42"/>
      <c r="Q11" s="20"/>
      <c r="S11" s="21">
        <f>IF(F11=106,56,0)</f>
        <v>0</v>
      </c>
      <c r="T11" s="21">
        <f>IF(F11=1080,84,0)</f>
        <v>0</v>
      </c>
      <c r="U11" s="21">
        <f>IF(F11="1 0 6",50,0)</f>
        <v>0</v>
      </c>
      <c r="V11" s="21">
        <f>IF(F11="1 0 8 0",75,0)</f>
        <v>0</v>
      </c>
      <c r="W11" s="21">
        <f>IF(F11="106 .",55.88,0)</f>
        <v>0</v>
      </c>
      <c r="X11" s="21">
        <f>IF(F11="1080 .",81.28,0)</f>
        <v>0</v>
      </c>
      <c r="Y11" s="21">
        <f>IF(G11&gt;0,RIGHT(G11,1),0)</f>
        <v>0</v>
      </c>
      <c r="Z11" s="21">
        <f>SUM(S11:X11)*Y11</f>
        <v>0</v>
      </c>
    </row>
    <row r="12" spans="2:26" s="21" customFormat="1" ht="14.45" customHeight="1">
      <c r="B12" s="17"/>
      <c r="C12" s="42"/>
      <c r="D12" s="48"/>
      <c r="E12" s="53"/>
      <c r="F12" s="24">
        <v>1080</v>
      </c>
      <c r="G12" s="24" t="s">
        <v>24</v>
      </c>
      <c r="H12" s="26" t="s">
        <v>7</v>
      </c>
      <c r="I12" s="26"/>
      <c r="J12" s="27">
        <v>25</v>
      </c>
      <c r="K12" s="28"/>
      <c r="L12" s="26"/>
      <c r="M12" s="26"/>
      <c r="N12" s="25"/>
      <c r="O12" s="25"/>
      <c r="P12" s="42"/>
      <c r="Q12" s="20"/>
      <c r="S12" s="21">
        <f>IF(F12=106,56,0)</f>
        <v>0</v>
      </c>
      <c r="T12" s="21">
        <f>IF(F12=1080,84,0)</f>
        <v>84</v>
      </c>
      <c r="U12" s="21">
        <f>IF(F12="1 0 6",50,0)</f>
        <v>0</v>
      </c>
      <c r="V12" s="21">
        <f>IF(F12="1 0 8 0",75,0)</f>
        <v>0</v>
      </c>
      <c r="W12" s="21">
        <f>IF(F12="106 .",55.88,0)</f>
        <v>0</v>
      </c>
      <c r="X12" s="21">
        <f>IF(F12="1080 .",81.28,0)</f>
        <v>0</v>
      </c>
      <c r="Y12" s="21" t="str">
        <f>IF(G12&gt;0,RIGHT(G12,1),0)</f>
        <v>2</v>
      </c>
      <c r="Z12" s="21">
        <f>SUM(S12:X12)*Y12</f>
        <v>168</v>
      </c>
    </row>
    <row r="13" spans="2:26" s="21" customFormat="1" ht="14.45" customHeight="1">
      <c r="B13" s="17"/>
      <c r="C13" s="42"/>
      <c r="D13" s="49"/>
      <c r="E13" s="53"/>
      <c r="F13" s="24">
        <v>1080</v>
      </c>
      <c r="G13" s="24" t="s">
        <v>23</v>
      </c>
      <c r="H13" s="29" t="s">
        <v>8</v>
      </c>
      <c r="I13" s="29"/>
      <c r="J13" s="30">
        <v>35</v>
      </c>
      <c r="K13" s="31"/>
      <c r="L13" s="29"/>
      <c r="M13" s="29"/>
      <c r="N13" s="25"/>
      <c r="O13" s="25"/>
      <c r="P13" s="42"/>
      <c r="Q13" s="20"/>
      <c r="S13" s="21">
        <f>IF(F13=106,56,0)</f>
        <v>0</v>
      </c>
      <c r="T13" s="21">
        <f>IF(F13=1080,84,0)</f>
        <v>84</v>
      </c>
      <c r="U13" s="21">
        <f>IF(F13="1 0 6",50,0)</f>
        <v>0</v>
      </c>
      <c r="V13" s="21">
        <f>IF(F13="1 0 8 0",75,0)</f>
        <v>0</v>
      </c>
      <c r="W13" s="21">
        <f>IF(F13="106 .",55.88,0)</f>
        <v>0</v>
      </c>
      <c r="X13" s="21">
        <f>IF(F13="1080 .",81.28,0)</f>
        <v>0</v>
      </c>
      <c r="Y13" s="21" t="str">
        <f>IF(G13&gt;0,RIGHT(G13,1),0)</f>
        <v>1</v>
      </c>
      <c r="Z13" s="21">
        <f>SUM(S13:X13)*Y13</f>
        <v>84</v>
      </c>
    </row>
    <row r="14" spans="2:26" s="21" customFormat="1" ht="14.45" customHeight="1">
      <c r="B14" s="17"/>
      <c r="C14" s="42">
        <v>2</v>
      </c>
      <c r="D14" s="18">
        <v>35</v>
      </c>
      <c r="E14" s="42">
        <f t="shared" ref="E14:E16" si="1">IF(D14&gt;0,D14/25.4," ")</f>
        <v>1.3779527559055118</v>
      </c>
      <c r="F14" s="22" t="s">
        <v>6</v>
      </c>
      <c r="G14" s="22"/>
      <c r="H14" s="22"/>
      <c r="I14" s="22"/>
      <c r="J14" s="32">
        <f>IF(D14&gt;0,D14," ")</f>
        <v>35</v>
      </c>
      <c r="K14" s="33"/>
      <c r="L14" s="22"/>
      <c r="M14" s="22"/>
      <c r="N14" s="22"/>
      <c r="O14" s="22"/>
      <c r="P14" s="18">
        <v>27</v>
      </c>
      <c r="Q14" s="20"/>
    </row>
    <row r="15" spans="2:26" s="21" customFormat="1" ht="14.45" customHeight="1">
      <c r="B15" s="17"/>
      <c r="C15" s="42"/>
      <c r="D15" s="18">
        <v>75</v>
      </c>
      <c r="E15" s="42">
        <f t="shared" si="1"/>
        <v>2.9527559055118111</v>
      </c>
      <c r="F15" s="26" t="s">
        <v>9</v>
      </c>
      <c r="G15" s="26"/>
      <c r="H15" s="26"/>
      <c r="I15" s="26"/>
      <c r="J15" s="27">
        <f>IF(D15&gt;0,D15," ")</f>
        <v>75</v>
      </c>
      <c r="K15" s="28"/>
      <c r="L15" s="27">
        <f>SUM(J12:J18)/1000</f>
        <v>0.26500000000000001</v>
      </c>
      <c r="M15" s="26" t="s">
        <v>12</v>
      </c>
      <c r="N15" s="26"/>
      <c r="O15" s="26"/>
      <c r="P15" s="42"/>
      <c r="Q15" s="20"/>
    </row>
    <row r="16" spans="2:26" s="21" customFormat="1" ht="14.45" customHeight="1">
      <c r="B16" s="17"/>
      <c r="C16" s="42">
        <v>3</v>
      </c>
      <c r="D16" s="18">
        <v>35</v>
      </c>
      <c r="E16" s="42">
        <f t="shared" si="1"/>
        <v>1.3779527559055118</v>
      </c>
      <c r="F16" s="22" t="s">
        <v>6</v>
      </c>
      <c r="G16" s="22"/>
      <c r="H16" s="22"/>
      <c r="I16" s="22"/>
      <c r="J16" s="32">
        <f>IF(D16&gt;0,D16," ")</f>
        <v>35</v>
      </c>
      <c r="K16" s="33"/>
      <c r="L16" s="22"/>
      <c r="M16" s="22"/>
      <c r="N16" s="22"/>
      <c r="O16" s="22"/>
      <c r="P16" s="18">
        <v>92</v>
      </c>
      <c r="Q16" s="20"/>
    </row>
    <row r="17" spans="2:26" s="21" customFormat="1" ht="14.45" customHeight="1">
      <c r="B17" s="17"/>
      <c r="C17" s="42"/>
      <c r="D17" s="47">
        <f>SUM(Z17:Z21)-D16*(1-P16/100)-D22*(1-P22/100)</f>
        <v>246.39999999999998</v>
      </c>
      <c r="E17" s="53">
        <f>IF(D17&gt;0,D17/25.4," ")</f>
        <v>9.7007874015748037</v>
      </c>
      <c r="F17" s="39">
        <v>1080</v>
      </c>
      <c r="G17" s="39" t="s">
        <v>23</v>
      </c>
      <c r="H17" s="29" t="s">
        <v>8</v>
      </c>
      <c r="I17" s="29"/>
      <c r="J17" s="30">
        <v>35</v>
      </c>
      <c r="K17" s="31"/>
      <c r="L17" s="29"/>
      <c r="M17" s="29"/>
      <c r="N17" s="25"/>
      <c r="O17" s="25"/>
      <c r="P17" s="42"/>
      <c r="Q17" s="20"/>
      <c r="S17" s="21">
        <f>IF(F17=106,56,0)</f>
        <v>0</v>
      </c>
      <c r="T17" s="21">
        <f>IF(F17=1080,84,0)</f>
        <v>84</v>
      </c>
      <c r="U17" s="21">
        <f>IF(F17="1 0 6",50,0)</f>
        <v>0</v>
      </c>
      <c r="V17" s="21">
        <f>IF(F17="1 0 8 0",75,0)</f>
        <v>0</v>
      </c>
      <c r="W17" s="21">
        <f>IF(F17="106 .",55.88,0)</f>
        <v>0</v>
      </c>
      <c r="X17" s="21">
        <f>IF(F17="1080 .",81.28,0)</f>
        <v>0</v>
      </c>
      <c r="Y17" s="21" t="str">
        <f>IF(G17&gt;0,RIGHT(G17,1),0)</f>
        <v>1</v>
      </c>
      <c r="Z17" s="21">
        <f>SUM(S17:X17)*Y17</f>
        <v>84</v>
      </c>
    </row>
    <row r="18" spans="2:26" s="21" customFormat="1" ht="14.45" customHeight="1">
      <c r="B18" s="17"/>
      <c r="C18" s="42"/>
      <c r="D18" s="48"/>
      <c r="E18" s="53"/>
      <c r="F18" s="40"/>
      <c r="G18" s="40"/>
      <c r="H18" s="26" t="s">
        <v>7</v>
      </c>
      <c r="I18" s="26"/>
      <c r="J18" s="27">
        <v>25</v>
      </c>
      <c r="K18" s="28"/>
      <c r="L18" s="26"/>
      <c r="M18" s="26"/>
      <c r="N18" s="25"/>
      <c r="O18" s="25"/>
      <c r="P18" s="42"/>
      <c r="Q18" s="20"/>
      <c r="S18" s="21">
        <f>IF(F18=106,56,0)</f>
        <v>0</v>
      </c>
      <c r="T18" s="21">
        <f>IF(F18=1080,84,0)</f>
        <v>0</v>
      </c>
      <c r="U18" s="21">
        <f>IF(F18="1 0 6",50,0)</f>
        <v>0</v>
      </c>
      <c r="V18" s="21">
        <f>IF(F18="1 0 8 0",75,0)</f>
        <v>0</v>
      </c>
      <c r="W18" s="21">
        <f>IF(F18="106 .",55.88,0)</f>
        <v>0</v>
      </c>
      <c r="X18" s="21">
        <f>IF(F18="1080 .",81.28,0)</f>
        <v>0</v>
      </c>
      <c r="Y18" s="21">
        <f>IF(G18&gt;0,RIGHT(G18,1),0)</f>
        <v>0</v>
      </c>
      <c r="Z18" s="21">
        <f t="shared" ref="Z18" si="2">SUM(S18:X18)*Y18</f>
        <v>0</v>
      </c>
    </row>
    <row r="19" spans="2:26" s="21" customFormat="1" ht="14.45" customHeight="1">
      <c r="B19" s="17"/>
      <c r="C19" s="42"/>
      <c r="D19" s="48"/>
      <c r="E19" s="53"/>
      <c r="F19" s="24">
        <v>1080</v>
      </c>
      <c r="G19" s="24" t="s">
        <v>23</v>
      </c>
      <c r="H19" s="25"/>
      <c r="I19" s="11" t="s">
        <v>10</v>
      </c>
      <c r="J19" s="11"/>
      <c r="K19" s="11"/>
      <c r="L19" s="11"/>
      <c r="M19" s="25"/>
      <c r="N19" s="25"/>
      <c r="O19" s="25"/>
      <c r="P19" s="42"/>
      <c r="Q19" s="20"/>
      <c r="S19" s="21">
        <f>IF(F19=106,56,0)</f>
        <v>0</v>
      </c>
      <c r="T19" s="21">
        <f>IF(F19=1080,84,0)</f>
        <v>84</v>
      </c>
      <c r="U19" s="21">
        <f>IF(F19="1 0 6",50,0)</f>
        <v>0</v>
      </c>
      <c r="V19" s="21">
        <f>IF(F19="1 0 8 0",75,0)</f>
        <v>0</v>
      </c>
      <c r="W19" s="21">
        <f>IF(F19="106 .",55.88,0)</f>
        <v>0</v>
      </c>
      <c r="X19" s="21">
        <f>IF(F19="1080 .",81.28,0)</f>
        <v>0</v>
      </c>
      <c r="Y19" s="21" t="str">
        <f>IF(G19&gt;0,RIGHT(G19,1),0)</f>
        <v>1</v>
      </c>
      <c r="Z19" s="21">
        <f>SUM(S19:X19)*Y19</f>
        <v>84</v>
      </c>
    </row>
    <row r="20" spans="2:26" s="21" customFormat="1" ht="14.45" customHeight="1">
      <c r="B20" s="17"/>
      <c r="C20" s="42"/>
      <c r="D20" s="48"/>
      <c r="E20" s="53"/>
      <c r="F20" s="41"/>
      <c r="G20" s="41"/>
      <c r="H20" s="26" t="s">
        <v>7</v>
      </c>
      <c r="I20" s="26"/>
      <c r="J20" s="27">
        <v>25</v>
      </c>
      <c r="K20" s="28"/>
      <c r="L20" s="26"/>
      <c r="M20" s="26"/>
      <c r="N20" s="25"/>
      <c r="O20" s="25"/>
      <c r="P20" s="42"/>
      <c r="Q20" s="20"/>
      <c r="S20" s="21">
        <f>IF(F20=106,56,0)</f>
        <v>0</v>
      </c>
      <c r="T20" s="21">
        <f>IF(F20=1080,84,0)</f>
        <v>0</v>
      </c>
      <c r="U20" s="21">
        <f>IF(F20="1 0 6",50,0)</f>
        <v>0</v>
      </c>
      <c r="V20" s="21">
        <f>IF(F20="1 0 8 0",75,0)</f>
        <v>0</v>
      </c>
      <c r="W20" s="21">
        <f>IF(F20="106 .",55.88,0)</f>
        <v>0</v>
      </c>
      <c r="X20" s="21">
        <f>IF(F20="1080 .",81.28,0)</f>
        <v>0</v>
      </c>
      <c r="Y20" s="21">
        <f>IF(G20&gt;0,RIGHT(G20,1),0)</f>
        <v>0</v>
      </c>
      <c r="Z20" s="21">
        <f>SUM(S20:X20)*Y20</f>
        <v>0</v>
      </c>
    </row>
    <row r="21" spans="2:26" s="21" customFormat="1" ht="14.45" customHeight="1">
      <c r="B21" s="17"/>
      <c r="C21" s="42"/>
      <c r="D21" s="49"/>
      <c r="E21" s="53"/>
      <c r="F21" s="39">
        <v>1080</v>
      </c>
      <c r="G21" s="39" t="s">
        <v>23</v>
      </c>
      <c r="H21" s="29" t="s">
        <v>8</v>
      </c>
      <c r="I21" s="29"/>
      <c r="J21" s="30">
        <v>35</v>
      </c>
      <c r="K21" s="31"/>
      <c r="L21" s="29"/>
      <c r="M21" s="29"/>
      <c r="N21" s="25"/>
      <c r="O21" s="25"/>
      <c r="P21" s="42"/>
      <c r="Q21" s="20"/>
      <c r="S21" s="21">
        <f>IF(F21=106,56,0)</f>
        <v>0</v>
      </c>
      <c r="T21" s="21">
        <f>IF(F21=1080,84,0)</f>
        <v>84</v>
      </c>
      <c r="U21" s="21">
        <f>IF(F21="1 0 6",50,0)</f>
        <v>0</v>
      </c>
      <c r="V21" s="21">
        <f>IF(F21="1 0 8 0",75,0)</f>
        <v>0</v>
      </c>
      <c r="W21" s="21">
        <f>IF(F21="106 .",55.88,0)</f>
        <v>0</v>
      </c>
      <c r="X21" s="21">
        <f>IF(F21="1080 .",81.28,0)</f>
        <v>0</v>
      </c>
      <c r="Y21" s="21" t="str">
        <f>IF(G21&gt;0,RIGHT(G21,1),0)</f>
        <v>1</v>
      </c>
      <c r="Z21" s="21">
        <f>SUM(S21:X21)*Y21</f>
        <v>84</v>
      </c>
    </row>
    <row r="22" spans="2:26" s="21" customFormat="1" ht="14.45" customHeight="1">
      <c r="B22" s="17"/>
      <c r="C22" s="42">
        <v>4</v>
      </c>
      <c r="D22" s="18">
        <v>35</v>
      </c>
      <c r="E22" s="42">
        <f t="shared" si="0"/>
        <v>1.3779527559055118</v>
      </c>
      <c r="F22" s="22" t="s">
        <v>6</v>
      </c>
      <c r="G22" s="22"/>
      <c r="H22" s="22"/>
      <c r="I22" s="22"/>
      <c r="J22" s="32">
        <f>IF(D22&gt;0,D22," ")</f>
        <v>35</v>
      </c>
      <c r="K22" s="33"/>
      <c r="L22" s="22"/>
      <c r="M22" s="22"/>
      <c r="N22" s="22"/>
      <c r="O22" s="22"/>
      <c r="P22" s="18">
        <v>92</v>
      </c>
      <c r="Q22" s="20"/>
    </row>
    <row r="23" spans="2:26" s="21" customFormat="1" ht="14.45" customHeight="1">
      <c r="B23" s="17"/>
      <c r="C23" s="42"/>
      <c r="D23" s="18">
        <v>75</v>
      </c>
      <c r="E23" s="42">
        <f t="shared" si="0"/>
        <v>2.9527559055118111</v>
      </c>
      <c r="F23" s="26" t="s">
        <v>9</v>
      </c>
      <c r="G23" s="26"/>
      <c r="H23" s="26"/>
      <c r="I23" s="26"/>
      <c r="J23" s="27">
        <f>IF(D23&gt;0,D23," ")</f>
        <v>75</v>
      </c>
      <c r="K23" s="28"/>
      <c r="L23" s="27">
        <f>SUM(J20:J26)/1000</f>
        <v>0.26500000000000001</v>
      </c>
      <c r="M23" s="26" t="s">
        <v>12</v>
      </c>
      <c r="N23" s="26"/>
      <c r="O23" s="26"/>
      <c r="P23" s="42"/>
      <c r="Q23" s="20"/>
    </row>
    <row r="24" spans="2:26" s="21" customFormat="1" ht="14.45" customHeight="1">
      <c r="B24" s="17"/>
      <c r="C24" s="42">
        <v>5</v>
      </c>
      <c r="D24" s="18">
        <v>35</v>
      </c>
      <c r="E24" s="42">
        <f t="shared" si="0"/>
        <v>1.3779527559055118</v>
      </c>
      <c r="F24" s="22" t="s">
        <v>6</v>
      </c>
      <c r="G24" s="22"/>
      <c r="H24" s="22"/>
      <c r="I24" s="22"/>
      <c r="J24" s="32">
        <f>IF(D24&gt;0,D24," ")</f>
        <v>35</v>
      </c>
      <c r="K24" s="33"/>
      <c r="L24" s="22"/>
      <c r="M24" s="22"/>
      <c r="N24" s="22"/>
      <c r="O24" s="22"/>
      <c r="P24" s="18">
        <v>27</v>
      </c>
      <c r="Q24" s="20"/>
    </row>
    <row r="25" spans="2:26" s="21" customFormat="1" ht="14.45" customHeight="1">
      <c r="B25" s="17"/>
      <c r="C25" s="42"/>
      <c r="D25" s="47">
        <f>SUM(Z25:Z27)-D24*(1-P24/100)</f>
        <v>226.45</v>
      </c>
      <c r="E25" s="53">
        <f t="shared" si="0"/>
        <v>8.9153543307086611</v>
      </c>
      <c r="F25" s="24">
        <v>1080</v>
      </c>
      <c r="G25" s="24" t="s">
        <v>23</v>
      </c>
      <c r="H25" s="29" t="s">
        <v>8</v>
      </c>
      <c r="I25" s="29"/>
      <c r="J25" s="30">
        <v>35</v>
      </c>
      <c r="K25" s="31"/>
      <c r="L25" s="29"/>
      <c r="M25" s="29"/>
      <c r="N25" s="25"/>
      <c r="O25" s="25"/>
      <c r="P25" s="42"/>
      <c r="Q25" s="20"/>
      <c r="S25" s="21">
        <f>IF(F25=106,56,0)</f>
        <v>0</v>
      </c>
      <c r="T25" s="21">
        <f>IF(F25=1080,84,0)</f>
        <v>84</v>
      </c>
      <c r="U25" s="21">
        <f>IF(F25="1 0 6",50,0)</f>
        <v>0</v>
      </c>
      <c r="V25" s="21">
        <f>IF(F25="1 0 8 0",75,0)</f>
        <v>0</v>
      </c>
      <c r="W25" s="21">
        <f>IF(F25="106 .",55.88,0)</f>
        <v>0</v>
      </c>
      <c r="X25" s="21">
        <f>IF(F25="1080 .",81.28,0)</f>
        <v>0</v>
      </c>
      <c r="Y25" s="21" t="str">
        <f>IF(G25&gt;0,RIGHT(G25,1),0)</f>
        <v>1</v>
      </c>
      <c r="Z25" s="21">
        <f>SUM(S25:X25)*Y25</f>
        <v>84</v>
      </c>
    </row>
    <row r="26" spans="2:26" s="21" customFormat="1" ht="14.45" customHeight="1">
      <c r="B26" s="17"/>
      <c r="C26" s="42"/>
      <c r="D26" s="48"/>
      <c r="E26" s="53"/>
      <c r="F26" s="24">
        <v>1080</v>
      </c>
      <c r="G26" s="24" t="s">
        <v>24</v>
      </c>
      <c r="H26" s="26" t="s">
        <v>7</v>
      </c>
      <c r="I26" s="26"/>
      <c r="J26" s="27">
        <v>25</v>
      </c>
      <c r="K26" s="28"/>
      <c r="L26" s="26"/>
      <c r="M26" s="26"/>
      <c r="N26" s="25"/>
      <c r="O26" s="25"/>
      <c r="P26" s="42"/>
      <c r="Q26" s="20"/>
      <c r="S26" s="21">
        <f>IF(F26=106,56,0)</f>
        <v>0</v>
      </c>
      <c r="T26" s="21">
        <f>IF(F26=1080,84,0)</f>
        <v>84</v>
      </c>
      <c r="U26" s="21">
        <f>IF(F26="1 0 6",50,0)</f>
        <v>0</v>
      </c>
      <c r="V26" s="21">
        <f>IF(F26="1 0 8 0",75,0)</f>
        <v>0</v>
      </c>
      <c r="W26" s="21">
        <f>IF(F26="106 .",55.88,0)</f>
        <v>0</v>
      </c>
      <c r="X26" s="21">
        <f>IF(F26="1080 .",81.28,0)</f>
        <v>0</v>
      </c>
      <c r="Y26" s="21" t="str">
        <f>IF(G26&gt;0,RIGHT(G26,1),0)</f>
        <v>2</v>
      </c>
      <c r="Z26" s="21">
        <f t="shared" ref="Z26:Z27" si="3">SUM(S26:X26)*Y26</f>
        <v>168</v>
      </c>
    </row>
    <row r="27" spans="2:26" s="21" customFormat="1" ht="14.45" customHeight="1">
      <c r="B27" s="17"/>
      <c r="C27" s="42"/>
      <c r="D27" s="49"/>
      <c r="E27" s="53"/>
      <c r="F27" s="24"/>
      <c r="G27" s="24"/>
      <c r="H27" s="25"/>
      <c r="I27" s="11"/>
      <c r="J27" s="11"/>
      <c r="K27" s="11"/>
      <c r="L27" s="11"/>
      <c r="M27" s="25"/>
      <c r="N27" s="25"/>
      <c r="O27" s="25"/>
      <c r="P27" s="42"/>
      <c r="Q27" s="20"/>
      <c r="S27" s="21">
        <f>IF(F27=106,56,0)</f>
        <v>0</v>
      </c>
      <c r="T27" s="21">
        <f>IF(F27=1080,84,0)</f>
        <v>0</v>
      </c>
      <c r="U27" s="21">
        <f>IF(F27="1 0 6",50,0)</f>
        <v>0</v>
      </c>
      <c r="V27" s="21">
        <f>IF(F27="1 0 8 0",75,0)</f>
        <v>0</v>
      </c>
      <c r="W27" s="21">
        <f>IF(F27="106 .",55.88,0)</f>
        <v>0</v>
      </c>
      <c r="X27" s="21">
        <f>IF(F27="1080 .",81.28,0)</f>
        <v>0</v>
      </c>
      <c r="Y27" s="21">
        <f>IF(G27&gt;0,RIGHT(G27,1),0)</f>
        <v>0</v>
      </c>
      <c r="Z27" s="21">
        <f t="shared" si="3"/>
        <v>0</v>
      </c>
    </row>
    <row r="28" spans="2:26" s="21" customFormat="1" ht="14.45" customHeight="1">
      <c r="B28" s="17"/>
      <c r="C28" s="42"/>
      <c r="D28" s="18">
        <v>450</v>
      </c>
      <c r="E28" s="42">
        <f t="shared" si="0"/>
        <v>17.716535433070867</v>
      </c>
      <c r="F28" s="23" t="s">
        <v>2</v>
      </c>
      <c r="G28" s="23"/>
      <c r="H28" s="23"/>
      <c r="I28" s="11"/>
      <c r="J28" s="11"/>
      <c r="K28" s="11"/>
      <c r="L28" s="11"/>
      <c r="M28" s="23"/>
      <c r="N28" s="23"/>
      <c r="O28" s="23"/>
      <c r="P28" s="42"/>
      <c r="Q28" s="20"/>
    </row>
    <row r="29" spans="2:26" s="21" customFormat="1" ht="14.45" customHeight="1">
      <c r="B29" s="17"/>
      <c r="C29" s="42">
        <v>6</v>
      </c>
      <c r="D29" s="18">
        <v>49</v>
      </c>
      <c r="E29" s="42">
        <f t="shared" si="0"/>
        <v>1.9291338582677167</v>
      </c>
      <c r="F29" s="22" t="s">
        <v>5</v>
      </c>
      <c r="G29" s="22" t="s">
        <v>0</v>
      </c>
      <c r="H29" s="22" t="s">
        <v>1</v>
      </c>
      <c r="I29" s="11"/>
      <c r="J29" s="11"/>
      <c r="K29" s="11"/>
      <c r="L29" s="11"/>
      <c r="M29" s="22"/>
      <c r="N29" s="22"/>
      <c r="O29" s="22"/>
      <c r="P29" s="42"/>
      <c r="Q29" s="20"/>
    </row>
    <row r="30" spans="2:26" s="21" customFormat="1" ht="14.45" customHeight="1">
      <c r="B30" s="17"/>
      <c r="C30" s="42"/>
      <c r="D30" s="18">
        <v>18</v>
      </c>
      <c r="E30" s="42">
        <f t="shared" si="0"/>
        <v>0.70866141732283472</v>
      </c>
      <c r="F30" s="19" t="s">
        <v>15</v>
      </c>
      <c r="G30" s="19"/>
      <c r="H30" s="19"/>
      <c r="I30" s="11"/>
      <c r="J30" s="11"/>
      <c r="K30" s="11"/>
      <c r="L30" s="11"/>
      <c r="M30" s="19"/>
      <c r="N30" s="19"/>
      <c r="O30" s="19"/>
      <c r="P30" s="42"/>
      <c r="Q30" s="20"/>
    </row>
    <row r="31" spans="2:26" s="21" customFormat="1" ht="14.45" customHeight="1">
      <c r="B31" s="50" t="s">
        <v>16</v>
      </c>
      <c r="C31" s="52"/>
      <c r="D31" s="18">
        <f>SUM(D8:D30)</f>
        <v>2023.3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42"/>
      <c r="Q31" s="20"/>
    </row>
    <row r="32" spans="2:26" s="21" customFormat="1" ht="14.45" customHeight="1">
      <c r="B32" s="17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42"/>
      <c r="Q32" s="20"/>
    </row>
    <row r="33" spans="2:17" s="21" customFormat="1" ht="14.45" customHeight="1">
      <c r="B33" s="50" t="s">
        <v>17</v>
      </c>
      <c r="C33" s="51"/>
      <c r="D33" s="51"/>
      <c r="E33" s="51"/>
      <c r="F33" s="18">
        <v>0.26</v>
      </c>
      <c r="G33" s="34" t="s">
        <v>18</v>
      </c>
      <c r="H33" s="11"/>
      <c r="I33" s="11"/>
      <c r="J33" s="11"/>
      <c r="K33" s="11"/>
      <c r="L33" s="11"/>
      <c r="M33" s="11"/>
      <c r="N33" s="11"/>
      <c r="O33" s="11"/>
      <c r="P33" s="42"/>
      <c r="Q33" s="20"/>
    </row>
    <row r="34" spans="2:17" s="21" customFormat="1" ht="14.45" customHeight="1">
      <c r="B34" s="50" t="s">
        <v>19</v>
      </c>
      <c r="C34" s="51"/>
      <c r="D34" s="51"/>
      <c r="E34" s="51"/>
      <c r="F34" s="18">
        <v>2</v>
      </c>
      <c r="G34" s="34" t="s">
        <v>20</v>
      </c>
      <c r="H34" s="11"/>
      <c r="I34" s="11"/>
      <c r="J34" s="11"/>
      <c r="K34" s="11"/>
      <c r="L34" s="11"/>
      <c r="M34" s="11"/>
      <c r="N34" s="11"/>
      <c r="O34" s="11"/>
      <c r="P34" s="42"/>
      <c r="Q34" s="20"/>
    </row>
    <row r="35" spans="2:17" s="21" customFormat="1" ht="14.45" customHeight="1" thickBot="1"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7"/>
      <c r="Q35" s="38"/>
    </row>
  </sheetData>
  <mergeCells count="11">
    <mergeCell ref="B33:E33"/>
    <mergeCell ref="B34:E34"/>
    <mergeCell ref="D17:D21"/>
    <mergeCell ref="D11:D13"/>
    <mergeCell ref="E17:E21"/>
    <mergeCell ref="E11:E13"/>
    <mergeCell ref="G2:L3"/>
    <mergeCell ref="G4:L5"/>
    <mergeCell ref="D25:D27"/>
    <mergeCell ref="E25:E27"/>
    <mergeCell ref="B31:C31"/>
  </mergeCells>
  <phoneticPr fontId="1" type="noConversion"/>
  <dataValidations count="6">
    <dataValidation type="list" allowBlank="1" showInputMessage="1" showErrorMessage="1" sqref="F28 F10">
      <formula1>"IT-180A rigid,TU-752 rigid"</formula1>
    </dataValidation>
    <dataValidation type="list" allowBlank="1" showInputMessage="1" showErrorMessage="1" sqref="H29 H9">
      <formula1>"plating,button plating"</formula1>
    </dataValidation>
    <dataValidation type="list" allowBlank="1" showInputMessage="1" showErrorMessage="1" sqref="G29 G9">
      <formula1>"18um+,12um+,35um+"</formula1>
    </dataValidation>
    <dataValidation type="list" allowBlank="1" showInputMessage="1" showErrorMessage="1" sqref="F11:F13 F25:F27 F17 F19 F21">
      <formula1>"106,1080,1 0 6,1 0 8 0,106 .,1080 ."</formula1>
    </dataValidation>
    <dataValidation type="list" allowBlank="1" showInputMessage="1" showErrorMessage="1" sqref="G11:G13 G25:G27 G17 G19 G21">
      <formula1>"x1,x2,x3,x4,x5"</formula1>
    </dataValidation>
    <dataValidation type="list" allowBlank="1" showInputMessage="1" showErrorMessage="1" sqref="G2">
      <formula1>"Stack-up of Shengyi's material,Stack-up of Thinflex's material,Stack-up of Dupont's material,Stack-up of Panasonic's material"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6-4(内)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2017-09-19T06:41:34Z</dcterms:modified>
</cp:coreProperties>
</file>