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IR\SEMESTER 5\MULTIVARIAT\"/>
    </mc:Choice>
  </mc:AlternateContent>
  <xr:revisionPtr revIDLastSave="0" documentId="13_ncr:1_{58FCFA2F-F2D8-47F7-A5B4-6153D302E2D3}" xr6:coauthVersionLast="47" xr6:coauthVersionMax="47" xr10:uidLastSave="{00000000-0000-0000-0000-000000000000}"/>
  <bookViews>
    <workbookView xWindow="10245" yWindow="0" windowWidth="10245" windowHeight="11520" tabRatio="723" activeTab="1" xr2:uid="{2A83157B-2D42-4FB1-AD22-3DA7A1E85C78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7" i="2" l="1"/>
  <c r="P23" i="2"/>
  <c r="S23" i="2"/>
  <c r="P24" i="2"/>
  <c r="S24" i="2"/>
  <c r="P25" i="2"/>
  <c r="P26" i="2" s="1"/>
  <c r="S25" i="2"/>
  <c r="S26" i="2"/>
  <c r="O17" i="2"/>
  <c r="O14" i="2"/>
  <c r="O12" i="2" a="1"/>
  <c r="O12" i="2" s="1"/>
  <c r="S9" i="2" a="1"/>
  <c r="S10" i="2" s="1"/>
  <c r="S9" i="2"/>
  <c r="Q9" i="2" a="1"/>
  <c r="Q9" i="2" s="1"/>
  <c r="P9" i="2"/>
  <c r="O9" i="2"/>
  <c r="Q7" i="2"/>
  <c r="R7" i="2"/>
  <c r="R6" i="2"/>
  <c r="Q6" i="2"/>
  <c r="O2" i="2"/>
  <c r="O6" i="2"/>
  <c r="K16" i="2"/>
  <c r="I16" i="2"/>
  <c r="I20" i="2" s="1"/>
  <c r="L20" i="2" s="1"/>
  <c r="O16" i="2"/>
  <c r="L10" i="2"/>
  <c r="L17" i="2" s="1"/>
  <c r="K10" i="2"/>
  <c r="K17" i="2" s="1"/>
  <c r="I10" i="2"/>
  <c r="I17" i="2" s="1"/>
  <c r="H10" i="2"/>
  <c r="H17" i="2" s="1"/>
  <c r="L9" i="2"/>
  <c r="L16" i="2" s="1"/>
  <c r="K9" i="2"/>
  <c r="I9" i="2"/>
  <c r="H9" i="2"/>
  <c r="H16" i="2" s="1"/>
  <c r="H20" i="2" s="1"/>
  <c r="K20" i="2" s="1"/>
  <c r="L6" i="2"/>
  <c r="K6" i="2"/>
  <c r="P22" i="2" s="1"/>
  <c r="I6" i="2"/>
  <c r="S22" i="2" s="1"/>
  <c r="H6" i="2"/>
  <c r="Q6" i="1"/>
  <c r="P6" i="1"/>
  <c r="O6" i="1"/>
  <c r="S27" i="2" l="1"/>
  <c r="P28" i="2"/>
  <c r="S28" i="2"/>
  <c r="O18" i="2"/>
  <c r="P12" i="2"/>
  <c r="R10" i="2"/>
  <c r="Q10" i="2"/>
  <c r="R9" i="2"/>
  <c r="H21" i="2"/>
  <c r="K21" i="2" s="1"/>
  <c r="I21" i="2"/>
  <c r="L21" i="2" s="1"/>
  <c r="P6" i="2"/>
  <c r="K20" i="1" l="1"/>
  <c r="I20" i="1"/>
  <c r="H16" i="1"/>
  <c r="L10" i="1"/>
  <c r="L17" i="1" s="1"/>
  <c r="K9" i="1"/>
  <c r="K16" i="1" s="1"/>
  <c r="I10" i="1"/>
  <c r="I17" i="1" s="1"/>
  <c r="I9" i="1"/>
  <c r="H9" i="1"/>
  <c r="I16" i="1"/>
  <c r="S25" i="1"/>
  <c r="P25" i="1"/>
  <c r="S24" i="1"/>
  <c r="P24" i="1"/>
  <c r="S21" i="1"/>
  <c r="P21" i="1"/>
  <c r="O17" i="1"/>
  <c r="R16" i="1"/>
  <c r="R15" i="1"/>
  <c r="O15" i="1"/>
  <c r="O16" i="1"/>
  <c r="Q7" i="1"/>
  <c r="K10" i="1"/>
  <c r="K17" i="1" s="1"/>
  <c r="L9" i="1"/>
  <c r="L16" i="1" s="1"/>
  <c r="H10" i="1"/>
  <c r="H17" i="1" s="1"/>
  <c r="L6" i="1"/>
  <c r="K6" i="1"/>
  <c r="I6" i="1"/>
  <c r="H6" i="1"/>
  <c r="H20" i="1" l="1"/>
  <c r="P22" i="1" s="1"/>
  <c r="P23" i="1" s="1"/>
  <c r="L20" i="1"/>
  <c r="R6" i="1" s="1"/>
  <c r="H21" i="1"/>
  <c r="K21" i="1" s="1"/>
  <c r="I21" i="1"/>
  <c r="L21" i="1" s="1"/>
  <c r="R7" i="1" s="1"/>
  <c r="S22" i="1" s="1"/>
  <c r="S23" i="1" s="1"/>
  <c r="S26" i="1" l="1"/>
  <c r="S27" i="1"/>
  <c r="P26" i="1"/>
  <c r="P27" i="1"/>
</calcChain>
</file>

<file path=xl/sharedStrings.xml><?xml version="1.0" encoding="utf-8"?>
<sst xmlns="http://schemas.openxmlformats.org/spreadsheetml/2006/main" count="129" uniqueCount="56">
  <si>
    <t>Mata Kuliah</t>
  </si>
  <si>
    <t>SD-A1 UTS</t>
  </si>
  <si>
    <t>SD-A1 UAS</t>
  </si>
  <si>
    <t>SD-A2 UTS</t>
  </si>
  <si>
    <t>SD-A2 UAS</t>
  </si>
  <si>
    <t>MK1</t>
  </si>
  <si>
    <t>MK2</t>
  </si>
  <si>
    <t>MK3</t>
  </si>
  <si>
    <t>MK4</t>
  </si>
  <si>
    <t>MK5</t>
  </si>
  <si>
    <t>MK6</t>
  </si>
  <si>
    <t>MK7</t>
  </si>
  <si>
    <t>MK8</t>
  </si>
  <si>
    <t>MK9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</si>
  <si>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</si>
  <si>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</si>
  <si>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</si>
  <si>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</si>
  <si>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</si>
  <si>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</si>
  <si>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</si>
  <si>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</si>
  <si>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</si>
  <si>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</si>
  <si>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MK20</t>
  </si>
  <si>
    <t>n1</t>
  </si>
  <si>
    <t>n2</t>
  </si>
  <si>
    <t>n2-1</t>
  </si>
  <si>
    <t>n1-1</t>
  </si>
  <si>
    <t>Xbar1</t>
  </si>
  <si>
    <t>Xbar2</t>
  </si>
  <si>
    <t>S1</t>
  </si>
  <si>
    <t>s11</t>
  </si>
  <si>
    <t>s21</t>
  </si>
  <si>
    <t>s12</t>
  </si>
  <si>
    <t>s22</t>
  </si>
  <si>
    <t>(n1-1)S1</t>
  </si>
  <si>
    <t>(n2-1)S2</t>
  </si>
  <si>
    <t>S2</t>
  </si>
  <si>
    <t>(n1-1)S1 + (n2-1)S2</t>
  </si>
  <si>
    <t>Spooled</t>
  </si>
  <si>
    <t>T^2</t>
  </si>
  <si>
    <t>df</t>
  </si>
  <si>
    <t>F</t>
  </si>
  <si>
    <t>c^2</t>
  </si>
  <si>
    <t>t</t>
  </si>
  <si>
    <t>CI 95% - Hotelling</t>
  </si>
  <si>
    <t>xbar1-xbar2</t>
  </si>
  <si>
    <t>UTS</t>
  </si>
  <si>
    <t>UAS</t>
  </si>
  <si>
    <t>(1/n1+1/n2)*Spooled)</t>
  </si>
  <si>
    <t>[(1/n1+1/n2)*Spooled)]^1/2</t>
  </si>
  <si>
    <t>c</t>
  </si>
  <si>
    <t>LB</t>
  </si>
  <si>
    <t>UB</t>
  </si>
  <si>
    <t>1/n1 + 1/n2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</si>
</sst>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C028-C856-4E25-96FD-E8D6C6FFCCA7}">
  <dimension ref="B2:S27"/>
  <sheetViews>
    <sheetView topLeftCell="H1" zoomScale="80" zoomScaleNormal="80" workbookViewId="0">
      <selection activeCell="Q7" sqref="Q7"/>
    </sheetView>
  </sheetViews>
  <sheetFormatPr defaultRowHeight="15" x14ac:dyDescent="0.25"/>
  <cols>
    <col min="2" max="2" width="11.42578125" bestFit="1" customWidth="1"/>
    <col min="3" max="3" width="10" bestFit="1" customWidth="1"/>
    <col min="4" max="4" width="10.28515625" bestFit="1" customWidth="1"/>
    <col min="5" max="5" width="10" bestFit="1" customWidth="1"/>
    <col min="6" max="6" width="10.28515625" bestFit="1" customWidth="1"/>
    <col min="7" max="7" width="5" bestFit="1" customWidth="1"/>
  </cols>
  <sheetData>
    <row r="2" spans="2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s="2" t="s">
        <v>25</v>
      </c>
      <c r="I2">
        <v>20</v>
      </c>
      <c r="K2" s="2" t="s">
        <v>28</v>
      </c>
      <c r="L2">
        <v>19</v>
      </c>
    </row>
    <row r="3" spans="2:19" x14ac:dyDescent="0.25">
      <c r="B3" t="s">
        <v>5</v>
      </c>
      <c r="C3">
        <v>75.7</v>
      </c>
      <c r="D3">
        <v>82.8</v>
      </c>
      <c r="E3">
        <v>67.5</v>
      </c>
      <c r="F3">
        <v>72.3</v>
      </c>
      <c r="H3" s="2" t="s">
        <v>26</v>
      </c>
      <c r="I3">
        <v>20</v>
      </c>
      <c r="K3" s="2" t="s">
        <v>27</v>
      </c>
      <c r="L3">
        <v>19</v>
      </c>
    </row>
    <row r="4" spans="2:19" x14ac:dyDescent="0.25">
      <c r="B4" t="s">
        <v>6</v>
      </c>
      <c r="C4">
        <v>77</v>
      </c>
      <c r="D4">
        <v>83.7</v>
      </c>
      <c r="E4">
        <v>67.3</v>
      </c>
      <c r="F4">
        <v>74.900000000000006</v>
      </c>
    </row>
    <row r="5" spans="2:19" x14ac:dyDescent="0.25">
      <c r="B5" t="s">
        <v>7</v>
      </c>
      <c r="C5">
        <v>71.3</v>
      </c>
      <c r="D5">
        <v>77.099999999999994</v>
      </c>
      <c r="E5">
        <v>70.099999999999994</v>
      </c>
      <c r="F5">
        <v>76</v>
      </c>
      <c r="H5" s="5" t="s">
        <v>29</v>
      </c>
      <c r="I5" s="5"/>
      <c r="K5" s="5" t="s">
        <v>30</v>
      </c>
      <c r="L5" s="5"/>
    </row>
    <row r="6" spans="2:19" x14ac:dyDescent="0.25">
      <c r="B6" t="s">
        <v>8</v>
      </c>
      <c r="C6">
        <v>69.3</v>
      </c>
      <c r="D6">
        <v>78.900000000000006</v>
      </c>
      <c r="E6">
        <v>75.900000000000006</v>
      </c>
      <c r="F6">
        <v>79.8</v>
      </c>
      <c r="H6">
        <f>AVERAGE(C3:C22)</f>
        <v>74.814999999999998</v>
      </c>
      <c r="I6">
        <f>AVERAGE(D3:D22)</f>
        <v>83.045000000000002</v>
      </c>
      <c r="K6">
        <f>AVERAGE(E3:E22)</f>
        <v>69.885000000000019</v>
      </c>
      <c r="L6">
        <f>AVERAGE(F3:F22)</f>
        <v>75.494999999999976</v>
      </c>
      <c r="N6" t="s">
        <v>41</v>
      </c>
      <c r="O6">
        <f>H6-K6</f>
        <v>4.9299999999999784</v>
      </c>
      <c r="P6">
        <f>I6-L6</f>
        <v>7.5500000000000256</v>
      </c>
      <c r="Q6">
        <f>K20*((1/$I$2)+(1/$I$3))</f>
        <v>1.0850815789473682</v>
      </c>
      <c r="R6">
        <f>L20*((1/$I$2)+(1/$I$3))</f>
        <v>0.78864473684210523</v>
      </c>
      <c r="S6">
        <v>4.9299999999999784</v>
      </c>
    </row>
    <row r="7" spans="2:19" x14ac:dyDescent="0.25">
      <c r="B7" t="s">
        <v>9</v>
      </c>
      <c r="C7">
        <v>73.599999999999994</v>
      </c>
      <c r="D7">
        <v>84.1</v>
      </c>
      <c r="E7">
        <v>72.099999999999994</v>
      </c>
      <c r="F7">
        <v>80.2</v>
      </c>
      <c r="Q7">
        <f>K21*((1/$I$2)+(1/$I$3))</f>
        <v>0.78864473684210523</v>
      </c>
      <c r="R7">
        <f>L21*((1/$I$2)+(1/$I$3))</f>
        <v>1.1045236842105259</v>
      </c>
      <c r="S7">
        <v>7.5500000000000256</v>
      </c>
    </row>
    <row r="8" spans="2:19" x14ac:dyDescent="0.25">
      <c r="B8" t="s">
        <v>10</v>
      </c>
      <c r="C8">
        <v>73.2</v>
      </c>
      <c r="D8">
        <v>81.599999999999994</v>
      </c>
      <c r="E8">
        <v>66.2</v>
      </c>
      <c r="F8">
        <v>69.2</v>
      </c>
      <c r="H8" s="5" t="s">
        <v>31</v>
      </c>
      <c r="I8" s="5"/>
      <c r="K8" s="5" t="s">
        <v>38</v>
      </c>
      <c r="L8" s="5"/>
    </row>
    <row r="9" spans="2:19" x14ac:dyDescent="0.25">
      <c r="B9" t="s">
        <v>11</v>
      </c>
      <c r="C9">
        <v>74</v>
      </c>
      <c r="D9">
        <v>82.3</v>
      </c>
      <c r="E9">
        <v>69.8</v>
      </c>
      <c r="F9">
        <v>73</v>
      </c>
      <c r="H9">
        <f>_xlfn.COVARIANCE.S(C3:C22,C3:C22)</f>
        <v>10.212921052631575</v>
      </c>
      <c r="I9">
        <f>_xlfn.COVARIANCE.S(C3:C22,D3:D22)</f>
        <v>9.8187631578947308</v>
      </c>
      <c r="K9">
        <f>_xlfn.COVARIANCE.S(E3:E22,E3:E22)</f>
        <v>11.48871052631579</v>
      </c>
      <c r="L9">
        <f>_xlfn.COVARIANCE.S(E3:E22,F3:F22)</f>
        <v>5.954131578947373</v>
      </c>
      <c r="O9">
        <v>4.9299999999999784</v>
      </c>
      <c r="P9">
        <v>7.5500000000000256</v>
      </c>
      <c r="Q9">
        <v>1.9157864090000001</v>
      </c>
      <c r="R9">
        <v>-1.367897278</v>
      </c>
      <c r="S9">
        <v>4.9299999999999784</v>
      </c>
    </row>
    <row r="10" spans="2:19" x14ac:dyDescent="0.25">
      <c r="B10" t="s">
        <v>12</v>
      </c>
      <c r="C10">
        <v>77.599999999999994</v>
      </c>
      <c r="D10">
        <v>86</v>
      </c>
      <c r="E10">
        <v>72.2</v>
      </c>
      <c r="F10">
        <v>76.3</v>
      </c>
      <c r="H10">
        <f>_xlfn.COVARIANCE.S(D3:D22, C3:C22)</f>
        <v>9.8187631578947308</v>
      </c>
      <c r="I10">
        <f>_xlfn.COVARIANCE.S(D3:D22,D3:D22)</f>
        <v>13.394184210526307</v>
      </c>
      <c r="K10">
        <f>_xlfn.COVARIANCE.S(F3:F22, E3:E22)</f>
        <v>5.954131578947373</v>
      </c>
      <c r="L10">
        <f>_xlfn.COVARIANCE.S(F3:F22, F3:F22)</f>
        <v>8.6962894736842138</v>
      </c>
      <c r="Q10">
        <v>-1.367897278</v>
      </c>
      <c r="R10">
        <v>1.8820644449999999</v>
      </c>
      <c r="S10">
        <v>7.5500000000000256</v>
      </c>
    </row>
    <row r="11" spans="2:19" x14ac:dyDescent="0.25">
      <c r="B11" t="s">
        <v>13</v>
      </c>
      <c r="C11">
        <v>73</v>
      </c>
      <c r="D11">
        <v>80.2</v>
      </c>
      <c r="E11">
        <v>62.7</v>
      </c>
      <c r="F11">
        <v>73.8</v>
      </c>
    </row>
    <row r="12" spans="2:19" x14ac:dyDescent="0.25">
      <c r="B12" t="s">
        <v>14</v>
      </c>
      <c r="C12">
        <v>77.7</v>
      </c>
      <c r="D12">
        <v>90.2</v>
      </c>
      <c r="E12">
        <v>74.2</v>
      </c>
      <c r="F12">
        <v>78.900000000000006</v>
      </c>
      <c r="H12" s="1" t="s">
        <v>32</v>
      </c>
      <c r="I12" s="1" t="s">
        <v>34</v>
      </c>
      <c r="O12">
        <v>-0.88282002000000004</v>
      </c>
      <c r="P12">
        <v>7.4658362</v>
      </c>
    </row>
    <row r="13" spans="2:19" x14ac:dyDescent="0.25">
      <c r="B13" t="s">
        <v>15</v>
      </c>
      <c r="C13">
        <v>74</v>
      </c>
      <c r="D13">
        <v>82.8</v>
      </c>
      <c r="E13">
        <v>64.2</v>
      </c>
      <c r="F13">
        <v>76.3</v>
      </c>
      <c r="H13" s="1" t="s">
        <v>33</v>
      </c>
      <c r="I13" s="1" t="s">
        <v>35</v>
      </c>
      <c r="N13" s="2" t="s">
        <v>41</v>
      </c>
      <c r="O13" s="3">
        <v>52.014760610000003</v>
      </c>
    </row>
    <row r="14" spans="2:19" x14ac:dyDescent="0.25">
      <c r="B14" t="s">
        <v>16</v>
      </c>
      <c r="C14">
        <v>73</v>
      </c>
      <c r="D14">
        <v>78.7</v>
      </c>
      <c r="E14">
        <v>72.3</v>
      </c>
      <c r="F14">
        <v>74.5</v>
      </c>
    </row>
    <row r="15" spans="2:19" x14ac:dyDescent="0.25">
      <c r="B15" t="s">
        <v>17</v>
      </c>
      <c r="C15">
        <v>77.599999999999994</v>
      </c>
      <c r="D15">
        <v>85.6</v>
      </c>
      <c r="E15">
        <v>70.099999999999994</v>
      </c>
      <c r="F15">
        <v>72.8</v>
      </c>
      <c r="H15" s="5" t="s">
        <v>36</v>
      </c>
      <c r="I15" s="5"/>
      <c r="K15" s="5" t="s">
        <v>37</v>
      </c>
      <c r="L15" s="5"/>
      <c r="N15" t="s">
        <v>42</v>
      </c>
      <c r="O15">
        <f>((20+20-2)*2)/(20+20-2-1)</f>
        <v>2.0540540540540539</v>
      </c>
      <c r="Q15" t="s">
        <v>42</v>
      </c>
      <c r="R15">
        <f>((20+20-2)*2)/(20+20-2-1)</f>
        <v>2.0540540540540539</v>
      </c>
    </row>
    <row r="16" spans="2:19" x14ac:dyDescent="0.25">
      <c r="B16" t="s">
        <v>18</v>
      </c>
      <c r="C16">
        <v>75</v>
      </c>
      <c r="D16">
        <v>82</v>
      </c>
      <c r="E16">
        <v>67.3</v>
      </c>
      <c r="F16">
        <v>75.599999999999994</v>
      </c>
      <c r="H16">
        <f>H9*$L$2</f>
        <v>194.04549999999992</v>
      </c>
      <c r="I16">
        <f>I9*$L$2</f>
        <v>186.55649999999989</v>
      </c>
      <c r="K16">
        <f>K9*$L$3</f>
        <v>218.28550000000001</v>
      </c>
      <c r="L16">
        <f>L9*$L$3</f>
        <v>113.12850000000009</v>
      </c>
      <c r="N16" t="s">
        <v>43</v>
      </c>
      <c r="O16">
        <f>_xlfn.F.INV.RT(0.05,2,(I2+I3-2-1))</f>
        <v>3.2519238463872067</v>
      </c>
      <c r="Q16" t="s">
        <v>45</v>
      </c>
      <c r="R16">
        <f>_xlfn.T.INV.2T(0.05/(2*2),(I2+I3-2))</f>
        <v>2.6221992175650581</v>
      </c>
    </row>
    <row r="17" spans="2:19" x14ac:dyDescent="0.25">
      <c r="B17" t="s">
        <v>19</v>
      </c>
      <c r="C17">
        <v>82.3</v>
      </c>
      <c r="D17">
        <v>88.1</v>
      </c>
      <c r="E17">
        <v>69.2</v>
      </c>
      <c r="F17">
        <v>71.5</v>
      </c>
      <c r="H17">
        <f>H10*$L$2</f>
        <v>186.55649999999989</v>
      </c>
      <c r="I17">
        <f>I10*$L$2</f>
        <v>254.48949999999982</v>
      </c>
      <c r="K17">
        <f>K10*$L$3</f>
        <v>113.12850000000009</v>
      </c>
      <c r="L17">
        <f>L10*$L$3</f>
        <v>165.22950000000006</v>
      </c>
      <c r="N17" t="s">
        <v>44</v>
      </c>
      <c r="O17">
        <f>O15*O16</f>
        <v>6.6796273601466947</v>
      </c>
    </row>
    <row r="18" spans="2:19" x14ac:dyDescent="0.25">
      <c r="B18" t="s">
        <v>20</v>
      </c>
      <c r="C18">
        <v>70.3</v>
      </c>
      <c r="D18">
        <v>75.900000000000006</v>
      </c>
      <c r="E18">
        <v>70.400000000000006</v>
      </c>
      <c r="F18">
        <v>75.599999999999994</v>
      </c>
    </row>
    <row r="19" spans="2:19" x14ac:dyDescent="0.25">
      <c r="B19" t="s">
        <v>21</v>
      </c>
      <c r="C19">
        <v>71.900000000000006</v>
      </c>
      <c r="D19">
        <v>83.4</v>
      </c>
      <c r="E19">
        <v>73.2</v>
      </c>
      <c r="F19">
        <v>76.3</v>
      </c>
      <c r="H19" s="5" t="s">
        <v>39</v>
      </c>
      <c r="I19" s="5"/>
      <c r="K19" s="5" t="s">
        <v>40</v>
      </c>
      <c r="L19" s="5"/>
      <c r="N19" s="6" t="s">
        <v>46</v>
      </c>
      <c r="O19" s="6"/>
      <c r="P19" s="6"/>
      <c r="Q19" s="6"/>
      <c r="R19" s="6"/>
      <c r="S19" s="6"/>
    </row>
    <row r="20" spans="2:19" x14ac:dyDescent="0.25">
      <c r="B20" t="s">
        <v>22</v>
      </c>
      <c r="C20">
        <v>78.099999999999994</v>
      </c>
      <c r="D20">
        <v>86.5</v>
      </c>
      <c r="E20">
        <v>73.2</v>
      </c>
      <c r="F20">
        <v>77.7</v>
      </c>
      <c r="H20">
        <f>H16+K16</f>
        <v>412.3309999999999</v>
      </c>
      <c r="I20">
        <f>I16+L16</f>
        <v>299.68499999999995</v>
      </c>
      <c r="K20">
        <f>H20/($I$2+$I$3-2)</f>
        <v>10.850815789473682</v>
      </c>
      <c r="L20">
        <f>I20/($I$2+$I$3-2)</f>
        <v>7.8864473684210514</v>
      </c>
      <c r="N20" s="6" t="s">
        <v>48</v>
      </c>
      <c r="O20" s="6"/>
      <c r="P20" s="6"/>
      <c r="Q20" s="6" t="s">
        <v>49</v>
      </c>
      <c r="R20" s="6"/>
      <c r="S20" s="6"/>
    </row>
    <row r="21" spans="2:19" x14ac:dyDescent="0.25">
      <c r="B21" t="s">
        <v>23</v>
      </c>
      <c r="C21">
        <v>78.3</v>
      </c>
      <c r="D21">
        <v>86.6</v>
      </c>
      <c r="E21">
        <v>67.900000000000006</v>
      </c>
      <c r="F21">
        <v>75</v>
      </c>
      <c r="H21">
        <f>H17+K17</f>
        <v>299.68499999999995</v>
      </c>
      <c r="I21">
        <f>I17+L17</f>
        <v>419.71899999999988</v>
      </c>
      <c r="K21">
        <f>H21/($I$2+$I$3-2)</f>
        <v>7.8864473684210514</v>
      </c>
      <c r="L21">
        <f>I21/($I$2+$I$3-2)</f>
        <v>11.045236842105259</v>
      </c>
      <c r="N21" t="s">
        <v>47</v>
      </c>
      <c r="P21">
        <f>H6-K6</f>
        <v>4.9299999999999784</v>
      </c>
      <c r="Q21" t="s">
        <v>47</v>
      </c>
      <c r="S21">
        <f>I6-L6</f>
        <v>7.5500000000000256</v>
      </c>
    </row>
    <row r="22" spans="2:19" x14ac:dyDescent="0.25">
      <c r="B22" t="s">
        <v>24</v>
      </c>
      <c r="C22">
        <v>73.400000000000006</v>
      </c>
      <c r="D22">
        <v>84.4</v>
      </c>
      <c r="E22">
        <v>71.900000000000006</v>
      </c>
      <c r="F22">
        <v>80.2</v>
      </c>
      <c r="N22" t="s">
        <v>50</v>
      </c>
      <c r="P22">
        <f>Q6</f>
        <v>1.0850815789473682</v>
      </c>
      <c r="Q22" t="s">
        <v>50</v>
      </c>
      <c r="S22">
        <f>R7</f>
        <v>1.1045236842105259</v>
      </c>
    </row>
    <row r="23" spans="2:19" x14ac:dyDescent="0.25">
      <c r="N23" t="s">
        <v>51</v>
      </c>
      <c r="P23">
        <f>POWER(P22, 1/2)</f>
        <v>1.0416724912117858</v>
      </c>
      <c r="Q23" t="s">
        <v>51</v>
      </c>
      <c r="S23">
        <f>POWER(S22, 1/2)</f>
        <v>1.0509632173442256</v>
      </c>
    </row>
    <row r="24" spans="2:19" x14ac:dyDescent="0.25">
      <c r="N24" t="s">
        <v>44</v>
      </c>
      <c r="P24">
        <f>O17</f>
        <v>6.6796273601466947</v>
      </c>
      <c r="Q24" t="s">
        <v>44</v>
      </c>
      <c r="S24">
        <f>O17</f>
        <v>6.6796273601466947</v>
      </c>
    </row>
    <row r="25" spans="2:19" x14ac:dyDescent="0.25">
      <c r="N25" t="s">
        <v>52</v>
      </c>
      <c r="P25">
        <f>POWER(P24,1/2)</f>
        <v>2.5844975063146598</v>
      </c>
      <c r="Q25" t="s">
        <v>52</v>
      </c>
      <c r="S25">
        <f>POWER(P24,1/2)</f>
        <v>2.5844975063146598</v>
      </c>
    </row>
    <row r="26" spans="2:19" x14ac:dyDescent="0.25">
      <c r="N26" t="s">
        <v>53</v>
      </c>
      <c r="P26">
        <f>P21-P25*P23</f>
        <v>2.2378000440665384</v>
      </c>
      <c r="Q26" t="s">
        <v>53</v>
      </c>
      <c r="S26">
        <f>S21-S25*S23</f>
        <v>4.8337881855454423</v>
      </c>
    </row>
    <row r="27" spans="2:19" x14ac:dyDescent="0.25">
      <c r="N27" t="s">
        <v>54</v>
      </c>
      <c r="P27">
        <f>P21+P25*P23</f>
        <v>7.6221999559334179</v>
      </c>
      <c r="Q27" t="s">
        <v>54</v>
      </c>
      <c r="S27">
        <f>S21+S25*S23</f>
        <v>10.266211814454609</v>
      </c>
    </row>
  </sheetData>
  <mergeCells count="11">
    <mergeCell ref="H19:I19"/>
    <mergeCell ref="K19:L19"/>
    <mergeCell ref="N19:S19"/>
    <mergeCell ref="N20:P20"/>
    <mergeCell ref="Q20:S20"/>
    <mergeCell ref="H5:I5"/>
    <mergeCell ref="K5:L5"/>
    <mergeCell ref="H8:I8"/>
    <mergeCell ref="K8:L8"/>
    <mergeCell ref="H15:I15"/>
    <mergeCell ref="K15:L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052B-1748-403E-A072-C8546F89146A}">
  <dimension ref="B2:S28"/>
  <sheetViews>
    <sheetView tabSelected="1" topLeftCell="I1" zoomScale="80" zoomScaleNormal="80" workbookViewId="0">
      <selection activeCell="R18" sqref="R18"/>
    </sheetView>
  </sheetViews>
  <sheetFormatPr defaultRowHeight="15" x14ac:dyDescent="0.25"/>
  <cols>
    <col min="2" max="2" width="11.42578125" bestFit="1" customWidth="1"/>
    <col min="3" max="3" width="10" bestFit="1" customWidth="1"/>
    <col min="4" max="4" width="10.28515625" bestFit="1" customWidth="1"/>
    <col min="5" max="5" width="10" bestFit="1" customWidth="1"/>
    <col min="6" max="6" width="10.28515625" bestFit="1" customWidth="1"/>
    <col min="7" max="7" width="5" bestFit="1" customWidth="1"/>
    <col min="14" max="14" width="11.42578125" customWidth="1"/>
  </cols>
  <sheetData>
    <row r="2" spans="2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s="2" t="s">
        <v>25</v>
      </c>
      <c r="I2">
        <v>20</v>
      </c>
      <c r="K2" s="2" t="s">
        <v>28</v>
      </c>
      <c r="L2">
        <v>19</v>
      </c>
      <c r="N2" t="s">
        <v>55</v>
      </c>
      <c r="O2">
        <f>(1/I2)+(1/I3)</f>
        <v>0.1</v>
      </c>
    </row>
    <row r="3" spans="2:19" x14ac:dyDescent="0.25">
      <c r="B3" t="s">
        <v>5</v>
      </c>
      <c r="C3">
        <v>75.7</v>
      </c>
      <c r="D3">
        <v>82.8</v>
      </c>
      <c r="E3">
        <v>67.5</v>
      </c>
      <c r="F3">
        <v>72.3</v>
      </c>
      <c r="H3" s="2" t="s">
        <v>26</v>
      </c>
      <c r="I3">
        <v>20</v>
      </c>
      <c r="K3" s="2" t="s">
        <v>27</v>
      </c>
      <c r="L3">
        <v>19</v>
      </c>
    </row>
    <row r="4" spans="2:19" x14ac:dyDescent="0.25">
      <c r="B4" t="s">
        <v>6</v>
      </c>
      <c r="C4">
        <v>77</v>
      </c>
      <c r="D4">
        <v>83.7</v>
      </c>
      <c r="E4">
        <v>67.3</v>
      </c>
      <c r="F4">
        <v>74.900000000000006</v>
      </c>
    </row>
    <row r="5" spans="2:19" x14ac:dyDescent="0.25">
      <c r="B5" t="s">
        <v>7</v>
      </c>
      <c r="C5">
        <v>71.3</v>
      </c>
      <c r="D5">
        <v>77.099999999999994</v>
      </c>
      <c r="E5">
        <v>70.099999999999994</v>
      </c>
      <c r="F5">
        <v>76</v>
      </c>
      <c r="H5" s="5" t="s">
        <v>29</v>
      </c>
      <c r="I5" s="5"/>
      <c r="K5" s="5" t="s">
        <v>30</v>
      </c>
      <c r="L5" s="5"/>
    </row>
    <row r="6" spans="2:19" x14ac:dyDescent="0.25">
      <c r="B6" t="s">
        <v>8</v>
      </c>
      <c r="C6">
        <v>69.3</v>
      </c>
      <c r="D6">
        <v>78.900000000000006</v>
      </c>
      <c r="E6">
        <v>75.900000000000006</v>
      </c>
      <c r="F6">
        <v>79.8</v>
      </c>
      <c r="H6">
        <f>AVERAGE(C3:C22)</f>
        <v>74.814999999999998</v>
      </c>
      <c r="I6">
        <f>AVERAGE(D3:D22)</f>
        <v>83.045000000000002</v>
      </c>
      <c r="K6">
        <f>AVERAGE(E3:E22)</f>
        <v>69.885000000000019</v>
      </c>
      <c r="L6">
        <f>AVERAGE(F3:F22)</f>
        <v>75.494999999999976</v>
      </c>
      <c r="N6" t="s">
        <v>41</v>
      </c>
      <c r="O6">
        <f>H6-K6</f>
        <v>4.9299999999999784</v>
      </c>
      <c r="P6">
        <f>I6-L6</f>
        <v>7.5500000000000256</v>
      </c>
      <c r="Q6">
        <f>K20*$O$2</f>
        <v>1.0850815789473682</v>
      </c>
      <c r="R6">
        <f>L20*$O$2</f>
        <v>0.78864473684210523</v>
      </c>
      <c r="S6">
        <v>4.9299999999999784</v>
      </c>
    </row>
    <row r="7" spans="2:19" x14ac:dyDescent="0.25">
      <c r="B7" t="s">
        <v>9</v>
      </c>
      <c r="C7">
        <v>73.599999999999994</v>
      </c>
      <c r="D7">
        <v>84.1</v>
      </c>
      <c r="E7">
        <v>72.099999999999994</v>
      </c>
      <c r="F7">
        <v>80.2</v>
      </c>
      <c r="Q7">
        <f>K21*$O$2</f>
        <v>0.78864473684210523</v>
      </c>
      <c r="R7">
        <f>L21*$O$2</f>
        <v>1.1045236842105259</v>
      </c>
      <c r="S7">
        <v>7.5500000000000256</v>
      </c>
    </row>
    <row r="8" spans="2:19" x14ac:dyDescent="0.25">
      <c r="B8" t="s">
        <v>10</v>
      </c>
      <c r="C8">
        <v>73.2</v>
      </c>
      <c r="D8">
        <v>81.599999999999994</v>
      </c>
      <c r="E8">
        <v>66.2</v>
      </c>
      <c r="F8">
        <v>69.2</v>
      </c>
      <c r="H8" s="5" t="s">
        <v>31</v>
      </c>
      <c r="I8" s="5"/>
      <c r="K8" s="5" t="s">
        <v>38</v>
      </c>
      <c r="L8" s="5"/>
    </row>
    <row r="9" spans="2:19" x14ac:dyDescent="0.25">
      <c r="B9" t="s">
        <v>11</v>
      </c>
      <c r="C9">
        <v>74</v>
      </c>
      <c r="D9">
        <v>82.3</v>
      </c>
      <c r="E9">
        <v>69.8</v>
      </c>
      <c r="F9">
        <v>73</v>
      </c>
      <c r="H9">
        <f>_xlfn.COVARIANCE.S(C3:C22,C3:C22)</f>
        <v>10.212921052631575</v>
      </c>
      <c r="I9">
        <f>_xlfn.COVARIANCE.S(C3:C22,D3:D22)</f>
        <v>9.8187631578947308</v>
      </c>
      <c r="K9">
        <f>_xlfn.COVARIANCE.S(E3:E22,E3:E22)</f>
        <v>11.48871052631579</v>
      </c>
      <c r="L9">
        <f>_xlfn.COVARIANCE.S(E3:E22,F3:F22)</f>
        <v>5.954131578947373</v>
      </c>
      <c r="O9">
        <f>O6</f>
        <v>4.9299999999999784</v>
      </c>
      <c r="P9">
        <f>P6</f>
        <v>7.5500000000000256</v>
      </c>
      <c r="Q9">
        <f t="array" ref="Q9:R10">MINVERSE(Q6:R7)</f>
        <v>1.9157871662908346</v>
      </c>
      <c r="R9">
        <v>-1.3678977528533829</v>
      </c>
      <c r="S9">
        <f t="array" ref="S9:S10">TRANSPOSE(O9:P9)</f>
        <v>4.9299999999999784</v>
      </c>
    </row>
    <row r="10" spans="2:19" x14ac:dyDescent="0.25">
      <c r="B10" t="s">
        <v>12</v>
      </c>
      <c r="C10">
        <v>77.599999999999994</v>
      </c>
      <c r="D10">
        <v>86</v>
      </c>
      <c r="E10">
        <v>72.2</v>
      </c>
      <c r="F10">
        <v>76.3</v>
      </c>
      <c r="H10">
        <f>_xlfn.COVARIANCE.S(D3:D22, C3:C22)</f>
        <v>9.8187631578947308</v>
      </c>
      <c r="I10">
        <f>_xlfn.COVARIANCE.S(D3:D22,D3:D22)</f>
        <v>13.394184210526307</v>
      </c>
      <c r="K10">
        <f>_xlfn.COVARIANCE.S(F3:F22, E3:E22)</f>
        <v>5.954131578947373</v>
      </c>
      <c r="L10">
        <f>_xlfn.COVARIANCE.S(F3:F22, F3:F22)</f>
        <v>8.6962894736842138</v>
      </c>
      <c r="Q10">
        <v>-1.3678977528533827</v>
      </c>
      <c r="R10">
        <v>1.8820649960184463</v>
      </c>
      <c r="S10">
        <v>7.5500000000000256</v>
      </c>
    </row>
    <row r="11" spans="2:19" x14ac:dyDescent="0.25">
      <c r="B11" t="s">
        <v>13</v>
      </c>
      <c r="C11">
        <v>73</v>
      </c>
      <c r="D11">
        <v>80.2</v>
      </c>
      <c r="E11">
        <v>62.7</v>
      </c>
      <c r="F11">
        <v>73.8</v>
      </c>
    </row>
    <row r="12" spans="2:19" x14ac:dyDescent="0.25">
      <c r="B12" t="s">
        <v>14</v>
      </c>
      <c r="C12">
        <v>77.7</v>
      </c>
      <c r="D12">
        <v>90.2</v>
      </c>
      <c r="E12">
        <v>74.2</v>
      </c>
      <c r="F12">
        <v>78.900000000000006</v>
      </c>
      <c r="H12" s="1" t="s">
        <v>32</v>
      </c>
      <c r="I12" s="1" t="s">
        <v>34</v>
      </c>
      <c r="O12">
        <f t="array" ref="O12:P12">MMULT(O9:P9,Q9:R10)</f>
        <v>-0.88279730422930136</v>
      </c>
      <c r="P12">
        <v>7.4658547983721695</v>
      </c>
    </row>
    <row r="13" spans="2:19" x14ac:dyDescent="0.25">
      <c r="B13" t="s">
        <v>15</v>
      </c>
      <c r="C13">
        <v>74</v>
      </c>
      <c r="D13">
        <v>82.8</v>
      </c>
      <c r="E13">
        <v>64.2</v>
      </c>
      <c r="F13">
        <v>76.3</v>
      </c>
      <c r="H13" s="1" t="s">
        <v>33</v>
      </c>
      <c r="I13" s="1" t="s">
        <v>35</v>
      </c>
    </row>
    <row r="14" spans="2:19" x14ac:dyDescent="0.25">
      <c r="B14" t="s">
        <v>16</v>
      </c>
      <c r="C14">
        <v>73</v>
      </c>
      <c r="D14">
        <v>78.7</v>
      </c>
      <c r="E14">
        <v>72.3</v>
      </c>
      <c r="F14">
        <v>74.5</v>
      </c>
      <c r="N14" s="2" t="s">
        <v>41</v>
      </c>
      <c r="O14" s="3">
        <f>MMULT(O12:P12,S9:S10)</f>
        <v>52.01501301785963</v>
      </c>
    </row>
    <row r="15" spans="2:19" x14ac:dyDescent="0.25">
      <c r="B15" t="s">
        <v>17</v>
      </c>
      <c r="C15">
        <v>77.599999999999994</v>
      </c>
      <c r="D15">
        <v>85.6</v>
      </c>
      <c r="E15">
        <v>70.099999999999994</v>
      </c>
      <c r="F15">
        <v>72.8</v>
      </c>
      <c r="H15" s="5" t="s">
        <v>36</v>
      </c>
      <c r="I15" s="5"/>
      <c r="K15" s="5" t="s">
        <v>37</v>
      </c>
      <c r="L15" s="5"/>
    </row>
    <row r="16" spans="2:19" x14ac:dyDescent="0.25">
      <c r="B16" t="s">
        <v>18</v>
      </c>
      <c r="C16">
        <v>75</v>
      </c>
      <c r="D16">
        <v>82</v>
      </c>
      <c r="E16">
        <v>67.3</v>
      </c>
      <c r="F16">
        <v>75.599999999999994</v>
      </c>
      <c r="H16">
        <f>H9*$L$2</f>
        <v>194.04549999999992</v>
      </c>
      <c r="I16">
        <f>I9*$L$2</f>
        <v>186.55649999999989</v>
      </c>
      <c r="K16">
        <f>K9*$L$3</f>
        <v>218.28550000000001</v>
      </c>
      <c r="L16">
        <f>L9*$L$3</f>
        <v>113.12850000000009</v>
      </c>
      <c r="N16" t="s">
        <v>42</v>
      </c>
      <c r="O16">
        <f>((20+20-2)*2)/(20+20-2-1)</f>
        <v>2.0540540540540539</v>
      </c>
    </row>
    <row r="17" spans="2:19" x14ac:dyDescent="0.25">
      <c r="B17" t="s">
        <v>19</v>
      </c>
      <c r="C17">
        <v>82.3</v>
      </c>
      <c r="D17">
        <v>88.1</v>
      </c>
      <c r="E17">
        <v>69.2</v>
      </c>
      <c r="F17">
        <v>71.5</v>
      </c>
      <c r="H17">
        <f>H10*$L$2</f>
        <v>186.55649999999989</v>
      </c>
      <c r="I17">
        <f>I10*$L$2</f>
        <v>254.48949999999982</v>
      </c>
      <c r="K17">
        <f>K10*$L$3</f>
        <v>113.12850000000009</v>
      </c>
      <c r="L17">
        <f>L10*$L$3</f>
        <v>165.22950000000006</v>
      </c>
      <c r="N17" t="s">
        <v>43</v>
      </c>
      <c r="O17">
        <f>_xlfn.F.INV.RT(0.05,2,(I2+I3-2-1))</f>
        <v>3.2519238463872067</v>
      </c>
    </row>
    <row r="18" spans="2:19" x14ac:dyDescent="0.25">
      <c r="B18" t="s">
        <v>20</v>
      </c>
      <c r="C18">
        <v>70.3</v>
      </c>
      <c r="D18">
        <v>75.900000000000006</v>
      </c>
      <c r="E18">
        <v>70.400000000000006</v>
      </c>
      <c r="F18">
        <v>75.599999999999994</v>
      </c>
      <c r="N18" s="2" t="s">
        <v>44</v>
      </c>
      <c r="O18">
        <f>O16*O17</f>
        <v>6.6796273601466947</v>
      </c>
    </row>
    <row r="19" spans="2:19" x14ac:dyDescent="0.25">
      <c r="B19" t="s">
        <v>21</v>
      </c>
      <c r="C19">
        <v>71.900000000000006</v>
      </c>
      <c r="D19">
        <v>83.4</v>
      </c>
      <c r="E19">
        <v>73.2</v>
      </c>
      <c r="F19">
        <v>76.3</v>
      </c>
      <c r="H19" s="5" t="s">
        <v>39</v>
      </c>
      <c r="I19" s="5"/>
      <c r="K19" s="5" t="s">
        <v>40</v>
      </c>
      <c r="L19" s="5"/>
    </row>
    <row r="20" spans="2:19" x14ac:dyDescent="0.25">
      <c r="B20" t="s">
        <v>22</v>
      </c>
      <c r="C20">
        <v>78.099999999999994</v>
      </c>
      <c r="D20">
        <v>86.5</v>
      </c>
      <c r="E20">
        <v>73.2</v>
      </c>
      <c r="F20">
        <v>77.7</v>
      </c>
      <c r="H20">
        <f>H16+K16</f>
        <v>412.3309999999999</v>
      </c>
      <c r="I20">
        <f>I16+L16</f>
        <v>299.68499999999995</v>
      </c>
      <c r="K20">
        <f>H20/($I$2+$I$3-2)</f>
        <v>10.850815789473682</v>
      </c>
      <c r="L20">
        <f>I20/($I$2+$I$3-2)</f>
        <v>7.8864473684210514</v>
      </c>
      <c r="N20" s="7" t="s">
        <v>46</v>
      </c>
      <c r="O20" s="4"/>
      <c r="P20" s="4"/>
      <c r="Q20" s="4"/>
      <c r="R20" s="4"/>
      <c r="S20" s="4"/>
    </row>
    <row r="21" spans="2:19" x14ac:dyDescent="0.25">
      <c r="B21" t="s">
        <v>23</v>
      </c>
      <c r="C21">
        <v>78.3</v>
      </c>
      <c r="D21">
        <v>86.6</v>
      </c>
      <c r="E21">
        <v>67.900000000000006</v>
      </c>
      <c r="F21">
        <v>75</v>
      </c>
      <c r="H21">
        <f>H17+K17</f>
        <v>299.68499999999995</v>
      </c>
      <c r="I21">
        <f>I17+L17</f>
        <v>419.71899999999988</v>
      </c>
      <c r="K21">
        <f>H21/($I$2+$I$3-2)</f>
        <v>7.8864473684210514</v>
      </c>
      <c r="L21">
        <f>I21/($I$2+$I$3-2)</f>
        <v>11.045236842105259</v>
      </c>
      <c r="N21" s="4" t="s">
        <v>48</v>
      </c>
      <c r="O21" s="4"/>
      <c r="P21" s="4"/>
      <c r="Q21" s="4" t="s">
        <v>49</v>
      </c>
      <c r="R21" s="4"/>
      <c r="S21" s="4"/>
    </row>
    <row r="22" spans="2:19" x14ac:dyDescent="0.25">
      <c r="B22" t="s">
        <v>24</v>
      </c>
      <c r="C22">
        <v>73.400000000000006</v>
      </c>
      <c r="D22">
        <v>84.4</v>
      </c>
      <c r="E22">
        <v>71.900000000000006</v>
      </c>
      <c r="F22">
        <v>80.2</v>
      </c>
      <c r="N22" t="s">
        <v>47</v>
      </c>
      <c r="P22">
        <f>H6-K6</f>
        <v>4.9299999999999784</v>
      </c>
      <c r="Q22" t="s">
        <v>47</v>
      </c>
      <c r="S22">
        <f>I6-L6</f>
        <v>7.5500000000000256</v>
      </c>
    </row>
    <row r="23" spans="2:19" x14ac:dyDescent="0.25">
      <c r="N23" t="s">
        <v>50</v>
      </c>
      <c r="P23">
        <f>Q6</f>
        <v>1.0850815789473682</v>
      </c>
      <c r="Q23" t="s">
        <v>50</v>
      </c>
      <c r="S23">
        <f>R7</f>
        <v>1.1045236842105259</v>
      </c>
    </row>
    <row r="24" spans="2:19" x14ac:dyDescent="0.25">
      <c r="N24" t="s">
        <v>51</v>
      </c>
      <c r="P24">
        <f>POWER(P23, 1/2)</f>
        <v>1.0416724912117858</v>
      </c>
      <c r="Q24" t="s">
        <v>51</v>
      </c>
      <c r="S24">
        <f>POWER(S23, 1/2)</f>
        <v>1.0509632173442256</v>
      </c>
    </row>
    <row r="25" spans="2:19" x14ac:dyDescent="0.25">
      <c r="N25" t="s">
        <v>44</v>
      </c>
      <c r="P25">
        <f>O18</f>
        <v>6.6796273601466947</v>
      </c>
      <c r="Q25" t="s">
        <v>44</v>
      </c>
      <c r="S25">
        <f>O18</f>
        <v>6.6796273601466947</v>
      </c>
    </row>
    <row r="26" spans="2:19" x14ac:dyDescent="0.25">
      <c r="N26" t="s">
        <v>52</v>
      </c>
      <c r="P26">
        <f>POWER(P25,1/2)</f>
        <v>2.5844975063146598</v>
      </c>
      <c r="Q26" t="s">
        <v>52</v>
      </c>
      <c r="S26">
        <f>POWER(P25,1/2)</f>
        <v>2.5844975063146598</v>
      </c>
    </row>
    <row r="27" spans="2:19" x14ac:dyDescent="0.25">
      <c r="N27" t="s">
        <v>53</v>
      </c>
      <c r="P27">
        <f>P22-P26*P24</f>
        <v>2.2378000440665384</v>
      </c>
      <c r="Q27" t="s">
        <v>53</v>
      </c>
      <c r="S27">
        <f>S22-S26*S24</f>
        <v>4.8337881855454423</v>
      </c>
    </row>
    <row r="28" spans="2:19" x14ac:dyDescent="0.25">
      <c r="N28" t="s">
        <v>54</v>
      </c>
      <c r="P28">
        <f>P22+P26*P24</f>
        <v>7.6221999559334179</v>
      </c>
      <c r="Q28" t="s">
        <v>54</v>
      </c>
      <c r="S28">
        <f>S22+S26*S24</f>
        <v>10.266211814454609</v>
      </c>
    </row>
  </sheetData>
  <mergeCells count="8">
    <mergeCell ref="H19:I19"/>
    <mergeCell ref="K19:L19"/>
    <mergeCell ref="H5:I5"/>
    <mergeCell ref="K5:L5"/>
    <mergeCell ref="H8:I8"/>
    <mergeCell ref="K8:L8"/>
    <mergeCell ref="H15:I15"/>
    <mergeCell ref="K15:L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Harvest Walukow</dc:creator>
  <cp:lastModifiedBy>Harvest Walukow</cp:lastModifiedBy>
  <dcterms:created xsi:type="dcterms:W3CDTF">2025-09-03T02:11:18Z</dcterms:created>
  <dcterms:modified xsi:type="dcterms:W3CDTF">2025-09-29T17:03:13Z</dcterms:modified>
</cp:coreProperties>
</file>