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filterPrivacy="1"/>
  <xr:revisionPtr revIDLastSave="0" documentId="13_ncr:1_{909320DE-DF60-8C48-A663-E9776AE2DA5F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dividend" sheetId="2" r:id="rId1"/>
    <sheet name="fun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K2" i="3"/>
  <c r="K3" i="3"/>
  <c r="K4" i="3"/>
  <c r="K5" i="3"/>
  <c r="K6" i="3"/>
  <c r="K7" i="3"/>
  <c r="K8" i="3"/>
  <c r="K9" i="3"/>
  <c r="K10" i="3"/>
  <c r="K11" i="3"/>
  <c r="K12" i="3"/>
  <c r="K13" i="3"/>
  <c r="I14" i="3"/>
  <c r="J2" i="3"/>
  <c r="J14" i="3" s="1"/>
  <c r="J3" i="3"/>
  <c r="J4" i="3"/>
  <c r="J5" i="3"/>
  <c r="J6" i="3"/>
  <c r="J7" i="3"/>
  <c r="J8" i="3"/>
  <c r="J9" i="3"/>
  <c r="J10" i="3"/>
  <c r="J11" i="3"/>
  <c r="J12" i="3"/>
  <c r="J13" i="3"/>
  <c r="I2" i="3"/>
  <c r="I3" i="3"/>
  <c r="I4" i="3"/>
  <c r="I5" i="3"/>
  <c r="I6" i="3"/>
  <c r="I7" i="3"/>
  <c r="I8" i="3"/>
  <c r="I9" i="3"/>
  <c r="I10" i="3"/>
  <c r="I11" i="3"/>
  <c r="I12" i="3"/>
  <c r="I13" i="3"/>
  <c r="H14" i="3"/>
  <c r="C14" i="3"/>
  <c r="F14" i="3"/>
  <c r="E14" i="3"/>
  <c r="G2" i="3"/>
  <c r="G3" i="3"/>
  <c r="G4" i="3"/>
  <c r="G5" i="3"/>
  <c r="G6" i="3"/>
  <c r="G7" i="3"/>
  <c r="G8" i="3"/>
  <c r="G9" i="3"/>
  <c r="G10" i="3"/>
  <c r="G11" i="3"/>
  <c r="G12" i="3"/>
  <c r="G13" i="3"/>
  <c r="K14" i="3" l="1"/>
  <c r="G14" i="3"/>
</calcChain>
</file>

<file path=xl/sharedStrings.xml><?xml version="1.0" encoding="utf-8"?>
<sst xmlns="http://schemas.openxmlformats.org/spreadsheetml/2006/main" count="45" uniqueCount="40">
  <si>
    <t>dividend</t>
  </si>
  <si>
    <t>ex_date</t>
  </si>
  <si>
    <t>ticker</t>
  </si>
  <si>
    <t>name</t>
  </si>
  <si>
    <t>weight</t>
  </si>
  <si>
    <t>date</t>
  </si>
  <si>
    <t>fwd_div</t>
  </si>
  <si>
    <t>PAA</t>
  </si>
  <si>
    <t>MPLX</t>
  </si>
  <si>
    <t>ET</t>
  </si>
  <si>
    <t>WES</t>
  </si>
  <si>
    <t>EPD</t>
  </si>
  <si>
    <t>SUN</t>
  </si>
  <si>
    <t>HESM</t>
  </si>
  <si>
    <t>CQP</t>
  </si>
  <si>
    <t>GLP</t>
  </si>
  <si>
    <t>SPH</t>
  </si>
  <si>
    <t>GEL</t>
  </si>
  <si>
    <t>DKL</t>
  </si>
  <si>
    <t>Delek Logistics Partners LP</t>
  </si>
  <si>
    <t>Genesis Energy LP</t>
  </si>
  <si>
    <t>price</t>
  </si>
  <si>
    <t>yield</t>
  </si>
  <si>
    <t>MPLX LP Common Units</t>
  </si>
  <si>
    <t>Suburban Propane Partners LP</t>
  </si>
  <si>
    <t>Global Partners LP</t>
  </si>
  <si>
    <t>Energy Transfer LP</t>
  </si>
  <si>
    <t>Plains All American Pipeline  L.P</t>
  </si>
  <si>
    <t>Western MidStream partners LP</t>
  </si>
  <si>
    <t>Enterprise Products Partners LP</t>
  </si>
  <si>
    <t>Sunoco LP</t>
  </si>
  <si>
    <t>Hess Midstream LP</t>
  </si>
  <si>
    <t>Cheniere Energy Partners LP</t>
  </si>
  <si>
    <t>multiplier</t>
  </si>
  <si>
    <t>etf_d</t>
  </si>
  <si>
    <t>etf_v</t>
  </si>
  <si>
    <t>etf_y</t>
  </si>
  <si>
    <t>AVE</t>
  </si>
  <si>
    <t>SUM</t>
  </si>
  <si>
    <t>YOC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</si>
</sst>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mm\/dd\/yyyy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16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5">
    <dxf>
      <numFmt numFmtId="169" formatCode="0.0"/>
    </dxf>
    <dxf>
      <numFmt numFmtId="169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65" formatCode="mm\/dd\/yyyy"/>
      <alignment horizontal="right" vertical="center" textRotation="0" wrapText="1" indent="0" justifyLastLine="0" shrinkToFit="0" readingOrder="0"/>
    </dxf>
    <dxf>
      <numFmt numFmtId="164" formatCode="0.0000"/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0671D7-5657-EB4E-90C2-457CCC87C042}" name="Table2" displayName="Table2" ref="A1:B58" totalsRowShown="0" dataDxfId="14">
  <autoFilter ref="A1:B58" xr:uid="{E60671D7-5657-EB4E-90C2-457CCC87C042}"/>
  <sortState xmlns:xlrd2="http://schemas.microsoft.com/office/spreadsheetml/2017/richdata2" ref="A2:B58">
    <sortCondition descending="1" ref="B1:B58"/>
  </sortState>
  <tableColumns count="2">
    <tableColumn id="1" xr3:uid="{D7F0A743-B072-484A-B9F8-94695E6993A5}" name="dividend" dataDxfId="13"/>
    <tableColumn id="2" xr3:uid="{852C8703-7752-E64B-B68C-918F29940680}" name="ex_dat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FF5ED-F252-164C-80A2-73558FC91298}" name="Table1" displayName="Table1" ref="A1:K14" totalsRowCount="1">
  <autoFilter ref="A1:K13" xr:uid="{B0FFF5ED-F252-164C-80A2-73558FC91298}"/>
  <tableColumns count="11">
    <tableColumn id="1" xr3:uid="{71218243-3960-834F-ACFA-5D5DFCD6DE4F}" name="ticker"/>
    <tableColumn id="2" xr3:uid="{214E5B32-48DF-2241-9EC0-352D2233E039}" name="name"/>
    <tableColumn id="3" xr3:uid="{92F99026-3D1F-2D48-8119-83093E9C9339}" name="weight" totalsRowFunction="sum" dataDxfId="11" totalsRowDxfId="6" dataCellStyle="Percent" totalsRowCellStyle="Percent"/>
    <tableColumn id="4" xr3:uid="{FECE75CF-0FFF-1943-A783-CDFCF9958F11}" name="date"/>
    <tableColumn id="5" xr3:uid="{CB6060C8-3982-7E4D-A336-8AD5450D3A84}" name="fwd_div" totalsRowFunction="sum" totalsRowDxfId="5" dataCellStyle="Currency" totalsRowCellStyle="Currency"/>
    <tableColumn id="6" xr3:uid="{20D51FEF-C1AD-4545-94C7-6196A1E8FA83}" name="price" totalsRowFunction="sum" totalsRowDxfId="4" dataCellStyle="Currency" totalsRowCellStyle="Currency"/>
    <tableColumn id="7" xr3:uid="{9837AB2E-8D85-BC43-9032-FC53D6CC8C02}" name="yield" totalsRowFunction="custom" dataDxfId="10" totalsRowDxfId="3" dataCellStyle="Percent" totalsRowCellStyle="Percent">
      <calculatedColumnFormula>Table1[[#This Row],[fwd_div]]/Table1[[#This Row],[price]]</calculatedColumnFormula>
      <totalsRowFormula>Table1[[#Totals],[fwd_div]]/Table1[[#Totals],[price]]</totalsRowFormula>
    </tableColumn>
    <tableColumn id="8" xr3:uid="{17A8FDA1-C843-1D4E-AB59-BF3DDA17ED59}" name="multiplier" totalsRowFunction="sum"/>
    <tableColumn id="9" xr3:uid="{3A8E334A-2061-6E4D-9B76-E87B601268C9}" name="etf_d" totalsRowFunction="sum" dataDxfId="9" totalsRowDxfId="1">
      <calculatedColumnFormula>Table1[[#This Row],[fwd_div]]*Table1[[#This Row],[multiplier]]</calculatedColumnFormula>
    </tableColumn>
    <tableColumn id="10" xr3:uid="{2FB80D51-5514-2144-8005-A5F3F5156F11}" name="etf_v" totalsRowFunction="sum" dataDxfId="8" totalsRowDxfId="0">
      <calculatedColumnFormula>Table1[[#This Row],[multiplier]]*Table1[[#This Row],[price]]</calculatedColumnFormula>
    </tableColumn>
    <tableColumn id="11" xr3:uid="{5BC32981-A8D4-C94E-9A90-B3590DA9AB31}" name="etf_y" totalsRowFunction="custom" dataDxfId="7" totalsRowDxfId="2" dataCellStyle="Percent" totalsRowCellStyle="Percent">
      <calculatedColumnFormula>Table1[[#This Row],[etf_d]]/Table1[[#This Row],[etf_v]]</calculatedColumnFormula>
      <totalsRowFormula>Table1[[#Totals],[etf_d]]/Table1[[#Totals],[etf_v]]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A334-DBD4-AC45-8A6D-F6AA56E5C671}">
  <dimension ref="A1:B58"/>
  <sheetViews>
    <sheetView workbookViewId="0">
      <selection activeCell="C1" sqref="C1:C1048576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0.95</v>
      </c>
      <c r="B2" s="2">
        <v>45609</v>
      </c>
    </row>
    <row r="3" spans="1:2" x14ac:dyDescent="0.2">
      <c r="A3" s="1">
        <v>0.94</v>
      </c>
      <c r="B3" s="2">
        <v>45512</v>
      </c>
    </row>
    <row r="4" spans="1:2" x14ac:dyDescent="0.2">
      <c r="A4" s="1">
        <v>0.94</v>
      </c>
      <c r="B4" s="2">
        <v>45421</v>
      </c>
    </row>
    <row r="5" spans="1:2" x14ac:dyDescent="0.2">
      <c r="A5" s="1">
        <v>0.88</v>
      </c>
      <c r="B5" s="2">
        <v>45330</v>
      </c>
    </row>
    <row r="6" spans="1:2" x14ac:dyDescent="0.2">
      <c r="A6" s="1">
        <v>0.88</v>
      </c>
      <c r="B6" s="2">
        <v>45239</v>
      </c>
    </row>
    <row r="7" spans="1:2" x14ac:dyDescent="0.2">
      <c r="A7" s="1">
        <v>0.83</v>
      </c>
      <c r="B7" s="2">
        <v>45148</v>
      </c>
    </row>
    <row r="8" spans="1:2" x14ac:dyDescent="0.2">
      <c r="A8" s="1">
        <v>0.86</v>
      </c>
      <c r="B8" s="2">
        <v>45057</v>
      </c>
    </row>
    <row r="9" spans="1:2" x14ac:dyDescent="0.2">
      <c r="A9" s="1">
        <v>0.77</v>
      </c>
      <c r="B9" s="2">
        <v>44966</v>
      </c>
    </row>
    <row r="10" spans="1:2" x14ac:dyDescent="0.2">
      <c r="A10" s="1">
        <v>0.75</v>
      </c>
      <c r="B10" s="2">
        <v>44874</v>
      </c>
    </row>
    <row r="11" spans="1:2" x14ac:dyDescent="0.2">
      <c r="A11" s="1">
        <v>0.74</v>
      </c>
      <c r="B11" s="2">
        <v>44784</v>
      </c>
    </row>
    <row r="12" spans="1:2" x14ac:dyDescent="0.2">
      <c r="A12" s="1">
        <v>0.73</v>
      </c>
      <c r="B12" s="2">
        <v>44693</v>
      </c>
    </row>
    <row r="13" spans="1:2" x14ac:dyDescent="0.2">
      <c r="A13" s="1">
        <v>0.71</v>
      </c>
      <c r="B13" s="2">
        <v>44602</v>
      </c>
    </row>
    <row r="14" spans="1:2" x14ac:dyDescent="0.2">
      <c r="A14" s="1">
        <v>0.76</v>
      </c>
      <c r="B14" s="2">
        <v>44510</v>
      </c>
    </row>
    <row r="15" spans="1:2" x14ac:dyDescent="0.2">
      <c r="A15" s="1">
        <v>0.68</v>
      </c>
      <c r="B15" s="2">
        <v>44420</v>
      </c>
    </row>
    <row r="16" spans="1:2" x14ac:dyDescent="0.2">
      <c r="A16" s="1">
        <v>0.68</v>
      </c>
      <c r="B16" s="2">
        <v>44329</v>
      </c>
    </row>
    <row r="17" spans="1:2" x14ac:dyDescent="0.2">
      <c r="A17" s="1">
        <v>0.68</v>
      </c>
      <c r="B17" s="2">
        <v>44238</v>
      </c>
    </row>
    <row r="18" spans="1:2" x14ac:dyDescent="0.2">
      <c r="A18" s="1">
        <v>0.71</v>
      </c>
      <c r="B18" s="2">
        <v>44147</v>
      </c>
    </row>
    <row r="19" spans="1:2" x14ac:dyDescent="0.2">
      <c r="A19" s="1">
        <v>0.75</v>
      </c>
      <c r="B19" s="2">
        <v>44056</v>
      </c>
    </row>
    <row r="20" spans="1:2" x14ac:dyDescent="0.2">
      <c r="A20" s="1">
        <v>0.15</v>
      </c>
      <c r="B20" s="2">
        <v>43958</v>
      </c>
    </row>
    <row r="21" spans="1:2" x14ac:dyDescent="0.2">
      <c r="A21" s="1">
        <v>0.19</v>
      </c>
      <c r="B21" s="2">
        <v>43874</v>
      </c>
    </row>
    <row r="22" spans="1:2" x14ac:dyDescent="0.2">
      <c r="A22" s="1">
        <v>0.19500000000000001</v>
      </c>
      <c r="B22" s="2">
        <v>43783</v>
      </c>
    </row>
    <row r="23" spans="1:2" x14ac:dyDescent="0.2">
      <c r="A23" s="1">
        <v>0.19</v>
      </c>
      <c r="B23" s="2">
        <v>43685</v>
      </c>
    </row>
    <row r="24" spans="1:2" x14ac:dyDescent="0.2">
      <c r="A24" s="1">
        <v>0.19500000000000001</v>
      </c>
      <c r="B24" s="2">
        <v>43594</v>
      </c>
    </row>
    <row r="25" spans="1:2" x14ac:dyDescent="0.2">
      <c r="A25" s="1">
        <v>0.19500000000000001</v>
      </c>
      <c r="B25" s="2">
        <v>43510</v>
      </c>
    </row>
    <row r="26" spans="1:2" x14ac:dyDescent="0.2">
      <c r="A26" s="1">
        <v>0.1913</v>
      </c>
      <c r="B26" s="2">
        <v>43412</v>
      </c>
    </row>
    <row r="27" spans="1:2" x14ac:dyDescent="0.2">
      <c r="A27" s="1">
        <v>0.20660000000000001</v>
      </c>
      <c r="B27" s="2">
        <v>43321</v>
      </c>
    </row>
    <row r="28" spans="1:2" x14ac:dyDescent="0.2">
      <c r="A28" s="1">
        <v>0.20660000000000001</v>
      </c>
      <c r="B28" s="2">
        <v>43230</v>
      </c>
    </row>
    <row r="29" spans="1:2" x14ac:dyDescent="0.2">
      <c r="A29" s="1">
        <v>0.20660000000000001</v>
      </c>
      <c r="B29" s="2">
        <v>43139</v>
      </c>
    </row>
    <row r="30" spans="1:2" x14ac:dyDescent="0.2">
      <c r="A30" s="1">
        <v>0.20519999999999999</v>
      </c>
      <c r="B30" s="2">
        <v>43048</v>
      </c>
    </row>
    <row r="31" spans="1:2" x14ac:dyDescent="0.2">
      <c r="A31" s="1">
        <v>0.215</v>
      </c>
      <c r="B31" s="2">
        <v>42956</v>
      </c>
    </row>
    <row r="32" spans="1:2" x14ac:dyDescent="0.2">
      <c r="A32" s="1">
        <v>0.215</v>
      </c>
      <c r="B32" s="2">
        <v>42865</v>
      </c>
    </row>
    <row r="33" spans="1:2" x14ac:dyDescent="0.2">
      <c r="A33" s="1">
        <v>0.22500000000000001</v>
      </c>
      <c r="B33" s="2">
        <v>42774</v>
      </c>
    </row>
    <row r="34" spans="1:2" x14ac:dyDescent="0.2">
      <c r="A34" s="1">
        <v>0.24</v>
      </c>
      <c r="B34" s="2">
        <v>42683</v>
      </c>
    </row>
    <row r="35" spans="1:2" x14ac:dyDescent="0.2">
      <c r="A35" s="1">
        <v>0.24</v>
      </c>
      <c r="B35" s="2">
        <v>42592</v>
      </c>
    </row>
    <row r="36" spans="1:2" x14ac:dyDescent="0.2">
      <c r="A36" s="1">
        <v>0.24</v>
      </c>
      <c r="B36" s="2">
        <v>42501</v>
      </c>
    </row>
    <row r="37" spans="1:2" x14ac:dyDescent="0.2">
      <c r="A37" s="1">
        <v>0.29899999999999999</v>
      </c>
      <c r="B37" s="2">
        <v>42410</v>
      </c>
    </row>
    <row r="38" spans="1:2" x14ac:dyDescent="0.2">
      <c r="A38" s="1">
        <v>0.29899999999999999</v>
      </c>
      <c r="B38" s="2">
        <v>42318</v>
      </c>
    </row>
    <row r="39" spans="1:2" x14ac:dyDescent="0.2">
      <c r="A39" s="1">
        <v>0.29899999999999999</v>
      </c>
      <c r="B39" s="2">
        <v>42228</v>
      </c>
    </row>
    <row r="40" spans="1:2" x14ac:dyDescent="0.2">
      <c r="A40" s="1">
        <v>0.29549999999999998</v>
      </c>
      <c r="B40" s="2">
        <v>42137</v>
      </c>
    </row>
    <row r="41" spans="1:2" x14ac:dyDescent="0.2">
      <c r="A41" s="1">
        <v>0.29249999999999998</v>
      </c>
      <c r="B41" s="2">
        <v>42046</v>
      </c>
    </row>
    <row r="42" spans="1:2" x14ac:dyDescent="0.2">
      <c r="A42" s="1">
        <v>0.28899999999999998</v>
      </c>
      <c r="B42" s="2">
        <v>41949</v>
      </c>
    </row>
    <row r="43" spans="1:2" x14ac:dyDescent="0.2">
      <c r="A43" s="1">
        <v>0.28399999999999997</v>
      </c>
      <c r="B43" s="2">
        <v>41857</v>
      </c>
    </row>
    <row r="44" spans="1:2" x14ac:dyDescent="0.2">
      <c r="A44" s="1">
        <v>0.27900000000000003</v>
      </c>
      <c r="B44" s="2">
        <v>41765</v>
      </c>
    </row>
    <row r="45" spans="1:2" x14ac:dyDescent="0.2">
      <c r="A45" s="1">
        <v>0.27800000000000002</v>
      </c>
      <c r="B45" s="2">
        <v>41676</v>
      </c>
    </row>
    <row r="46" spans="1:2" x14ac:dyDescent="0.2">
      <c r="A46" s="1">
        <v>0.27400000000000002</v>
      </c>
      <c r="B46" s="2">
        <v>41585</v>
      </c>
    </row>
    <row r="47" spans="1:2" x14ac:dyDescent="0.2">
      <c r="A47" s="1">
        <v>0.26900000000000002</v>
      </c>
      <c r="B47" s="2">
        <v>41493</v>
      </c>
    </row>
    <row r="48" spans="1:2" x14ac:dyDescent="0.2">
      <c r="A48" s="1">
        <v>0.26400000000000001</v>
      </c>
      <c r="B48" s="2">
        <v>41401</v>
      </c>
    </row>
    <row r="49" spans="1:2" x14ac:dyDescent="0.2">
      <c r="A49" s="1">
        <v>0.26100000000000001</v>
      </c>
      <c r="B49" s="2">
        <v>41312</v>
      </c>
    </row>
    <row r="50" spans="1:2" x14ac:dyDescent="0.2">
      <c r="A50" s="1">
        <v>0.25600000000000001</v>
      </c>
      <c r="B50" s="2">
        <v>41220</v>
      </c>
    </row>
    <row r="51" spans="1:2" x14ac:dyDescent="0.2">
      <c r="A51" s="1">
        <v>0.252</v>
      </c>
      <c r="B51" s="2">
        <v>41128</v>
      </c>
    </row>
    <row r="52" spans="1:2" x14ac:dyDescent="0.2">
      <c r="A52" s="1">
        <v>0.245</v>
      </c>
      <c r="B52" s="2">
        <v>41036</v>
      </c>
    </row>
    <row r="53" spans="1:2" x14ac:dyDescent="0.2">
      <c r="A53" s="1">
        <v>0.24296699999999999</v>
      </c>
      <c r="B53" s="2">
        <v>40946</v>
      </c>
    </row>
    <row r="54" spans="1:2" x14ac:dyDescent="0.2">
      <c r="A54" s="1">
        <v>0.25775199999999998</v>
      </c>
      <c r="B54" s="2">
        <v>40854</v>
      </c>
    </row>
    <row r="55" spans="1:2" x14ac:dyDescent="0.2">
      <c r="A55" s="1">
        <v>0.252558</v>
      </c>
      <c r="B55" s="2">
        <v>40760</v>
      </c>
    </row>
    <row r="56" spans="1:2" x14ac:dyDescent="0.2">
      <c r="A56" s="1">
        <v>0.24582999999999999</v>
      </c>
      <c r="B56" s="2">
        <v>40669</v>
      </c>
    </row>
    <row r="57" spans="1:2" x14ac:dyDescent="0.2">
      <c r="A57" s="1">
        <v>0.24324299999999999</v>
      </c>
      <c r="B57" s="2">
        <v>40581</v>
      </c>
    </row>
    <row r="58" spans="1:2" x14ac:dyDescent="0.2">
      <c r="A58" s="1">
        <v>0.24793999999999999</v>
      </c>
      <c r="B58" s="2">
        <v>40487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FDF0F-3FC8-CA41-9455-586EC459F8F6}">
  <dimension ref="A1:K15"/>
  <sheetViews>
    <sheetView tabSelected="1" workbookViewId="0">
      <selection activeCell="K14" sqref="K14"/>
    </sheetView>
  </sheetViews>
  <sheetFormatPr baseColWidth="10" defaultRowHeight="15" x14ac:dyDescent="0.2"/>
  <cols>
    <col min="2" max="2" width="46.1640625" customWidth="1"/>
  </cols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21</v>
      </c>
      <c r="G1" t="s">
        <v>22</v>
      </c>
      <c r="H1" t="s">
        <v>33</v>
      </c>
      <c r="I1" t="s">
        <v>34</v>
      </c>
      <c r="J1" t="s">
        <v>35</v>
      </c>
      <c r="K1" t="s">
        <v>36</v>
      </c>
    </row>
    <row r="2" spans="1:11" x14ac:dyDescent="0.2">
      <c r="A2" t="s">
        <v>7</v>
      </c>
      <c r="B2" t="s">
        <v>27</v>
      </c>
      <c r="C2" s="4">
        <v>0.13339999999999999</v>
      </c>
      <c r="D2" s="3">
        <v>45691</v>
      </c>
      <c r="E2" s="5">
        <v>1.52</v>
      </c>
      <c r="F2" s="5">
        <v>19.8</v>
      </c>
      <c r="G2" s="4">
        <f>Table1[[#This Row],[fwd_div]]/Table1[[#This Row],[price]]</f>
        <v>7.6767676767676762E-2</v>
      </c>
      <c r="H2">
        <f>Table1[[#This Row],[weight]]*100</f>
        <v>13.34</v>
      </c>
      <c r="I2" s="6">
        <f>Table1[[#This Row],[fwd_div]]*Table1[[#This Row],[multiplier]]</f>
        <v>20.276800000000001</v>
      </c>
      <c r="J2" s="6">
        <f>Table1[[#This Row],[multiplier]]*Table1[[#This Row],[price]]</f>
        <v>264.13200000000001</v>
      </c>
      <c r="K2" s="4">
        <f>Table1[[#This Row],[etf_d]]/Table1[[#This Row],[etf_v]]</f>
        <v>7.6767676767676776E-2</v>
      </c>
    </row>
    <row r="3" spans="1:11" x14ac:dyDescent="0.2">
      <c r="A3" t="s">
        <v>8</v>
      </c>
      <c r="B3" t="s">
        <v>23</v>
      </c>
      <c r="C3" s="4">
        <v>0.13</v>
      </c>
      <c r="D3" s="3">
        <v>45691</v>
      </c>
      <c r="E3" s="5">
        <v>3.83</v>
      </c>
      <c r="F3" s="5">
        <v>52.38</v>
      </c>
      <c r="G3" s="4">
        <f>Table1[[#This Row],[fwd_div]]/Table1[[#This Row],[price]]</f>
        <v>7.3119511263841155E-2</v>
      </c>
      <c r="H3">
        <v>13</v>
      </c>
      <c r="I3" s="6">
        <f>Table1[[#This Row],[fwd_div]]*Table1[[#This Row],[multiplier]]</f>
        <v>49.79</v>
      </c>
      <c r="J3" s="6">
        <f>Table1[[#This Row],[multiplier]]*Table1[[#This Row],[price]]</f>
        <v>680.94</v>
      </c>
      <c r="K3" s="4">
        <f>Table1[[#This Row],[etf_d]]/Table1[[#This Row],[etf_v]]</f>
        <v>7.3119511263841155E-2</v>
      </c>
    </row>
    <row r="4" spans="1:11" x14ac:dyDescent="0.2">
      <c r="A4" t="s">
        <v>9</v>
      </c>
      <c r="B4" t="s">
        <v>26</v>
      </c>
      <c r="C4" s="4">
        <v>0.1295</v>
      </c>
      <c r="D4" s="3">
        <v>45691</v>
      </c>
      <c r="E4" s="5">
        <v>1.3</v>
      </c>
      <c r="F4" s="5">
        <v>20.48</v>
      </c>
      <c r="G4" s="4">
        <f>Table1[[#This Row],[fwd_div]]/Table1[[#This Row],[price]]</f>
        <v>6.34765625E-2</v>
      </c>
      <c r="H4">
        <v>13</v>
      </c>
      <c r="I4" s="6">
        <f>Table1[[#This Row],[fwd_div]]*Table1[[#This Row],[multiplier]]</f>
        <v>16.900000000000002</v>
      </c>
      <c r="J4" s="6">
        <f>Table1[[#This Row],[multiplier]]*Table1[[#This Row],[price]]</f>
        <v>266.24</v>
      </c>
      <c r="K4" s="4">
        <f>Table1[[#This Row],[etf_d]]/Table1[[#This Row],[etf_v]]</f>
        <v>6.34765625E-2</v>
      </c>
    </row>
    <row r="5" spans="1:11" x14ac:dyDescent="0.2">
      <c r="A5" t="s">
        <v>10</v>
      </c>
      <c r="B5" t="s">
        <v>28</v>
      </c>
      <c r="C5" s="4">
        <v>0.12529999999999999</v>
      </c>
      <c r="D5" s="3">
        <v>45691</v>
      </c>
      <c r="E5" s="5">
        <v>3.5</v>
      </c>
      <c r="F5" s="5">
        <v>40.28</v>
      </c>
      <c r="G5" s="4">
        <f>Table1[[#This Row],[fwd_div]]/Table1[[#This Row],[price]]</f>
        <v>8.6891757696127114E-2</v>
      </c>
      <c r="H5">
        <v>13</v>
      </c>
      <c r="I5" s="6">
        <f>Table1[[#This Row],[fwd_div]]*Table1[[#This Row],[multiplier]]</f>
        <v>45.5</v>
      </c>
      <c r="J5" s="6">
        <f>Table1[[#This Row],[multiplier]]*Table1[[#This Row],[price]]</f>
        <v>523.64</v>
      </c>
      <c r="K5" s="4">
        <f>Table1[[#This Row],[etf_d]]/Table1[[#This Row],[etf_v]]</f>
        <v>8.6891757696127114E-2</v>
      </c>
    </row>
    <row r="6" spans="1:11" x14ac:dyDescent="0.2">
      <c r="A6" t="s">
        <v>11</v>
      </c>
      <c r="B6" t="s">
        <v>29</v>
      </c>
      <c r="C6" s="4">
        <v>0.1225</v>
      </c>
      <c r="D6" s="3">
        <v>45691</v>
      </c>
      <c r="E6" s="5">
        <v>2.14</v>
      </c>
      <c r="F6" s="5">
        <v>32.65</v>
      </c>
      <c r="G6" s="4">
        <f>Table1[[#This Row],[fwd_div]]/Table1[[#This Row],[price]]</f>
        <v>6.554364471669219E-2</v>
      </c>
      <c r="H6">
        <v>12</v>
      </c>
      <c r="I6" s="6">
        <f>Table1[[#This Row],[fwd_div]]*Table1[[#This Row],[multiplier]]</f>
        <v>25.68</v>
      </c>
      <c r="J6" s="6">
        <f>Table1[[#This Row],[multiplier]]*Table1[[#This Row],[price]]</f>
        <v>391.79999999999995</v>
      </c>
      <c r="K6" s="4">
        <f>Table1[[#This Row],[etf_d]]/Table1[[#This Row],[etf_v]]</f>
        <v>6.5543644716692204E-2</v>
      </c>
    </row>
    <row r="7" spans="1:11" x14ac:dyDescent="0.2">
      <c r="A7" t="s">
        <v>12</v>
      </c>
      <c r="B7" t="s">
        <v>30</v>
      </c>
      <c r="C7" s="4">
        <v>0.1133</v>
      </c>
      <c r="D7" s="3">
        <v>45691</v>
      </c>
      <c r="E7" s="5">
        <v>3.55</v>
      </c>
      <c r="F7" s="5">
        <v>56.33</v>
      </c>
      <c r="G7" s="4">
        <f>Table1[[#This Row],[fwd_div]]/Table1[[#This Row],[price]]</f>
        <v>6.3021480560979934E-2</v>
      </c>
      <c r="H7">
        <v>11</v>
      </c>
      <c r="I7" s="6">
        <f>Table1[[#This Row],[fwd_div]]*Table1[[#This Row],[multiplier]]</f>
        <v>39.049999999999997</v>
      </c>
      <c r="J7" s="6">
        <f>Table1[[#This Row],[multiplier]]*Table1[[#This Row],[price]]</f>
        <v>619.63</v>
      </c>
      <c r="K7" s="4">
        <f>Table1[[#This Row],[etf_d]]/Table1[[#This Row],[etf_v]]</f>
        <v>6.3021480560979934E-2</v>
      </c>
    </row>
    <row r="8" spans="1:11" x14ac:dyDescent="0.2">
      <c r="A8" t="s">
        <v>13</v>
      </c>
      <c r="B8" t="s">
        <v>31</v>
      </c>
      <c r="C8" s="4">
        <v>7.8399999999999997E-2</v>
      </c>
      <c r="D8" s="3">
        <v>45691</v>
      </c>
      <c r="E8" s="5">
        <v>2.8</v>
      </c>
      <c r="F8" s="5">
        <v>40.51</v>
      </c>
      <c r="G8" s="4">
        <f>Table1[[#This Row],[fwd_div]]/Table1[[#This Row],[price]]</f>
        <v>6.9118736114539614E-2</v>
      </c>
      <c r="H8">
        <v>8</v>
      </c>
      <c r="I8" s="6">
        <f>Table1[[#This Row],[fwd_div]]*Table1[[#This Row],[multiplier]]</f>
        <v>22.4</v>
      </c>
      <c r="J8" s="6">
        <f>Table1[[#This Row],[multiplier]]*Table1[[#This Row],[price]]</f>
        <v>324.08</v>
      </c>
      <c r="K8" s="4">
        <f>Table1[[#This Row],[etf_d]]/Table1[[#This Row],[etf_v]]</f>
        <v>6.9118736114539614E-2</v>
      </c>
    </row>
    <row r="9" spans="1:11" x14ac:dyDescent="0.2">
      <c r="A9" t="s">
        <v>14</v>
      </c>
      <c r="B9" t="s">
        <v>32</v>
      </c>
      <c r="C9" s="4">
        <v>4.6300000000000001E-2</v>
      </c>
      <c r="D9" s="3">
        <v>45691</v>
      </c>
      <c r="E9" s="5">
        <v>3.25</v>
      </c>
      <c r="F9" s="5">
        <v>61.36</v>
      </c>
      <c r="G9" s="4">
        <f>Table1[[#This Row],[fwd_div]]/Table1[[#This Row],[price]]</f>
        <v>5.2966101694915252E-2</v>
      </c>
      <c r="H9">
        <v>5</v>
      </c>
      <c r="I9" s="6">
        <f>Table1[[#This Row],[fwd_div]]*Table1[[#This Row],[multiplier]]</f>
        <v>16.25</v>
      </c>
      <c r="J9" s="6">
        <f>Table1[[#This Row],[multiplier]]*Table1[[#This Row],[price]]</f>
        <v>306.8</v>
      </c>
      <c r="K9" s="4">
        <f>Table1[[#This Row],[etf_d]]/Table1[[#This Row],[etf_v]]</f>
        <v>5.2966101694915252E-2</v>
      </c>
    </row>
    <row r="10" spans="1:11" x14ac:dyDescent="0.2">
      <c r="A10" t="s">
        <v>15</v>
      </c>
      <c r="B10" t="s">
        <v>25</v>
      </c>
      <c r="C10" s="4">
        <v>2.6200000000000001E-2</v>
      </c>
      <c r="D10" s="3">
        <v>45691</v>
      </c>
      <c r="E10" s="5">
        <v>2.96</v>
      </c>
      <c r="F10" s="5">
        <v>54.18</v>
      </c>
      <c r="G10" s="4">
        <f>Table1[[#This Row],[fwd_div]]/Table1[[#This Row],[price]]</f>
        <v>5.4632705795496492E-2</v>
      </c>
      <c r="H10">
        <v>3</v>
      </c>
      <c r="I10" s="6">
        <f>Table1[[#This Row],[fwd_div]]*Table1[[#This Row],[multiplier]]</f>
        <v>8.879999999999999</v>
      </c>
      <c r="J10" s="6">
        <f>Table1[[#This Row],[multiplier]]*Table1[[#This Row],[price]]</f>
        <v>162.54</v>
      </c>
      <c r="K10" s="4">
        <f>Table1[[#This Row],[etf_d]]/Table1[[#This Row],[etf_v]]</f>
        <v>5.4632705795496492E-2</v>
      </c>
    </row>
    <row r="11" spans="1:11" x14ac:dyDescent="0.2">
      <c r="A11" t="s">
        <v>16</v>
      </c>
      <c r="B11" t="s">
        <v>24</v>
      </c>
      <c r="C11" s="4">
        <v>2.5000000000000001E-2</v>
      </c>
      <c r="D11" s="3">
        <v>45691</v>
      </c>
      <c r="E11" s="5">
        <v>1.3</v>
      </c>
      <c r="F11" s="5">
        <v>21.13</v>
      </c>
      <c r="G11" s="4">
        <f>Table1[[#This Row],[fwd_div]]/Table1[[#This Row],[price]]</f>
        <v>6.152389966871747E-2</v>
      </c>
      <c r="H11">
        <v>3</v>
      </c>
      <c r="I11" s="6">
        <f>Table1[[#This Row],[fwd_div]]*Table1[[#This Row],[multiplier]]</f>
        <v>3.9000000000000004</v>
      </c>
      <c r="J11" s="6">
        <f>Table1[[#This Row],[multiplier]]*Table1[[#This Row],[price]]</f>
        <v>63.39</v>
      </c>
      <c r="K11" s="4">
        <f>Table1[[#This Row],[etf_d]]/Table1[[#This Row],[etf_v]]</f>
        <v>6.152389966871747E-2</v>
      </c>
    </row>
    <row r="12" spans="1:11" x14ac:dyDescent="0.2">
      <c r="A12" t="s">
        <v>17</v>
      </c>
      <c r="B12" t="s">
        <v>20</v>
      </c>
      <c r="C12" s="4">
        <v>2.1000000000000001E-2</v>
      </c>
      <c r="D12" s="3">
        <v>45691</v>
      </c>
      <c r="E12" s="5">
        <v>0.66</v>
      </c>
      <c r="F12" s="5">
        <v>10.52</v>
      </c>
      <c r="G12" s="4">
        <f>Table1[[#This Row],[fwd_div]]/Table1[[#This Row],[price]]</f>
        <v>6.273764258555134E-2</v>
      </c>
      <c r="H12">
        <v>2</v>
      </c>
      <c r="I12" s="6">
        <f>Table1[[#This Row],[fwd_div]]*Table1[[#This Row],[multiplier]]</f>
        <v>1.32</v>
      </c>
      <c r="J12" s="6">
        <f>Table1[[#This Row],[multiplier]]*Table1[[#This Row],[price]]</f>
        <v>21.04</v>
      </c>
      <c r="K12" s="4">
        <f>Table1[[#This Row],[etf_d]]/Table1[[#This Row],[etf_v]]</f>
        <v>6.273764258555134E-2</v>
      </c>
    </row>
    <row r="13" spans="1:11" x14ac:dyDescent="0.2">
      <c r="A13" t="s">
        <v>18</v>
      </c>
      <c r="B13" t="s">
        <v>19</v>
      </c>
      <c r="C13" s="4">
        <v>1.3899999999999999E-2</v>
      </c>
      <c r="D13" s="3">
        <v>45691</v>
      </c>
      <c r="E13" s="5">
        <v>4.42</v>
      </c>
      <c r="F13" s="5">
        <v>44.33</v>
      </c>
      <c r="G13" s="4">
        <f>Table1[[#This Row],[fwd_div]]/Table1[[#This Row],[price]]</f>
        <v>9.9706744868035199E-2</v>
      </c>
      <c r="H13">
        <v>1</v>
      </c>
      <c r="I13" s="6">
        <f>Table1[[#This Row],[fwd_div]]*Table1[[#This Row],[multiplier]]</f>
        <v>4.42</v>
      </c>
      <c r="J13" s="6">
        <f>Table1[[#This Row],[multiplier]]*Table1[[#This Row],[price]]</f>
        <v>44.33</v>
      </c>
      <c r="K13" s="4">
        <f>Table1[[#This Row],[etf_d]]/Table1[[#This Row],[etf_v]]</f>
        <v>9.9706744868035199E-2</v>
      </c>
    </row>
    <row r="14" spans="1:11" x14ac:dyDescent="0.2">
      <c r="C14" s="4">
        <f>SUBTOTAL(109,Table1[weight])</f>
        <v>0.9648000000000001</v>
      </c>
      <c r="E14" s="5">
        <f>SUBTOTAL(109,Table1[fwd_div])</f>
        <v>31.230000000000004</v>
      </c>
      <c r="F14" s="5">
        <f>SUBTOTAL(109,Table1[price])</f>
        <v>453.95</v>
      </c>
      <c r="G14" s="4">
        <f>Table1[[#Totals],[fwd_div]]/Table1[[#Totals],[price]]</f>
        <v>6.8796122921026562E-2</v>
      </c>
      <c r="H14">
        <f>SUBTOTAL(109,Table1[multiplier])</f>
        <v>97.34</v>
      </c>
      <c r="I14" s="7">
        <f>SUBTOTAL(109,Table1[etf_d])</f>
        <v>254.36679999999998</v>
      </c>
      <c r="J14" s="7">
        <f>SUBTOTAL(109,Table1[etf_v])</f>
        <v>3668.5620000000004</v>
      </c>
      <c r="K14" s="4">
        <f>Table1[[#Totals],[etf_d]]/Table1[[#Totals],[etf_v]]</f>
        <v>6.9336922750658142E-2</v>
      </c>
    </row>
    <row r="15" spans="1:11" x14ac:dyDescent="0.2">
      <c r="C15" t="s">
        <v>38</v>
      </c>
      <c r="E15" t="s">
        <v>38</v>
      </c>
      <c r="F15" t="s">
        <v>38</v>
      </c>
      <c r="G15" t="s">
        <v>37</v>
      </c>
      <c r="H15" t="s">
        <v>38</v>
      </c>
      <c r="I15" t="s">
        <v>38</v>
      </c>
      <c r="J15" t="s">
        <v>38</v>
      </c>
      <c r="K15" t="s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</vt:lpstr>
      <vt:lpstr>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2024-10-31T20:22:24Z</dcterms:created>
  <dcterms:modified xsi:type="dcterms:W3CDTF">2025-02-08T16:18:58Z</dcterms:modified>
</cp:coreProperties>
</file>