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filterPrivacy="1"/>
  <xr:revisionPtr revIDLastSave="0" documentId="13_ncr:1_{EF39223A-AEAC-1E41-A067-9768D2C56E1A}" xr6:coauthVersionLast="47" xr6:coauthVersionMax="47" xr10:uidLastSave="{00000000-0000-0000-0000-000000000000}"/>
  <bookViews>
    <workbookView xWindow="0" yWindow="760" windowWidth="34540" windowHeight="14940" activeTab="1" xr2:uid="{00000000-000D-0000-FFFF-FFFF00000000}"/>
  </bookViews>
  <sheets>
    <sheet name="dividend" sheetId="2" r:id="rId1"/>
    <sheet name="f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3" l="1"/>
  <c r="E26" i="3"/>
  <c r="F26" i="3"/>
  <c r="G26" i="3"/>
  <c r="J26" i="3"/>
  <c r="I26" i="3"/>
  <c r="J2" i="3"/>
  <c r="J3" i="3"/>
  <c r="J4" i="3"/>
  <c r="J5" i="3"/>
  <c r="K5" i="3" s="1"/>
  <c r="J6" i="3"/>
  <c r="J7" i="3"/>
  <c r="J8" i="3"/>
  <c r="J9" i="3"/>
  <c r="J10" i="3"/>
  <c r="J11" i="3"/>
  <c r="K11" i="3" s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I2" i="3"/>
  <c r="I3" i="3"/>
  <c r="I4" i="3"/>
  <c r="K4" i="3" s="1"/>
  <c r="I5" i="3"/>
  <c r="I6" i="3"/>
  <c r="K6" i="3" s="1"/>
  <c r="I7" i="3"/>
  <c r="K7" i="3" s="1"/>
  <c r="I8" i="3"/>
  <c r="I9" i="3"/>
  <c r="I10" i="3"/>
  <c r="I11" i="3"/>
  <c r="I12" i="3"/>
  <c r="K12" i="3" s="1"/>
  <c r="I13" i="3"/>
  <c r="K13" i="3" s="1"/>
  <c r="I14" i="3"/>
  <c r="K14" i="3" s="1"/>
  <c r="I15" i="3"/>
  <c r="K15" i="3" s="1"/>
  <c r="I16" i="3"/>
  <c r="I17" i="3"/>
  <c r="K17" i="3" s="1"/>
  <c r="I18" i="3"/>
  <c r="K18" i="3" s="1"/>
  <c r="I19" i="3"/>
  <c r="K19" i="3" s="1"/>
  <c r="I20" i="3"/>
  <c r="K20" i="3" s="1"/>
  <c r="I21" i="3"/>
  <c r="I22" i="3"/>
  <c r="K22" i="3" s="1"/>
  <c r="I23" i="3"/>
  <c r="I24" i="3"/>
  <c r="I25" i="3"/>
  <c r="K25" i="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C26" i="3"/>
  <c r="K24" i="3" l="1"/>
  <c r="K23" i="3"/>
  <c r="K21" i="3"/>
  <c r="K16" i="3"/>
  <c r="K10" i="3"/>
  <c r="K9" i="3"/>
  <c r="K8" i="3"/>
  <c r="K2" i="3"/>
  <c r="K3" i="3"/>
</calcChain>
</file>

<file path=xl/sharedStrings.xml><?xml version="1.0" encoding="utf-8"?>
<sst xmlns="http://schemas.openxmlformats.org/spreadsheetml/2006/main" count="68" uniqueCount="62">
  <si>
    <t>Dividend</t>
  </si>
  <si>
    <t>ExDate</t>
  </si>
  <si>
    <t>ticker</t>
  </si>
  <si>
    <t>name</t>
  </si>
  <si>
    <t>weight</t>
  </si>
  <si>
    <t>date</t>
  </si>
  <si>
    <t>fwd_div</t>
  </si>
  <si>
    <t>price</t>
  </si>
  <si>
    <t>yield</t>
  </si>
  <si>
    <t>multiplier</t>
  </si>
  <si>
    <t>etf_d</t>
  </si>
  <si>
    <t>etf_v</t>
  </si>
  <si>
    <t>etf_y</t>
  </si>
  <si>
    <t>MPLX</t>
  </si>
  <si>
    <t>ET</t>
  </si>
  <si>
    <t>WES</t>
  </si>
  <si>
    <t>EPD</t>
  </si>
  <si>
    <t>HESM</t>
  </si>
  <si>
    <t>GEL</t>
  </si>
  <si>
    <t>DKL</t>
  </si>
  <si>
    <t>SUM</t>
  </si>
  <si>
    <t>AVE</t>
  </si>
  <si>
    <t>Energy Transfer</t>
  </si>
  <si>
    <t>ENB</t>
  </si>
  <si>
    <t>Enbridge</t>
  </si>
  <si>
    <t>Enterprise Products Partners</t>
  </si>
  <si>
    <t>OKE</t>
  </si>
  <si>
    <t>ONEOK</t>
  </si>
  <si>
    <t>WMB</t>
  </si>
  <si>
    <t>The Williams Cos Inc</t>
  </si>
  <si>
    <t>TRGP</t>
  </si>
  <si>
    <t>Targa Resources Corp</t>
  </si>
  <si>
    <t>PAGP</t>
  </si>
  <si>
    <t>Plains GP Holdings</t>
  </si>
  <si>
    <t>LNG</t>
  </si>
  <si>
    <t>Cheniere Energy</t>
  </si>
  <si>
    <t>KMI</t>
  </si>
  <si>
    <t>Kinder Morgan</t>
  </si>
  <si>
    <t>DTM</t>
  </si>
  <si>
    <t>DT Midstream</t>
  </si>
  <si>
    <t>TRP</t>
  </si>
  <si>
    <t>TC Energy Corp</t>
  </si>
  <si>
    <t>PPL</t>
  </si>
  <si>
    <t>Pembina Pipeline</t>
  </si>
  <si>
    <t>KEY</t>
  </si>
  <si>
    <t>Keyera Corp</t>
  </si>
  <si>
    <t>AM</t>
  </si>
  <si>
    <t>Antero Midstream</t>
  </si>
  <si>
    <t>SOBO</t>
  </si>
  <si>
    <t>GEI</t>
  </si>
  <si>
    <t>KNTK</t>
  </si>
  <si>
    <t>NEXT</t>
  </si>
  <si>
    <t>ARIS</t>
  </si>
  <si>
    <t>South Bow</t>
  </si>
  <si>
    <t>Hess Midstream</t>
  </si>
  <si>
    <t>Western Midstream</t>
  </si>
  <si>
    <t>Gibson Energy</t>
  </si>
  <si>
    <t>Kinetik Holdings</t>
  </si>
  <si>
    <t>NextDecade</t>
  </si>
  <si>
    <t>Aris Water Solutions</t>
  </si>
  <si>
    <t>Genesis Energy</t>
  </si>
  <si>
    <t>Delek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</si>
</sst>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"/>
    <numFmt numFmtId="165" formatCode="mm\/dd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0" fontId="0" fillId="0" borderId="0" xfId="0" applyNumberFormat="1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20"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"/>
    </dxf>
    <dxf>
      <numFmt numFmtId="14" formatCode="0.00%"/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0" formatCode="General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"/>
    </dxf>
    <dxf>
      <numFmt numFmtId="14" formatCode="0.00%"/>
    </dxf>
    <dxf>
      <numFmt numFmtId="165" formatCode="mm\/dd\/yyyy"/>
      <alignment horizontal="right" vertical="center" textRotation="0" wrapText="1" indent="0" justifyLastLine="0" shrinkToFit="0" readingOrder="0"/>
    </dxf>
    <dxf>
      <numFmt numFmtId="164" formatCode="0.00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632C92-9015-D140-AD10-835ACB4F54FE}" name="Table2" displayName="Table2" ref="A1:B48" totalsRowShown="0" dataDxfId="19">
  <autoFilter ref="A1:B48" xr:uid="{1B632C92-9015-D140-AD10-835ACB4F54FE}"/>
  <sortState xmlns:xlrd2="http://schemas.microsoft.com/office/spreadsheetml/2017/richdata2" ref="A2:B48">
    <sortCondition descending="1" ref="B1:B48"/>
  </sortState>
  <tableColumns count="2">
    <tableColumn id="1" xr3:uid="{BF29B3B7-DB7A-FA4A-88A7-FA2DDCC72B83}" name="Dividend" dataDxfId="18"/>
    <tableColumn id="2" xr3:uid="{7715C9ED-7669-2A40-B9F2-853160E01FB9}" name="ExDat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6E886-E9BE-8748-A4E9-F046C02F8277}" name="Table1" displayName="Table1" ref="A1:K26" totalsRowCount="1">
  <autoFilter ref="A1:K25" xr:uid="{C0E6E886-E9BE-8748-A4E9-F046C02F8277}"/>
  <tableColumns count="11">
    <tableColumn id="1" xr3:uid="{CA86F508-6651-1040-9D33-7946FAB7D18B}" name="ticker"/>
    <tableColumn id="2" xr3:uid="{A7AC265C-66F2-554F-9671-B0C300E5A410}" name="name"/>
    <tableColumn id="3" xr3:uid="{3856A656-8744-BE4D-A8BD-3D298F0436D3}" name="weight" totalsRowFunction="sum" dataDxfId="16" totalsRowDxfId="7"/>
    <tableColumn id="4" xr3:uid="{0F958E38-7C38-3D43-B74A-953E2ACC4293}" name="date" dataDxfId="15" totalsRowDxfId="6"/>
    <tableColumn id="5" xr3:uid="{A6FAFD17-D6D8-F24F-A176-F1EC84476910}" name="fwd_div" totalsRowFunction="sum" dataDxfId="14" totalsRowDxfId="5"/>
    <tableColumn id="6" xr3:uid="{09495628-FF2C-6143-B460-D7A07D68C0E2}" name="price" totalsRowFunction="sum" dataDxfId="13" totalsRowDxfId="4"/>
    <tableColumn id="7" xr3:uid="{5DB97F50-DAC5-EA43-95E9-8E7A25481F6A}" name="yield" totalsRowFunction="average" dataDxfId="11" totalsRowDxfId="3">
      <calculatedColumnFormula>Table1[[#This Row],[fwd_div]]/Table1[[#This Row],[price]]</calculatedColumnFormula>
    </tableColumn>
    <tableColumn id="8" xr3:uid="{C48422CC-9824-8044-84A6-50D8C4E7AA22}" name="multiplier" totalsRowFunction="sum" dataDxfId="12">
      <calculatedColumnFormula>C2*100</calculatedColumnFormula>
    </tableColumn>
    <tableColumn id="9" xr3:uid="{07018380-36E6-A045-8AFC-A2A1A4D7D46C}" name="etf_d" totalsRowFunction="sum" dataDxfId="10" totalsRowDxfId="2">
      <calculatedColumnFormula>Table1[[#This Row],[multiplier]]*Table1[[#This Row],[fwd_div]]</calculatedColumnFormula>
    </tableColumn>
    <tableColumn id="10" xr3:uid="{77301438-4DDF-4343-AD5E-AE997DF48B82}" name="etf_v" totalsRowFunction="sum" dataDxfId="9" totalsRowDxfId="1">
      <calculatedColumnFormula>Table1[[#This Row],[multiplier]]*Table1[[#This Row],[price]]</calculatedColumnFormula>
    </tableColumn>
    <tableColumn id="11" xr3:uid="{8857C9E8-D95D-9D48-A6E1-62E206F40B13}" name="etf_y" totalsRowFunction="custom" dataDxfId="8" totalsRowDxfId="0">
      <calculatedColumnFormula>Table1[[#This Row],[etf_d]]/Table1[[#This Row],[etf_v]]</calculatedColumnFormula>
      <totalsRowFormula>Table1[[#Totals],[etf_d]]/Table1[[#Totals],[etf_v]]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DA3D-277C-D942-A9D5-411F8032E815}">
  <dimension ref="A1:B48"/>
  <sheetViews>
    <sheetView workbookViewId="0">
      <selection activeCell="A3" sqref="A3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0.34599999999999997</v>
      </c>
      <c r="B2" s="2">
        <v>45609</v>
      </c>
    </row>
    <row r="3" spans="1:2" x14ac:dyDescent="0.2">
      <c r="A3" s="1">
        <v>0.34210000000000002</v>
      </c>
      <c r="B3" s="2">
        <v>45512</v>
      </c>
    </row>
    <row r="4" spans="1:2" x14ac:dyDescent="0.2">
      <c r="A4" s="1">
        <v>0.34116999999999997</v>
      </c>
      <c r="B4" s="2">
        <v>45421</v>
      </c>
    </row>
    <row r="5" spans="1:2" x14ac:dyDescent="0.2">
      <c r="A5" s="1">
        <v>0.34292</v>
      </c>
      <c r="B5" s="2">
        <v>45330</v>
      </c>
    </row>
    <row r="6" spans="1:2" x14ac:dyDescent="0.2">
      <c r="A6" s="1">
        <v>0.32156000000000001</v>
      </c>
      <c r="B6" s="2">
        <v>45239</v>
      </c>
    </row>
    <row r="7" spans="1:2" x14ac:dyDescent="0.2">
      <c r="A7" s="1">
        <v>0.32029999999999997</v>
      </c>
      <c r="B7" s="2">
        <v>45148</v>
      </c>
    </row>
    <row r="8" spans="1:2" x14ac:dyDescent="0.2">
      <c r="A8" s="1">
        <v>0.30781999999999998</v>
      </c>
      <c r="B8" s="2">
        <v>45057</v>
      </c>
    </row>
    <row r="9" spans="1:2" x14ac:dyDescent="0.2">
      <c r="A9" s="1">
        <v>0.31492999999999999</v>
      </c>
      <c r="B9" s="2">
        <v>44966</v>
      </c>
    </row>
    <row r="10" spans="1:2" x14ac:dyDescent="0.2">
      <c r="A10" s="1">
        <v>0.29618</v>
      </c>
      <c r="B10" s="2">
        <v>44874</v>
      </c>
    </row>
    <row r="11" spans="1:2" x14ac:dyDescent="0.2">
      <c r="A11" s="1">
        <v>0.27623999999999999</v>
      </c>
      <c r="B11" s="2">
        <v>44784</v>
      </c>
    </row>
    <row r="12" spans="1:2" x14ac:dyDescent="0.2">
      <c r="A12" s="1">
        <v>0.32250000000000001</v>
      </c>
      <c r="B12" s="2">
        <v>44693</v>
      </c>
    </row>
    <row r="13" spans="1:2" x14ac:dyDescent="0.2">
      <c r="A13" s="1">
        <v>0.21107000000000001</v>
      </c>
      <c r="B13" s="2">
        <v>44602</v>
      </c>
    </row>
    <row r="14" spans="1:2" x14ac:dyDescent="0.2">
      <c r="A14" s="1">
        <v>2.7703999999999999E-2</v>
      </c>
      <c r="B14" s="2">
        <v>44552</v>
      </c>
    </row>
    <row r="15" spans="1:2" x14ac:dyDescent="0.2">
      <c r="A15" s="1">
        <v>0.62729999999999997</v>
      </c>
      <c r="B15" s="2">
        <v>44510</v>
      </c>
    </row>
    <row r="16" spans="1:2" x14ac:dyDescent="0.2">
      <c r="A16" s="1">
        <v>0.24349000000000001</v>
      </c>
      <c r="B16" s="2">
        <v>44420</v>
      </c>
    </row>
    <row r="17" spans="1:2" x14ac:dyDescent="0.2">
      <c r="A17" s="1">
        <v>0.23901</v>
      </c>
      <c r="B17" s="2">
        <v>44329</v>
      </c>
    </row>
    <row r="18" spans="1:2" x14ac:dyDescent="0.2">
      <c r="A18" s="1">
        <v>0.35221999999999998</v>
      </c>
      <c r="B18" s="2">
        <v>44238</v>
      </c>
    </row>
    <row r="19" spans="1:2" x14ac:dyDescent="0.2">
      <c r="A19" s="1">
        <v>3.1480000000000001E-2</v>
      </c>
      <c r="B19" s="2">
        <v>44187</v>
      </c>
    </row>
    <row r="20" spans="1:2" x14ac:dyDescent="0.2">
      <c r="A20" s="1">
        <v>0.24354999999999999</v>
      </c>
      <c r="B20" s="2">
        <v>44147</v>
      </c>
    </row>
    <row r="21" spans="1:2" x14ac:dyDescent="0.2">
      <c r="A21" s="1">
        <v>0.26249</v>
      </c>
      <c r="B21" s="2">
        <v>44056</v>
      </c>
    </row>
    <row r="22" spans="1:2" x14ac:dyDescent="0.2">
      <c r="A22" s="1">
        <v>0.28422999999999998</v>
      </c>
      <c r="B22" s="2">
        <v>43958</v>
      </c>
    </row>
    <row r="23" spans="1:2" x14ac:dyDescent="0.2">
      <c r="A23" s="1">
        <v>0.28759000000000001</v>
      </c>
      <c r="B23" s="2">
        <v>43874</v>
      </c>
    </row>
    <row r="24" spans="1:2" x14ac:dyDescent="0.2">
      <c r="A24" s="1">
        <v>0.34956999999999999</v>
      </c>
      <c r="B24" s="2">
        <v>43783</v>
      </c>
    </row>
    <row r="25" spans="1:2" x14ac:dyDescent="0.2">
      <c r="A25" s="1">
        <v>0.31225999999999998</v>
      </c>
      <c r="B25" s="2">
        <v>43685</v>
      </c>
    </row>
    <row r="26" spans="1:2" x14ac:dyDescent="0.2">
      <c r="A26" s="1">
        <v>0.28753000000000001</v>
      </c>
      <c r="B26" s="2">
        <v>43594</v>
      </c>
    </row>
    <row r="27" spans="1:2" x14ac:dyDescent="0.2">
      <c r="A27" s="1">
        <v>0.25891999999999998</v>
      </c>
      <c r="B27" s="2">
        <v>43510</v>
      </c>
    </row>
    <row r="28" spans="1:2" x14ac:dyDescent="0.2">
      <c r="A28" s="1">
        <v>0.18628</v>
      </c>
      <c r="B28" s="2">
        <v>43454</v>
      </c>
    </row>
    <row r="29" spans="1:2" x14ac:dyDescent="0.2">
      <c r="A29" s="1">
        <v>0.16952999999999999</v>
      </c>
      <c r="B29" s="2">
        <v>43363</v>
      </c>
    </row>
    <row r="30" spans="1:2" x14ac:dyDescent="0.2">
      <c r="A30" s="1">
        <v>0.19209000000000001</v>
      </c>
      <c r="B30" s="2">
        <v>43272</v>
      </c>
    </row>
    <row r="31" spans="1:2" x14ac:dyDescent="0.2">
      <c r="A31" s="1">
        <v>0.17444999999999999</v>
      </c>
      <c r="B31" s="2">
        <v>43181</v>
      </c>
    </row>
    <row r="32" spans="1:2" x14ac:dyDescent="0.2">
      <c r="A32" s="1">
        <v>4.8779999999999997E-2</v>
      </c>
      <c r="B32" s="2">
        <v>43090</v>
      </c>
    </row>
    <row r="33" spans="1:2" x14ac:dyDescent="0.2">
      <c r="A33" s="1">
        <v>0.24268000000000001</v>
      </c>
      <c r="B33" s="2">
        <v>42999</v>
      </c>
    </row>
    <row r="34" spans="1:2" x14ac:dyDescent="0.2">
      <c r="A34" s="1">
        <v>0.24049999999999999</v>
      </c>
      <c r="B34" s="2">
        <v>42907</v>
      </c>
    </row>
    <row r="35" spans="1:2" x14ac:dyDescent="0.2">
      <c r="A35" s="1">
        <v>0.15615000000000001</v>
      </c>
      <c r="B35" s="2">
        <v>42816</v>
      </c>
    </row>
    <row r="36" spans="1:2" x14ac:dyDescent="0.2">
      <c r="A36" s="1">
        <v>8.4209999999999993E-2</v>
      </c>
      <c r="B36" s="2">
        <v>42725</v>
      </c>
    </row>
    <row r="37" spans="1:2" x14ac:dyDescent="0.2">
      <c r="A37" s="1">
        <v>0.20705799999999999</v>
      </c>
      <c r="B37" s="2">
        <v>42634</v>
      </c>
    </row>
    <row r="38" spans="1:2" x14ac:dyDescent="0.2">
      <c r="A38" s="1">
        <v>0.24354000000000001</v>
      </c>
      <c r="B38" s="2">
        <v>42543</v>
      </c>
    </row>
    <row r="39" spans="1:2" x14ac:dyDescent="0.2">
      <c r="A39" s="1">
        <v>0.25461600000000001</v>
      </c>
      <c r="B39" s="2">
        <v>42452</v>
      </c>
    </row>
    <row r="40" spans="1:2" x14ac:dyDescent="0.2">
      <c r="A40" s="1">
        <v>6.25E-2</v>
      </c>
      <c r="B40" s="2">
        <v>42361</v>
      </c>
    </row>
    <row r="41" spans="1:2" x14ac:dyDescent="0.2">
      <c r="A41" s="1">
        <v>0.13100000000000001</v>
      </c>
      <c r="B41" s="2">
        <v>42270</v>
      </c>
    </row>
    <row r="42" spans="1:2" x14ac:dyDescent="0.2">
      <c r="A42" s="1">
        <v>0.20585400000000001</v>
      </c>
      <c r="B42" s="2">
        <v>42179</v>
      </c>
    </row>
    <row r="43" spans="1:2" x14ac:dyDescent="0.2">
      <c r="A43" s="1">
        <v>0.182501</v>
      </c>
      <c r="B43" s="2">
        <v>42088</v>
      </c>
    </row>
    <row r="44" spans="1:2" x14ac:dyDescent="0.2">
      <c r="A44" s="1">
        <v>0.115384</v>
      </c>
      <c r="B44" s="2">
        <v>41997</v>
      </c>
    </row>
    <row r="45" spans="1:2" x14ac:dyDescent="0.2">
      <c r="A45" s="1">
        <v>0.161968</v>
      </c>
      <c r="B45" s="2">
        <v>41906</v>
      </c>
    </row>
    <row r="46" spans="1:2" x14ac:dyDescent="0.2">
      <c r="A46" s="1">
        <v>0.180812</v>
      </c>
      <c r="B46" s="2">
        <v>41815</v>
      </c>
    </row>
    <row r="47" spans="1:2" x14ac:dyDescent="0.2">
      <c r="A47" s="1">
        <v>0.15345500000000001</v>
      </c>
      <c r="B47" s="2">
        <v>41724</v>
      </c>
    </row>
    <row r="48" spans="1:2" x14ac:dyDescent="0.2">
      <c r="A48" s="1">
        <v>6.6078999999999999E-2</v>
      </c>
      <c r="B48" s="2">
        <v>41634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B6B4-7666-2340-8FAC-B1C54795A74E}">
  <dimension ref="A1:K27"/>
  <sheetViews>
    <sheetView tabSelected="1" workbookViewId="0">
      <selection activeCell="E14" sqref="B1:E14"/>
    </sheetView>
  </sheetViews>
  <sheetFormatPr baseColWidth="10" defaultRowHeight="15" x14ac:dyDescent="0.2"/>
  <cols>
    <col min="2" max="2" width="47" customWidth="1"/>
    <col min="8" max="8" width="11.33203125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14</v>
      </c>
      <c r="B2" t="s">
        <v>22</v>
      </c>
      <c r="C2" s="3">
        <v>9.6100000000000005E-2</v>
      </c>
      <c r="D2" s="4">
        <v>45696</v>
      </c>
      <c r="E2" s="5">
        <v>1.3</v>
      </c>
      <c r="F2" s="5">
        <v>19.93</v>
      </c>
      <c r="G2" s="3">
        <f>Table1[[#This Row],[fwd_div]]/Table1[[#This Row],[price]]</f>
        <v>6.5228299046663329E-2</v>
      </c>
      <c r="H2">
        <f t="shared" ref="H2:H25" si="0">C2*100</f>
        <v>9.6100000000000012</v>
      </c>
      <c r="I2" s="5">
        <f>Table1[[#This Row],[multiplier]]*Table1[[#This Row],[fwd_div]]</f>
        <v>12.493000000000002</v>
      </c>
      <c r="J2" s="5">
        <f>Table1[[#This Row],[multiplier]]*Table1[[#This Row],[price]]</f>
        <v>191.52730000000003</v>
      </c>
      <c r="K2" s="3">
        <f>Table1[[#This Row],[etf_d]]/Table1[[#This Row],[etf_v]]</f>
        <v>6.5228299046663329E-2</v>
      </c>
    </row>
    <row r="3" spans="1:11" x14ac:dyDescent="0.2">
      <c r="A3" t="s">
        <v>23</v>
      </c>
      <c r="B3" t="s">
        <v>24</v>
      </c>
      <c r="C3" s="3">
        <v>7.5399999999999995E-2</v>
      </c>
      <c r="D3" s="4">
        <v>45696</v>
      </c>
      <c r="E3" s="5">
        <v>2.63</v>
      </c>
      <c r="F3" s="5">
        <v>44.45</v>
      </c>
      <c r="G3" s="3">
        <f>Table1[[#This Row],[fwd_div]]/Table1[[#This Row],[price]]</f>
        <v>5.916760404949381E-2</v>
      </c>
      <c r="H3">
        <f t="shared" si="0"/>
        <v>7.5399999999999991</v>
      </c>
      <c r="I3" s="5">
        <f>Table1[[#This Row],[multiplier]]*Table1[[#This Row],[fwd_div]]</f>
        <v>19.830199999999998</v>
      </c>
      <c r="J3" s="5">
        <f>Table1[[#This Row],[multiplier]]*Table1[[#This Row],[price]]</f>
        <v>335.15299999999996</v>
      </c>
      <c r="K3" s="3">
        <f>Table1[[#This Row],[etf_d]]/Table1[[#This Row],[etf_v]]</f>
        <v>5.916760404949381E-2</v>
      </c>
    </row>
    <row r="4" spans="1:11" x14ac:dyDescent="0.2">
      <c r="A4" t="s">
        <v>16</v>
      </c>
      <c r="B4" t="s">
        <v>25</v>
      </c>
      <c r="C4" s="3">
        <v>7.4999999999999997E-2</v>
      </c>
      <c r="D4" s="4">
        <v>45696</v>
      </c>
      <c r="E4" s="5">
        <v>2.14</v>
      </c>
      <c r="F4" s="5">
        <v>32.93</v>
      </c>
      <c r="G4" s="3">
        <f>Table1[[#This Row],[fwd_div]]/Table1[[#This Row],[price]]</f>
        <v>6.4986334649256003E-2</v>
      </c>
      <c r="H4">
        <f t="shared" si="0"/>
        <v>7.5</v>
      </c>
      <c r="I4" s="5">
        <f>Table1[[#This Row],[multiplier]]*Table1[[#This Row],[fwd_div]]</f>
        <v>16.05</v>
      </c>
      <c r="J4" s="5">
        <f>Table1[[#This Row],[multiplier]]*Table1[[#This Row],[price]]</f>
        <v>246.97499999999999</v>
      </c>
      <c r="K4" s="3">
        <f>Table1[[#This Row],[etf_d]]/Table1[[#This Row],[etf_v]]</f>
        <v>6.4986334649256003E-2</v>
      </c>
    </row>
    <row r="5" spans="1:11" x14ac:dyDescent="0.2">
      <c r="A5" t="s">
        <v>26</v>
      </c>
      <c r="B5" t="s">
        <v>27</v>
      </c>
      <c r="C5" s="3">
        <v>6.9000000000000006E-2</v>
      </c>
      <c r="D5" s="4">
        <v>45696</v>
      </c>
      <c r="E5" s="5">
        <v>4.12</v>
      </c>
      <c r="F5" s="5">
        <v>95.81</v>
      </c>
      <c r="G5" s="3">
        <f>Table1[[#This Row],[fwd_div]]/Table1[[#This Row],[price]]</f>
        <v>4.3001774345057926E-2</v>
      </c>
      <c r="H5">
        <f t="shared" si="0"/>
        <v>6.9</v>
      </c>
      <c r="I5" s="5">
        <f>Table1[[#This Row],[multiplier]]*Table1[[#This Row],[fwd_div]]</f>
        <v>28.428000000000001</v>
      </c>
      <c r="J5" s="5">
        <f>Table1[[#This Row],[multiplier]]*Table1[[#This Row],[price]]</f>
        <v>661.08900000000006</v>
      </c>
      <c r="K5" s="3">
        <f>Table1[[#This Row],[etf_d]]/Table1[[#This Row],[etf_v]]</f>
        <v>4.3001774345057926E-2</v>
      </c>
    </row>
    <row r="6" spans="1:11" x14ac:dyDescent="0.2">
      <c r="A6" t="s">
        <v>13</v>
      </c>
      <c r="B6" t="s">
        <v>13</v>
      </c>
      <c r="C6" s="3">
        <v>5.2999999999999999E-2</v>
      </c>
      <c r="D6" s="4">
        <v>45696</v>
      </c>
      <c r="E6" s="5">
        <v>3.83</v>
      </c>
      <c r="F6" s="5">
        <v>53.18</v>
      </c>
      <c r="G6" s="3">
        <f>Table1[[#This Row],[fwd_div]]/Table1[[#This Row],[price]]</f>
        <v>7.2019556224144424E-2</v>
      </c>
      <c r="H6">
        <f t="shared" si="0"/>
        <v>5.3</v>
      </c>
      <c r="I6" s="5">
        <f>Table1[[#This Row],[multiplier]]*Table1[[#This Row],[fwd_div]]</f>
        <v>20.298999999999999</v>
      </c>
      <c r="J6" s="5">
        <f>Table1[[#This Row],[multiplier]]*Table1[[#This Row],[price]]</f>
        <v>281.85399999999998</v>
      </c>
      <c r="K6" s="3">
        <f>Table1[[#This Row],[etf_d]]/Table1[[#This Row],[etf_v]]</f>
        <v>7.2019556224144424E-2</v>
      </c>
    </row>
    <row r="7" spans="1:11" x14ac:dyDescent="0.2">
      <c r="A7" t="s">
        <v>28</v>
      </c>
      <c r="B7" t="s">
        <v>29</v>
      </c>
      <c r="C7" s="3">
        <v>5.2900000000000003E-2</v>
      </c>
      <c r="D7" s="4">
        <v>45696</v>
      </c>
      <c r="E7" s="5">
        <v>2</v>
      </c>
      <c r="F7" s="5">
        <v>55.94</v>
      </c>
      <c r="G7" s="3">
        <f>Table1[[#This Row],[fwd_div]]/Table1[[#This Row],[price]]</f>
        <v>3.5752592062924561E-2</v>
      </c>
      <c r="H7">
        <f t="shared" si="0"/>
        <v>5.29</v>
      </c>
      <c r="I7" s="5">
        <f>Table1[[#This Row],[multiplier]]*Table1[[#This Row],[fwd_div]]</f>
        <v>10.58</v>
      </c>
      <c r="J7" s="5">
        <f>Table1[[#This Row],[multiplier]]*Table1[[#This Row],[price]]</f>
        <v>295.92259999999999</v>
      </c>
      <c r="K7" s="3">
        <f>Table1[[#This Row],[etf_d]]/Table1[[#This Row],[etf_v]]</f>
        <v>3.5752592062924561E-2</v>
      </c>
    </row>
    <row r="8" spans="1:11" x14ac:dyDescent="0.2">
      <c r="A8" t="s">
        <v>30</v>
      </c>
      <c r="B8" t="s">
        <v>31</v>
      </c>
      <c r="C8" s="3">
        <v>5.28E-2</v>
      </c>
      <c r="D8" s="4">
        <v>45696</v>
      </c>
      <c r="E8" s="5">
        <v>3</v>
      </c>
      <c r="F8" s="5">
        <v>201.42</v>
      </c>
      <c r="G8" s="3">
        <f>Table1[[#This Row],[fwd_div]]/Table1[[#This Row],[price]]</f>
        <v>1.4894250819183797E-2</v>
      </c>
      <c r="H8">
        <f t="shared" si="0"/>
        <v>5.28</v>
      </c>
      <c r="I8" s="5">
        <f>Table1[[#This Row],[multiplier]]*Table1[[#This Row],[fwd_div]]</f>
        <v>15.84</v>
      </c>
      <c r="J8" s="5">
        <f>Table1[[#This Row],[multiplier]]*Table1[[#This Row],[price]]</f>
        <v>1063.4975999999999</v>
      </c>
      <c r="K8" s="3">
        <f>Table1[[#This Row],[etf_d]]/Table1[[#This Row],[etf_v]]</f>
        <v>1.4894250819183797E-2</v>
      </c>
    </row>
    <row r="9" spans="1:11" x14ac:dyDescent="0.2">
      <c r="A9" t="s">
        <v>32</v>
      </c>
      <c r="B9" t="s">
        <v>33</v>
      </c>
      <c r="C9" s="3">
        <v>5.21E-2</v>
      </c>
      <c r="D9" s="4">
        <v>45696</v>
      </c>
      <c r="E9" s="5">
        <v>1.52</v>
      </c>
      <c r="F9" s="5">
        <v>20.73</v>
      </c>
      <c r="G9" s="3">
        <f>Table1[[#This Row],[fwd_div]]/Table1[[#This Row],[price]]</f>
        <v>7.3323685479980708E-2</v>
      </c>
      <c r="H9">
        <f t="shared" si="0"/>
        <v>5.21</v>
      </c>
      <c r="I9" s="5">
        <f>Table1[[#This Row],[multiplier]]*Table1[[#This Row],[fwd_div]]</f>
        <v>7.9192</v>
      </c>
      <c r="J9" s="5">
        <f>Table1[[#This Row],[multiplier]]*Table1[[#This Row],[price]]</f>
        <v>108.0033</v>
      </c>
      <c r="K9" s="3">
        <f>Table1[[#This Row],[etf_d]]/Table1[[#This Row],[etf_v]]</f>
        <v>7.3323685479980708E-2</v>
      </c>
    </row>
    <row r="10" spans="1:11" x14ac:dyDescent="0.2">
      <c r="A10" t="s">
        <v>34</v>
      </c>
      <c r="B10" t="s">
        <v>35</v>
      </c>
      <c r="C10" s="3">
        <v>4.9200000000000001E-2</v>
      </c>
      <c r="D10" s="4">
        <v>45696</v>
      </c>
      <c r="E10" s="5">
        <v>2</v>
      </c>
      <c r="F10" s="5">
        <v>217.47</v>
      </c>
      <c r="G10" s="3">
        <f>Table1[[#This Row],[fwd_div]]/Table1[[#This Row],[price]]</f>
        <v>9.1966708051685296E-3</v>
      </c>
      <c r="H10">
        <f t="shared" si="0"/>
        <v>4.92</v>
      </c>
      <c r="I10" s="5">
        <f>Table1[[#This Row],[multiplier]]*Table1[[#This Row],[fwd_div]]</f>
        <v>9.84</v>
      </c>
      <c r="J10" s="5">
        <f>Table1[[#This Row],[multiplier]]*Table1[[#This Row],[price]]</f>
        <v>1069.9523999999999</v>
      </c>
      <c r="K10" s="3">
        <f>Table1[[#This Row],[etf_d]]/Table1[[#This Row],[etf_v]]</f>
        <v>9.1966708051685296E-3</v>
      </c>
    </row>
    <row r="11" spans="1:11" x14ac:dyDescent="0.2">
      <c r="A11" t="s">
        <v>36</v>
      </c>
      <c r="B11" t="s">
        <v>37</v>
      </c>
      <c r="C11" s="3">
        <v>4.8800000000000003E-2</v>
      </c>
      <c r="D11" s="4">
        <v>45696</v>
      </c>
      <c r="E11" s="5">
        <v>1.1499999999999999</v>
      </c>
      <c r="F11" s="5">
        <v>27.04</v>
      </c>
      <c r="G11" s="3">
        <f>Table1[[#This Row],[fwd_div]]/Table1[[#This Row],[price]]</f>
        <v>4.2529585798816563E-2</v>
      </c>
      <c r="H11">
        <f t="shared" si="0"/>
        <v>4.88</v>
      </c>
      <c r="I11" s="5">
        <f>Table1[[#This Row],[multiplier]]*Table1[[#This Row],[fwd_div]]</f>
        <v>5.6119999999999992</v>
      </c>
      <c r="J11" s="5">
        <f>Table1[[#This Row],[multiplier]]*Table1[[#This Row],[price]]</f>
        <v>131.95519999999999</v>
      </c>
      <c r="K11" s="3">
        <f>Table1[[#This Row],[etf_d]]/Table1[[#This Row],[etf_v]]</f>
        <v>4.2529585798816563E-2</v>
      </c>
    </row>
    <row r="12" spans="1:11" x14ac:dyDescent="0.2">
      <c r="A12" t="s">
        <v>38</v>
      </c>
      <c r="B12" t="s">
        <v>39</v>
      </c>
      <c r="C12" s="3">
        <v>4.87E-2</v>
      </c>
      <c r="D12" s="4">
        <v>45696</v>
      </c>
      <c r="E12" s="5">
        <v>2.94</v>
      </c>
      <c r="F12" s="5">
        <v>101.8</v>
      </c>
      <c r="G12" s="3">
        <f>Table1[[#This Row],[fwd_div]]/Table1[[#This Row],[price]]</f>
        <v>2.888015717092338E-2</v>
      </c>
      <c r="H12">
        <f t="shared" si="0"/>
        <v>4.87</v>
      </c>
      <c r="I12" s="5">
        <f>Table1[[#This Row],[multiplier]]*Table1[[#This Row],[fwd_div]]</f>
        <v>14.3178</v>
      </c>
      <c r="J12" s="5">
        <f>Table1[[#This Row],[multiplier]]*Table1[[#This Row],[price]]</f>
        <v>495.76600000000002</v>
      </c>
      <c r="K12" s="3">
        <f>Table1[[#This Row],[etf_d]]/Table1[[#This Row],[etf_v]]</f>
        <v>2.888015717092338E-2</v>
      </c>
    </row>
    <row r="13" spans="1:11" x14ac:dyDescent="0.2">
      <c r="A13" t="s">
        <v>40</v>
      </c>
      <c r="B13" t="s">
        <v>41</v>
      </c>
      <c r="C13" s="3">
        <v>4.87E-2</v>
      </c>
      <c r="D13" s="4">
        <v>45696</v>
      </c>
      <c r="E13" s="5">
        <v>2.2999999999999998</v>
      </c>
      <c r="F13" s="5">
        <v>46.92</v>
      </c>
      <c r="G13" s="3">
        <f>Table1[[#This Row],[fwd_div]]/Table1[[#This Row],[price]]</f>
        <v>4.9019607843137247E-2</v>
      </c>
      <c r="H13">
        <f t="shared" si="0"/>
        <v>4.87</v>
      </c>
      <c r="I13" s="5">
        <f>Table1[[#This Row],[multiplier]]*Table1[[#This Row],[fwd_div]]</f>
        <v>11.200999999999999</v>
      </c>
      <c r="J13" s="5">
        <f>Table1[[#This Row],[multiplier]]*Table1[[#This Row],[price]]</f>
        <v>228.50040000000001</v>
      </c>
      <c r="K13" s="3">
        <f>Table1[[#This Row],[etf_d]]/Table1[[#This Row],[etf_v]]</f>
        <v>4.9019607843137247E-2</v>
      </c>
    </row>
    <row r="14" spans="1:11" x14ac:dyDescent="0.2">
      <c r="A14" t="s">
        <v>42</v>
      </c>
      <c r="B14" t="s">
        <v>43</v>
      </c>
      <c r="C14" s="3">
        <v>4.6100000000000002E-2</v>
      </c>
      <c r="D14" s="4">
        <v>45696</v>
      </c>
      <c r="E14" s="5">
        <v>1.03</v>
      </c>
      <c r="F14" s="5">
        <v>34.14</v>
      </c>
      <c r="G14" s="3">
        <f>Table1[[#This Row],[fwd_div]]/Table1[[#This Row],[price]]</f>
        <v>3.0169888693614529E-2</v>
      </c>
      <c r="H14">
        <f t="shared" si="0"/>
        <v>4.6100000000000003</v>
      </c>
      <c r="I14" s="5">
        <f>Table1[[#This Row],[multiplier]]*Table1[[#This Row],[fwd_div]]</f>
        <v>4.7483000000000004</v>
      </c>
      <c r="J14" s="5">
        <f>Table1[[#This Row],[multiplier]]*Table1[[#This Row],[price]]</f>
        <v>157.3854</v>
      </c>
      <c r="K14" s="3">
        <f>Table1[[#This Row],[etf_d]]/Table1[[#This Row],[etf_v]]</f>
        <v>3.0169888693614529E-2</v>
      </c>
    </row>
    <row r="15" spans="1:11" x14ac:dyDescent="0.2">
      <c r="A15" t="s">
        <v>44</v>
      </c>
      <c r="B15" t="s">
        <v>45</v>
      </c>
      <c r="C15" s="3">
        <v>4.5499999999999999E-2</v>
      </c>
      <c r="D15" s="4">
        <v>45696</v>
      </c>
      <c r="E15" s="5">
        <v>2.08</v>
      </c>
      <c r="F15" s="5">
        <v>42</v>
      </c>
      <c r="G15" s="3">
        <f>Table1[[#This Row],[fwd_div]]/Table1[[#This Row],[price]]</f>
        <v>4.9523809523809526E-2</v>
      </c>
      <c r="H15">
        <f t="shared" si="0"/>
        <v>4.55</v>
      </c>
      <c r="I15" s="5">
        <f>Table1[[#This Row],[multiplier]]*Table1[[#This Row],[fwd_div]]</f>
        <v>9.4640000000000004</v>
      </c>
      <c r="J15" s="5">
        <f>Table1[[#This Row],[multiplier]]*Table1[[#This Row],[price]]</f>
        <v>191.1</v>
      </c>
      <c r="K15" s="3">
        <f>Table1[[#This Row],[etf_d]]/Table1[[#This Row],[etf_v]]</f>
        <v>4.9523809523809526E-2</v>
      </c>
    </row>
    <row r="16" spans="1:11" x14ac:dyDescent="0.2">
      <c r="A16" t="s">
        <v>46</v>
      </c>
      <c r="B16" t="s">
        <v>47</v>
      </c>
      <c r="C16" s="3">
        <v>3.85E-2</v>
      </c>
      <c r="D16" s="4">
        <v>45696</v>
      </c>
      <c r="E16" s="5">
        <v>0.9</v>
      </c>
      <c r="F16" s="5">
        <v>16.100000000000001</v>
      </c>
      <c r="G16" s="3">
        <f>Table1[[#This Row],[fwd_div]]/Table1[[#This Row],[price]]</f>
        <v>5.5900621118012417E-2</v>
      </c>
      <c r="H16">
        <f t="shared" si="0"/>
        <v>3.85</v>
      </c>
      <c r="I16" s="5">
        <f>Table1[[#This Row],[multiplier]]*Table1[[#This Row],[fwd_div]]</f>
        <v>3.4650000000000003</v>
      </c>
      <c r="J16" s="5">
        <f>Table1[[#This Row],[multiplier]]*Table1[[#This Row],[price]]</f>
        <v>61.985000000000007</v>
      </c>
      <c r="K16" s="3">
        <f>Table1[[#This Row],[etf_d]]/Table1[[#This Row],[etf_v]]</f>
        <v>5.5900621118012424E-2</v>
      </c>
    </row>
    <row r="17" spans="1:11" x14ac:dyDescent="0.2">
      <c r="A17" t="s">
        <v>48</v>
      </c>
      <c r="B17" t="s">
        <v>53</v>
      </c>
      <c r="C17" s="3">
        <v>3.6200000000000003E-2</v>
      </c>
      <c r="D17" s="4">
        <v>45696</v>
      </c>
      <c r="E17" s="5">
        <v>2</v>
      </c>
      <c r="F17" s="5">
        <v>24.72</v>
      </c>
      <c r="G17" s="3">
        <f>Table1[[#This Row],[fwd_div]]/Table1[[#This Row],[price]]</f>
        <v>8.0906148867313926E-2</v>
      </c>
      <c r="H17">
        <f t="shared" si="0"/>
        <v>3.62</v>
      </c>
      <c r="I17" s="5">
        <f>Table1[[#This Row],[multiplier]]*Table1[[#This Row],[fwd_div]]</f>
        <v>7.24</v>
      </c>
      <c r="J17" s="5">
        <f>Table1[[#This Row],[multiplier]]*Table1[[#This Row],[price]]</f>
        <v>89.486400000000003</v>
      </c>
      <c r="K17" s="3">
        <f>Table1[[#This Row],[etf_d]]/Table1[[#This Row],[etf_v]]</f>
        <v>8.0906148867313912E-2</v>
      </c>
    </row>
    <row r="18" spans="1:11" x14ac:dyDescent="0.2">
      <c r="A18" t="s">
        <v>17</v>
      </c>
      <c r="B18" t="s">
        <v>54</v>
      </c>
      <c r="C18" s="3">
        <v>2.9399999999999999E-2</v>
      </c>
      <c r="D18" s="4">
        <v>45696</v>
      </c>
      <c r="E18" s="5">
        <v>2.8</v>
      </c>
      <c r="F18" s="5">
        <v>40.49</v>
      </c>
      <c r="G18" s="3">
        <f>Table1[[#This Row],[fwd_div]]/Table1[[#This Row],[price]]</f>
        <v>6.9152877253642872E-2</v>
      </c>
      <c r="H18">
        <f t="shared" si="0"/>
        <v>2.94</v>
      </c>
      <c r="I18" s="5">
        <f>Table1[[#This Row],[multiplier]]*Table1[[#This Row],[fwd_div]]</f>
        <v>8.2319999999999993</v>
      </c>
      <c r="J18" s="5">
        <f>Table1[[#This Row],[multiplier]]*Table1[[#This Row],[price]]</f>
        <v>119.0406</v>
      </c>
      <c r="K18" s="3">
        <f>Table1[[#This Row],[etf_d]]/Table1[[#This Row],[etf_v]]</f>
        <v>6.9152877253642872E-2</v>
      </c>
    </row>
    <row r="19" spans="1:11" x14ac:dyDescent="0.2">
      <c r="A19" t="s">
        <v>15</v>
      </c>
      <c r="B19" t="s">
        <v>55</v>
      </c>
      <c r="C19" s="3">
        <v>2.3300000000000001E-2</v>
      </c>
      <c r="D19" s="4">
        <v>45696</v>
      </c>
      <c r="E19" s="5">
        <v>3.5</v>
      </c>
      <c r="F19" s="5">
        <v>40.380000000000003</v>
      </c>
      <c r="G19" s="3">
        <f>Table1[[#This Row],[fwd_div]]/Table1[[#This Row],[price]]</f>
        <v>8.6676572560673598E-2</v>
      </c>
      <c r="H19">
        <f t="shared" si="0"/>
        <v>2.33</v>
      </c>
      <c r="I19" s="5">
        <f>Table1[[#This Row],[multiplier]]*Table1[[#This Row],[fwd_div]]</f>
        <v>8.1550000000000011</v>
      </c>
      <c r="J19" s="5">
        <f>Table1[[#This Row],[multiplier]]*Table1[[#This Row],[price]]</f>
        <v>94.085400000000007</v>
      </c>
      <c r="K19" s="3">
        <f>Table1[[#This Row],[etf_d]]/Table1[[#This Row],[etf_v]]</f>
        <v>8.6676572560673612E-2</v>
      </c>
    </row>
    <row r="20" spans="1:11" x14ac:dyDescent="0.2">
      <c r="A20" t="s">
        <v>49</v>
      </c>
      <c r="B20" t="s">
        <v>56</v>
      </c>
      <c r="C20" s="3">
        <v>1.9199999999999998E-2</v>
      </c>
      <c r="D20" s="4">
        <v>45696</v>
      </c>
      <c r="E20" s="5">
        <v>1.64</v>
      </c>
      <c r="F20" s="5">
        <v>24.06</v>
      </c>
      <c r="G20" s="3">
        <f>Table1[[#This Row],[fwd_div]]/Table1[[#This Row],[price]]</f>
        <v>6.816292601828762E-2</v>
      </c>
      <c r="H20">
        <f t="shared" si="0"/>
        <v>1.92</v>
      </c>
      <c r="I20" s="5">
        <f>Table1[[#This Row],[multiplier]]*Table1[[#This Row],[fwd_div]]</f>
        <v>3.1487999999999996</v>
      </c>
      <c r="J20" s="5">
        <f>Table1[[#This Row],[multiplier]]*Table1[[#This Row],[price]]</f>
        <v>46.195199999999993</v>
      </c>
      <c r="K20" s="3">
        <f>Table1[[#This Row],[etf_d]]/Table1[[#This Row],[etf_v]]</f>
        <v>6.816292601828762E-2</v>
      </c>
    </row>
    <row r="21" spans="1:11" x14ac:dyDescent="0.2">
      <c r="A21" t="s">
        <v>50</v>
      </c>
      <c r="B21" t="s">
        <v>57</v>
      </c>
      <c r="C21" s="3">
        <v>1.6199999999999999E-2</v>
      </c>
      <c r="D21" s="4">
        <v>45696</v>
      </c>
      <c r="E21" s="5">
        <v>3.12</v>
      </c>
      <c r="F21" s="5">
        <v>63.1</v>
      </c>
      <c r="G21" s="3">
        <f>Table1[[#This Row],[fwd_div]]/Table1[[#This Row],[price]]</f>
        <v>4.9445324881141048E-2</v>
      </c>
      <c r="H21">
        <f t="shared" si="0"/>
        <v>1.6199999999999999</v>
      </c>
      <c r="I21" s="5">
        <f>Table1[[#This Row],[multiplier]]*Table1[[#This Row],[fwd_div]]</f>
        <v>5.0544000000000002</v>
      </c>
      <c r="J21" s="5">
        <f>Table1[[#This Row],[multiplier]]*Table1[[#This Row],[price]]</f>
        <v>102.22199999999999</v>
      </c>
      <c r="K21" s="3">
        <f>Table1[[#This Row],[etf_d]]/Table1[[#This Row],[etf_v]]</f>
        <v>4.9445324881141048E-2</v>
      </c>
    </row>
    <row r="22" spans="1:11" x14ac:dyDescent="0.2">
      <c r="A22" t="s">
        <v>51</v>
      </c>
      <c r="B22" t="s">
        <v>58</v>
      </c>
      <c r="C22" s="3">
        <v>5.4999999999999997E-3</v>
      </c>
      <c r="D22" s="4">
        <v>45696</v>
      </c>
      <c r="E22" s="5">
        <v>0</v>
      </c>
      <c r="F22" s="5">
        <v>7.77</v>
      </c>
      <c r="G22" s="3">
        <f>Table1[[#This Row],[fwd_div]]/Table1[[#This Row],[price]]</f>
        <v>0</v>
      </c>
      <c r="H22">
        <f t="shared" si="0"/>
        <v>0.54999999999999993</v>
      </c>
      <c r="I22" s="5">
        <f>Table1[[#This Row],[multiplier]]*Table1[[#This Row],[fwd_div]]</f>
        <v>0</v>
      </c>
      <c r="J22" s="5">
        <f>Table1[[#This Row],[multiplier]]*Table1[[#This Row],[price]]</f>
        <v>4.2734999999999994</v>
      </c>
      <c r="K22" s="3">
        <f>Table1[[#This Row],[etf_d]]/Table1[[#This Row],[etf_v]]</f>
        <v>0</v>
      </c>
    </row>
    <row r="23" spans="1:11" x14ac:dyDescent="0.2">
      <c r="A23" t="s">
        <v>52</v>
      </c>
      <c r="B23" t="s">
        <v>59</v>
      </c>
      <c r="C23" s="3">
        <v>4.1999999999999997E-3</v>
      </c>
      <c r="D23" s="4">
        <v>45696</v>
      </c>
      <c r="E23" s="5">
        <v>0.42</v>
      </c>
      <c r="F23" s="5">
        <v>27</v>
      </c>
      <c r="G23" s="3">
        <f>Table1[[#This Row],[fwd_div]]/Table1[[#This Row],[price]]</f>
        <v>1.5555555555555555E-2</v>
      </c>
      <c r="H23">
        <f t="shared" si="0"/>
        <v>0.42</v>
      </c>
      <c r="I23" s="5">
        <f>Table1[[#This Row],[multiplier]]*Table1[[#This Row],[fwd_div]]</f>
        <v>0.17639999999999997</v>
      </c>
      <c r="J23" s="5">
        <f>Table1[[#This Row],[multiplier]]*Table1[[#This Row],[price]]</f>
        <v>11.34</v>
      </c>
      <c r="K23" s="3">
        <f>Table1[[#This Row],[etf_d]]/Table1[[#This Row],[etf_v]]</f>
        <v>1.5555555555555553E-2</v>
      </c>
    </row>
    <row r="24" spans="1:11" x14ac:dyDescent="0.2">
      <c r="A24" t="s">
        <v>18</v>
      </c>
      <c r="B24" t="s">
        <v>60</v>
      </c>
      <c r="C24" s="3">
        <v>3.0999999999999999E-3</v>
      </c>
      <c r="D24" s="4">
        <v>45696</v>
      </c>
      <c r="E24" s="5">
        <v>0.66</v>
      </c>
      <c r="F24" s="5">
        <v>10.98</v>
      </c>
      <c r="G24" s="3">
        <f>Table1[[#This Row],[fwd_div]]/Table1[[#This Row],[price]]</f>
        <v>6.0109289617486336E-2</v>
      </c>
      <c r="H24">
        <f t="shared" si="0"/>
        <v>0.31</v>
      </c>
      <c r="I24" s="5">
        <f>Table1[[#This Row],[multiplier]]*Table1[[#This Row],[fwd_div]]</f>
        <v>0.2046</v>
      </c>
      <c r="J24" s="5">
        <f>Table1[[#This Row],[multiplier]]*Table1[[#This Row],[price]]</f>
        <v>3.4037999999999999</v>
      </c>
      <c r="K24" s="3">
        <f>Table1[[#This Row],[etf_d]]/Table1[[#This Row],[etf_v]]</f>
        <v>6.0109289617486343E-2</v>
      </c>
    </row>
    <row r="25" spans="1:11" x14ac:dyDescent="0.2">
      <c r="A25" t="s">
        <v>19</v>
      </c>
      <c r="B25" t="s">
        <v>61</v>
      </c>
      <c r="C25" s="3">
        <v>1.9E-3</v>
      </c>
      <c r="D25" s="4">
        <v>45696</v>
      </c>
      <c r="E25" s="5">
        <v>4.42</v>
      </c>
      <c r="F25" s="5">
        <v>41.97</v>
      </c>
      <c r="G25" s="3">
        <f>Table1[[#This Row],[fwd_div]]/Table1[[#This Row],[price]]</f>
        <v>0.10531331903740768</v>
      </c>
      <c r="H25">
        <f t="shared" si="0"/>
        <v>0.19</v>
      </c>
      <c r="I25" s="5">
        <f>Table1[[#This Row],[multiplier]]*Table1[[#This Row],[fwd_div]]</f>
        <v>0.83979999999999999</v>
      </c>
      <c r="J25" s="5">
        <f>Table1[[#This Row],[multiplier]]*Table1[[#This Row],[price]]</f>
        <v>7.9742999999999995</v>
      </c>
      <c r="K25" s="3">
        <f>Table1[[#This Row],[etf_d]]/Table1[[#This Row],[etf_v]]</f>
        <v>0.10531331903740768</v>
      </c>
    </row>
    <row r="26" spans="1:11" x14ac:dyDescent="0.2">
      <c r="C26" s="3">
        <f>SUBTOTAL(109,Table1[weight])</f>
        <v>0.99079999999999979</v>
      </c>
      <c r="D26" s="4"/>
      <c r="E26" s="5">
        <f>SUBTOTAL(109,Table1[fwd_div])</f>
        <v>51.5</v>
      </c>
      <c r="F26" s="5">
        <f>SUBTOTAL(109,Table1[price])</f>
        <v>1290.33</v>
      </c>
      <c r="G26" s="3">
        <f>SUBTOTAL(101,Table1[yield])</f>
        <v>5.1204852142570638E-2</v>
      </c>
      <c r="H26">
        <f>SUBTOTAL(109,Table1[multiplier])</f>
        <v>99.08</v>
      </c>
      <c r="I26" s="5">
        <f>SUBTOTAL(109,Table1[etf_d])</f>
        <v>223.13849999999999</v>
      </c>
      <c r="J26" s="5">
        <f>SUBTOTAL(109,Table1[etf_v])</f>
        <v>5998.6873999999998</v>
      </c>
      <c r="K26" s="3">
        <f>Table1[[#Totals],[etf_d]]/Table1[[#Totals],[etf_v]]</f>
        <v>3.7197887657889957E-2</v>
      </c>
    </row>
    <row r="27" spans="1:11" x14ac:dyDescent="0.2">
      <c r="C27" t="s">
        <v>20</v>
      </c>
      <c r="E27" t="s">
        <v>20</v>
      </c>
      <c r="F27" t="s">
        <v>20</v>
      </c>
      <c r="G27" t="s">
        <v>21</v>
      </c>
      <c r="H27" t="s">
        <v>20</v>
      </c>
      <c r="I27" t="s">
        <v>20</v>
      </c>
      <c r="J27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</vt:lpstr>
      <vt:lpstr>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2024-10-31T20:22:08Z</dcterms:created>
  <dcterms:modified xsi:type="dcterms:W3CDTF">2025-02-08T16:41:57Z</dcterms:modified>
</cp:coreProperties>
</file>