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1.xml" ContentType="application/vnd.openxmlformats-officedocument.drawing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cb0b6f0298eff0f/Investing-Repo/Stock-XLSX/Freedom-Fund/"/>
    </mc:Choice>
  </mc:AlternateContent>
  <xr:revisionPtr revIDLastSave="29" documentId="8_{B70F5E0A-C338-4C09-B6B7-D09A2BA22522}" xr6:coauthVersionLast="47" xr6:coauthVersionMax="47" xr10:uidLastSave="{574F27AB-CFE4-4B2D-AC88-5F9882B67ECF}"/>
  <bookViews>
    <workbookView xWindow="-120" yWindow="-120" windowWidth="29040" windowHeight="15720" tabRatio="720" activeTab="6" xr2:uid="{9825DF3D-1B58-4C24-A60D-565D808A20BC}"/>
  </bookViews>
  <sheets>
    <sheet name="DYT" sheetId="4" r:id="rId1"/>
    <sheet name="PerShare" sheetId="11" r:id="rId2"/>
    <sheet name="Margins" sheetId="2" r:id="rId3"/>
    <sheet name="Growth" sheetId="9" r:id="rId4"/>
    <sheet name="Owner" sheetId="6" r:id="rId5"/>
    <sheet name="Debt" sheetId="12" r:id="rId6"/>
    <sheet name="Return" sheetId="10" r:id="rId7"/>
    <sheet name="BackTest" sheetId="13" r:id="rId8"/>
    <sheet name="Formulas" sheetId="5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" i="9" l="1"/>
  <c r="I3" i="9"/>
  <c r="J3" i="9"/>
  <c r="K3" i="9"/>
  <c r="H5" i="9"/>
  <c r="I5" i="9"/>
  <c r="J5" i="9"/>
  <c r="K5" i="9"/>
  <c r="H6" i="9"/>
  <c r="I6" i="9"/>
  <c r="J6" i="9"/>
  <c r="K6" i="9"/>
  <c r="H7" i="9"/>
  <c r="I7" i="9"/>
  <c r="J7" i="9"/>
  <c r="K7" i="9"/>
  <c r="H8" i="9"/>
  <c r="I8" i="9"/>
  <c r="J8" i="9"/>
  <c r="K8" i="9"/>
  <c r="H9" i="9"/>
  <c r="I9" i="9"/>
  <c r="J9" i="9"/>
  <c r="K9" i="9"/>
  <c r="H10" i="9"/>
  <c r="I10" i="9"/>
  <c r="J10" i="9"/>
  <c r="K10" i="9"/>
  <c r="H11" i="9"/>
  <c r="I11" i="9"/>
  <c r="J11" i="9"/>
  <c r="K11" i="9"/>
  <c r="H12" i="9"/>
  <c r="I12" i="9"/>
  <c r="J12" i="9"/>
  <c r="K12" i="9"/>
  <c r="H13" i="9"/>
  <c r="I13" i="9"/>
  <c r="J13" i="9"/>
  <c r="K13" i="9"/>
  <c r="H14" i="9"/>
  <c r="I14" i="9"/>
  <c r="J14" i="9"/>
  <c r="K14" i="9"/>
  <c r="H15" i="9"/>
  <c r="I15" i="9"/>
  <c r="J15" i="9"/>
  <c r="K15" i="9"/>
  <c r="H16" i="9"/>
  <c r="I16" i="9"/>
  <c r="J16" i="9"/>
  <c r="K16" i="9"/>
  <c r="H17" i="9"/>
  <c r="I17" i="9"/>
  <c r="J17" i="9"/>
  <c r="K17" i="9"/>
  <c r="H18" i="9"/>
  <c r="I18" i="9"/>
  <c r="J18" i="9"/>
  <c r="K18" i="9"/>
  <c r="H19" i="9"/>
  <c r="I19" i="9"/>
  <c r="J19" i="9"/>
  <c r="K19" i="9"/>
  <c r="H20" i="9"/>
  <c r="I20" i="9"/>
  <c r="J20" i="9"/>
  <c r="K20" i="9"/>
  <c r="H21" i="9"/>
  <c r="I21" i="9"/>
  <c r="J21" i="9"/>
  <c r="K21" i="9"/>
  <c r="H22" i="9"/>
  <c r="I22" i="9"/>
  <c r="J22" i="9"/>
  <c r="K22" i="9"/>
  <c r="H23" i="9"/>
  <c r="I23" i="9"/>
  <c r="J23" i="9"/>
  <c r="K23" i="9"/>
  <c r="H24" i="9"/>
  <c r="I24" i="9"/>
  <c r="J24" i="9"/>
  <c r="K24" i="9"/>
  <c r="H25" i="9"/>
  <c r="I25" i="9"/>
  <c r="J25" i="9"/>
  <c r="K25" i="9"/>
  <c r="H26" i="9"/>
  <c r="I26" i="9"/>
  <c r="J26" i="9"/>
  <c r="K26" i="9"/>
  <c r="H27" i="9"/>
  <c r="I27" i="9"/>
  <c r="J27" i="9"/>
  <c r="K27" i="9"/>
  <c r="H28" i="9"/>
  <c r="I28" i="9"/>
  <c r="J28" i="9"/>
  <c r="K28" i="9"/>
  <c r="H29" i="9"/>
  <c r="I29" i="9"/>
  <c r="J29" i="9"/>
  <c r="K29" i="9"/>
  <c r="H30" i="9"/>
  <c r="I30" i="9"/>
  <c r="J30" i="9"/>
  <c r="K30" i="9"/>
  <c r="H31" i="9"/>
  <c r="I31" i="9"/>
  <c r="J31" i="9"/>
  <c r="K31" i="9"/>
  <c r="H32" i="9"/>
  <c r="I32" i="9"/>
  <c r="J32" i="9"/>
  <c r="K32" i="9"/>
  <c r="K4" i="9"/>
  <c r="J4" i="9"/>
  <c r="I4" i="9"/>
  <c r="H4" i="9"/>
  <c r="Q34" i="11"/>
  <c r="R34" i="11"/>
  <c r="S34" i="11"/>
  <c r="T34" i="11"/>
  <c r="T4" i="11"/>
  <c r="T6" i="11"/>
  <c r="T7" i="11"/>
  <c r="T8" i="11"/>
  <c r="T9" i="11"/>
  <c r="T10" i="11"/>
  <c r="T11" i="11"/>
  <c r="T12" i="11"/>
  <c r="T13" i="11"/>
  <c r="T14" i="11"/>
  <c r="T15" i="11"/>
  <c r="T16" i="11"/>
  <c r="T17" i="11"/>
  <c r="T18" i="11"/>
  <c r="T19" i="11"/>
  <c r="T20" i="11"/>
  <c r="T21" i="11"/>
  <c r="T22" i="11"/>
  <c r="T23" i="11"/>
  <c r="T24" i="11"/>
  <c r="T25" i="11"/>
  <c r="T26" i="11"/>
  <c r="T27" i="11"/>
  <c r="T28" i="11"/>
  <c r="T29" i="11"/>
  <c r="T30" i="11"/>
  <c r="T31" i="11"/>
  <c r="T32" i="11"/>
  <c r="T33" i="11"/>
  <c r="T5" i="11"/>
  <c r="S4" i="11"/>
  <c r="S6" i="11"/>
  <c r="S7" i="11"/>
  <c r="S8" i="11"/>
  <c r="S9" i="11"/>
  <c r="S10" i="11"/>
  <c r="S11" i="11"/>
  <c r="S12" i="11"/>
  <c r="S13" i="11"/>
  <c r="S14" i="11"/>
  <c r="S15" i="11"/>
  <c r="S16" i="11"/>
  <c r="S17" i="11"/>
  <c r="S18" i="11"/>
  <c r="S19" i="11"/>
  <c r="S20" i="11"/>
  <c r="S21" i="11"/>
  <c r="S22" i="11"/>
  <c r="S23" i="11"/>
  <c r="S24" i="11"/>
  <c r="S25" i="11"/>
  <c r="S26" i="11"/>
  <c r="S27" i="11"/>
  <c r="S28" i="11"/>
  <c r="S29" i="11"/>
  <c r="S30" i="11"/>
  <c r="S31" i="11"/>
  <c r="S32" i="11"/>
  <c r="S33" i="11"/>
  <c r="S5" i="11"/>
  <c r="R4" i="11"/>
  <c r="R6" i="11"/>
  <c r="R7" i="11"/>
  <c r="R8" i="11"/>
  <c r="R9" i="11"/>
  <c r="R10" i="11"/>
  <c r="R11" i="11"/>
  <c r="R12" i="11"/>
  <c r="R13" i="11"/>
  <c r="R14" i="11"/>
  <c r="R15" i="11"/>
  <c r="R16" i="11"/>
  <c r="R17" i="11"/>
  <c r="R18" i="11"/>
  <c r="R19" i="11"/>
  <c r="R20" i="11"/>
  <c r="R21" i="11"/>
  <c r="R22" i="11"/>
  <c r="R23" i="11"/>
  <c r="R24" i="11"/>
  <c r="R25" i="11"/>
  <c r="R26" i="11"/>
  <c r="R27" i="11"/>
  <c r="R28" i="11"/>
  <c r="R29" i="11"/>
  <c r="R30" i="11"/>
  <c r="R31" i="11"/>
  <c r="R32" i="11"/>
  <c r="R33" i="11"/>
  <c r="R5" i="11"/>
  <c r="Q4" i="11"/>
  <c r="Q6" i="11"/>
  <c r="Q7" i="11"/>
  <c r="Q8" i="11"/>
  <c r="Q9" i="11"/>
  <c r="Q10" i="11"/>
  <c r="Q11" i="11"/>
  <c r="Q12" i="11"/>
  <c r="Q13" i="11"/>
  <c r="Q14" i="11"/>
  <c r="Q15" i="11"/>
  <c r="Q16" i="11"/>
  <c r="Q17" i="11"/>
  <c r="Q18" i="11"/>
  <c r="Q19" i="11"/>
  <c r="Q20" i="11"/>
  <c r="Q21" i="11"/>
  <c r="Q22" i="11"/>
  <c r="Q23" i="11"/>
  <c r="Q24" i="11"/>
  <c r="Q25" i="11"/>
  <c r="Q26" i="11"/>
  <c r="Q27" i="11"/>
  <c r="Q28" i="11"/>
  <c r="Q29" i="11"/>
  <c r="Q30" i="11"/>
  <c r="Q31" i="11"/>
  <c r="Q32" i="11"/>
  <c r="Q33" i="11"/>
  <c r="Q5" i="11"/>
  <c r="J8" i="10"/>
  <c r="K4" i="10"/>
  <c r="L4" i="10" s="1"/>
  <c r="M4" i="10" s="1"/>
  <c r="N4" i="10" s="1"/>
  <c r="O4" i="10" s="1"/>
  <c r="P4" i="10" s="1"/>
  <c r="Q4" i="10" s="1"/>
  <c r="R4" i="10" s="1"/>
  <c r="S4" i="10" s="1"/>
  <c r="T4" i="10" s="1"/>
  <c r="T8" i="10" s="1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K5" i="10" l="1"/>
  <c r="K8" i="10"/>
  <c r="S8" i="10"/>
  <c r="Q5" i="10"/>
  <c r="T5" i="10"/>
  <c r="N8" i="10"/>
  <c r="R5" i="10"/>
  <c r="L8" i="10"/>
  <c r="P5" i="10"/>
  <c r="R8" i="10"/>
  <c r="O5" i="10"/>
  <c r="Q8" i="10"/>
  <c r="N5" i="10"/>
  <c r="P8" i="10"/>
  <c r="M5" i="10"/>
  <c r="O8" i="10"/>
  <c r="L5" i="10"/>
  <c r="S5" i="10"/>
  <c r="M8" i="10"/>
</calcChain>
</file>

<file path=xl/sharedStrings.xml><?xml version="1.0" encoding="utf-8"?>
<sst xmlns="http://schemas.openxmlformats.org/spreadsheetml/2006/main" count="253" uniqueCount="107">
  <si>
    <t>PriceMean</t>
  </si>
  <si>
    <t>PriceMedian</t>
  </si>
  <si>
    <t>DivMean</t>
  </si>
  <si>
    <t>DivMedian</t>
  </si>
  <si>
    <t>CY</t>
  </si>
  <si>
    <t>Fiscal Year</t>
  </si>
  <si>
    <t>EPS</t>
  </si>
  <si>
    <t>FY</t>
  </si>
  <si>
    <t>Revenue</t>
  </si>
  <si>
    <t>RevGro</t>
  </si>
  <si>
    <t>Dividend</t>
  </si>
  <si>
    <t>DivGro</t>
  </si>
  <si>
    <t>MarketValue</t>
  </si>
  <si>
    <t>SharesOutstanding</t>
  </si>
  <si>
    <t>ShareGro</t>
  </si>
  <si>
    <t>CashFromOps</t>
  </si>
  <si>
    <t>FCF</t>
  </si>
  <si>
    <t>CashAndEquivalents</t>
  </si>
  <si>
    <t>MarketSecurities</t>
  </si>
  <si>
    <t>Treasury</t>
  </si>
  <si>
    <t>CurrentAssets</t>
  </si>
  <si>
    <t>LongAssets</t>
  </si>
  <si>
    <t>CurrentLiabilities</t>
  </si>
  <si>
    <t>LongLiabilities</t>
  </si>
  <si>
    <t>COGS</t>
  </si>
  <si>
    <t>GrossProfit</t>
  </si>
  <si>
    <t>GPM</t>
  </si>
  <si>
    <t>OperatingProfit</t>
  </si>
  <si>
    <t>OPEX</t>
  </si>
  <si>
    <t>OPM</t>
  </si>
  <si>
    <t>NetProfit</t>
  </si>
  <si>
    <t>NetMargin</t>
  </si>
  <si>
    <t>CAPEX</t>
  </si>
  <si>
    <t>CapexMargin</t>
  </si>
  <si>
    <t>Dividends</t>
  </si>
  <si>
    <t>DivMargin</t>
  </si>
  <si>
    <t>Issues</t>
  </si>
  <si>
    <t>BuyBack</t>
  </si>
  <si>
    <t>OwnersDistribution</t>
  </si>
  <si>
    <t>FV = PV(1 + r)^n</t>
  </si>
  <si>
    <t>PV</t>
  </si>
  <si>
    <t>rate</t>
  </si>
  <si>
    <t>Year</t>
  </si>
  <si>
    <t>FV</t>
  </si>
  <si>
    <t>PV = FV/(1 + r)^n</t>
  </si>
  <si>
    <t xml:space="preserve">CAGR (rate) = (FV/PV)^(1/n) - 1 </t>
  </si>
  <si>
    <t>Rate</t>
  </si>
  <si>
    <t>Coupon</t>
  </si>
  <si>
    <t>Price</t>
  </si>
  <si>
    <t>Growth</t>
  </si>
  <si>
    <t>Pivot</t>
  </si>
  <si>
    <t>YOC</t>
  </si>
  <si>
    <t>PriceMin</t>
  </si>
  <si>
    <t>PriceMax</t>
  </si>
  <si>
    <t>DivLow</t>
  </si>
  <si>
    <t>DivHigh</t>
  </si>
  <si>
    <t>PriceLow</t>
  </si>
  <si>
    <t>PriceHigh</t>
  </si>
  <si>
    <t>Rev</t>
  </si>
  <si>
    <t>RevLow</t>
  </si>
  <si>
    <t>RevHigh</t>
  </si>
  <si>
    <t>FCFLow</t>
  </si>
  <si>
    <t>FCFHigh</t>
  </si>
  <si>
    <t>EPSLow</t>
  </si>
  <si>
    <t>EPSHigh</t>
  </si>
  <si>
    <t>Div</t>
  </si>
  <si>
    <t>FCFGro</t>
  </si>
  <si>
    <t>EPSGro</t>
  </si>
  <si>
    <t>MarketGro</t>
  </si>
  <si>
    <t>CFOMargin</t>
  </si>
  <si>
    <t>FCFMargin</t>
  </si>
  <si>
    <t>TotalCash</t>
  </si>
  <si>
    <t>CurrentRatio</t>
  </si>
  <si>
    <t>CFO</t>
  </si>
  <si>
    <t>[AnalysisDate: Mar 22 ] [Div: 4.8 ][PivotRange: 2.7 - 3 ][Growth: 10 - 14  ]</t>
  </si>
  <si>
    <t>DivFCF</t>
  </si>
  <si>
    <t>10YT</t>
  </si>
  <si>
    <t>1993-01</t>
  </si>
  <si>
    <t>1994-01</t>
  </si>
  <si>
    <t>1995-01</t>
  </si>
  <si>
    <t>1996-01</t>
  </si>
  <si>
    <t>1997-01</t>
  </si>
  <si>
    <t>1998-01</t>
  </si>
  <si>
    <t>1999-01</t>
  </si>
  <si>
    <t>2000-01</t>
  </si>
  <si>
    <t>2001-01</t>
  </si>
  <si>
    <t>2002-01</t>
  </si>
  <si>
    <t>2003-01</t>
  </si>
  <si>
    <t>2004-01</t>
  </si>
  <si>
    <t>2005-01</t>
  </si>
  <si>
    <t>2006-01</t>
  </si>
  <si>
    <t>2007-01</t>
  </si>
  <si>
    <t>2008-01</t>
  </si>
  <si>
    <t>2009-01</t>
  </si>
  <si>
    <t>2010-01</t>
  </si>
  <si>
    <t>2011-01</t>
  </si>
  <si>
    <t>2012-01</t>
  </si>
  <si>
    <t>2013-01</t>
  </si>
  <si>
    <t>2014-01</t>
  </si>
  <si>
    <t>2015-01</t>
  </si>
  <si>
    <t>2016-01</t>
  </si>
  <si>
    <t>2017-01</t>
  </si>
  <si>
    <t>2018-01</t>
  </si>
  <si>
    <t>2019-01</t>
  </si>
  <si>
    <t>2020-01</t>
  </si>
  <si>
    <t>2021-01</t>
  </si>
  <si>
    <t>2022-01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</si>
</sst>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0.0"/>
    <numFmt numFmtId="165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0">
    <xf numFmtId="0" fontId="0" fillId="0" borderId="0" xfId="0"/>
    <xf numFmtId="44" fontId="0" fillId="0" borderId="0" xfId="0" applyNumberFormat="1"/>
    <xf numFmtId="10" fontId="0" fillId="0" borderId="0" xfId="1" applyNumberFormat="1" applyFont="1"/>
    <xf numFmtId="44" fontId="0" fillId="0" borderId="0" xfId="2" applyFont="1"/>
    <xf numFmtId="0" fontId="0" fillId="3" borderId="0" xfId="0" applyFill="1"/>
    <xf numFmtId="9" fontId="0" fillId="3" borderId="0" xfId="1" applyNumberFormat="1" applyFont="1" applyFill="1"/>
    <xf numFmtId="9" fontId="0" fillId="3" borderId="0" xfId="1" applyFont="1" applyFill="1"/>
    <xf numFmtId="0" fontId="2" fillId="2" borderId="1" xfId="0" applyFont="1" applyFill="1" applyBorder="1"/>
    <xf numFmtId="44" fontId="2" fillId="2" borderId="1" xfId="2" applyFont="1" applyFill="1" applyBorder="1"/>
    <xf numFmtId="9" fontId="2" fillId="2" borderId="1" xfId="1" applyFont="1" applyFill="1" applyBorder="1"/>
    <xf numFmtId="0" fontId="0" fillId="2" borderId="1" xfId="0" applyFill="1" applyBorder="1"/>
    <xf numFmtId="0" fontId="2" fillId="3" borderId="1" xfId="0" applyFont="1" applyFill="1" applyBorder="1"/>
    <xf numFmtId="44" fontId="2" fillId="3" borderId="1" xfId="2" applyFont="1" applyFill="1" applyBorder="1"/>
    <xf numFmtId="9" fontId="2" fillId="3" borderId="1" xfId="1" applyFont="1" applyFill="1" applyBorder="1"/>
    <xf numFmtId="0" fontId="2" fillId="4" borderId="1" xfId="0" applyFont="1" applyFill="1" applyBorder="1"/>
    <xf numFmtId="44" fontId="2" fillId="4" borderId="1" xfId="2" applyFont="1" applyFill="1" applyBorder="1"/>
    <xf numFmtId="0" fontId="0" fillId="4" borderId="0" xfId="0" applyFill="1"/>
    <xf numFmtId="165" fontId="0" fillId="0" borderId="0" xfId="1" applyNumberFormat="1" applyFont="1"/>
    <xf numFmtId="0" fontId="0" fillId="2" borderId="0" xfId="0" applyFill="1"/>
    <xf numFmtId="0" fontId="0" fillId="5" borderId="0" xfId="0" applyFill="1"/>
    <xf numFmtId="44" fontId="0" fillId="5" borderId="0" xfId="2" applyFont="1" applyFill="1"/>
    <xf numFmtId="164" fontId="0" fillId="5" borderId="0" xfId="0" applyNumberFormat="1" applyFill="1"/>
    <xf numFmtId="44" fontId="0" fillId="5" borderId="0" xfId="0" applyNumberFormat="1" applyFill="1"/>
    <xf numFmtId="10" fontId="0" fillId="5" borderId="0" xfId="1" applyNumberFormat="1" applyFont="1" applyFill="1"/>
    <xf numFmtId="44" fontId="0" fillId="3" borderId="0" xfId="2" applyFont="1" applyFill="1"/>
    <xf numFmtId="164" fontId="0" fillId="3" borderId="0" xfId="0" applyNumberFormat="1" applyFill="1"/>
    <xf numFmtId="0" fontId="0" fillId="6" borderId="0" xfId="0" applyFill="1"/>
    <xf numFmtId="44" fontId="0" fillId="3" borderId="0" xfId="0" applyNumberFormat="1" applyFill="1"/>
    <xf numFmtId="10" fontId="0" fillId="3" borderId="0" xfId="1" applyNumberFormat="1" applyFont="1" applyFill="1"/>
    <xf numFmtId="10" fontId="0" fillId="2" borderId="0" xfId="1" applyNumberFormat="1" applyFont="1" applyFill="1"/>
    <xf numFmtId="44" fontId="0" fillId="2" borderId="0" xfId="0" applyNumberFormat="1" applyFill="1"/>
    <xf numFmtId="9" fontId="0" fillId="6" borderId="0" xfId="1" applyFont="1" applyFill="1"/>
    <xf numFmtId="0" fontId="0" fillId="7" borderId="0" xfId="0" applyFill="1"/>
    <xf numFmtId="10" fontId="0" fillId="7" borderId="0" xfId="1" applyNumberFormat="1" applyFont="1" applyFill="1"/>
    <xf numFmtId="0" fontId="0" fillId="0" borderId="0" xfId="0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0" borderId="0" xfId="0" applyAlignment="1"/>
  </cellXfs>
  <cellStyles count="3">
    <cellStyle name="Currency" xfId="2" builtinId="4"/>
    <cellStyle name="Normal" xfId="0" builtinId="0"/>
    <cellStyle name="Percent" xfId="1" builtinId="5"/>
  </cellStyles>
  <dxfs count="45">
    <dxf>
      <numFmt numFmtId="14" formatCode="0.00%"/>
    </dxf>
    <dxf>
      <fill>
        <patternFill patternType="solid">
          <fgColor indexed="64"/>
          <bgColor rgb="FF0070C0"/>
        </patternFill>
      </fill>
    </dxf>
    <dxf>
      <numFmt numFmtId="34" formatCode="_(&quot;$&quot;* #,##0.00_);_(&quot;$&quot;* \(#,##0.00\);_(&quot;$&quot;* &quot;-&quot;??_);_(@_)"/>
    </dxf>
    <dxf>
      <fill>
        <patternFill patternType="solid">
          <fgColor indexed="64"/>
          <bgColor theme="4" tint="0.39997558519241921"/>
        </patternFill>
      </fill>
    </dxf>
    <dxf>
      <numFmt numFmtId="34" formatCode="_(&quot;$&quot;* #,##0.00_);_(&quot;$&quot;* \(#,##0.00\);_(&quot;$&quot;* &quot;-&quot;??_);_(@_)"/>
    </dxf>
    <dxf>
      <border>
        <bottom style="thin">
          <color indexed="64"/>
        </bottom>
      </border>
    </dxf>
    <dxf>
      <fill>
        <patternFill patternType="solid">
          <fgColor indexed="64"/>
          <bgColor rgb="FF00B0F0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ill>
        <patternFill>
          <fgColor indexed="64"/>
          <bgColor rgb="FF00B050"/>
        </patternFill>
      </fill>
    </dxf>
    <dxf>
      <fill>
        <patternFill>
          <fgColor indexed="64"/>
          <bgColor rgb="FF00B050"/>
        </patternFill>
      </fill>
    </dxf>
    <dxf>
      <fill>
        <patternFill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numFmt numFmtId="13" formatCode="0%"/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theme="4" tint="0.39997558519241921"/>
        </patternFill>
      </fill>
    </dxf>
    <dxf>
      <numFmt numFmtId="164" formatCode="0.0"/>
      <fill>
        <patternFill patternType="solid">
          <fgColor indexed="64"/>
          <bgColor rgb="FFFF0000"/>
        </patternFill>
      </fill>
    </dxf>
    <dxf>
      <numFmt numFmtId="164" formatCode="0.0"/>
      <fill>
        <patternFill patternType="solid">
          <fgColor indexed="64"/>
          <bgColor theme="4" tint="0.39997558519241921"/>
        </patternFill>
      </fill>
    </dxf>
    <dxf>
      <numFmt numFmtId="164" formatCode="0.0"/>
      <fill>
        <patternFill patternType="solid">
          <fgColor indexed="64"/>
          <bgColor rgb="FFFF0000"/>
        </patternFill>
      </fill>
    </dxf>
    <dxf>
      <numFmt numFmtId="164" formatCode="0.0"/>
      <fill>
        <patternFill patternType="solid">
          <fgColor indexed="64"/>
          <bgColor theme="4" tint="0.39997558519241921"/>
        </patternFill>
      </fill>
    </dxf>
    <dxf>
      <numFmt numFmtId="164" formatCode="0.0"/>
      <fill>
        <patternFill patternType="solid">
          <fgColor indexed="64"/>
          <bgColor rgb="FFFF0000"/>
        </patternFill>
      </fill>
    </dxf>
    <dxf>
      <numFmt numFmtId="164" formatCode="0.0"/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theme="4" tint="0.39997558519241921"/>
        </patternFill>
      </fill>
    </dxf>
    <dxf>
      <numFmt numFmtId="14" formatCode="0.00%"/>
      <fill>
        <patternFill patternType="solid">
          <fgColor indexed="64"/>
          <bgColor rgb="FFFFC000"/>
        </patternFill>
      </fill>
    </dxf>
    <dxf>
      <numFmt numFmtId="14" formatCode="0.00%"/>
      <fill>
        <patternFill patternType="solid">
          <fgColor indexed="64"/>
          <bgColor rgb="FF00B0F0"/>
        </patternFill>
      </fill>
    </dxf>
    <dxf>
      <numFmt numFmtId="14" formatCode="0.00%"/>
    </dxf>
    <dxf>
      <numFmt numFmtId="14" formatCode="0.00%"/>
      <fill>
        <patternFill patternType="solid">
          <fgColor indexed="64"/>
          <bgColor rgb="FFFF0000"/>
        </patternFill>
      </fill>
    </dxf>
    <dxf>
      <numFmt numFmtId="14" formatCode="0.00%"/>
      <fill>
        <patternFill patternType="solid">
          <fgColor indexed="64"/>
          <bgColor theme="4" tint="0.39997558519241921"/>
        </patternFill>
      </fill>
    </dxf>
    <dxf>
      <numFmt numFmtId="34" formatCode="_(&quot;$&quot;* #,##0.00_);_(&quot;$&quot;* \(#,##0.00\);_(&quot;$&quot;* &quot;-&quot;??_);_(@_)"/>
      <fill>
        <patternFill patternType="solid">
          <fgColor indexed="64"/>
          <bgColor rgb="FF00B0F0"/>
        </patternFill>
      </fill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  <fill>
        <patternFill patternType="solid">
          <fgColor indexed="64"/>
          <bgColor rgb="FFFF0000"/>
        </patternFill>
      </fill>
    </dxf>
    <dxf>
      <numFmt numFmtId="34" formatCode="_(&quot;$&quot;* #,##0.00_);_(&quot;$&quot;* \(#,##0.00\);_(&quot;$&quot;* &quot;-&quot;??_);_(@_)"/>
      <fill>
        <patternFill patternType="solid">
          <fgColor indexed="64"/>
          <bgColor theme="4" tint="0.399975585192419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28575</xdr:colOff>
      <xdr:row>12</xdr:row>
      <xdr:rowOff>0</xdr:rowOff>
    </xdr:from>
    <xdr:to>
      <xdr:col>14</xdr:col>
      <xdr:colOff>695325</xdr:colOff>
      <xdr:row>32</xdr:row>
      <xdr:rowOff>9525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E838647-66FB-BA20-59D3-F1CCB9522DF1}"/>
            </a:ext>
          </a:extLst>
        </xdr:cNvPr>
        <xdr:cNvSpPr txBox="1"/>
      </xdr:nvSpPr>
      <xdr:spPr>
        <a:xfrm>
          <a:off x="5314950" y="2286000"/>
          <a:ext cx="4419600" cy="3819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MOS: 3.0%</a:t>
          </a:r>
        </a:p>
        <a:p>
          <a:r>
            <a:rPr lang="en-US" sz="1100"/>
            <a:t>Median Low: 2.3%</a:t>
          </a:r>
        </a:p>
        <a:p>
          <a:r>
            <a:rPr lang="en-US" sz="1100"/>
            <a:t>Median High: 2.6%</a:t>
          </a:r>
        </a:p>
        <a:p>
          <a:r>
            <a:rPr lang="en-US" sz="1100"/>
            <a:t>Growth Low: 12%</a:t>
          </a:r>
        </a:p>
        <a:p>
          <a:r>
            <a:rPr lang="en-US" sz="1100"/>
            <a:t>Growth High: 18%</a:t>
          </a:r>
        </a:p>
        <a:p>
          <a:r>
            <a:rPr lang="en-US" sz="1100"/>
            <a:t>Ex Div: 3-6-9-12</a:t>
          </a:r>
        </a:p>
        <a:p>
          <a:r>
            <a:rPr lang="en-US" sz="1100"/>
            <a:t>Div Pay: 3-6-9-12</a:t>
          </a:r>
        </a:p>
        <a:p>
          <a:r>
            <a:rPr lang="en-US" sz="1100"/>
            <a:t>Div History: 1993</a:t>
          </a:r>
        </a:p>
        <a:p>
          <a:r>
            <a:rPr lang="en-US" sz="1100"/>
            <a:t>Div Increase: March</a:t>
          </a:r>
        </a:p>
        <a:p>
          <a:r>
            <a:rPr lang="en-US" sz="1100"/>
            <a:t>DivGro Streak: 2003</a:t>
          </a:r>
        </a:p>
        <a:p>
          <a:r>
            <a:rPr lang="en-US" sz="1100"/>
            <a:t>Certainty: Yes</a:t>
          </a:r>
        </a:p>
        <a:p>
          <a:endParaRPr lang="en-US" sz="1100"/>
        </a:p>
        <a:p>
          <a:r>
            <a:rPr lang="en-US" sz="1100"/>
            <a:t>https://ir.homedepot.com</a:t>
          </a:r>
        </a:p>
        <a:p>
          <a:endParaRPr lang="en-US" sz="1100"/>
        </a:p>
        <a:p>
          <a:r>
            <a:rPr lang="en-US" sz="1100"/>
            <a:t>CEO: Ted Decker</a:t>
          </a:r>
        </a:p>
        <a:p>
          <a:r>
            <a:rPr lang="en-US" sz="1100"/>
            <a:t>FY End: Jan</a:t>
          </a:r>
        </a:p>
        <a:p>
          <a:r>
            <a:rPr lang="en-US" sz="1100"/>
            <a:t>Business: Home Retail</a:t>
          </a:r>
        </a:p>
        <a:p>
          <a:endParaRPr lang="en-US" sz="1100"/>
        </a:p>
        <a:p>
          <a:endParaRPr lang="en-US" sz="1100"/>
        </a:p>
        <a:p>
          <a:endParaRPr lang="en-US" sz="11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C465B3B-07DF-45B2-A4C7-6673C75C36E3}" name="Table1" displayName="Table1" ref="B3:K33" totalsRowShown="0">
  <autoFilter ref="B3:K33" xr:uid="{CC465B3B-07DF-45B2-A4C7-6673C75C36E3}"/>
  <tableColumns count="10">
    <tableColumn id="1" xr3:uid="{C9E7A322-3B72-4FD9-A543-8D859BB5B277}" name="CY"/>
    <tableColumn id="2" xr3:uid="{CC7E0DC4-C81C-4EAB-B498-D06AAA4CFA12}" name="PriceMin" dataDxfId="44"/>
    <tableColumn id="3" xr3:uid="{59C0C3F5-1927-4D3A-A9F5-9442547A4B36}" name="PriceMax" dataDxfId="43"/>
    <tableColumn id="4" xr3:uid="{CE3C0130-A44E-4882-985C-70F35028953D}" name="PriceMean" dataDxfId="42"/>
    <tableColumn id="5" xr3:uid="{8EF5D246-211D-4EE5-99F0-22A9BA1261B6}" name="PriceMedian" dataDxfId="41"/>
    <tableColumn id="6" xr3:uid="{60F9DAEA-0E91-491A-918D-91BC5E3E4832}" name="DivLow" dataDxfId="40" dataCellStyle="Percent"/>
    <tableColumn id="7" xr3:uid="{131C0FD6-FF3D-40D2-86BF-0CA31FEFDFB4}" name="DivHigh" dataDxfId="39" dataCellStyle="Percent"/>
    <tableColumn id="8" xr3:uid="{3A4DF5EF-35AA-4285-9F70-645E7BDAD0C5}" name="DivMean" dataDxfId="38" dataCellStyle="Percent"/>
    <tableColumn id="9" xr3:uid="{B95D3B00-F5E6-483D-8585-A79B6158BCB3}" name="DivMedian" dataDxfId="37" dataCellStyle="Percent"/>
    <tableColumn id="10" xr3:uid="{C10088D7-01FC-4262-A4A2-81AA879ABE83}" name="10YT" dataDxfId="36" dataCellStyle="Percent"/>
  </tableColumns>
  <tableStyleInfo name="TableStyleMedium15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3ED64007-492B-456F-8063-EF02A084B9CB}" name="Table1811" displayName="Table1811" ref="K6:L36" totalsRowShown="0" headerRowDxfId="1">
  <autoFilter ref="K6:L36" xr:uid="{3ED64007-492B-456F-8063-EF02A084B9CB}"/>
  <tableColumns count="2">
    <tableColumn id="1" xr3:uid="{4B2C27D7-EBA6-4D7A-AFDB-FED4AF0B645A}" name="Year"/>
    <tableColumn id="2" xr3:uid="{92AF3836-C75C-4E36-8604-B5FA0784AC0B}" name="Rate" dataDxfId="0" dataCellStyle="Percent">
      <calculatedColumnFormula>($L$4/$L$5)^(1/K7)-1</calculatedColumnFormula>
    </tableColumn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0671DA0-6975-463D-88D8-DF5B851D74DD}" name="Table2" displayName="Table2" ref="B3:T34" totalsRowShown="0">
  <autoFilter ref="B3:T34" xr:uid="{10671DA0-6975-463D-88D8-DF5B851D74DD}"/>
  <tableColumns count="19">
    <tableColumn id="1" xr3:uid="{E95A5EA6-8C37-450D-BF76-C50C15336E54}" name="FY"/>
    <tableColumn id="2" xr3:uid="{8747F51E-820F-4468-BCC3-48363D5907BA}" name="PriceLow" dataDxfId="35" dataCellStyle="Currency"/>
    <tableColumn id="3" xr3:uid="{0384F1EE-FFB5-407C-BEE1-9ACA12902632}" name="PriceHigh" dataDxfId="34" dataCellStyle="Currency"/>
    <tableColumn id="4" xr3:uid="{CB7E9246-F4BD-4729-AEEF-6B492176E463}" name="Rev" dataCellStyle="Currency"/>
    <tableColumn id="5" xr3:uid="{38E590BD-6779-455E-AAD6-D6BF73040176}" name="RevLow" dataDxfId="33"/>
    <tableColumn id="6" xr3:uid="{A824D407-B985-4B0A-963D-1C4B29E61195}" name="RevHigh" dataDxfId="32"/>
    <tableColumn id="7" xr3:uid="{8449A9C0-E2CF-4912-B46C-514654E50275}" name="FCF" dataCellStyle="Currency"/>
    <tableColumn id="8" xr3:uid="{05F0B1A5-314B-4E98-8ECF-282F17A63780}" name="FCFLow" dataDxfId="31"/>
    <tableColumn id="9" xr3:uid="{2F81A370-4427-43EF-9614-E702E70853F8}" name="FCFHigh" dataDxfId="30"/>
    <tableColumn id="10" xr3:uid="{C216ACE0-25C2-44B8-9536-29C417ACD356}" name="EPS" dataCellStyle="Currency"/>
    <tableColumn id="11" xr3:uid="{0194C2E4-463D-4C97-B0B9-2713EB0DADE9}" name="EPSLow" dataDxfId="29"/>
    <tableColumn id="12" xr3:uid="{7E27F257-4F4B-47A6-BE74-21F38CA09F32}" name="EPSHigh" dataDxfId="28"/>
    <tableColumn id="13" xr3:uid="{62E4CEDC-B5C5-4284-A3D3-670D7BC4FD02}" name="Div" dataCellStyle="Currency"/>
    <tableColumn id="14" xr3:uid="{EB74DD92-9E7F-48A7-AE9F-413C8D7251CD}" name="DivLow" dataDxfId="27"/>
    <tableColumn id="15" xr3:uid="{770C5EEB-09CD-42F9-842E-34230217C9C6}" name="DivHigh" dataDxfId="26"/>
    <tableColumn id="16" xr3:uid="{E6FED66A-5F7A-45B1-8AE3-DC2E925490AF}" name="RevGro" dataDxfId="25" dataCellStyle="Percent"/>
    <tableColumn id="17" xr3:uid="{10B36EBE-D179-42F0-91B7-35130E27E2E4}" name="FCFGro" dataDxfId="24" dataCellStyle="Percent"/>
    <tableColumn id="18" xr3:uid="{01FB4025-6FED-4479-9C79-4C9929B4E07E}" name="EPSGro" dataDxfId="23" dataCellStyle="Percent"/>
    <tableColumn id="19" xr3:uid="{A0F36E0A-BED1-4884-8B05-429AC70F5C35}" name="DivGro" dataDxfId="22" dataCellStyle="Percent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D7DA046-7075-438B-BFBC-B4556CD2103D}" name="Table4" displayName="Table4" ref="B2:T32" totalsRowShown="0">
  <autoFilter ref="B2:T32" xr:uid="{0D7DA046-7075-438B-BFBC-B4556CD2103D}"/>
  <tableColumns count="19">
    <tableColumn id="1" xr3:uid="{3F5F9C79-4C31-4944-BCB0-2990117413CC}" name="Fiscal Year"/>
    <tableColumn id="2" xr3:uid="{0100CB9B-0B1E-4AE3-A93A-157826699440}" name="Revenue" dataCellStyle="Currency"/>
    <tableColumn id="3" xr3:uid="{8995E4D4-8874-461E-93C5-327ACC075324}" name="COGS" dataCellStyle="Currency"/>
    <tableColumn id="4" xr3:uid="{CF0B1E73-E41D-40D1-BBF1-13908B9B0BB1}" name="GrossProfit" dataCellStyle="Currency"/>
    <tableColumn id="5" xr3:uid="{CBBA3C59-2213-45FC-9426-A68FF4739382}" name="GPM" dataDxfId="21" dataCellStyle="Percent"/>
    <tableColumn id="6" xr3:uid="{BBED7933-CE88-4919-98AC-D952F483A7DC}" name="OperatingProfit" dataCellStyle="Currency"/>
    <tableColumn id="7" xr3:uid="{05C2A352-ECAB-468A-89F8-6C1DCCAB2D7C}" name="OPEX" dataCellStyle="Currency"/>
    <tableColumn id="8" xr3:uid="{1FE6E753-9C99-4EE3-AF59-80A8E0984E8C}" name="OPM" dataDxfId="20" dataCellStyle="Percent"/>
    <tableColumn id="9" xr3:uid="{6F33ACA0-58FC-4A42-AE23-29CB12B46808}" name="NetProfit" dataCellStyle="Currency"/>
    <tableColumn id="10" xr3:uid="{C35EB3C6-5BDB-4D32-AE01-CD9DB9910314}" name="NetMargin" dataDxfId="19" dataCellStyle="Percent"/>
    <tableColumn id="11" xr3:uid="{F0364200-1EE9-45E1-B7A7-2B6C5AC7A838}" name="CashFromOps" dataCellStyle="Currency"/>
    <tableColumn id="12" xr3:uid="{0119C3F0-E3BA-465F-BA8C-1C6E43BFD01B}" name="CFOMargin" dataDxfId="18" dataCellStyle="Percent"/>
    <tableColumn id="13" xr3:uid="{A8179D66-84F1-4F36-8FB7-10813A416F83}" name="CAPEX" dataCellStyle="Currency"/>
    <tableColumn id="14" xr3:uid="{AA40C489-FB64-4695-8679-DF4FA0272927}" name="CapexMargin" dataDxfId="17" dataCellStyle="Percent"/>
    <tableColumn id="15" xr3:uid="{343D3F24-35EA-43E4-9FF6-71A091DF978D}" name="FCF" dataCellStyle="Currency"/>
    <tableColumn id="16" xr3:uid="{A0353AB7-F60E-4E4E-9A76-3F64464B1E0E}" name="FCFMargin" dataDxfId="16" dataCellStyle="Percent"/>
    <tableColumn id="17" xr3:uid="{06343001-9D9F-49FB-B0BE-9993266C63C8}" name="Dividends" dataCellStyle="Currency"/>
    <tableColumn id="18" xr3:uid="{94B42F0E-2425-4CD1-A347-8FD257F65F7A}" name="DivMargin" dataDxfId="15" dataCellStyle="Percent"/>
    <tableColumn id="19" xr3:uid="{A7B0613E-2510-403B-84F1-CC47FA5761A0}" name="DivFCF" dataDxfId="14" dataCellStyle="Percent"/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F0D0435-2E7C-4A01-A0A2-4FADAD54E4E2}" name="Table3" displayName="Table3" ref="B2:K32" totalsRowShown="0">
  <autoFilter ref="B2:K32" xr:uid="{1F0D0435-2E7C-4A01-A0A2-4FADAD54E4E2}"/>
  <tableColumns count="10">
    <tableColumn id="1" xr3:uid="{62EBC43D-E479-41D4-A87F-392537BB888A}" name="Fiscal Year"/>
    <tableColumn id="2" xr3:uid="{B44E26B7-745B-4E98-BAD6-D6759FA4E6D3}" name="Revenue" dataCellStyle="Currency"/>
    <tableColumn id="7" xr3:uid="{8772C3DC-BEB0-4C99-B4C2-26488FFA7EFA}" name="FCF" dataDxfId="13" dataCellStyle="Currency"/>
    <tableColumn id="4" xr3:uid="{79A83570-1D08-4443-87B5-EFEA379F44BA}" name="Dividend" dataCellStyle="Currency"/>
    <tableColumn id="8" xr3:uid="{2D92246E-BF59-46D6-A0EC-301AE06C6133}" name="MarketValue" dataCellStyle="Currency"/>
    <tableColumn id="10" xr3:uid="{B0D51114-3CC5-4A00-9EB3-FC1FE1BD06C4}" name="SharesOutstanding"/>
    <tableColumn id="11" xr3:uid="{58A6D5ED-FBAA-4549-8852-30F681A965E9}" name="ShareGro" dataDxfId="12"/>
    <tableColumn id="3" xr3:uid="{90D268FB-EEBA-43ED-973B-1C46E55CA5B7}" name="RevGro" dataDxfId="11" dataCellStyle="Currency"/>
    <tableColumn id="5" xr3:uid="{D11E9BA3-DAAF-47B8-A118-CF07526260D6}" name="DivGro" dataDxfId="10" dataCellStyle="Currency"/>
    <tableColumn id="6" xr3:uid="{D77C996E-20E0-4B4F-8363-FC1AB4244869}" name="MarketGro" dataDxfId="9" dataCellStyle="Currency"/>
  </tableColumns>
  <tableStyleInfo name="TableStyleMedium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77D9C18-C608-4399-86E2-E75BAF9E75EA}" name="Table6" displayName="Table6" ref="B2:H32" totalsRowShown="0" dataCellStyle="Currency">
  <autoFilter ref="B2:H32" xr:uid="{177D9C18-C608-4399-86E2-E75BAF9E75EA}"/>
  <tableColumns count="7">
    <tableColumn id="1" xr3:uid="{CA0478AF-0C3D-49DA-A47B-8D405999257A}" name="Fiscal Year"/>
    <tableColumn id="6" xr3:uid="{0EF9D098-7DAA-4323-9D85-15AB6466CA1C}" name="CFO" dataCellStyle="Currency"/>
    <tableColumn id="7" xr3:uid="{40AAE5BD-AAB8-4EDB-9A77-D789C3AF7CBF}" name="FCF" dataCellStyle="Currency"/>
    <tableColumn id="2" xr3:uid="{09900E34-29ED-4E0B-9C7E-26353F97DCB2}" name="Issues" dataCellStyle="Currency"/>
    <tableColumn id="3" xr3:uid="{F5627C13-55D5-46F2-AD46-C2D7BD813742}" name="BuyBack" dataCellStyle="Currency"/>
    <tableColumn id="4" xr3:uid="{64022395-741A-44EF-BEE0-971C1E6E402C}" name="Dividend" dataCellStyle="Currency"/>
    <tableColumn id="5" xr3:uid="{9485D2F2-D9B8-47EB-A763-FD2AD654A1DA}" name="OwnersDistribution" dataCellStyle="Currency"/>
  </tableColumns>
  <tableStyleInfo name="TableStyleMedium1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1D609BA-D5D0-43D7-81FD-1177A6FD38F7}" name="Table5" displayName="Table5" ref="B3:M33" totalsRowShown="0" dataCellStyle="Currency">
  <autoFilter ref="B3:M33" xr:uid="{A1D609BA-D5D0-43D7-81FD-1177A6FD38F7}"/>
  <tableColumns count="12">
    <tableColumn id="1" xr3:uid="{DA3AE1C8-601B-4C93-9CD0-465C0CC060AB}" name="Fiscal Year"/>
    <tableColumn id="2" xr3:uid="{A7E68753-E634-4E2D-B3C2-7A92E1BA0770}" name="CashFromOps" dataCellStyle="Currency"/>
    <tableColumn id="3" xr3:uid="{E955993E-53F9-4AAD-87CE-198ED5D46364}" name="FCF" dataCellStyle="Currency"/>
    <tableColumn id="4" xr3:uid="{320CA921-01B8-4075-BDA9-DB5548FA3C37}" name="CashAndEquivalents" dataCellStyle="Currency"/>
    <tableColumn id="5" xr3:uid="{1648A547-B40B-4FA2-B2E3-03EAAB8B9897}" name="MarketSecurities" dataCellStyle="Currency"/>
    <tableColumn id="11" xr3:uid="{09B14EEC-9DEF-4FA6-931B-74E0BFE5D8B1}" name="TotalCash" dataDxfId="8" dataCellStyle="Currency"/>
    <tableColumn id="6" xr3:uid="{3052AD93-48CF-4E86-96B4-BE4CE7B738DF}" name="Treasury" dataCellStyle="Currency"/>
    <tableColumn id="7" xr3:uid="{6A48522D-DDAB-4D51-9B64-D72F57CD0E4B}" name="CurrentAssets" dataCellStyle="Currency"/>
    <tableColumn id="8" xr3:uid="{E91D7D1C-50C8-4435-B4AE-108CE2D2039E}" name="LongAssets" dataCellStyle="Currency"/>
    <tableColumn id="9" xr3:uid="{D9914D83-344C-4D63-8BED-CA3B001C4F9D}" name="CurrentLiabilities" dataCellStyle="Currency"/>
    <tableColumn id="10" xr3:uid="{D9148CCA-C298-4665-9CEB-83F0A57B6F66}" name="LongLiabilities" dataCellStyle="Currency"/>
    <tableColumn id="12" xr3:uid="{888B5B55-8B35-4937-A717-44C000C0CFA4}" name="CurrentRatio" dataCellStyle="Currency"/>
  </tableColumns>
  <tableStyleInfo name="TableStyleMedium1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90A03C-34BE-4FD9-9BC7-365F63F357C5}" name="Table7" displayName="Table7" ref="B2:E32" totalsRowShown="0">
  <autoFilter ref="B2:E32" xr:uid="{8490A03C-34BE-4FD9-9BC7-365F63F357C5}"/>
  <tableColumns count="4">
    <tableColumn id="1" xr3:uid="{5FDF1320-5B10-468E-A1FB-4CC34F988AF8}" name="Year"/>
    <tableColumn id="2" xr3:uid="{2B1F9B0E-2EB4-4DD7-B95A-42CBBE4E9A26}" name="Div" dataCellStyle="Currency"/>
    <tableColumn id="3" xr3:uid="{F8D5CBD2-C854-43E6-98C3-6FCD800ECAB2}" name="PriceMedian" dataCellStyle="Currency"/>
    <tableColumn id="4" xr3:uid="{B71715D7-F5E8-42E7-93CA-1A9118BEE218}" name="YOC" dataDxfId="7" dataCellStyle="Percent"/>
  </tableColumns>
  <tableStyleInfo name="TableStyleMedium15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B075F70-03FD-4F18-974B-6A1E42927185}" name="Table17" displayName="Table17" ref="C6:D36" totalsRowShown="0" headerRowDxfId="6" headerRowBorderDxfId="5">
  <autoFilter ref="C6:D36" xr:uid="{6B075F70-03FD-4F18-974B-6A1E42927185}"/>
  <tableColumns count="2">
    <tableColumn id="1" xr3:uid="{17720CF0-4C15-4B55-BC81-0E3781C7BF22}" name="Year"/>
    <tableColumn id="2" xr3:uid="{01BA4252-FBF2-4A6D-B5F6-D6E00AA2DE50}" name="FV" dataDxfId="4">
      <calculatedColumnFormula>$D$4*(1+$D$5)^C7</calculatedColumnFormula>
    </tableColumn>
  </tableColumns>
  <tableStyleInfo name="TableStyleMedium15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03BFDBB-B7BD-4D9C-A28E-B70077814031}" name="Table1815" displayName="Table1815" ref="G6:H36" totalsRowShown="0" headerRowDxfId="3">
  <autoFilter ref="G6:H36" xr:uid="{503BFDBB-B7BD-4D9C-A28E-B70077814031}"/>
  <tableColumns count="2">
    <tableColumn id="1" xr3:uid="{56FDB9CA-94AE-4A82-9B0D-0C0A9E6D92D9}" name="Year"/>
    <tableColumn id="2" xr3:uid="{B2FB668A-126F-47CB-BD30-804E63E9DC1D}" name="FV" dataDxfId="2">
      <calculatedColumnFormula>$H$4/(1+$H$5)^G7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823418-CB30-4C4D-A185-44436F679E29}">
  <dimension ref="B3:K33"/>
  <sheetViews>
    <sheetView workbookViewId="0">
      <selection activeCell="J32" sqref="J28:J32"/>
    </sheetView>
  </sheetViews>
  <sheetFormatPr defaultRowHeight="15" x14ac:dyDescent="0.25"/>
  <cols>
    <col min="2" max="2" width="7.7109375" customWidth="1"/>
    <col min="3" max="3" width="11.42578125" customWidth="1"/>
    <col min="4" max="4" width="11.5703125" bestFit="1" customWidth="1"/>
    <col min="5" max="5" width="12.7109375" customWidth="1"/>
    <col min="6" max="6" width="14.42578125" customWidth="1"/>
    <col min="7" max="7" width="9.7109375" bestFit="1" customWidth="1"/>
    <col min="8" max="8" width="10.140625" bestFit="1" customWidth="1"/>
    <col min="9" max="9" width="11.140625" customWidth="1"/>
    <col min="10" max="10" width="12.85546875" customWidth="1"/>
    <col min="12" max="12" width="7.7109375" bestFit="1" customWidth="1"/>
    <col min="13" max="13" width="11.140625" customWidth="1"/>
    <col min="14" max="14" width="11.5703125" customWidth="1"/>
    <col min="16" max="16" width="10.140625" bestFit="1" customWidth="1"/>
    <col min="19" max="19" width="10" bestFit="1" customWidth="1"/>
    <col min="20" max="20" width="9.5703125" customWidth="1"/>
    <col min="22" max="22" width="10" bestFit="1" customWidth="1"/>
    <col min="23" max="23" width="10.42578125" bestFit="1" customWidth="1"/>
  </cols>
  <sheetData>
    <row r="3" spans="2:11" x14ac:dyDescent="0.25">
      <c r="B3" t="s">
        <v>4</v>
      </c>
      <c r="C3" s="4" t="s">
        <v>52</v>
      </c>
      <c r="D3" s="19" t="s">
        <v>53</v>
      </c>
      <c r="E3" t="s">
        <v>0</v>
      </c>
      <c r="F3" s="18" t="s">
        <v>1</v>
      </c>
      <c r="G3" s="4" t="s">
        <v>54</v>
      </c>
      <c r="H3" s="19" t="s">
        <v>55</v>
      </c>
      <c r="I3" t="s">
        <v>2</v>
      </c>
      <c r="J3" s="18" t="s">
        <v>3</v>
      </c>
      <c r="K3" s="32" t="s">
        <v>76</v>
      </c>
    </row>
    <row r="4" spans="2:11" x14ac:dyDescent="0.25">
      <c r="B4">
        <v>1993</v>
      </c>
      <c r="C4" s="27">
        <v>7.89</v>
      </c>
      <c r="D4" s="22">
        <v>11.12</v>
      </c>
      <c r="E4" s="1">
        <v>9.6688142292490102</v>
      </c>
      <c r="F4" s="30">
        <v>9.5500000000000007</v>
      </c>
      <c r="G4" s="28">
        <v>1.7985611510791301E-3</v>
      </c>
      <c r="H4" s="23">
        <v>3.5487959442331999E-3</v>
      </c>
      <c r="I4" s="2">
        <v>2.5739176008974201E-3</v>
      </c>
      <c r="J4" s="29">
        <v>2.8484231943031501E-3</v>
      </c>
      <c r="K4" s="33">
        <v>5.8700000000000002E-2</v>
      </c>
    </row>
    <row r="5" spans="2:11" x14ac:dyDescent="0.25">
      <c r="B5">
        <v>1994</v>
      </c>
      <c r="C5" s="27">
        <v>8.14</v>
      </c>
      <c r="D5" s="22">
        <v>10.61</v>
      </c>
      <c r="E5" s="1">
        <v>9.5076984126983994</v>
      </c>
      <c r="F5" s="30">
        <v>9.5299999999999994</v>
      </c>
      <c r="G5" s="28">
        <v>2.7184466019417402E-3</v>
      </c>
      <c r="H5" s="23">
        <v>4.0494938132733397E-3</v>
      </c>
      <c r="I5" s="2">
        <v>3.43041780343476E-3</v>
      </c>
      <c r="J5" s="29">
        <v>3.4968505512007102E-3</v>
      </c>
      <c r="K5" s="33">
        <v>7.0900000000000005E-2</v>
      </c>
    </row>
    <row r="6" spans="2:11" x14ac:dyDescent="0.25">
      <c r="B6">
        <v>1995</v>
      </c>
      <c r="C6" s="27">
        <v>8.17</v>
      </c>
      <c r="D6" s="22">
        <v>11.06</v>
      </c>
      <c r="E6" s="1">
        <v>9.55130952380952</v>
      </c>
      <c r="F6" s="30">
        <v>9.5</v>
      </c>
      <c r="G6" s="28">
        <v>3.2549728752260302E-3</v>
      </c>
      <c r="H6" s="23">
        <v>5.3855569155446701E-3</v>
      </c>
      <c r="I6" s="2">
        <v>4.2742891399585401E-3</v>
      </c>
      <c r="J6" s="29">
        <v>4.4287972118657801E-3</v>
      </c>
      <c r="K6" s="33">
        <v>6.5699999999999995E-2</v>
      </c>
    </row>
    <row r="7" spans="2:11" x14ac:dyDescent="0.25">
      <c r="B7">
        <v>1996</v>
      </c>
      <c r="C7" s="27">
        <v>9.2200000000000006</v>
      </c>
      <c r="D7" s="22">
        <v>13.11</v>
      </c>
      <c r="E7" s="1">
        <v>11.3451968503936</v>
      </c>
      <c r="F7" s="30">
        <v>11.53</v>
      </c>
      <c r="G7" s="28">
        <v>3.54267310789049E-3</v>
      </c>
      <c r="H7" s="23">
        <v>4.8237476808905303E-3</v>
      </c>
      <c r="I7" s="2">
        <v>4.2841355065970001E-3</v>
      </c>
      <c r="J7" s="29">
        <v>4.2933274254294898E-3</v>
      </c>
      <c r="K7" s="33">
        <v>6.4399999999999999E-2</v>
      </c>
    </row>
    <row r="8" spans="2:11" x14ac:dyDescent="0.25">
      <c r="B8">
        <v>1997</v>
      </c>
      <c r="C8" s="27">
        <v>10.67</v>
      </c>
      <c r="D8" s="22">
        <v>19.98</v>
      </c>
      <c r="E8" s="1">
        <v>15.124505928853701</v>
      </c>
      <c r="F8" s="30">
        <v>15.25</v>
      </c>
      <c r="G8" s="28">
        <v>3.4034034034033998E-3</v>
      </c>
      <c r="H8" s="23">
        <v>4.8734770384254904E-3</v>
      </c>
      <c r="I8" s="2">
        <v>4.08699642493612E-3</v>
      </c>
      <c r="J8" s="29">
        <v>4.0944881889763696E-3</v>
      </c>
      <c r="K8" s="33">
        <v>6.3500000000000001E-2</v>
      </c>
    </row>
    <row r="9" spans="2:11" x14ac:dyDescent="0.25">
      <c r="B9">
        <v>1998</v>
      </c>
      <c r="C9" s="27">
        <v>19.11</v>
      </c>
      <c r="D9" s="22">
        <v>41.04</v>
      </c>
      <c r="E9" s="1">
        <v>26.7363492063492</v>
      </c>
      <c r="F9" s="30">
        <v>26.75</v>
      </c>
      <c r="G9" s="28">
        <v>1.9493177387914201E-3</v>
      </c>
      <c r="H9" s="23">
        <v>3.5583464154892702E-3</v>
      </c>
      <c r="I9" s="2">
        <v>2.8553978029050302E-3</v>
      </c>
      <c r="J9" s="29">
        <v>2.8769988139679399E-3</v>
      </c>
      <c r="K9" s="33">
        <v>5.2600000000000001E-2</v>
      </c>
    </row>
    <row r="10" spans="2:11" x14ac:dyDescent="0.25">
      <c r="B10">
        <v>1999</v>
      </c>
      <c r="C10" s="27">
        <v>36.020000000000003</v>
      </c>
      <c r="D10" s="22">
        <v>68.75</v>
      </c>
      <c r="E10" s="1">
        <v>44.301825396825301</v>
      </c>
      <c r="F10" s="30">
        <v>42.31</v>
      </c>
      <c r="G10" s="28">
        <v>1.7825311942959001E-3</v>
      </c>
      <c r="H10" s="23">
        <v>3.0308770600492498E-3</v>
      </c>
      <c r="I10" s="2">
        <v>2.26745758600938E-3</v>
      </c>
      <c r="J10" s="29">
        <v>2.1791764493596499E-3</v>
      </c>
      <c r="K10" s="33">
        <v>5.6500000000000002E-2</v>
      </c>
    </row>
    <row r="11" spans="2:11" x14ac:dyDescent="0.25">
      <c r="B11">
        <v>2000</v>
      </c>
      <c r="C11" s="27">
        <v>35.130000000000003</v>
      </c>
      <c r="D11" s="22">
        <v>68.06</v>
      </c>
      <c r="E11" s="1">
        <v>52.233531746031602</v>
      </c>
      <c r="F11" s="30">
        <v>53.22</v>
      </c>
      <c r="G11" s="28">
        <v>2.3508668821627899E-3</v>
      </c>
      <c r="H11" s="23">
        <v>4.5545118132650098E-3</v>
      </c>
      <c r="I11" s="2">
        <v>3.13683351730824E-3</v>
      </c>
      <c r="J11" s="29">
        <v>3.0063971734104501E-3</v>
      </c>
      <c r="K11" s="33">
        <v>6.0299999999999999E-2</v>
      </c>
    </row>
    <row r="12" spans="2:11" x14ac:dyDescent="0.25">
      <c r="B12">
        <v>2001</v>
      </c>
      <c r="C12" s="27">
        <v>32.799999999999997</v>
      </c>
      <c r="D12" s="22">
        <v>53.45</v>
      </c>
      <c r="E12" s="1">
        <v>45.771814516128998</v>
      </c>
      <c r="F12" s="30">
        <v>46.314999999999998</v>
      </c>
      <c r="G12" s="28">
        <v>2.9934518241347E-3</v>
      </c>
      <c r="H12" s="23">
        <v>4.8780487804877997E-3</v>
      </c>
      <c r="I12" s="2">
        <v>3.60663873965575E-3</v>
      </c>
      <c r="J12" s="29">
        <v>3.5114705597892098E-3</v>
      </c>
      <c r="K12" s="33">
        <v>5.0200000000000002E-2</v>
      </c>
    </row>
    <row r="13" spans="2:11" x14ac:dyDescent="0.25">
      <c r="B13">
        <v>2002</v>
      </c>
      <c r="C13" s="27">
        <v>23.66</v>
      </c>
      <c r="D13" s="22">
        <v>52.6</v>
      </c>
      <c r="E13" s="1">
        <v>37.884444444444398</v>
      </c>
      <c r="F13" s="30">
        <v>35.945</v>
      </c>
      <c r="G13" s="28">
        <v>3.8022813688212902E-3</v>
      </c>
      <c r="H13" s="23">
        <v>1.0135135135135099E-2</v>
      </c>
      <c r="I13" s="2">
        <v>5.7796972502047201E-3</v>
      </c>
      <c r="J13" s="29">
        <v>5.5642199527091603E-3</v>
      </c>
      <c r="K13" s="33">
        <v>4.6100000000000002E-2</v>
      </c>
    </row>
    <row r="14" spans="2:11" x14ac:dyDescent="0.25">
      <c r="B14">
        <v>2003</v>
      </c>
      <c r="C14" s="27">
        <v>20.53</v>
      </c>
      <c r="D14" s="22">
        <v>37.520000000000003</v>
      </c>
      <c r="E14" s="1">
        <v>30.2657142857142</v>
      </c>
      <c r="F14" s="30">
        <v>32.25</v>
      </c>
      <c r="G14" s="28">
        <v>6.9464544138929003E-3</v>
      </c>
      <c r="H14" s="23">
        <v>1.16902094495859E-2</v>
      </c>
      <c r="I14" s="2">
        <v>8.5860550799128996E-3</v>
      </c>
      <c r="J14" s="29">
        <v>8.0680032360352996E-3</v>
      </c>
      <c r="K14" s="33">
        <v>4.0099999999999997E-2</v>
      </c>
    </row>
    <row r="15" spans="2:11" x14ac:dyDescent="0.25">
      <c r="B15">
        <v>2004</v>
      </c>
      <c r="C15" s="27">
        <v>32.880000000000003</v>
      </c>
      <c r="D15" s="22">
        <v>43.79</v>
      </c>
      <c r="E15" s="1">
        <v>37.204126984127001</v>
      </c>
      <c r="F15" s="30">
        <v>36.269999999999897</v>
      </c>
      <c r="G15" s="28">
        <v>7.4766355140186902E-3</v>
      </c>
      <c r="H15" s="23">
        <v>1.03406326034063E-2</v>
      </c>
      <c r="I15" s="2">
        <v>8.4732175181892293E-3</v>
      </c>
      <c r="J15" s="29">
        <v>8.0702605417151494E-3</v>
      </c>
      <c r="K15" s="33">
        <v>4.2700000000000002E-2</v>
      </c>
    </row>
    <row r="16" spans="2:11" x14ac:dyDescent="0.25">
      <c r="B16">
        <v>2005</v>
      </c>
      <c r="C16" s="27">
        <v>35.090000000000003</v>
      </c>
      <c r="D16" s="22">
        <v>43.95</v>
      </c>
      <c r="E16" s="1">
        <v>40.108690476190397</v>
      </c>
      <c r="F16" s="30">
        <v>40.269999999999897</v>
      </c>
      <c r="G16" s="28">
        <v>7.8886310904872393E-3</v>
      </c>
      <c r="H16" s="23">
        <v>1.1399259048161799E-2</v>
      </c>
      <c r="I16" s="2">
        <v>9.7417194005389503E-3</v>
      </c>
      <c r="J16" s="29">
        <v>9.8765456184229505E-3</v>
      </c>
      <c r="K16" s="33">
        <v>4.2900000000000001E-2</v>
      </c>
    </row>
    <row r="17" spans="2:11" x14ac:dyDescent="0.25">
      <c r="B17">
        <v>2006</v>
      </c>
      <c r="C17" s="27">
        <v>33.130000000000003</v>
      </c>
      <c r="D17" s="22">
        <v>43.81</v>
      </c>
      <c r="E17" s="1">
        <v>38.271354581673201</v>
      </c>
      <c r="F17" s="30">
        <v>38</v>
      </c>
      <c r="G17" s="28">
        <v>9.3131548311990598E-3</v>
      </c>
      <c r="H17" s="23">
        <v>2.4278392230914402E-2</v>
      </c>
      <c r="I17" s="2">
        <v>1.56261635991355E-2</v>
      </c>
      <c r="J17" s="29">
        <v>1.6107382550335499E-2</v>
      </c>
      <c r="K17" s="33">
        <v>4.8000000000000001E-2</v>
      </c>
    </row>
    <row r="18" spans="2:11" x14ac:dyDescent="0.25">
      <c r="B18">
        <v>2007</v>
      </c>
      <c r="C18" s="27">
        <v>25.94</v>
      </c>
      <c r="D18" s="22">
        <v>41.84</v>
      </c>
      <c r="E18" s="1">
        <v>36.102310756972003</v>
      </c>
      <c r="F18" s="30">
        <v>37.89</v>
      </c>
      <c r="G18" s="28">
        <v>2.1510516252390002E-2</v>
      </c>
      <c r="H18" s="23">
        <v>3.4695451040863502E-2</v>
      </c>
      <c r="I18" s="2">
        <v>2.5337865651068402E-2</v>
      </c>
      <c r="J18" s="29">
        <v>2.37529691211401E-2</v>
      </c>
      <c r="K18" s="33">
        <v>4.6300000000000001E-2</v>
      </c>
    </row>
    <row r="19" spans="2:11" x14ac:dyDescent="0.25">
      <c r="B19">
        <v>2008</v>
      </c>
      <c r="C19" s="27">
        <v>18.510000000000002</v>
      </c>
      <c r="D19" s="22">
        <v>30.64</v>
      </c>
      <c r="E19" s="1">
        <v>25.658498023715399</v>
      </c>
      <c r="F19" s="30">
        <v>26.34</v>
      </c>
      <c r="G19" s="28">
        <v>2.93733681462141E-2</v>
      </c>
      <c r="H19" s="23">
        <v>4.8622366288492702E-2</v>
      </c>
      <c r="I19" s="2">
        <v>3.5566225477191397E-2</v>
      </c>
      <c r="J19" s="29">
        <v>3.4168564920273301E-2</v>
      </c>
      <c r="K19" s="33">
        <v>3.6600000000000001E-2</v>
      </c>
    </row>
    <row r="20" spans="2:11" x14ac:dyDescent="0.25">
      <c r="B20">
        <v>2009</v>
      </c>
      <c r="C20" s="27">
        <v>18</v>
      </c>
      <c r="D20" s="22">
        <v>29.29</v>
      </c>
      <c r="E20" s="1">
        <v>25.010992063492001</v>
      </c>
      <c r="F20" s="30">
        <v>25.33</v>
      </c>
      <c r="G20" s="28">
        <v>3.0727210652099601E-2</v>
      </c>
      <c r="H20" s="23">
        <v>0.05</v>
      </c>
      <c r="I20" s="2">
        <v>3.6382231657856902E-2</v>
      </c>
      <c r="J20" s="29">
        <v>3.55309964576545E-2</v>
      </c>
      <c r="K20" s="33">
        <v>3.2599999999999997E-2</v>
      </c>
    </row>
    <row r="21" spans="2:11" x14ac:dyDescent="0.25">
      <c r="B21">
        <v>2010</v>
      </c>
      <c r="C21" s="27">
        <v>27.07</v>
      </c>
      <c r="D21" s="22">
        <v>36.49</v>
      </c>
      <c r="E21" s="1">
        <v>31.216984126984102</v>
      </c>
      <c r="F21" s="30">
        <v>31.395</v>
      </c>
      <c r="G21" s="28">
        <v>2.5870101397643099E-2</v>
      </c>
      <c r="H21" s="23">
        <v>3.4872552641300299E-2</v>
      </c>
      <c r="I21" s="2">
        <v>3.01648673640285E-2</v>
      </c>
      <c r="J21" s="29">
        <v>2.9968256988486399E-2</v>
      </c>
      <c r="K21" s="33">
        <v>3.2199999999999999E-2</v>
      </c>
    </row>
    <row r="22" spans="2:11" x14ac:dyDescent="0.25">
      <c r="B22">
        <v>2011</v>
      </c>
      <c r="C22" s="27">
        <v>28.51</v>
      </c>
      <c r="D22" s="22">
        <v>42.22</v>
      </c>
      <c r="E22" s="1">
        <v>36.1415476190476</v>
      </c>
      <c r="F22" s="30">
        <v>36.549999999999997</v>
      </c>
      <c r="G22" s="28">
        <v>2.4532224532224499E-2</v>
      </c>
      <c r="H22" s="23">
        <v>3.5075412136092499E-2</v>
      </c>
      <c r="I22" s="2">
        <v>2.7881140630765199E-2</v>
      </c>
      <c r="J22" s="29">
        <v>2.7480076944215399E-2</v>
      </c>
      <c r="K22" s="33">
        <v>2.7799999999999998E-2</v>
      </c>
    </row>
    <row r="23" spans="2:11" x14ac:dyDescent="0.25">
      <c r="B23">
        <v>2012</v>
      </c>
      <c r="C23" s="27">
        <v>42.14</v>
      </c>
      <c r="D23" s="22">
        <v>65.069999999999993</v>
      </c>
      <c r="E23" s="1">
        <v>53.558679999999903</v>
      </c>
      <c r="F23" s="30">
        <v>51.954999999999998</v>
      </c>
      <c r="G23" s="28">
        <v>1.7826955586291601E-2</v>
      </c>
      <c r="H23" s="23">
        <v>2.7527289985761701E-2</v>
      </c>
      <c r="I23" s="2">
        <v>2.1947829551872002E-2</v>
      </c>
      <c r="J23" s="29">
        <v>2.2327013968692799E-2</v>
      </c>
      <c r="K23" s="33">
        <v>1.7999999999999999E-2</v>
      </c>
    </row>
    <row r="24" spans="2:11" x14ac:dyDescent="0.25">
      <c r="B24">
        <v>2013</v>
      </c>
      <c r="C24" s="27">
        <v>62.84</v>
      </c>
      <c r="D24" s="22">
        <v>82.34</v>
      </c>
      <c r="E24" s="1">
        <v>74.469325396825298</v>
      </c>
      <c r="F24" s="30">
        <v>75.515000000000001</v>
      </c>
      <c r="G24" s="28">
        <v>1.6253327728737499E-2</v>
      </c>
      <c r="H24" s="23">
        <v>2.2677714784125599E-2</v>
      </c>
      <c r="I24" s="2">
        <v>1.9919155398688701E-2</v>
      </c>
      <c r="J24" s="29">
        <v>2.0132929708482301E-2</v>
      </c>
      <c r="K24" s="33">
        <v>2.35E-2</v>
      </c>
    </row>
    <row r="25" spans="2:11" x14ac:dyDescent="0.25">
      <c r="B25">
        <v>2014</v>
      </c>
      <c r="C25" s="27">
        <v>74.97</v>
      </c>
      <c r="D25" s="22">
        <v>104.97</v>
      </c>
      <c r="E25" s="1">
        <v>85.428015873015795</v>
      </c>
      <c r="F25" s="30">
        <v>81.084999999999994</v>
      </c>
      <c r="G25" s="28">
        <v>1.79098790130513E-2</v>
      </c>
      <c r="H25" s="23">
        <v>2.4834874504623499E-2</v>
      </c>
      <c r="I25" s="2">
        <v>2.14606419054926E-2</v>
      </c>
      <c r="J25" s="29">
        <v>2.07916966227162E-2</v>
      </c>
      <c r="K25" s="33">
        <v>2.5399999999999999E-2</v>
      </c>
    </row>
    <row r="26" spans="2:11" x14ac:dyDescent="0.25">
      <c r="B26">
        <v>2015</v>
      </c>
      <c r="C26" s="27">
        <v>100.95</v>
      </c>
      <c r="D26" s="22">
        <v>134.74</v>
      </c>
      <c r="E26" s="1">
        <v>116.38246031746</v>
      </c>
      <c r="F26" s="30">
        <v>114.74</v>
      </c>
      <c r="G26" s="28">
        <v>1.6102783725910001E-2</v>
      </c>
      <c r="H26" s="23">
        <v>2.2060198167881798E-2</v>
      </c>
      <c r="I26" s="2">
        <v>1.95733179140321E-2</v>
      </c>
      <c r="J26" s="29">
        <v>2.0174392470084301E-2</v>
      </c>
      <c r="K26" s="33">
        <v>2.1399999999999999E-2</v>
      </c>
    </row>
    <row r="27" spans="2:11" x14ac:dyDescent="0.25">
      <c r="B27">
        <v>2016</v>
      </c>
      <c r="C27" s="27">
        <v>111.85</v>
      </c>
      <c r="D27" s="22">
        <v>138.77000000000001</v>
      </c>
      <c r="E27" s="1">
        <v>129.820317460317</v>
      </c>
      <c r="F27" s="30">
        <v>130.05500000000001</v>
      </c>
      <c r="G27" s="28">
        <v>1.80056458381017E-2</v>
      </c>
      <c r="H27" s="23">
        <v>2.3021102677454299E-2</v>
      </c>
      <c r="I27" s="2">
        <v>2.07282752589526E-2</v>
      </c>
      <c r="J27" s="29">
        <v>2.06487958524962E-2</v>
      </c>
      <c r="K27" s="33">
        <v>1.84E-2</v>
      </c>
    </row>
    <row r="28" spans="2:11" x14ac:dyDescent="0.25">
      <c r="B28">
        <v>2017</v>
      </c>
      <c r="C28" s="27">
        <v>133.53</v>
      </c>
      <c r="D28" s="22">
        <v>190.36</v>
      </c>
      <c r="E28" s="1">
        <v>155.24483999999899</v>
      </c>
      <c r="F28" s="30">
        <v>153.44999999999999</v>
      </c>
      <c r="G28" s="28">
        <v>1.8654950996958401E-2</v>
      </c>
      <c r="H28" s="23">
        <v>2.46230460644625E-2</v>
      </c>
      <c r="I28" s="2">
        <v>2.2085911071428401E-2</v>
      </c>
      <c r="J28" s="29">
        <v>2.25780878616131E-2</v>
      </c>
      <c r="K28" s="33">
        <v>2.3300000000000001E-2</v>
      </c>
    </row>
    <row r="29" spans="2:11" x14ac:dyDescent="0.25">
      <c r="B29">
        <v>2018</v>
      </c>
      <c r="C29" s="27">
        <v>158.13999999999999</v>
      </c>
      <c r="D29" s="22">
        <v>213.85</v>
      </c>
      <c r="E29" s="1">
        <v>188.76808764940199</v>
      </c>
      <c r="F29" s="30">
        <v>188</v>
      </c>
      <c r="G29" s="28">
        <v>1.7178979877430799E-2</v>
      </c>
      <c r="H29" s="23">
        <v>2.6052864550398298E-2</v>
      </c>
      <c r="I29" s="2">
        <v>2.13997223986339E-2</v>
      </c>
      <c r="J29" s="29">
        <v>2.1192325497659498E-2</v>
      </c>
      <c r="K29" s="33">
        <v>2.9100000000000001E-2</v>
      </c>
    </row>
    <row r="30" spans="2:11" x14ac:dyDescent="0.25">
      <c r="B30">
        <v>2019</v>
      </c>
      <c r="C30" s="27">
        <v>168.61</v>
      </c>
      <c r="D30" s="22">
        <v>238.85</v>
      </c>
      <c r="E30" s="1">
        <v>207.30253968253899</v>
      </c>
      <c r="F30" s="30">
        <v>207.92500000000001</v>
      </c>
      <c r="G30" s="28">
        <v>2.1414834450855E-2</v>
      </c>
      <c r="H30" s="23">
        <v>3.0032019432483101E-2</v>
      </c>
      <c r="I30" s="2">
        <v>2.5070940875301401E-2</v>
      </c>
      <c r="J30" s="29">
        <v>2.4939831867448699E-2</v>
      </c>
      <c r="K30" s="33">
        <v>2.1399999999999999E-2</v>
      </c>
    </row>
    <row r="31" spans="2:11" x14ac:dyDescent="0.25">
      <c r="B31">
        <v>2020</v>
      </c>
      <c r="C31" s="27">
        <v>152.15</v>
      </c>
      <c r="D31" s="22">
        <v>291.93</v>
      </c>
      <c r="E31" s="1">
        <v>248.85430830039499</v>
      </c>
      <c r="F31" s="30">
        <v>250.85</v>
      </c>
      <c r="G31" s="28">
        <v>2.0552872263898798E-2</v>
      </c>
      <c r="H31" s="23">
        <v>3.9434768320736099E-2</v>
      </c>
      <c r="I31" s="2">
        <v>2.4083161784619202E-2</v>
      </c>
      <c r="J31" s="29">
        <v>2.28641109671518E-2</v>
      </c>
      <c r="K31" s="33">
        <v>8.8999999999999999E-3</v>
      </c>
    </row>
    <row r="32" spans="2:11" x14ac:dyDescent="0.25">
      <c r="B32">
        <v>2021</v>
      </c>
      <c r="C32" s="27">
        <v>250.93</v>
      </c>
      <c r="D32" s="22">
        <v>416.18</v>
      </c>
      <c r="E32" s="1">
        <v>326.62459459459399</v>
      </c>
      <c r="F32" s="30">
        <v>323.63</v>
      </c>
      <c r="G32" s="28">
        <v>1.58585227545773E-2</v>
      </c>
      <c r="H32" s="23">
        <v>2.4789663461538401E-2</v>
      </c>
      <c r="I32" s="2">
        <v>2.0120187096012002E-2</v>
      </c>
      <c r="J32" s="29">
        <v>2.03936594258875E-2</v>
      </c>
      <c r="K32" s="33">
        <v>1.4500000000000001E-2</v>
      </c>
    </row>
    <row r="33" spans="2:11" x14ac:dyDescent="0.25">
      <c r="B33">
        <v>2022</v>
      </c>
      <c r="C33" s="27">
        <v>282.95999999999998</v>
      </c>
      <c r="D33" s="22">
        <v>412.84</v>
      </c>
      <c r="E33" s="1">
        <v>329.02800000000002</v>
      </c>
      <c r="F33" s="30">
        <v>316.79000000000002</v>
      </c>
      <c r="G33" s="28">
        <v>1.5986822982269101E-2</v>
      </c>
      <c r="H33" s="23">
        <v>2.6858919988690898E-2</v>
      </c>
      <c r="I33" s="2">
        <v>2.2048345180779999E-2</v>
      </c>
      <c r="J33" s="29">
        <v>2.3132647470627599E-2</v>
      </c>
      <c r="K33" s="33">
        <v>2.2800000000000001E-2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D69F2-57A8-4AF2-8759-F26D94DB8BCC}">
  <dimension ref="B3:T34"/>
  <sheetViews>
    <sheetView workbookViewId="0">
      <selection activeCell="O33" sqref="O20:O33"/>
    </sheetView>
  </sheetViews>
  <sheetFormatPr defaultRowHeight="15" x14ac:dyDescent="0.25"/>
  <cols>
    <col min="3" max="3" width="11.28515625" bestFit="1" customWidth="1"/>
    <col min="4" max="4" width="11.7109375" bestFit="1" customWidth="1"/>
    <col min="6" max="6" width="10.140625" bestFit="1" customWidth="1"/>
    <col min="7" max="7" width="10.5703125" bestFit="1" customWidth="1"/>
    <col min="8" max="8" width="8" bestFit="1" customWidth="1"/>
    <col min="9" max="9" width="10" bestFit="1" customWidth="1"/>
    <col min="10" max="10" width="10.42578125" bestFit="1" customWidth="1"/>
    <col min="12" max="12" width="10" bestFit="1" customWidth="1"/>
    <col min="13" max="13" width="10.42578125" bestFit="1" customWidth="1"/>
    <col min="15" max="15" width="9.7109375" bestFit="1" customWidth="1"/>
    <col min="16" max="16" width="10.140625" bestFit="1" customWidth="1"/>
    <col min="17" max="17" width="9.85546875" bestFit="1" customWidth="1"/>
    <col min="18" max="19" width="9.7109375" bestFit="1" customWidth="1"/>
    <col min="20" max="20" width="9.42578125" bestFit="1" customWidth="1"/>
  </cols>
  <sheetData>
    <row r="3" spans="2:20" x14ac:dyDescent="0.25">
      <c r="B3" t="s">
        <v>7</v>
      </c>
      <c r="C3" s="4" t="s">
        <v>56</v>
      </c>
      <c r="D3" s="19" t="s">
        <v>57</v>
      </c>
      <c r="E3" t="s">
        <v>58</v>
      </c>
      <c r="F3" s="4" t="s">
        <v>59</v>
      </c>
      <c r="G3" s="19" t="s">
        <v>60</v>
      </c>
      <c r="H3" t="s">
        <v>16</v>
      </c>
      <c r="I3" s="4" t="s">
        <v>61</v>
      </c>
      <c r="J3" s="19" t="s">
        <v>62</v>
      </c>
      <c r="K3" t="s">
        <v>6</v>
      </c>
      <c r="L3" s="4" t="s">
        <v>63</v>
      </c>
      <c r="M3" s="19" t="s">
        <v>64</v>
      </c>
      <c r="N3" t="s">
        <v>65</v>
      </c>
      <c r="O3" s="4" t="s">
        <v>54</v>
      </c>
      <c r="P3" s="19" t="s">
        <v>55</v>
      </c>
      <c r="Q3" s="26" t="s">
        <v>9</v>
      </c>
      <c r="R3" s="26" t="s">
        <v>66</v>
      </c>
      <c r="S3" s="26" t="s">
        <v>67</v>
      </c>
      <c r="T3" s="26" t="s">
        <v>11</v>
      </c>
    </row>
    <row r="4" spans="2:20" x14ac:dyDescent="0.25">
      <c r="B4" t="s">
        <v>77</v>
      </c>
      <c r="C4" s="24">
        <v>6.74</v>
      </c>
      <c r="D4" s="20">
        <v>11.35</v>
      </c>
      <c r="E4" s="3">
        <v>3.7429999999999999</v>
      </c>
      <c r="F4" s="25">
        <v>1.8006946299759501</v>
      </c>
      <c r="G4" s="21">
        <v>3.03232701041944</v>
      </c>
      <c r="H4" s="3">
        <v>-4.9000000000000002E-2</v>
      </c>
      <c r="I4" s="25">
        <v>-137.551020408163</v>
      </c>
      <c r="J4" s="21">
        <v>-231.632653061224</v>
      </c>
      <c r="K4" s="3">
        <v>0.19</v>
      </c>
      <c r="L4" s="25">
        <v>35.473684210526301</v>
      </c>
      <c r="M4" s="21">
        <v>59.736842105263101</v>
      </c>
      <c r="N4" s="3">
        <v>1.6E-2</v>
      </c>
      <c r="O4" s="4">
        <v>421.25</v>
      </c>
      <c r="P4" s="19">
        <v>709.375</v>
      </c>
      <c r="Q4" s="31" t="e">
        <f>(Table2[[#This Row],[Rev]]-E3)/E3</f>
        <v>#VALUE!</v>
      </c>
      <c r="R4" s="31" t="e">
        <f>(Table2[[#This Row],[FCF]]-H3)/H3</f>
        <v>#VALUE!</v>
      </c>
      <c r="S4" s="31" t="e">
        <f>(Table2[[#This Row],[EPS]]-K3)/K3</f>
        <v>#VALUE!</v>
      </c>
      <c r="T4" s="31" t="e">
        <f>(Table2[[#This Row],[Div]]-N3)/N3</f>
        <v>#VALUE!</v>
      </c>
    </row>
    <row r="5" spans="2:20" x14ac:dyDescent="0.25">
      <c r="B5" t="s">
        <v>78</v>
      </c>
      <c r="C5" s="24">
        <v>7.89</v>
      </c>
      <c r="D5" s="20">
        <v>11.12</v>
      </c>
      <c r="E5" s="3">
        <v>4.6459999999999999</v>
      </c>
      <c r="F5" s="25">
        <v>1.6982350408953899</v>
      </c>
      <c r="G5" s="21">
        <v>2.39345673697804</v>
      </c>
      <c r="H5" s="3">
        <v>-0.23499999999999999</v>
      </c>
      <c r="I5" s="25">
        <v>-33.574468085106297</v>
      </c>
      <c r="J5" s="21">
        <v>-47.319148936170201</v>
      </c>
      <c r="K5" s="3">
        <v>0.23</v>
      </c>
      <c r="L5" s="25">
        <v>34.304347826086897</v>
      </c>
      <c r="M5" s="21">
        <v>48.347826086956502</v>
      </c>
      <c r="N5" s="3">
        <v>2.5000000000000001E-2</v>
      </c>
      <c r="O5" s="4">
        <v>315.599999999999</v>
      </c>
      <c r="P5" s="19">
        <v>444.79999999999899</v>
      </c>
      <c r="Q5" s="31">
        <f>(Table2[[#This Row],[Rev]]-E4)/E4</f>
        <v>0.24125033395671922</v>
      </c>
      <c r="R5" s="31">
        <f>(Table2[[#This Row],[FCF]]-H4)/H4</f>
        <v>3.7959183673469385</v>
      </c>
      <c r="S5" s="31">
        <f>(Table2[[#This Row],[EPS]]-K4)/K4</f>
        <v>0.21052631578947373</v>
      </c>
      <c r="T5" s="31">
        <f>(Table2[[#This Row],[Div]]-N4)/N4</f>
        <v>0.5625</v>
      </c>
    </row>
    <row r="6" spans="2:20" x14ac:dyDescent="0.25">
      <c r="B6" t="s">
        <v>79</v>
      </c>
      <c r="C6" s="24">
        <v>8.3000000000000007</v>
      </c>
      <c r="D6" s="20">
        <v>10.61</v>
      </c>
      <c r="E6" s="3">
        <v>5.9859999999999998</v>
      </c>
      <c r="F6" s="25">
        <v>1.3865686602071501</v>
      </c>
      <c r="G6" s="21">
        <v>1.7724690945539501</v>
      </c>
      <c r="H6" s="3">
        <v>-0.27200000000000002</v>
      </c>
      <c r="I6" s="25">
        <v>-30.514705882352899</v>
      </c>
      <c r="J6" s="21">
        <v>-39.0073529411764</v>
      </c>
      <c r="K6" s="3">
        <v>0.28999999999999998</v>
      </c>
      <c r="L6" s="25">
        <v>28.620689655172399</v>
      </c>
      <c r="M6" s="21">
        <v>36.586206896551701</v>
      </c>
      <c r="N6" s="3">
        <v>3.3000000000000002E-2</v>
      </c>
      <c r="O6" s="4">
        <v>251.51515151515099</v>
      </c>
      <c r="P6" s="19">
        <v>321.51515151515099</v>
      </c>
      <c r="Q6" s="31">
        <f>(Table2[[#This Row],[Rev]]-E5)/E5</f>
        <v>0.28842014636246233</v>
      </c>
      <c r="R6" s="31">
        <f>(Table2[[#This Row],[FCF]]-H5)/H5</f>
        <v>0.15744680851063844</v>
      </c>
      <c r="S6" s="31">
        <f>(Table2[[#This Row],[EPS]]-K5)/K5</f>
        <v>0.26086956521739119</v>
      </c>
      <c r="T6" s="31">
        <f>(Table2[[#This Row],[Div]]-N5)/N5</f>
        <v>0.32</v>
      </c>
    </row>
    <row r="7" spans="2:20" x14ac:dyDescent="0.25">
      <c r="B7" t="s">
        <v>80</v>
      </c>
      <c r="C7" s="24">
        <v>8.17</v>
      </c>
      <c r="D7" s="20">
        <v>11.06</v>
      </c>
      <c r="E7" s="3">
        <v>7.1909999999999998</v>
      </c>
      <c r="F7" s="25">
        <v>1.1361424002225</v>
      </c>
      <c r="G7" s="21">
        <v>1.53803365317758</v>
      </c>
      <c r="H7" s="3">
        <v>-0.26300000000000001</v>
      </c>
      <c r="I7" s="25">
        <v>-31.064638783269899</v>
      </c>
      <c r="J7" s="21">
        <v>-42.053231939163403</v>
      </c>
      <c r="K7" s="3">
        <v>0.34</v>
      </c>
      <c r="L7" s="25">
        <v>24.029411764705799</v>
      </c>
      <c r="M7" s="21">
        <v>32.529411764705799</v>
      </c>
      <c r="N7" s="3">
        <v>5.2999999999999999E-2</v>
      </c>
      <c r="O7" s="4">
        <v>154.15094339622601</v>
      </c>
      <c r="P7" s="19">
        <v>208.67924528301799</v>
      </c>
      <c r="Q7" s="31">
        <f>(Table2[[#This Row],[Rev]]-E6)/E6</f>
        <v>0.20130304042766456</v>
      </c>
      <c r="R7" s="31">
        <f>(Table2[[#This Row],[FCF]]-H6)/H6</f>
        <v>-3.3088235294117675E-2</v>
      </c>
      <c r="S7" s="31">
        <f>(Table2[[#This Row],[EPS]]-K6)/K6</f>
        <v>0.17241379310344845</v>
      </c>
      <c r="T7" s="31">
        <f>(Table2[[#This Row],[Div]]-N6)/N6</f>
        <v>0.60606060606060597</v>
      </c>
    </row>
    <row r="8" spans="2:20" x14ac:dyDescent="0.25">
      <c r="B8" t="s">
        <v>81</v>
      </c>
      <c r="C8" s="24">
        <v>9.61</v>
      </c>
      <c r="D8" s="20">
        <v>13.11</v>
      </c>
      <c r="E8" s="3">
        <v>8.9550000000000001</v>
      </c>
      <c r="F8" s="25">
        <v>1.07314349525404</v>
      </c>
      <c r="G8" s="21">
        <v>1.4639865996649899</v>
      </c>
      <c r="H8" s="3">
        <v>-4.2999999999999997E-2</v>
      </c>
      <c r="I8" s="25">
        <v>-223.488372093023</v>
      </c>
      <c r="J8" s="21">
        <v>-304.88372093023202</v>
      </c>
      <c r="K8" s="3">
        <v>0.43</v>
      </c>
      <c r="L8" s="25">
        <v>22.3488372093023</v>
      </c>
      <c r="M8" s="21">
        <v>30.488372093023202</v>
      </c>
      <c r="N8" s="3">
        <v>5.0999999999999997E-2</v>
      </c>
      <c r="O8" s="4">
        <v>188.43137254901899</v>
      </c>
      <c r="P8" s="19">
        <v>257.05882352941097</v>
      </c>
      <c r="Q8" s="31">
        <f>(Table2[[#This Row],[Rev]]-E7)/E7</f>
        <v>0.24530663329161456</v>
      </c>
      <c r="R8" s="31">
        <f>(Table2[[#This Row],[FCF]]-H7)/H7</f>
        <v>-0.83650190114068446</v>
      </c>
      <c r="S8" s="31">
        <f>(Table2[[#This Row],[EPS]]-K7)/K7</f>
        <v>0.26470588235294107</v>
      </c>
      <c r="T8" s="31">
        <f>(Table2[[#This Row],[Div]]-N7)/N7</f>
        <v>-3.7735849056603807E-2</v>
      </c>
    </row>
    <row r="9" spans="2:20" x14ac:dyDescent="0.25">
      <c r="B9" t="s">
        <v>82</v>
      </c>
      <c r="C9" s="24">
        <v>11.11</v>
      </c>
      <c r="D9" s="20">
        <v>20.25</v>
      </c>
      <c r="E9" s="3">
        <v>10.829000000000001</v>
      </c>
      <c r="F9" s="25">
        <v>1.02594884107489</v>
      </c>
      <c r="G9" s="21">
        <v>1.86997876073506</v>
      </c>
      <c r="H9" s="3">
        <v>-0.20300000000000001</v>
      </c>
      <c r="I9" s="25">
        <v>-54.729064039408797</v>
      </c>
      <c r="J9" s="21">
        <v>-99.753694581280698</v>
      </c>
      <c r="K9" s="3">
        <v>0.52</v>
      </c>
      <c r="L9" s="25">
        <v>21.365384615384599</v>
      </c>
      <c r="M9" s="21">
        <v>38.942307692307601</v>
      </c>
      <c r="N9" s="3">
        <v>6.3E-2</v>
      </c>
      <c r="O9" s="4">
        <v>176.34920634920601</v>
      </c>
      <c r="P9" s="19">
        <v>321.42857142857099</v>
      </c>
      <c r="Q9" s="31">
        <f>(Table2[[#This Row],[Rev]]-E8)/E8</f>
        <v>0.20926856504745958</v>
      </c>
      <c r="R9" s="31">
        <f>(Table2[[#This Row],[FCF]]-H8)/H8</f>
        <v>3.7209302325581404</v>
      </c>
      <c r="S9" s="31">
        <f>(Table2[[#This Row],[EPS]]-K8)/K8</f>
        <v>0.20930232558139542</v>
      </c>
      <c r="T9" s="31">
        <f>(Table2[[#This Row],[Div]]-N8)/N8</f>
        <v>0.2352941176470589</v>
      </c>
    </row>
    <row r="10" spans="2:20" x14ac:dyDescent="0.25">
      <c r="B10" t="s">
        <v>83</v>
      </c>
      <c r="C10" s="24">
        <v>20.61</v>
      </c>
      <c r="D10" s="20">
        <v>41.04</v>
      </c>
      <c r="E10" s="3">
        <v>13.292999999999999</v>
      </c>
      <c r="F10" s="25">
        <v>1.5504400812457599</v>
      </c>
      <c r="G10" s="21">
        <v>3.0873392010832701</v>
      </c>
      <c r="H10" s="3">
        <v>-0.17699999999999999</v>
      </c>
      <c r="I10" s="25">
        <v>-116.44067796610101</v>
      </c>
      <c r="J10" s="21">
        <v>-231.86440677966101</v>
      </c>
      <c r="K10" s="3">
        <v>0.71</v>
      </c>
      <c r="L10" s="25">
        <v>29.028169014084501</v>
      </c>
      <c r="M10" s="21">
        <v>57.802816901408399</v>
      </c>
      <c r="N10" s="3">
        <v>7.6999999999999999E-2</v>
      </c>
      <c r="O10" s="4">
        <v>267.66233766233699</v>
      </c>
      <c r="P10" s="19">
        <v>532.98701298701303</v>
      </c>
      <c r="Q10" s="31">
        <f>(Table2[[#This Row],[Rev]]-E9)/E9</f>
        <v>0.22753716871363916</v>
      </c>
      <c r="R10" s="31">
        <f>(Table2[[#This Row],[FCF]]-H9)/H9</f>
        <v>-0.12807881773399024</v>
      </c>
      <c r="S10" s="31">
        <f>(Table2[[#This Row],[EPS]]-K9)/K9</f>
        <v>0.36538461538461525</v>
      </c>
      <c r="T10" s="31">
        <f>(Table2[[#This Row],[Div]]-N9)/N9</f>
        <v>0.22222222222222221</v>
      </c>
    </row>
    <row r="11" spans="2:20" x14ac:dyDescent="0.25">
      <c r="B11" t="s">
        <v>84</v>
      </c>
      <c r="C11" s="24">
        <v>36.17</v>
      </c>
      <c r="D11" s="20">
        <v>68.75</v>
      </c>
      <c r="E11" s="3">
        <v>16.411000000000001</v>
      </c>
      <c r="F11" s="25">
        <v>2.2040095058192599</v>
      </c>
      <c r="G11" s="21">
        <v>4.1892632990067602</v>
      </c>
      <c r="H11" s="3">
        <v>-5.8000000000000003E-2</v>
      </c>
      <c r="I11" s="25">
        <v>-623.62068965517199</v>
      </c>
      <c r="J11" s="21">
        <v>-1185.3448275861999</v>
      </c>
      <c r="K11" s="3">
        <v>1</v>
      </c>
      <c r="L11" s="25">
        <v>36.17</v>
      </c>
      <c r="M11" s="21">
        <v>68.75</v>
      </c>
      <c r="N11" s="3">
        <v>0.113</v>
      </c>
      <c r="O11" s="4">
        <v>320.08849557522097</v>
      </c>
      <c r="P11" s="19">
        <v>608.407079646017</v>
      </c>
      <c r="Q11" s="31">
        <f>(Table2[[#This Row],[Rev]]-E10)/E10</f>
        <v>0.23455954261641482</v>
      </c>
      <c r="R11" s="31">
        <f>(Table2[[#This Row],[FCF]]-H10)/H10</f>
        <v>-0.67231638418079098</v>
      </c>
      <c r="S11" s="31">
        <f>(Table2[[#This Row],[EPS]]-K10)/K10</f>
        <v>0.40845070422535218</v>
      </c>
      <c r="T11" s="31">
        <f>(Table2[[#This Row],[Div]]-N10)/N10</f>
        <v>0.46753246753246758</v>
      </c>
    </row>
    <row r="12" spans="2:20" x14ac:dyDescent="0.25">
      <c r="B12" t="s">
        <v>85</v>
      </c>
      <c r="C12" s="24">
        <v>35.130000000000003</v>
      </c>
      <c r="D12" s="20">
        <v>68.06</v>
      </c>
      <c r="E12" s="3">
        <v>19.446000000000002</v>
      </c>
      <c r="F12" s="25">
        <v>1.8065411909904301</v>
      </c>
      <c r="G12" s="21">
        <v>3.4999485755425201</v>
      </c>
      <c r="H12" s="3">
        <v>-0.32400000000000001</v>
      </c>
      <c r="I12" s="25">
        <v>-108.425925925925</v>
      </c>
      <c r="J12" s="21">
        <v>-210.06172839506101</v>
      </c>
      <c r="K12" s="3">
        <v>1.1000000000000001</v>
      </c>
      <c r="L12" s="25">
        <v>31.936363636363598</v>
      </c>
      <c r="M12" s="21">
        <v>61.872727272727197</v>
      </c>
      <c r="N12" s="3">
        <v>0.16</v>
      </c>
      <c r="O12" s="4">
        <v>219.5625</v>
      </c>
      <c r="P12" s="19">
        <v>425.375</v>
      </c>
      <c r="Q12" s="31">
        <f>(Table2[[#This Row],[Rev]]-E11)/E11</f>
        <v>0.18493693254524404</v>
      </c>
      <c r="R12" s="31">
        <f>(Table2[[#This Row],[FCF]]-H11)/H11</f>
        <v>4.5862068965517242</v>
      </c>
      <c r="S12" s="31">
        <f>(Table2[[#This Row],[EPS]]-K11)/K11</f>
        <v>0.10000000000000009</v>
      </c>
      <c r="T12" s="31">
        <f>(Table2[[#This Row],[Div]]-N11)/N11</f>
        <v>0.41592920353982299</v>
      </c>
    </row>
    <row r="13" spans="2:20" x14ac:dyDescent="0.25">
      <c r="B13" t="s">
        <v>86</v>
      </c>
      <c r="C13" s="24">
        <v>32.799999999999997</v>
      </c>
      <c r="D13" s="20">
        <v>53.45</v>
      </c>
      <c r="E13" s="3">
        <v>22.759</v>
      </c>
      <c r="F13" s="25">
        <v>1.44118810141043</v>
      </c>
      <c r="G13" s="21">
        <v>2.3485214640362</v>
      </c>
      <c r="H13" s="3">
        <v>1.0920000000000001</v>
      </c>
      <c r="I13" s="25">
        <v>30.036630036630001</v>
      </c>
      <c r="J13" s="21">
        <v>48.946886446886403</v>
      </c>
      <c r="K13" s="3">
        <v>1.29</v>
      </c>
      <c r="L13" s="25">
        <v>25.426356589147201</v>
      </c>
      <c r="M13" s="21">
        <v>41.434108527131698</v>
      </c>
      <c r="N13" s="3">
        <v>0.22</v>
      </c>
      <c r="O13" s="4">
        <v>149.09090909090901</v>
      </c>
      <c r="P13" s="19">
        <v>242.95454545454501</v>
      </c>
      <c r="Q13" s="31">
        <f>(Table2[[#This Row],[Rev]]-E12)/E12</f>
        <v>0.1703692276046487</v>
      </c>
      <c r="R13" s="31">
        <f>(Table2[[#This Row],[FCF]]-H12)/H12</f>
        <v>-4.3703703703703711</v>
      </c>
      <c r="S13" s="31">
        <f>(Table2[[#This Row],[EPS]]-K12)/K12</f>
        <v>0.17272727272727267</v>
      </c>
      <c r="T13" s="31">
        <f>(Table2[[#This Row],[Div]]-N12)/N12</f>
        <v>0.375</v>
      </c>
    </row>
    <row r="14" spans="2:20" x14ac:dyDescent="0.25">
      <c r="B14" t="s">
        <v>87</v>
      </c>
      <c r="C14" s="24">
        <v>20.53</v>
      </c>
      <c r="D14" s="20">
        <v>52.6</v>
      </c>
      <c r="E14" s="3">
        <v>24.849</v>
      </c>
      <c r="F14" s="25">
        <v>0.82619018873998895</v>
      </c>
      <c r="G14" s="21">
        <v>2.1167853837176498</v>
      </c>
      <c r="H14" s="3">
        <v>0.876</v>
      </c>
      <c r="I14" s="25">
        <v>23.436073059360702</v>
      </c>
      <c r="J14" s="21">
        <v>60.045662100456603</v>
      </c>
      <c r="K14" s="3">
        <v>1.56</v>
      </c>
      <c r="L14" s="25">
        <v>13.1602564102564</v>
      </c>
      <c r="M14" s="21">
        <v>33.717948717948701</v>
      </c>
      <c r="N14" s="3">
        <v>0.21</v>
      </c>
      <c r="O14" s="4">
        <v>97.761904761904702</v>
      </c>
      <c r="P14" s="19">
        <v>250.47619047619</v>
      </c>
      <c r="Q14" s="31">
        <f>(Table2[[#This Row],[Rev]]-E13)/E13</f>
        <v>9.1831802803286608E-2</v>
      </c>
      <c r="R14" s="31">
        <f>(Table2[[#This Row],[FCF]]-H13)/H13</f>
        <v>-0.19780219780219785</v>
      </c>
      <c r="S14" s="31">
        <f>(Table2[[#This Row],[EPS]]-K13)/K13</f>
        <v>0.20930232558139536</v>
      </c>
      <c r="T14" s="31">
        <f>(Table2[[#This Row],[Div]]-N13)/N13</f>
        <v>-4.5454545454545497E-2</v>
      </c>
    </row>
    <row r="15" spans="2:20" x14ac:dyDescent="0.25">
      <c r="B15" t="s">
        <v>88</v>
      </c>
      <c r="C15" s="24">
        <v>20.7</v>
      </c>
      <c r="D15" s="20">
        <v>37.520000000000003</v>
      </c>
      <c r="E15" s="3">
        <v>28.315999999999999</v>
      </c>
      <c r="F15" s="25">
        <v>0.73103545698544903</v>
      </c>
      <c r="G15" s="21">
        <v>1.32504591043932</v>
      </c>
      <c r="H15" s="3">
        <v>1.327</v>
      </c>
      <c r="I15" s="25">
        <v>15.599095704596801</v>
      </c>
      <c r="J15" s="21">
        <v>28.274302938959998</v>
      </c>
      <c r="K15" s="3">
        <v>1.88</v>
      </c>
      <c r="L15" s="25">
        <v>11.010638297872299</v>
      </c>
      <c r="M15" s="21">
        <v>19.9574468085106</v>
      </c>
      <c r="N15" s="3">
        <v>0.26</v>
      </c>
      <c r="O15" s="4">
        <v>79.615384615384599</v>
      </c>
      <c r="P15" s="19">
        <v>144.30769230769201</v>
      </c>
      <c r="Q15" s="31">
        <f>(Table2[[#This Row],[Rev]]-E14)/E14</f>
        <v>0.13952271721196019</v>
      </c>
      <c r="R15" s="31">
        <f>(Table2[[#This Row],[FCF]]-H14)/H14</f>
        <v>0.51484018264840181</v>
      </c>
      <c r="S15" s="31">
        <f>(Table2[[#This Row],[EPS]]-K14)/K14</f>
        <v>0.20512820512820501</v>
      </c>
      <c r="T15" s="31">
        <f>(Table2[[#This Row],[Div]]-N14)/N14</f>
        <v>0.23809523809523819</v>
      </c>
    </row>
    <row r="16" spans="2:20" x14ac:dyDescent="0.25">
      <c r="B16" t="s">
        <v>89</v>
      </c>
      <c r="C16" s="24">
        <v>32.880000000000003</v>
      </c>
      <c r="D16" s="20">
        <v>43.79</v>
      </c>
      <c r="E16" s="3">
        <v>32.984999999999999</v>
      </c>
      <c r="F16" s="25">
        <v>0.99681673487948996</v>
      </c>
      <c r="G16" s="21">
        <v>1.3275731393057399</v>
      </c>
      <c r="H16" s="3">
        <v>1.2110000000000001</v>
      </c>
      <c r="I16" s="25">
        <v>27.151114781172499</v>
      </c>
      <c r="J16" s="21">
        <v>36.160198183319501</v>
      </c>
      <c r="K16" s="3">
        <v>2.2599999999999998</v>
      </c>
      <c r="L16" s="25">
        <v>14.5486725663716</v>
      </c>
      <c r="M16" s="21">
        <v>19.376106194690198</v>
      </c>
      <c r="N16" s="3">
        <v>0.32500000000000001</v>
      </c>
      <c r="O16" s="4">
        <v>101.16923076923</v>
      </c>
      <c r="P16" s="19">
        <v>134.738461538461</v>
      </c>
      <c r="Q16" s="31">
        <f>(Table2[[#This Row],[Rev]]-E15)/E15</f>
        <v>0.16488910863116263</v>
      </c>
      <c r="R16" s="31">
        <f>(Table2[[#This Row],[FCF]]-H15)/H15</f>
        <v>-8.7415222305953194E-2</v>
      </c>
      <c r="S16" s="31">
        <f>(Table2[[#This Row],[EPS]]-K15)/K15</f>
        <v>0.20212765957446804</v>
      </c>
      <c r="T16" s="31">
        <f>(Table2[[#This Row],[Div]]-N15)/N15</f>
        <v>0.25</v>
      </c>
    </row>
    <row r="17" spans="2:20" x14ac:dyDescent="0.25">
      <c r="B17" t="s">
        <v>90</v>
      </c>
      <c r="C17" s="24">
        <v>35.090000000000003</v>
      </c>
      <c r="D17" s="20">
        <v>43.95</v>
      </c>
      <c r="E17" s="3">
        <v>35.872999999999998</v>
      </c>
      <c r="F17" s="25">
        <v>0.97817299919159195</v>
      </c>
      <c r="G17" s="21">
        <v>1.2251554093607999</v>
      </c>
      <c r="H17" s="3">
        <v>1.276</v>
      </c>
      <c r="I17" s="25">
        <v>27.5</v>
      </c>
      <c r="J17" s="21">
        <v>34.443573667711597</v>
      </c>
      <c r="K17" s="3">
        <v>2.72</v>
      </c>
      <c r="L17" s="25">
        <v>12.900735294117601</v>
      </c>
      <c r="M17" s="21">
        <v>16.158088235294102</v>
      </c>
      <c r="N17" s="3">
        <v>0.4</v>
      </c>
      <c r="O17" s="4">
        <v>87.724999999999994</v>
      </c>
      <c r="P17" s="19">
        <v>109.875</v>
      </c>
      <c r="Q17" s="31">
        <f>(Table2[[#This Row],[Rev]]-E16)/E16</f>
        <v>8.7554949219342065E-2</v>
      </c>
      <c r="R17" s="31">
        <f>(Table2[[#This Row],[FCF]]-H16)/H16</f>
        <v>5.3674649050371545E-2</v>
      </c>
      <c r="S17" s="31">
        <f>(Table2[[#This Row],[EPS]]-K16)/K16</f>
        <v>0.20353982300884976</v>
      </c>
      <c r="T17" s="31">
        <f>(Table2[[#This Row],[Div]]-N16)/N16</f>
        <v>0.23076923076923078</v>
      </c>
    </row>
    <row r="18" spans="2:20" x14ac:dyDescent="0.25">
      <c r="B18" t="s">
        <v>91</v>
      </c>
      <c r="C18" s="24">
        <v>33.130000000000003</v>
      </c>
      <c r="D18" s="20">
        <v>43.81</v>
      </c>
      <c r="E18" s="3">
        <v>38.323</v>
      </c>
      <c r="F18" s="25">
        <v>0.86449390705320495</v>
      </c>
      <c r="G18" s="21">
        <v>1.1431777261696601</v>
      </c>
      <c r="H18" s="3">
        <v>1.9970000000000001</v>
      </c>
      <c r="I18" s="25">
        <v>16.589884827240802</v>
      </c>
      <c r="J18" s="21">
        <v>21.937906860290401</v>
      </c>
      <c r="K18" s="3">
        <v>2.79</v>
      </c>
      <c r="L18" s="25">
        <v>11.874551971326101</v>
      </c>
      <c r="M18" s="21">
        <v>15.7025089605734</v>
      </c>
      <c r="N18" s="3">
        <v>0.67500000000000004</v>
      </c>
      <c r="O18" s="4">
        <v>49.081481481481397</v>
      </c>
      <c r="P18" s="19">
        <v>64.903703703703698</v>
      </c>
      <c r="Q18" s="31">
        <f>(Table2[[#This Row],[Rev]]-E17)/E17</f>
        <v>6.8296490396677248E-2</v>
      </c>
      <c r="R18" s="31">
        <f>(Table2[[#This Row],[FCF]]-H17)/H17</f>
        <v>0.5650470219435737</v>
      </c>
      <c r="S18" s="31">
        <f>(Table2[[#This Row],[EPS]]-K17)/K17</f>
        <v>2.5735294117646999E-2</v>
      </c>
      <c r="T18" s="31">
        <f>(Table2[[#This Row],[Div]]-N17)/N17</f>
        <v>0.6875</v>
      </c>
    </row>
    <row r="19" spans="2:20" x14ac:dyDescent="0.25">
      <c r="B19" t="s">
        <v>92</v>
      </c>
      <c r="C19" s="24">
        <v>24.71</v>
      </c>
      <c r="D19" s="20">
        <v>41.84</v>
      </c>
      <c r="E19" s="3">
        <v>41.674999999999997</v>
      </c>
      <c r="F19" s="25">
        <v>0.59292141571685597</v>
      </c>
      <c r="G19" s="21">
        <v>1.0039592081583599</v>
      </c>
      <c r="H19" s="3">
        <v>1.169</v>
      </c>
      <c r="I19" s="25">
        <v>21.137724550898199</v>
      </c>
      <c r="J19" s="21">
        <v>35.791274593669797</v>
      </c>
      <c r="K19" s="3">
        <v>2.37</v>
      </c>
      <c r="L19" s="25">
        <v>10.4261603375527</v>
      </c>
      <c r="M19" s="21">
        <v>17.654008438818501</v>
      </c>
      <c r="N19" s="3">
        <v>0.9</v>
      </c>
      <c r="O19" s="4">
        <v>27.455555555555499</v>
      </c>
      <c r="P19" s="19">
        <v>46.488888888888802</v>
      </c>
      <c r="Q19" s="31">
        <f>(Table2[[#This Row],[Rev]]-E18)/E18</f>
        <v>8.7467056336925517E-2</v>
      </c>
      <c r="R19" s="31">
        <f>(Table2[[#This Row],[FCF]]-H18)/H18</f>
        <v>-0.41462193289934901</v>
      </c>
      <c r="S19" s="31">
        <f>(Table2[[#This Row],[EPS]]-K18)/K18</f>
        <v>-0.15053763440860213</v>
      </c>
      <c r="T19" s="31">
        <f>(Table2[[#This Row],[Div]]-N18)/N18</f>
        <v>0.33333333333333326</v>
      </c>
    </row>
    <row r="20" spans="2:20" x14ac:dyDescent="0.25">
      <c r="B20" t="s">
        <v>93</v>
      </c>
      <c r="C20" s="24">
        <v>18.510000000000002</v>
      </c>
      <c r="D20" s="20">
        <v>30.45</v>
      </c>
      <c r="E20" s="3">
        <v>42.281999999999996</v>
      </c>
      <c r="F20" s="25">
        <v>0.43777493969064801</v>
      </c>
      <c r="G20" s="21">
        <v>0.72016460905349799</v>
      </c>
      <c r="H20" s="3">
        <v>2.1829999999999998</v>
      </c>
      <c r="I20" s="25">
        <v>8.4791571232249208</v>
      </c>
      <c r="J20" s="21">
        <v>13.948694457168999</v>
      </c>
      <c r="K20" s="3">
        <v>1.34</v>
      </c>
      <c r="L20" s="25">
        <v>13.8134328358208</v>
      </c>
      <c r="M20" s="21">
        <v>22.723880597014901</v>
      </c>
      <c r="N20" s="3">
        <v>0.9</v>
      </c>
      <c r="O20" s="4">
        <v>20.566666666666599</v>
      </c>
      <c r="P20" s="19">
        <v>33.8333333333333</v>
      </c>
      <c r="Q20" s="31">
        <f>(Table2[[#This Row],[Rev]]-E19)/E19</f>
        <v>1.4565086982603464E-2</v>
      </c>
      <c r="R20" s="31">
        <f>(Table2[[#This Row],[FCF]]-H19)/H19</f>
        <v>0.86740804106073544</v>
      </c>
      <c r="S20" s="31">
        <f>(Table2[[#This Row],[EPS]]-K19)/K19</f>
        <v>-0.43459915611814343</v>
      </c>
      <c r="T20" s="31">
        <f>(Table2[[#This Row],[Div]]-N19)/N19</f>
        <v>0</v>
      </c>
    </row>
    <row r="21" spans="2:20" x14ac:dyDescent="0.25">
      <c r="B21" t="s">
        <v>94</v>
      </c>
      <c r="C21" s="24">
        <v>18</v>
      </c>
      <c r="D21" s="20">
        <v>29.29</v>
      </c>
      <c r="E21" s="3">
        <v>39.110999999999997</v>
      </c>
      <c r="F21" s="25">
        <v>0.46022858019482998</v>
      </c>
      <c r="G21" s="21">
        <v>0.74889417299480898</v>
      </c>
      <c r="H21" s="3">
        <v>2.4580000000000002</v>
      </c>
      <c r="I21" s="25">
        <v>7.32302685109845</v>
      </c>
      <c r="J21" s="21">
        <v>11.9161920260374</v>
      </c>
      <c r="K21" s="3">
        <v>1.57</v>
      </c>
      <c r="L21" s="25">
        <v>11.4649681528662</v>
      </c>
      <c r="M21" s="21">
        <v>18.656050955413999</v>
      </c>
      <c r="N21" s="3">
        <v>0.9</v>
      </c>
      <c r="O21" s="4">
        <v>20</v>
      </c>
      <c r="P21" s="19">
        <v>32.544444444444402</v>
      </c>
      <c r="Q21" s="31">
        <f>(Table2[[#This Row],[Rev]]-E20)/E20</f>
        <v>-7.4996452391088403E-2</v>
      </c>
      <c r="R21" s="31">
        <f>(Table2[[#This Row],[FCF]]-H20)/H20</f>
        <v>0.12597343105817699</v>
      </c>
      <c r="S21" s="31">
        <f>(Table2[[#This Row],[EPS]]-K20)/K20</f>
        <v>0.17164179104477609</v>
      </c>
      <c r="T21" s="31">
        <f>(Table2[[#This Row],[Div]]-N20)/N20</f>
        <v>0</v>
      </c>
    </row>
    <row r="22" spans="2:20" x14ac:dyDescent="0.25">
      <c r="B22" t="s">
        <v>95</v>
      </c>
      <c r="C22" s="24">
        <v>27.07</v>
      </c>
      <c r="D22" s="20">
        <v>37.979999999999997</v>
      </c>
      <c r="E22" s="3">
        <v>41.011000000000003</v>
      </c>
      <c r="F22" s="25">
        <v>0.66006681134329803</v>
      </c>
      <c r="G22" s="21">
        <v>0.926092999439174</v>
      </c>
      <c r="H22" s="3">
        <v>2.1040000000000001</v>
      </c>
      <c r="I22" s="25">
        <v>12.865969581749001</v>
      </c>
      <c r="J22" s="21">
        <v>18.051330798479</v>
      </c>
      <c r="K22" s="3">
        <v>2.0099999999999998</v>
      </c>
      <c r="L22" s="25">
        <v>13.467661691542199</v>
      </c>
      <c r="M22" s="21">
        <v>18.8955223880597</v>
      </c>
      <c r="N22" s="3">
        <v>0.94499999999999995</v>
      </c>
      <c r="O22" s="4">
        <v>28.645502645502599</v>
      </c>
      <c r="P22" s="19">
        <v>40.190476190476097</v>
      </c>
      <c r="Q22" s="31">
        <f>(Table2[[#This Row],[Rev]]-E21)/E21</f>
        <v>4.8579683465009994E-2</v>
      </c>
      <c r="R22" s="31">
        <f>(Table2[[#This Row],[FCF]]-H21)/H21</f>
        <v>-0.14401952807160295</v>
      </c>
      <c r="S22" s="31">
        <f>(Table2[[#This Row],[EPS]]-K21)/K21</f>
        <v>0.28025477707006352</v>
      </c>
      <c r="T22" s="31">
        <f>(Table2[[#This Row],[Div]]-N21)/N21</f>
        <v>4.999999999999992E-2</v>
      </c>
    </row>
    <row r="23" spans="2:20" x14ac:dyDescent="0.25">
      <c r="B23" t="s">
        <v>96</v>
      </c>
      <c r="C23" s="24">
        <v>28.51</v>
      </c>
      <c r="D23" s="20">
        <v>45.41</v>
      </c>
      <c r="E23" s="3">
        <v>44.838000000000001</v>
      </c>
      <c r="F23" s="25">
        <v>0.635844596101521</v>
      </c>
      <c r="G23" s="21">
        <v>1.0127570364423</v>
      </c>
      <c r="H23" s="3">
        <v>3.4590000000000001</v>
      </c>
      <c r="I23" s="25">
        <v>8.2422665510262991</v>
      </c>
      <c r="J23" s="21">
        <v>13.1280716970222</v>
      </c>
      <c r="K23" s="3">
        <v>2.4700000000000002</v>
      </c>
      <c r="L23" s="25">
        <v>11.542510121457401</v>
      </c>
      <c r="M23" s="21">
        <v>18.384615384615302</v>
      </c>
      <c r="N23" s="3">
        <v>1.04</v>
      </c>
      <c r="O23" s="4">
        <v>27.413461538461501</v>
      </c>
      <c r="P23" s="19">
        <v>43.663461538461497</v>
      </c>
      <c r="Q23" s="31">
        <f>(Table2[[#This Row],[Rev]]-E22)/E22</f>
        <v>9.3316427299992635E-2</v>
      </c>
      <c r="R23" s="31">
        <f>(Table2[[#This Row],[FCF]]-H22)/H22</f>
        <v>0.6440114068441064</v>
      </c>
      <c r="S23" s="31">
        <f>(Table2[[#This Row],[EPS]]-K22)/K22</f>
        <v>0.22885572139303506</v>
      </c>
      <c r="T23" s="31">
        <f>(Table2[[#This Row],[Div]]-N22)/N22</f>
        <v>0.10052910052910062</v>
      </c>
    </row>
    <row r="24" spans="2:20" x14ac:dyDescent="0.25">
      <c r="B24" t="s">
        <v>97</v>
      </c>
      <c r="C24" s="24">
        <v>44.46</v>
      </c>
      <c r="D24" s="20">
        <v>67.819999999999993</v>
      </c>
      <c r="E24" s="3">
        <v>49.472999999999999</v>
      </c>
      <c r="F24" s="25">
        <v>0.89867200291067795</v>
      </c>
      <c r="G24" s="21">
        <v>1.3708487457805201</v>
      </c>
      <c r="H24" s="3">
        <v>3.7480000000000002</v>
      </c>
      <c r="I24" s="25">
        <v>11.862326574172799</v>
      </c>
      <c r="J24" s="21">
        <v>18.094983991462101</v>
      </c>
      <c r="K24" s="3">
        <v>3</v>
      </c>
      <c r="L24" s="25">
        <v>14.82</v>
      </c>
      <c r="M24" s="21">
        <v>22.606666666666602</v>
      </c>
      <c r="N24" s="3">
        <v>1.1599999999999999</v>
      </c>
      <c r="O24" s="4">
        <v>38.327586206896498</v>
      </c>
      <c r="P24" s="19">
        <v>58.465517241379303</v>
      </c>
      <c r="Q24" s="31">
        <f>(Table2[[#This Row],[Rev]]-E23)/E23</f>
        <v>0.10337213970293051</v>
      </c>
      <c r="R24" s="31">
        <f>(Table2[[#This Row],[FCF]]-H23)/H23</f>
        <v>8.3550159005492952E-2</v>
      </c>
      <c r="S24" s="31">
        <f>(Table2[[#This Row],[EPS]]-K23)/K23</f>
        <v>0.21457489878542502</v>
      </c>
      <c r="T24" s="31">
        <f>(Table2[[#This Row],[Div]]-N23)/N23</f>
        <v>0.11538461538461527</v>
      </c>
    </row>
    <row r="25" spans="2:20" x14ac:dyDescent="0.25">
      <c r="B25" t="s">
        <v>98</v>
      </c>
      <c r="C25" s="24">
        <v>63.92</v>
      </c>
      <c r="D25" s="20">
        <v>82.34</v>
      </c>
      <c r="E25" s="3">
        <v>54.96</v>
      </c>
      <c r="F25" s="25">
        <v>1.16302765647743</v>
      </c>
      <c r="G25" s="21">
        <v>1.4981804949053801</v>
      </c>
      <c r="H25" s="3">
        <v>4.351</v>
      </c>
      <c r="I25" s="25">
        <v>14.690875660767601</v>
      </c>
      <c r="J25" s="21">
        <v>18.924385198804799</v>
      </c>
      <c r="K25" s="3">
        <v>3.76</v>
      </c>
      <c r="L25" s="25">
        <v>17</v>
      </c>
      <c r="M25" s="21">
        <v>21.8989361702127</v>
      </c>
      <c r="N25" s="3">
        <v>1.56</v>
      </c>
      <c r="O25" s="4">
        <v>40.9743589743589</v>
      </c>
      <c r="P25" s="19">
        <v>52.782051282051199</v>
      </c>
      <c r="Q25" s="31">
        <f>(Table2[[#This Row],[Rev]]-E24)/E24</f>
        <v>0.1109089806561155</v>
      </c>
      <c r="R25" s="31">
        <f>(Table2[[#This Row],[FCF]]-H24)/H24</f>
        <v>0.16088580576307357</v>
      </c>
      <c r="S25" s="31">
        <f>(Table2[[#This Row],[EPS]]-K24)/K24</f>
        <v>0.25333333333333324</v>
      </c>
      <c r="T25" s="31">
        <f>(Table2[[#This Row],[Div]]-N24)/N24</f>
        <v>0.34482758620689669</v>
      </c>
    </row>
    <row r="26" spans="2:20" x14ac:dyDescent="0.25">
      <c r="B26" t="s">
        <v>99</v>
      </c>
      <c r="C26" s="24">
        <v>74.97</v>
      </c>
      <c r="D26" s="20">
        <v>107.62</v>
      </c>
      <c r="E26" s="3">
        <v>61.795000000000002</v>
      </c>
      <c r="F26" s="25">
        <v>1.2132049518569401</v>
      </c>
      <c r="G26" s="21">
        <v>1.7415648515252</v>
      </c>
      <c r="H26" s="3">
        <v>5.0519999999999996</v>
      </c>
      <c r="I26" s="25">
        <v>14.839667458432301</v>
      </c>
      <c r="J26" s="21">
        <v>21.302454473475802</v>
      </c>
      <c r="K26" s="3">
        <v>4.71</v>
      </c>
      <c r="L26" s="25">
        <v>15.917197452229299</v>
      </c>
      <c r="M26" s="21">
        <v>22.8492569002123</v>
      </c>
      <c r="N26" s="3">
        <v>1.88</v>
      </c>
      <c r="O26" s="4">
        <v>39.877659574467998</v>
      </c>
      <c r="P26" s="19">
        <v>57.244680851063798</v>
      </c>
      <c r="Q26" s="31">
        <f>(Table2[[#This Row],[Rev]]-E25)/E25</f>
        <v>0.12436317321688502</v>
      </c>
      <c r="R26" s="31">
        <f>(Table2[[#This Row],[FCF]]-H25)/H25</f>
        <v>0.16111238795679145</v>
      </c>
      <c r="S26" s="31">
        <f>(Table2[[#This Row],[EPS]]-K25)/K25</f>
        <v>0.25265957446808518</v>
      </c>
      <c r="T26" s="31">
        <f>(Table2[[#This Row],[Div]]-N25)/N25</f>
        <v>0.20512820512820501</v>
      </c>
    </row>
    <row r="27" spans="2:20" x14ac:dyDescent="0.25">
      <c r="B27" t="s">
        <v>100</v>
      </c>
      <c r="C27" s="24">
        <v>104.43</v>
      </c>
      <c r="D27" s="20">
        <v>134.74</v>
      </c>
      <c r="E27" s="3">
        <v>68.994</v>
      </c>
      <c r="F27" s="25">
        <v>1.51360987911992</v>
      </c>
      <c r="G27" s="21">
        <v>1.9529234426181901</v>
      </c>
      <c r="H27" s="3">
        <v>6.1340000000000003</v>
      </c>
      <c r="I27" s="25">
        <v>17.024779915226599</v>
      </c>
      <c r="J27" s="21">
        <v>21.966090642321401</v>
      </c>
      <c r="K27" s="3">
        <v>5.46</v>
      </c>
      <c r="L27" s="25">
        <v>19.126373626373599</v>
      </c>
      <c r="M27" s="21">
        <v>24.677655677655601</v>
      </c>
      <c r="N27" s="3">
        <v>2.36</v>
      </c>
      <c r="O27" s="4">
        <v>44.25</v>
      </c>
      <c r="P27" s="19">
        <v>57.093220338983002</v>
      </c>
      <c r="Q27" s="31">
        <f>(Table2[[#This Row],[Rev]]-E26)/E26</f>
        <v>0.11649809855166272</v>
      </c>
      <c r="R27" s="31">
        <f>(Table2[[#This Row],[FCF]]-H26)/H26</f>
        <v>0.21417260490894713</v>
      </c>
      <c r="S27" s="31">
        <f>(Table2[[#This Row],[EPS]]-K26)/K26</f>
        <v>0.15923566878980891</v>
      </c>
      <c r="T27" s="31">
        <f>(Table2[[#This Row],[Div]]-N26)/N26</f>
        <v>0.25531914893617019</v>
      </c>
    </row>
    <row r="28" spans="2:20" x14ac:dyDescent="0.25">
      <c r="B28" t="s">
        <v>101</v>
      </c>
      <c r="C28" s="24">
        <v>111.85</v>
      </c>
      <c r="D28" s="20">
        <v>138.77000000000001</v>
      </c>
      <c r="E28" s="3">
        <v>76.656999999999996</v>
      </c>
      <c r="F28" s="25">
        <v>1.4590970165803501</v>
      </c>
      <c r="G28" s="21">
        <v>1.8102717299137701</v>
      </c>
      <c r="H28" s="3">
        <v>6.6139999999999999</v>
      </c>
      <c r="I28" s="25">
        <v>16.911097671605599</v>
      </c>
      <c r="J28" s="21">
        <v>20.981251889930402</v>
      </c>
      <c r="K28" s="3">
        <v>6.45</v>
      </c>
      <c r="L28" s="25">
        <v>17.341085271317802</v>
      </c>
      <c r="M28" s="21">
        <v>21.514728682170499</v>
      </c>
      <c r="N28" s="3">
        <v>2.76</v>
      </c>
      <c r="O28" s="4">
        <v>40.5253623188405</v>
      </c>
      <c r="P28" s="19">
        <v>50.278985507246297</v>
      </c>
      <c r="Q28" s="31">
        <f>(Table2[[#This Row],[Rev]]-E27)/E27</f>
        <v>0.11106762906919437</v>
      </c>
      <c r="R28" s="31">
        <f>(Table2[[#This Row],[FCF]]-H27)/H27</f>
        <v>7.8252363873491937E-2</v>
      </c>
      <c r="S28" s="31">
        <f>(Table2[[#This Row],[EPS]]-K27)/K27</f>
        <v>0.18131868131868137</v>
      </c>
      <c r="T28" s="31">
        <f>(Table2[[#This Row],[Div]]-N27)/N27</f>
        <v>0.16949152542372878</v>
      </c>
    </row>
    <row r="29" spans="2:20" x14ac:dyDescent="0.25">
      <c r="B29" t="s">
        <v>102</v>
      </c>
      <c r="C29" s="24">
        <v>136.49</v>
      </c>
      <c r="D29" s="20">
        <v>207.23</v>
      </c>
      <c r="E29" s="3">
        <v>85.222999999999999</v>
      </c>
      <c r="F29" s="25">
        <v>1.60156295835631</v>
      </c>
      <c r="G29" s="21">
        <v>2.43162057191133</v>
      </c>
      <c r="H29" s="3">
        <v>8.5589999999999993</v>
      </c>
      <c r="I29" s="25">
        <v>15.9469564201425</v>
      </c>
      <c r="J29" s="21">
        <v>24.211940647271799</v>
      </c>
      <c r="K29" s="3">
        <v>7.29</v>
      </c>
      <c r="L29" s="25">
        <v>18.722908093278399</v>
      </c>
      <c r="M29" s="21">
        <v>28.426611796982101</v>
      </c>
      <c r="N29" s="3">
        <v>3.56</v>
      </c>
      <c r="O29" s="4">
        <v>38.339887640449398</v>
      </c>
      <c r="P29" s="19">
        <v>58.210674157303302</v>
      </c>
      <c r="Q29" s="31">
        <f>(Table2[[#This Row],[Rev]]-E28)/E28</f>
        <v>0.1117445243095869</v>
      </c>
      <c r="R29" s="31">
        <f>(Table2[[#This Row],[FCF]]-H28)/H28</f>
        <v>0.29407317810704559</v>
      </c>
      <c r="S29" s="31">
        <f>(Table2[[#This Row],[EPS]]-K28)/K28</f>
        <v>0.13023255813953485</v>
      </c>
      <c r="T29" s="31">
        <f>(Table2[[#This Row],[Div]]-N28)/N28</f>
        <v>0.28985507246376824</v>
      </c>
    </row>
    <row r="30" spans="2:20" x14ac:dyDescent="0.25">
      <c r="B30" t="s">
        <v>103</v>
      </c>
      <c r="C30" s="24">
        <v>158.13999999999999</v>
      </c>
      <c r="D30" s="20">
        <v>213.85</v>
      </c>
      <c r="E30" s="3">
        <v>94.665999999999997</v>
      </c>
      <c r="F30" s="25">
        <v>1.6705047218642299</v>
      </c>
      <c r="G30" s="21">
        <v>2.25899478165339</v>
      </c>
      <c r="H30" s="3">
        <v>9.3810000000000002</v>
      </c>
      <c r="I30" s="25">
        <v>16.857477880822898</v>
      </c>
      <c r="J30" s="21">
        <v>22.796077177273201</v>
      </c>
      <c r="K30" s="3">
        <v>9.73</v>
      </c>
      <c r="L30" s="25">
        <v>16.2528263103802</v>
      </c>
      <c r="M30" s="21">
        <v>21.978417266187002</v>
      </c>
      <c r="N30" s="3">
        <v>4.12</v>
      </c>
      <c r="O30" s="4">
        <v>38.383495145631002</v>
      </c>
      <c r="P30" s="19">
        <v>51.9053398058252</v>
      </c>
      <c r="Q30" s="31">
        <f>(Table2[[#This Row],[Rev]]-E29)/E29</f>
        <v>0.11080342161153676</v>
      </c>
      <c r="R30" s="31">
        <f>(Table2[[#This Row],[FCF]]-H29)/H29</f>
        <v>9.60392569225378E-2</v>
      </c>
      <c r="S30" s="31">
        <f>(Table2[[#This Row],[EPS]]-K29)/K29</f>
        <v>0.33470507544581624</v>
      </c>
      <c r="T30" s="31">
        <f>(Table2[[#This Row],[Div]]-N29)/N29</f>
        <v>0.15730337078651688</v>
      </c>
    </row>
    <row r="31" spans="2:20" x14ac:dyDescent="0.25">
      <c r="B31" t="s">
        <v>104</v>
      </c>
      <c r="C31" s="24">
        <v>181.14</v>
      </c>
      <c r="D31" s="20">
        <v>238.85</v>
      </c>
      <c r="E31" s="3">
        <v>100.479</v>
      </c>
      <c r="F31" s="25">
        <v>1.8027647568148499</v>
      </c>
      <c r="G31" s="21">
        <v>2.3771136257327399</v>
      </c>
      <c r="H31" s="3">
        <v>10.036</v>
      </c>
      <c r="I31" s="25">
        <v>18.0490235153447</v>
      </c>
      <c r="J31" s="21">
        <v>23.799322439218798</v>
      </c>
      <c r="K31" s="3">
        <v>10.25</v>
      </c>
      <c r="L31" s="25">
        <v>17.672195121951201</v>
      </c>
      <c r="M31" s="21">
        <v>23.3024390243902</v>
      </c>
      <c r="N31" s="3">
        <v>5.44</v>
      </c>
      <c r="O31" s="4">
        <v>33.297794117647001</v>
      </c>
      <c r="P31" s="19">
        <v>43.906249999999901</v>
      </c>
      <c r="Q31" s="31">
        <f>(Table2[[#This Row],[Rev]]-E30)/E30</f>
        <v>6.1405362009591645E-2</v>
      </c>
      <c r="R31" s="31">
        <f>(Table2[[#This Row],[FCF]]-H30)/H30</f>
        <v>6.9821980599083178E-2</v>
      </c>
      <c r="S31" s="31">
        <f>(Table2[[#This Row],[EPS]]-K30)/K30</f>
        <v>5.3442959917780017E-2</v>
      </c>
      <c r="T31" s="31">
        <f>(Table2[[#This Row],[Div]]-N30)/N30</f>
        <v>0.32038834951456319</v>
      </c>
    </row>
    <row r="32" spans="2:20" x14ac:dyDescent="0.25">
      <c r="B32" t="s">
        <v>105</v>
      </c>
      <c r="C32" s="24">
        <v>152.15</v>
      </c>
      <c r="D32" s="20">
        <v>291.93</v>
      </c>
      <c r="E32" s="3">
        <v>122.551</v>
      </c>
      <c r="F32" s="25">
        <v>1.2415239369731701</v>
      </c>
      <c r="G32" s="21">
        <v>2.3821103050974601</v>
      </c>
      <c r="H32" s="3">
        <v>15.191000000000001</v>
      </c>
      <c r="I32" s="25">
        <v>10.0157988282535</v>
      </c>
      <c r="J32" s="21">
        <v>19.2172997169376</v>
      </c>
      <c r="K32" s="3">
        <v>11.94</v>
      </c>
      <c r="L32" s="25">
        <v>12.742881072026799</v>
      </c>
      <c r="M32" s="21">
        <v>24.449748743718501</v>
      </c>
      <c r="N32" s="3">
        <v>6</v>
      </c>
      <c r="O32" s="4">
        <v>25.358333333333299</v>
      </c>
      <c r="P32" s="19">
        <v>48.655000000000001</v>
      </c>
      <c r="Q32" s="31">
        <f>(Table2[[#This Row],[Rev]]-E31)/E31</f>
        <v>0.21966779127976993</v>
      </c>
      <c r="R32" s="31">
        <f>(Table2[[#This Row],[FCF]]-H31)/H31</f>
        <v>0.5136508569151057</v>
      </c>
      <c r="S32" s="31">
        <f>(Table2[[#This Row],[EPS]]-K31)/K31</f>
        <v>0.16487804878048776</v>
      </c>
      <c r="T32" s="31">
        <f>(Table2[[#This Row],[Div]]-N31)/N31</f>
        <v>0.10294117647058816</v>
      </c>
    </row>
    <row r="33" spans="2:20" x14ac:dyDescent="0.25">
      <c r="B33" t="s">
        <v>106</v>
      </c>
      <c r="C33" s="24">
        <v>250.93</v>
      </c>
      <c r="D33" s="20">
        <v>416.18</v>
      </c>
      <c r="E33" s="3">
        <v>142.87100000000001</v>
      </c>
      <c r="F33" s="25">
        <v>1.7563396350553899</v>
      </c>
      <c r="G33" s="21">
        <v>2.9129774411881999</v>
      </c>
      <c r="H33" s="3">
        <v>13.237</v>
      </c>
      <c r="I33" s="25">
        <v>18.956712245977101</v>
      </c>
      <c r="J33" s="21">
        <v>31.440658759537602</v>
      </c>
      <c r="K33" s="3">
        <v>15.53</v>
      </c>
      <c r="L33" s="25">
        <v>16.157759175788701</v>
      </c>
      <c r="M33" s="21">
        <v>26.798454603992202</v>
      </c>
      <c r="N33" s="3">
        <v>6.6</v>
      </c>
      <c r="O33" s="4">
        <v>38.019696969696902</v>
      </c>
      <c r="P33" s="19">
        <v>63.057575757575698</v>
      </c>
      <c r="Q33" s="31">
        <f>(Table2[[#This Row],[Rev]]-E32)/E32</f>
        <v>0.16580852053430822</v>
      </c>
      <c r="R33" s="31">
        <f>(Table2[[#This Row],[FCF]]-H32)/H32</f>
        <v>-0.12862879336449218</v>
      </c>
      <c r="S33" s="31">
        <f>(Table2[[#This Row],[EPS]]-K32)/K32</f>
        <v>0.30067001675041877</v>
      </c>
      <c r="T33" s="31">
        <f>(Table2[[#This Row],[Div]]-N32)/N32</f>
        <v>9.9999999999999936E-2</v>
      </c>
    </row>
    <row r="34" spans="2:20" x14ac:dyDescent="0.25">
      <c r="C34" s="24"/>
      <c r="D34" s="20"/>
      <c r="E34" s="3"/>
      <c r="F34" s="25"/>
      <c r="G34" s="21"/>
      <c r="H34" s="3"/>
      <c r="I34" s="25"/>
      <c r="J34" s="21"/>
      <c r="K34" s="3"/>
      <c r="L34" s="25"/>
      <c r="M34" s="21"/>
      <c r="N34" s="3">
        <v>7.6</v>
      </c>
      <c r="O34" s="4"/>
      <c r="P34" s="19"/>
      <c r="Q34" s="31">
        <f>(Table2[[#This Row],[Rev]]-E33)/E33</f>
        <v>-1</v>
      </c>
      <c r="R34" s="31">
        <f>(Table2[[#This Row],[FCF]]-H33)/H33</f>
        <v>-1</v>
      </c>
      <c r="S34" s="31">
        <f>(Table2[[#This Row],[EPS]]-K33)/K33</f>
        <v>-1</v>
      </c>
      <c r="T34" s="31">
        <f>(Table2[[#This Row],[Div]]-N33)/N33</f>
        <v>0.15151515151515152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FA1C0-125F-4E09-8416-0C3BFF7D9B7A}">
  <dimension ref="B2:T32"/>
  <sheetViews>
    <sheetView workbookViewId="0">
      <selection activeCell="K24" sqref="K24"/>
    </sheetView>
  </sheetViews>
  <sheetFormatPr defaultRowHeight="15" x14ac:dyDescent="0.25"/>
  <cols>
    <col min="2" max="2" width="12.42578125" customWidth="1"/>
    <col min="3" max="4" width="12.5703125" bestFit="1" customWidth="1"/>
    <col min="5" max="5" width="13.140625" customWidth="1"/>
    <col min="7" max="7" width="17" customWidth="1"/>
    <col min="8" max="8" width="11.5703125" bestFit="1" customWidth="1"/>
    <col min="10" max="10" width="11.42578125" customWidth="1"/>
    <col min="11" max="11" width="12.7109375" customWidth="1"/>
    <col min="12" max="12" width="15.28515625" customWidth="1"/>
    <col min="13" max="13" width="13.140625" bestFit="1" customWidth="1"/>
    <col min="14" max="14" width="11.28515625" bestFit="1" customWidth="1"/>
    <col min="15" max="15" width="14.85546875" customWidth="1"/>
    <col min="16" max="16" width="11.5703125" bestFit="1" customWidth="1"/>
    <col min="17" max="18" width="12.7109375" bestFit="1" customWidth="1"/>
    <col min="19" max="19" width="12.28515625" customWidth="1"/>
  </cols>
  <sheetData>
    <row r="2" spans="2:20" x14ac:dyDescent="0.25">
      <c r="B2" t="s">
        <v>5</v>
      </c>
      <c r="C2" t="s">
        <v>8</v>
      </c>
      <c r="D2" t="s">
        <v>24</v>
      </c>
      <c r="E2" t="s">
        <v>25</v>
      </c>
      <c r="F2" s="4" t="s">
        <v>26</v>
      </c>
      <c r="G2" t="s">
        <v>27</v>
      </c>
      <c r="H2" t="s">
        <v>28</v>
      </c>
      <c r="I2" s="4" t="s">
        <v>29</v>
      </c>
      <c r="J2" t="s">
        <v>30</v>
      </c>
      <c r="K2" s="4" t="s">
        <v>31</v>
      </c>
      <c r="L2" t="s">
        <v>15</v>
      </c>
      <c r="M2" s="4" t="s">
        <v>69</v>
      </c>
      <c r="N2" t="s">
        <v>32</v>
      </c>
      <c r="O2" s="4" t="s">
        <v>33</v>
      </c>
      <c r="P2" t="s">
        <v>16</v>
      </c>
      <c r="Q2" s="4" t="s">
        <v>70</v>
      </c>
      <c r="R2" t="s">
        <v>34</v>
      </c>
      <c r="S2" s="4" t="s">
        <v>35</v>
      </c>
      <c r="T2" s="4" t="s">
        <v>75</v>
      </c>
    </row>
    <row r="3" spans="2:20" x14ac:dyDescent="0.25">
      <c r="B3" t="s">
        <v>77</v>
      </c>
      <c r="C3" s="3">
        <v>7148.4</v>
      </c>
      <c r="D3" s="3">
        <v>5109.8999999999996</v>
      </c>
      <c r="E3" s="3">
        <v>2038.5</v>
      </c>
      <c r="F3" s="5">
        <v>0.28516870908175201</v>
      </c>
      <c r="G3" s="3">
        <v>549.4</v>
      </c>
      <c r="H3" s="3">
        <v>1489.1</v>
      </c>
      <c r="I3" s="6">
        <v>7.6856359465055105E-2</v>
      </c>
      <c r="J3" s="3">
        <v>362.9</v>
      </c>
      <c r="K3" s="6">
        <v>5.07666051144312E-2</v>
      </c>
      <c r="L3" s="3">
        <v>338.1</v>
      </c>
      <c r="M3" s="6">
        <v>4.72972972972973E-2</v>
      </c>
      <c r="N3" s="3">
        <v>-432.5</v>
      </c>
      <c r="O3" s="6">
        <v>-6.05030496334844E-2</v>
      </c>
      <c r="P3" s="3">
        <v>-94.4</v>
      </c>
      <c r="Q3" s="6">
        <v>-1.32057523361871E-2</v>
      </c>
      <c r="R3" s="3">
        <v>-35.799999999999997</v>
      </c>
      <c r="S3" s="6">
        <v>-5.00811370376587E-3</v>
      </c>
      <c r="T3" s="6">
        <v>0.37923728813559299</v>
      </c>
    </row>
    <row r="4" spans="2:20" x14ac:dyDescent="0.25">
      <c r="B4" t="s">
        <v>78</v>
      </c>
      <c r="C4" s="3">
        <v>9238.7999999999993</v>
      </c>
      <c r="D4" s="3">
        <v>6595.6</v>
      </c>
      <c r="E4" s="3">
        <v>2643.2</v>
      </c>
      <c r="F4" s="5">
        <v>0.28609776161406197</v>
      </c>
      <c r="G4" s="3">
        <v>706.7</v>
      </c>
      <c r="H4" s="3">
        <v>1936.5</v>
      </c>
      <c r="I4" s="6">
        <v>7.6492618088929307E-2</v>
      </c>
      <c r="J4" s="3">
        <v>457.4</v>
      </c>
      <c r="K4" s="6">
        <v>4.9508594189721603E-2</v>
      </c>
      <c r="L4" s="3">
        <v>396.5</v>
      </c>
      <c r="M4" s="6">
        <v>4.29168290254145E-2</v>
      </c>
      <c r="N4" s="3">
        <v>-864.2</v>
      </c>
      <c r="O4" s="6">
        <v>-9.3540286617309606E-2</v>
      </c>
      <c r="P4" s="3">
        <v>-467.7</v>
      </c>
      <c r="Q4" s="6">
        <v>-5.0623457591895002E-2</v>
      </c>
      <c r="R4" s="3">
        <v>-50.3</v>
      </c>
      <c r="S4" s="6">
        <v>-5.4444300125557404E-3</v>
      </c>
      <c r="T4" s="6">
        <v>0.10754757323070301</v>
      </c>
    </row>
    <row r="5" spans="2:20" x14ac:dyDescent="0.25">
      <c r="B5" t="s">
        <v>79</v>
      </c>
      <c r="C5" s="3">
        <v>12476.7</v>
      </c>
      <c r="D5" s="3">
        <v>8861.6</v>
      </c>
      <c r="E5" s="3">
        <v>3615.1</v>
      </c>
      <c r="F5" s="5">
        <v>0.28974809044058097</v>
      </c>
      <c r="G5" s="3">
        <v>987.2</v>
      </c>
      <c r="H5" s="3">
        <v>2627.9</v>
      </c>
      <c r="I5" s="6">
        <v>7.9123486178236196E-2</v>
      </c>
      <c r="J5" s="3">
        <v>604.5</v>
      </c>
      <c r="K5" s="6">
        <v>4.8450311380413003E-2</v>
      </c>
      <c r="L5" s="3">
        <v>534.5</v>
      </c>
      <c r="M5" s="6">
        <v>4.2839853486899497E-2</v>
      </c>
      <c r="N5" s="3">
        <v>-1100.7</v>
      </c>
      <c r="O5" s="6">
        <v>-8.8220442905575902E-2</v>
      </c>
      <c r="P5" s="3">
        <v>-566.20000000000005</v>
      </c>
      <c r="Q5" s="6">
        <v>-4.5380589418676398E-2</v>
      </c>
      <c r="R5" s="3">
        <v>-67.8</v>
      </c>
      <c r="S5" s="6">
        <v>-5.4341292168602201E-3</v>
      </c>
      <c r="T5" s="6">
        <v>0.119745672907099</v>
      </c>
    </row>
    <row r="6" spans="2:20" x14ac:dyDescent="0.25">
      <c r="B6" t="s">
        <v>80</v>
      </c>
      <c r="C6" s="3">
        <v>15470.4</v>
      </c>
      <c r="D6" s="3">
        <v>11003.6</v>
      </c>
      <c r="E6" s="3">
        <v>4466.8</v>
      </c>
      <c r="F6" s="5">
        <v>0.28873203019960703</v>
      </c>
      <c r="G6" s="3">
        <v>1179.9000000000001</v>
      </c>
      <c r="H6" s="3">
        <v>3286.9</v>
      </c>
      <c r="I6" s="6">
        <v>7.6268228358672002E-2</v>
      </c>
      <c r="J6" s="3">
        <v>731.5</v>
      </c>
      <c r="K6" s="6">
        <v>4.7283845278725797E-2</v>
      </c>
      <c r="L6" s="3">
        <v>713</v>
      </c>
      <c r="M6" s="6">
        <v>4.6088013238183803E-2</v>
      </c>
      <c r="N6" s="3">
        <v>-1278.0999999999999</v>
      </c>
      <c r="O6" s="6">
        <v>-8.2615834109008093E-2</v>
      </c>
      <c r="P6" s="3">
        <v>-565.1</v>
      </c>
      <c r="Q6" s="6">
        <v>-3.65278208708242E-2</v>
      </c>
      <c r="R6" s="3">
        <v>-89.7</v>
      </c>
      <c r="S6" s="6">
        <v>-5.7981694073844202E-3</v>
      </c>
      <c r="T6" s="6">
        <v>0.158732967616351</v>
      </c>
    </row>
    <row r="7" spans="2:20" x14ac:dyDescent="0.25">
      <c r="B7" t="s">
        <v>81</v>
      </c>
      <c r="C7" s="3">
        <v>19535</v>
      </c>
      <c r="D7" s="3">
        <v>13869</v>
      </c>
      <c r="E7" s="3">
        <v>5666</v>
      </c>
      <c r="F7" s="5">
        <v>0.29004351164576397</v>
      </c>
      <c r="G7" s="3">
        <v>1526</v>
      </c>
      <c r="H7" s="3">
        <v>4140</v>
      </c>
      <c r="I7" s="6">
        <v>7.8116201689275605E-2</v>
      </c>
      <c r="J7" s="3">
        <v>938</v>
      </c>
      <c r="K7" s="6">
        <v>4.8016380854875799E-2</v>
      </c>
      <c r="L7" s="3">
        <v>1100</v>
      </c>
      <c r="M7" s="6">
        <v>5.6309188635781902E-2</v>
      </c>
      <c r="N7" s="3">
        <v>-1194</v>
      </c>
      <c r="O7" s="6">
        <v>-6.1121064755566903E-2</v>
      </c>
      <c r="P7" s="3">
        <v>-94</v>
      </c>
      <c r="Q7" s="6">
        <v>-4.8118761197850001E-3</v>
      </c>
      <c r="R7" s="3">
        <v>-110</v>
      </c>
      <c r="S7" s="6">
        <v>-5.6309188635781902E-3</v>
      </c>
      <c r="T7" s="6">
        <v>1.1702127659574399</v>
      </c>
    </row>
    <row r="8" spans="2:20" x14ac:dyDescent="0.25">
      <c r="B8" t="s">
        <v>82</v>
      </c>
      <c r="C8" s="3">
        <v>24156</v>
      </c>
      <c r="D8" s="3">
        <v>17092</v>
      </c>
      <c r="E8" s="3">
        <v>7064</v>
      </c>
      <c r="F8" s="5">
        <v>0.292432521940718</v>
      </c>
      <c r="G8" s="3">
        <v>2000</v>
      </c>
      <c r="H8" s="3">
        <v>5064</v>
      </c>
      <c r="I8" s="6">
        <v>8.2795164762377804E-2</v>
      </c>
      <c r="J8" s="3">
        <v>1160</v>
      </c>
      <c r="K8" s="6">
        <v>4.8021195562179098E-2</v>
      </c>
      <c r="L8" s="3">
        <v>1029</v>
      </c>
      <c r="M8" s="6">
        <v>4.2598112270243398E-2</v>
      </c>
      <c r="N8" s="3">
        <v>-1481</v>
      </c>
      <c r="O8" s="6">
        <v>-6.1309819506540797E-2</v>
      </c>
      <c r="P8" s="3">
        <v>-452</v>
      </c>
      <c r="Q8" s="6">
        <v>-1.8711707236297399E-2</v>
      </c>
      <c r="R8" s="3">
        <v>-139</v>
      </c>
      <c r="S8" s="6">
        <v>-5.7542639509852601E-3</v>
      </c>
      <c r="T8" s="6">
        <v>0.30752212389380501</v>
      </c>
    </row>
    <row r="9" spans="2:20" x14ac:dyDescent="0.25">
      <c r="B9" t="s">
        <v>83</v>
      </c>
      <c r="C9" s="3">
        <v>30219</v>
      </c>
      <c r="D9" s="3">
        <v>21241</v>
      </c>
      <c r="E9" s="3">
        <v>8978</v>
      </c>
      <c r="F9" s="5">
        <v>0.29709785234455099</v>
      </c>
      <c r="G9" s="3">
        <v>2661</v>
      </c>
      <c r="H9" s="3">
        <v>6317</v>
      </c>
      <c r="I9" s="6">
        <v>8.8057182567259001E-2</v>
      </c>
      <c r="J9" s="3">
        <v>1614</v>
      </c>
      <c r="K9" s="6">
        <v>5.3410106224560702E-2</v>
      </c>
      <c r="L9" s="3">
        <v>1917</v>
      </c>
      <c r="M9" s="6">
        <v>6.3436910552963299E-2</v>
      </c>
      <c r="N9" s="3">
        <v>-2320</v>
      </c>
      <c r="O9" s="6">
        <v>-7.6772891227373505E-2</v>
      </c>
      <c r="P9" s="3">
        <v>-403</v>
      </c>
      <c r="Q9" s="6">
        <v>-1.33359806744101E-2</v>
      </c>
      <c r="R9" s="3">
        <v>-168</v>
      </c>
      <c r="S9" s="6">
        <v>-5.5594162612925598E-3</v>
      </c>
      <c r="T9" s="6">
        <v>0.41687344913151297</v>
      </c>
    </row>
    <row r="10" spans="2:20" x14ac:dyDescent="0.25">
      <c r="B10" t="s">
        <v>84</v>
      </c>
      <c r="C10" s="3">
        <v>38434</v>
      </c>
      <c r="D10" s="3">
        <v>26560</v>
      </c>
      <c r="E10" s="3">
        <v>11874</v>
      </c>
      <c r="F10" s="5">
        <v>0.30894520476661202</v>
      </c>
      <c r="G10" s="3">
        <v>3795</v>
      </c>
      <c r="H10" s="3">
        <v>8079</v>
      </c>
      <c r="I10" s="6">
        <v>9.8740698340011396E-2</v>
      </c>
      <c r="J10" s="3">
        <v>2320</v>
      </c>
      <c r="K10" s="6">
        <v>6.0363220065566901E-2</v>
      </c>
      <c r="L10" s="3">
        <v>2446</v>
      </c>
      <c r="M10" s="6">
        <v>6.3641567362231297E-2</v>
      </c>
      <c r="N10" s="3">
        <v>-2581</v>
      </c>
      <c r="O10" s="6">
        <v>-6.7154082322943204E-2</v>
      </c>
      <c r="P10" s="3">
        <v>-135</v>
      </c>
      <c r="Q10" s="6">
        <v>-3.5125149607118699E-3</v>
      </c>
      <c r="R10" s="3">
        <v>-255</v>
      </c>
      <c r="S10" s="6">
        <v>-6.6347504813446404E-3</v>
      </c>
      <c r="T10" s="6">
        <v>1.88888888888888</v>
      </c>
    </row>
    <row r="11" spans="2:20" x14ac:dyDescent="0.25">
      <c r="B11" t="s">
        <v>85</v>
      </c>
      <c r="C11" s="3">
        <v>45738</v>
      </c>
      <c r="D11" s="3">
        <v>32057</v>
      </c>
      <c r="E11" s="3">
        <v>13681</v>
      </c>
      <c r="F11" s="5">
        <v>0.29911670820761699</v>
      </c>
      <c r="G11" s="3">
        <v>4191</v>
      </c>
      <c r="H11" s="3">
        <v>9490</v>
      </c>
      <c r="I11" s="6">
        <v>9.1630591630591604E-2</v>
      </c>
      <c r="J11" s="3">
        <v>2581</v>
      </c>
      <c r="K11" s="6">
        <v>5.6430101884647303E-2</v>
      </c>
      <c r="L11" s="3">
        <v>2796</v>
      </c>
      <c r="M11" s="6">
        <v>6.1130788403515601E-2</v>
      </c>
      <c r="N11" s="3">
        <v>-3558</v>
      </c>
      <c r="O11" s="6">
        <v>-7.7790895972714103E-2</v>
      </c>
      <c r="P11" s="3">
        <v>-762</v>
      </c>
      <c r="Q11" s="6">
        <v>-1.6660107569198401E-2</v>
      </c>
      <c r="R11" s="3">
        <v>-371</v>
      </c>
      <c r="S11" s="6">
        <v>-8.1114172023262904E-3</v>
      </c>
      <c r="T11" s="6">
        <v>0.48687664041994699</v>
      </c>
    </row>
    <row r="12" spans="2:20" x14ac:dyDescent="0.25">
      <c r="B12" t="s">
        <v>86</v>
      </c>
      <c r="C12" s="3">
        <v>53553</v>
      </c>
      <c r="D12" s="3">
        <v>37406</v>
      </c>
      <c r="E12" s="3">
        <v>16147</v>
      </c>
      <c r="F12" s="5">
        <v>0.30151438761600602</v>
      </c>
      <c r="G12" s="3">
        <v>4932</v>
      </c>
      <c r="H12" s="3">
        <v>11215</v>
      </c>
      <c r="I12" s="6">
        <v>9.2095680914234396E-2</v>
      </c>
      <c r="J12" s="3">
        <v>3044</v>
      </c>
      <c r="K12" s="6">
        <v>5.68408865983231E-2</v>
      </c>
      <c r="L12" s="3">
        <v>5963</v>
      </c>
      <c r="M12" s="6">
        <v>0.11134763692043299</v>
      </c>
      <c r="N12" s="3">
        <v>-3393</v>
      </c>
      <c r="O12" s="6">
        <v>-6.3357795081508003E-2</v>
      </c>
      <c r="P12" s="3">
        <v>2570</v>
      </c>
      <c r="Q12" s="6">
        <v>4.7989841838925899E-2</v>
      </c>
      <c r="R12" s="3">
        <v>-396</v>
      </c>
      <c r="S12" s="6">
        <v>-7.3945437230407201E-3</v>
      </c>
      <c r="T12" s="6">
        <v>-0.15408560311284</v>
      </c>
    </row>
    <row r="13" spans="2:20" x14ac:dyDescent="0.25">
      <c r="B13" t="s">
        <v>87</v>
      </c>
      <c r="C13" s="3">
        <v>58247</v>
      </c>
      <c r="D13" s="3">
        <v>40139</v>
      </c>
      <c r="E13" s="3">
        <v>18108</v>
      </c>
      <c r="F13" s="5">
        <v>0.31088296392947201</v>
      </c>
      <c r="G13" s="3">
        <v>5830</v>
      </c>
      <c r="H13" s="3">
        <v>12278</v>
      </c>
      <c r="I13" s="6">
        <v>0.100090991810737</v>
      </c>
      <c r="J13" s="3">
        <v>3664</v>
      </c>
      <c r="K13" s="6">
        <v>6.29045272717908E-2</v>
      </c>
      <c r="L13" s="3">
        <v>4802</v>
      </c>
      <c r="M13" s="6">
        <v>8.2442014180987802E-2</v>
      </c>
      <c r="N13" s="3">
        <v>-2749</v>
      </c>
      <c r="O13" s="6">
        <v>-4.7195563720019901E-2</v>
      </c>
      <c r="P13" s="3">
        <v>2053</v>
      </c>
      <c r="Q13" s="6">
        <v>3.5246450460967901E-2</v>
      </c>
      <c r="R13" s="3">
        <v>-492</v>
      </c>
      <c r="S13" s="6">
        <v>-8.4467869589850107E-3</v>
      </c>
      <c r="T13" s="6">
        <v>-0.239649293716512</v>
      </c>
    </row>
    <row r="14" spans="2:20" x14ac:dyDescent="0.25">
      <c r="B14" t="s">
        <v>88</v>
      </c>
      <c r="C14" s="3">
        <v>64816</v>
      </c>
      <c r="D14" s="3">
        <v>44236</v>
      </c>
      <c r="E14" s="3">
        <v>20580</v>
      </c>
      <c r="F14" s="5">
        <v>0.31751419402616599</v>
      </c>
      <c r="G14" s="3">
        <v>6846</v>
      </c>
      <c r="H14" s="3">
        <v>13734</v>
      </c>
      <c r="I14" s="6">
        <v>0.10562206862503</v>
      </c>
      <c r="J14" s="3">
        <v>4304</v>
      </c>
      <c r="K14" s="6">
        <v>6.6403357195754104E-2</v>
      </c>
      <c r="L14" s="3">
        <v>6545</v>
      </c>
      <c r="M14" s="6">
        <v>0.100978153542335</v>
      </c>
      <c r="N14" s="3">
        <v>-3508</v>
      </c>
      <c r="O14" s="6">
        <v>-5.41224389039743E-2</v>
      </c>
      <c r="P14" s="3">
        <v>3037</v>
      </c>
      <c r="Q14" s="6">
        <v>4.6855714638360899E-2</v>
      </c>
      <c r="R14" s="3">
        <v>-595</v>
      </c>
      <c r="S14" s="6">
        <v>-9.1798321402122903E-3</v>
      </c>
      <c r="T14" s="6">
        <v>-0.195917023378333</v>
      </c>
    </row>
    <row r="15" spans="2:20" x14ac:dyDescent="0.25">
      <c r="B15" t="s">
        <v>89</v>
      </c>
      <c r="C15" s="3">
        <v>73094</v>
      </c>
      <c r="D15" s="3">
        <v>48664</v>
      </c>
      <c r="E15" s="3">
        <v>24430</v>
      </c>
      <c r="F15" s="5">
        <v>0.33422715954797899</v>
      </c>
      <c r="G15" s="3">
        <v>7926</v>
      </c>
      <c r="H15" s="3">
        <v>16504</v>
      </c>
      <c r="I15" s="6">
        <v>0.108435712917612</v>
      </c>
      <c r="J15" s="3">
        <v>5001</v>
      </c>
      <c r="K15" s="6">
        <v>6.84187484608859E-2</v>
      </c>
      <c r="L15" s="3">
        <v>6632</v>
      </c>
      <c r="M15" s="6">
        <v>9.0732481462226705E-2</v>
      </c>
      <c r="N15" s="3">
        <v>-3948</v>
      </c>
      <c r="O15" s="6">
        <v>-5.4012641256464197E-2</v>
      </c>
      <c r="P15" s="3">
        <v>2684</v>
      </c>
      <c r="Q15" s="6">
        <v>3.6719840205762397E-2</v>
      </c>
      <c r="R15" s="3">
        <v>-719</v>
      </c>
      <c r="S15" s="6">
        <v>-9.8366486989356107E-3</v>
      </c>
      <c r="T15" s="6">
        <v>-0.267883755588673</v>
      </c>
    </row>
    <row r="16" spans="2:20" x14ac:dyDescent="0.25">
      <c r="B16" t="s">
        <v>90</v>
      </c>
      <c r="C16" s="3">
        <v>77019</v>
      </c>
      <c r="D16" s="3">
        <v>51081</v>
      </c>
      <c r="E16" s="3">
        <v>25938</v>
      </c>
      <c r="F16" s="5">
        <v>0.33677404276866701</v>
      </c>
      <c r="G16" s="3">
        <v>9047</v>
      </c>
      <c r="H16" s="3">
        <v>16891</v>
      </c>
      <c r="I16" s="6">
        <v>0.11746452174138799</v>
      </c>
      <c r="J16" s="3">
        <v>5838</v>
      </c>
      <c r="K16" s="6">
        <v>7.5799478050870506E-2</v>
      </c>
      <c r="L16" s="3">
        <v>6620</v>
      </c>
      <c r="M16" s="6">
        <v>8.5952816837403703E-2</v>
      </c>
      <c r="N16" s="3">
        <v>-3881</v>
      </c>
      <c r="O16" s="6">
        <v>-5.0390163466157697E-2</v>
      </c>
      <c r="P16" s="3">
        <v>2739</v>
      </c>
      <c r="Q16" s="6">
        <v>3.5562653371245999E-2</v>
      </c>
      <c r="R16" s="3">
        <v>-857</v>
      </c>
      <c r="S16" s="6">
        <v>-1.11271244757787E-2</v>
      </c>
      <c r="T16" s="6">
        <v>-0.312887915297553</v>
      </c>
    </row>
    <row r="17" spans="2:20" x14ac:dyDescent="0.25">
      <c r="B17" t="s">
        <v>91</v>
      </c>
      <c r="C17" s="3">
        <v>79022</v>
      </c>
      <c r="D17" s="3">
        <v>52476</v>
      </c>
      <c r="E17" s="3">
        <v>26546</v>
      </c>
      <c r="F17" s="5">
        <v>0.33593176583736101</v>
      </c>
      <c r="G17" s="3">
        <v>8866</v>
      </c>
      <c r="H17" s="3">
        <v>17680</v>
      </c>
      <c r="I17" s="6">
        <v>0.11219660347751199</v>
      </c>
      <c r="J17" s="3">
        <v>5761</v>
      </c>
      <c r="K17" s="6">
        <v>7.2903748323251694E-2</v>
      </c>
      <c r="L17" s="3">
        <v>7660</v>
      </c>
      <c r="M17" s="6">
        <v>9.6935030750930101E-2</v>
      </c>
      <c r="N17" s="3">
        <v>-3542</v>
      </c>
      <c r="O17" s="6">
        <v>-4.4822960694490099E-2</v>
      </c>
      <c r="P17" s="3">
        <v>4118</v>
      </c>
      <c r="Q17" s="6">
        <v>5.2112070056439898E-2</v>
      </c>
      <c r="R17" s="3">
        <v>-1395</v>
      </c>
      <c r="S17" s="6">
        <v>-1.7653311735972201E-2</v>
      </c>
      <c r="T17" s="6">
        <v>-0.33875667799902798</v>
      </c>
    </row>
    <row r="18" spans="2:20" x14ac:dyDescent="0.25">
      <c r="B18" t="s">
        <v>92</v>
      </c>
      <c r="C18" s="3">
        <v>77349</v>
      </c>
      <c r="D18" s="3">
        <v>51352</v>
      </c>
      <c r="E18" s="3">
        <v>25997</v>
      </c>
      <c r="F18" s="5">
        <v>0.33610001422125602</v>
      </c>
      <c r="G18" s="3">
        <v>7242</v>
      </c>
      <c r="H18" s="3">
        <v>18755</v>
      </c>
      <c r="I18" s="6">
        <v>9.3627584067020903E-2</v>
      </c>
      <c r="J18" s="3">
        <v>4395</v>
      </c>
      <c r="K18" s="6">
        <v>5.6820385525346101E-2</v>
      </c>
      <c r="L18" s="3">
        <v>5727</v>
      </c>
      <c r="M18" s="6">
        <v>7.4041034790365695E-2</v>
      </c>
      <c r="N18" s="3">
        <v>-3558</v>
      </c>
      <c r="O18" s="6">
        <v>-4.5999301865570302E-2</v>
      </c>
      <c r="P18" s="3">
        <v>2169</v>
      </c>
      <c r="Q18" s="6">
        <v>2.80417329247954E-2</v>
      </c>
      <c r="R18" s="3">
        <v>-1709</v>
      </c>
      <c r="S18" s="6">
        <v>-2.20946618572961E-2</v>
      </c>
      <c r="T18" s="6">
        <v>-0.78792070078377097</v>
      </c>
    </row>
    <row r="19" spans="2:20" x14ac:dyDescent="0.25">
      <c r="B19" t="s">
        <v>93</v>
      </c>
      <c r="C19" s="3">
        <v>71288</v>
      </c>
      <c r="D19" s="3">
        <v>47298</v>
      </c>
      <c r="E19" s="3">
        <v>23990</v>
      </c>
      <c r="F19" s="5">
        <v>0.33652227583885003</v>
      </c>
      <c r="G19" s="3">
        <v>4359</v>
      </c>
      <c r="H19" s="3">
        <v>19631</v>
      </c>
      <c r="I19" s="6">
        <v>6.1146335989226801E-2</v>
      </c>
      <c r="J19" s="3">
        <v>2260</v>
      </c>
      <c r="K19" s="6">
        <v>3.1702390304118498E-2</v>
      </c>
      <c r="L19" s="3">
        <v>5528</v>
      </c>
      <c r="M19" s="6">
        <v>7.7544607788126996E-2</v>
      </c>
      <c r="N19" s="3">
        <v>-1847</v>
      </c>
      <c r="O19" s="6">
        <v>-2.5908988890135699E-2</v>
      </c>
      <c r="P19" s="3">
        <v>3681</v>
      </c>
      <c r="Q19" s="6">
        <v>5.1635618897991203E-2</v>
      </c>
      <c r="R19" s="3">
        <v>-1521</v>
      </c>
      <c r="S19" s="6">
        <v>-2.1335989226798299E-2</v>
      </c>
      <c r="T19" s="6">
        <v>-0.41320293398532998</v>
      </c>
    </row>
    <row r="20" spans="2:20" x14ac:dyDescent="0.25">
      <c r="B20" t="s">
        <v>94</v>
      </c>
      <c r="C20" s="3">
        <v>66176</v>
      </c>
      <c r="D20" s="3">
        <v>43764</v>
      </c>
      <c r="E20" s="3">
        <v>22412</v>
      </c>
      <c r="F20" s="5">
        <v>0.338672630560928</v>
      </c>
      <c r="G20" s="3">
        <v>4803</v>
      </c>
      <c r="H20" s="3">
        <v>17609</v>
      </c>
      <c r="I20" s="6">
        <v>7.2579182785299803E-2</v>
      </c>
      <c r="J20" s="3">
        <v>2661</v>
      </c>
      <c r="K20" s="6">
        <v>4.0210952611218501E-2</v>
      </c>
      <c r="L20" s="3">
        <v>5125</v>
      </c>
      <c r="M20" s="6">
        <v>7.7444995164410002E-2</v>
      </c>
      <c r="N20" s="3">
        <v>-966</v>
      </c>
      <c r="O20" s="6">
        <v>-1.45974371373307E-2</v>
      </c>
      <c r="P20" s="3">
        <v>4159</v>
      </c>
      <c r="Q20" s="6">
        <v>6.2847558027079295E-2</v>
      </c>
      <c r="R20" s="3">
        <v>-1525</v>
      </c>
      <c r="S20" s="6">
        <v>-2.30446083172147E-2</v>
      </c>
      <c r="T20" s="6">
        <v>-0.366674681413801</v>
      </c>
    </row>
    <row r="21" spans="2:20" x14ac:dyDescent="0.25">
      <c r="B21" t="s">
        <v>95</v>
      </c>
      <c r="C21" s="3">
        <v>67997</v>
      </c>
      <c r="D21" s="3">
        <v>44693</v>
      </c>
      <c r="E21" s="3">
        <v>23304</v>
      </c>
      <c r="F21" s="5">
        <v>0.34272100239716402</v>
      </c>
      <c r="G21" s="3">
        <v>5839</v>
      </c>
      <c r="H21" s="3">
        <v>17465</v>
      </c>
      <c r="I21" s="6">
        <v>8.5871435504507501E-2</v>
      </c>
      <c r="J21" s="3">
        <v>3338</v>
      </c>
      <c r="K21" s="6">
        <v>4.9090401047104999E-2</v>
      </c>
      <c r="L21" s="3">
        <v>4585</v>
      </c>
      <c r="M21" s="6">
        <v>6.7429445416709505E-2</v>
      </c>
      <c r="N21" s="3">
        <v>-1096</v>
      </c>
      <c r="O21" s="6">
        <v>-1.61183581628601E-2</v>
      </c>
      <c r="P21" s="3">
        <v>3489</v>
      </c>
      <c r="Q21" s="6">
        <v>5.1311087253849398E-2</v>
      </c>
      <c r="R21" s="3">
        <v>-1569</v>
      </c>
      <c r="S21" s="6">
        <v>-2.30745474065032E-2</v>
      </c>
      <c r="T21" s="6">
        <v>-0.44969905417024902</v>
      </c>
    </row>
    <row r="22" spans="2:20" x14ac:dyDescent="0.25">
      <c r="B22" t="s">
        <v>96</v>
      </c>
      <c r="C22" s="3">
        <v>70395</v>
      </c>
      <c r="D22" s="3">
        <v>46133</v>
      </c>
      <c r="E22" s="3">
        <v>24262</v>
      </c>
      <c r="F22" s="5">
        <v>0.34465516016762499</v>
      </c>
      <c r="G22" s="3">
        <v>6661</v>
      </c>
      <c r="H22" s="3">
        <v>17601</v>
      </c>
      <c r="I22" s="6">
        <v>9.4623197670288997E-2</v>
      </c>
      <c r="J22" s="3">
        <v>3883</v>
      </c>
      <c r="K22" s="6">
        <v>5.5160167625541497E-2</v>
      </c>
      <c r="L22" s="3">
        <v>6651</v>
      </c>
      <c r="M22" s="6">
        <v>9.4481142126571493E-2</v>
      </c>
      <c r="N22" s="3">
        <v>-1221</v>
      </c>
      <c r="O22" s="6">
        <v>-1.7344981887918099E-2</v>
      </c>
      <c r="P22" s="3">
        <v>5430</v>
      </c>
      <c r="Q22" s="6">
        <v>7.7136160238653301E-2</v>
      </c>
      <c r="R22" s="3">
        <v>-1632</v>
      </c>
      <c r="S22" s="6">
        <v>-2.3183464734711199E-2</v>
      </c>
      <c r="T22" s="6">
        <v>-0.30055248618784502</v>
      </c>
    </row>
    <row r="23" spans="2:20" x14ac:dyDescent="0.25">
      <c r="B23" t="s">
        <v>97</v>
      </c>
      <c r="C23" s="3">
        <v>74754</v>
      </c>
      <c r="D23" s="3">
        <v>48912</v>
      </c>
      <c r="E23" s="3">
        <v>25842</v>
      </c>
      <c r="F23" s="5">
        <v>0.345693875912994</v>
      </c>
      <c r="G23" s="3">
        <v>7766</v>
      </c>
      <c r="H23" s="3">
        <v>18076</v>
      </c>
      <c r="I23" s="6">
        <v>0.103887417395724</v>
      </c>
      <c r="J23" s="3">
        <v>4535</v>
      </c>
      <c r="K23" s="6">
        <v>6.0665649998662197E-2</v>
      </c>
      <c r="L23" s="3">
        <v>6975</v>
      </c>
      <c r="M23" s="6">
        <v>9.3306043823741802E-2</v>
      </c>
      <c r="N23" s="3">
        <v>-1312</v>
      </c>
      <c r="O23" s="6">
        <v>-1.7550900286272299E-2</v>
      </c>
      <c r="P23" s="3">
        <v>5663</v>
      </c>
      <c r="Q23" s="6">
        <v>7.5755143537469496E-2</v>
      </c>
      <c r="R23" s="3">
        <v>-1743</v>
      </c>
      <c r="S23" s="6">
        <v>-2.3316478047997399E-2</v>
      </c>
      <c r="T23" s="6">
        <v>-0.30778739184178</v>
      </c>
    </row>
    <row r="24" spans="2:20" x14ac:dyDescent="0.25">
      <c r="B24" t="s">
        <v>98</v>
      </c>
      <c r="C24" s="3">
        <v>78812</v>
      </c>
      <c r="D24" s="3">
        <v>51897</v>
      </c>
      <c r="E24" s="3">
        <v>26915</v>
      </c>
      <c r="F24" s="5">
        <v>0.34150890727300398</v>
      </c>
      <c r="G24" s="3">
        <v>9166</v>
      </c>
      <c r="H24" s="3">
        <v>17749</v>
      </c>
      <c r="I24" s="6">
        <v>0.116302085976754</v>
      </c>
      <c r="J24" s="3">
        <v>5385</v>
      </c>
      <c r="K24" s="6">
        <v>6.83271583007663E-2</v>
      </c>
      <c r="L24" s="3">
        <v>7628</v>
      </c>
      <c r="M24" s="6">
        <v>9.6787291275440293E-2</v>
      </c>
      <c r="N24" s="3">
        <v>-1389</v>
      </c>
      <c r="O24" s="6">
        <v>-1.7624219661980401E-2</v>
      </c>
      <c r="P24" s="3">
        <v>6239</v>
      </c>
      <c r="Q24" s="6">
        <v>7.9163071613459798E-2</v>
      </c>
      <c r="R24" s="3">
        <v>-2243</v>
      </c>
      <c r="S24" s="6">
        <v>-2.84601329746739E-2</v>
      </c>
      <c r="T24" s="6">
        <v>-0.35951274242666997</v>
      </c>
    </row>
    <row r="25" spans="2:20" x14ac:dyDescent="0.25">
      <c r="B25" t="s">
        <v>99</v>
      </c>
      <c r="C25" s="3">
        <v>83176</v>
      </c>
      <c r="D25" s="3">
        <v>54787</v>
      </c>
      <c r="E25" s="3">
        <v>28389</v>
      </c>
      <c r="F25" s="5">
        <v>0.34131239780705902</v>
      </c>
      <c r="G25" s="3">
        <v>10469</v>
      </c>
      <c r="H25" s="3">
        <v>17920</v>
      </c>
      <c r="I25" s="6">
        <v>0.12586563431759101</v>
      </c>
      <c r="J25" s="3">
        <v>6345</v>
      </c>
      <c r="K25" s="6">
        <v>7.6284024237760803E-2</v>
      </c>
      <c r="L25" s="3">
        <v>8242</v>
      </c>
      <c r="M25" s="6">
        <v>9.9091083966528798E-2</v>
      </c>
      <c r="N25" s="3">
        <v>-1442</v>
      </c>
      <c r="O25" s="6">
        <v>-1.7336731749543099E-2</v>
      </c>
      <c r="P25" s="3">
        <v>6800</v>
      </c>
      <c r="Q25" s="6">
        <v>8.1754352216985599E-2</v>
      </c>
      <c r="R25" s="3">
        <v>-2530</v>
      </c>
      <c r="S25" s="6">
        <v>-3.0417428104260801E-2</v>
      </c>
      <c r="T25" s="6">
        <v>-0.372058823529411</v>
      </c>
    </row>
    <row r="26" spans="2:20" x14ac:dyDescent="0.25">
      <c r="B26" t="s">
        <v>100</v>
      </c>
      <c r="C26" s="3">
        <v>88519</v>
      </c>
      <c r="D26" s="3">
        <v>58254</v>
      </c>
      <c r="E26" s="3">
        <v>30265</v>
      </c>
      <c r="F26" s="5">
        <v>0.341903998011726</v>
      </c>
      <c r="G26" s="3">
        <v>11774</v>
      </c>
      <c r="H26" s="3">
        <v>18491</v>
      </c>
      <c r="I26" s="6">
        <v>0.13301099199041999</v>
      </c>
      <c r="J26" s="3">
        <v>7009</v>
      </c>
      <c r="K26" s="6">
        <v>7.9180740857894893E-2</v>
      </c>
      <c r="L26" s="3">
        <v>9373</v>
      </c>
      <c r="M26" s="6">
        <v>0.105886871745049</v>
      </c>
      <c r="N26" s="3">
        <v>-1503</v>
      </c>
      <c r="O26" s="6">
        <v>-1.6979405551350499E-2</v>
      </c>
      <c r="P26" s="3">
        <v>7870</v>
      </c>
      <c r="Q26" s="6">
        <v>8.8907466193698506E-2</v>
      </c>
      <c r="R26" s="3">
        <v>-3031</v>
      </c>
      <c r="S26" s="6">
        <v>-3.4241236344739502E-2</v>
      </c>
      <c r="T26" s="6">
        <v>-0.385133418043202</v>
      </c>
    </row>
    <row r="27" spans="2:20" x14ac:dyDescent="0.25">
      <c r="B27" t="s">
        <v>101</v>
      </c>
      <c r="C27" s="3">
        <v>94595</v>
      </c>
      <c r="D27" s="3">
        <v>62282</v>
      </c>
      <c r="E27" s="3">
        <v>32313</v>
      </c>
      <c r="F27" s="5">
        <v>0.34159310745811</v>
      </c>
      <c r="G27" s="3">
        <v>13427</v>
      </c>
      <c r="H27" s="3">
        <v>18886</v>
      </c>
      <c r="I27" s="6">
        <v>0.14194196310587201</v>
      </c>
      <c r="J27" s="3">
        <v>7957</v>
      </c>
      <c r="K27" s="6">
        <v>8.4116496643585795E-2</v>
      </c>
      <c r="L27" s="3">
        <v>9783</v>
      </c>
      <c r="M27" s="6">
        <v>0.103419842486389</v>
      </c>
      <c r="N27" s="3">
        <v>-1621</v>
      </c>
      <c r="O27" s="6">
        <v>-1.71362122733759E-2</v>
      </c>
      <c r="P27" s="3">
        <v>8162</v>
      </c>
      <c r="Q27" s="6">
        <v>8.6283630213013301E-2</v>
      </c>
      <c r="R27" s="3">
        <v>-3404</v>
      </c>
      <c r="S27" s="6">
        <v>-3.5984988635762903E-2</v>
      </c>
      <c r="T27" s="6">
        <v>-0.41705464346973697</v>
      </c>
    </row>
    <row r="28" spans="2:20" x14ac:dyDescent="0.25">
      <c r="B28" t="s">
        <v>102</v>
      </c>
      <c r="C28" s="3">
        <v>100904</v>
      </c>
      <c r="D28" s="3">
        <v>66548</v>
      </c>
      <c r="E28" s="3">
        <v>34356</v>
      </c>
      <c r="F28" s="5">
        <v>0.34048204233727097</v>
      </c>
      <c r="G28" s="3">
        <v>14681</v>
      </c>
      <c r="H28" s="3">
        <v>19675</v>
      </c>
      <c r="I28" s="6">
        <v>0.145494727661936</v>
      </c>
      <c r="J28" s="3">
        <v>8630</v>
      </c>
      <c r="K28" s="6">
        <v>8.5526837389994406E-2</v>
      </c>
      <c r="L28" s="3">
        <v>12031</v>
      </c>
      <c r="M28" s="6">
        <v>0.11923214144137</v>
      </c>
      <c r="N28" s="3">
        <v>-1897</v>
      </c>
      <c r="O28" s="6">
        <v>-1.88000475699674E-2</v>
      </c>
      <c r="P28" s="3">
        <v>10134</v>
      </c>
      <c r="Q28" s="6">
        <v>0.10043209387140201</v>
      </c>
      <c r="R28" s="3">
        <v>-4212</v>
      </c>
      <c r="S28" s="6">
        <v>-4.1742646475858201E-2</v>
      </c>
      <c r="T28" s="6">
        <v>-0.41563055062166898</v>
      </c>
    </row>
    <row r="29" spans="2:20" x14ac:dyDescent="0.25">
      <c r="B29" t="s">
        <v>103</v>
      </c>
      <c r="C29" s="3">
        <v>108203</v>
      </c>
      <c r="D29" s="3">
        <v>71043</v>
      </c>
      <c r="E29" s="3">
        <v>37160</v>
      </c>
      <c r="F29" s="5">
        <v>0.34342855558533403</v>
      </c>
      <c r="G29" s="3">
        <v>15777</v>
      </c>
      <c r="H29" s="3">
        <v>21383</v>
      </c>
      <c r="I29" s="6">
        <v>0.14580926591684101</v>
      </c>
      <c r="J29" s="3">
        <v>11121</v>
      </c>
      <c r="K29" s="6">
        <v>0.102779035701413</v>
      </c>
      <c r="L29" s="3">
        <v>13165</v>
      </c>
      <c r="M29" s="6">
        <v>0.121669454636193</v>
      </c>
      <c r="N29" s="3">
        <v>-2442</v>
      </c>
      <c r="O29" s="6">
        <v>-2.2568690332060999E-2</v>
      </c>
      <c r="P29" s="3">
        <v>10723</v>
      </c>
      <c r="Q29" s="6">
        <v>9.9100764304132005E-2</v>
      </c>
      <c r="R29" s="3">
        <v>-4704</v>
      </c>
      <c r="S29" s="6">
        <v>-4.3473840836206E-2</v>
      </c>
      <c r="T29" s="6">
        <v>-0.43868320432714702</v>
      </c>
    </row>
    <row r="30" spans="2:20" x14ac:dyDescent="0.25">
      <c r="B30" t="s">
        <v>104</v>
      </c>
      <c r="C30" s="3">
        <v>110225</v>
      </c>
      <c r="D30" s="3">
        <v>72653</v>
      </c>
      <c r="E30" s="3">
        <v>37572</v>
      </c>
      <c r="F30" s="5">
        <v>0.34086640961669301</v>
      </c>
      <c r="G30" s="3">
        <v>15843</v>
      </c>
      <c r="H30" s="3">
        <v>21729</v>
      </c>
      <c r="I30" s="6">
        <v>0.143733272850986</v>
      </c>
      <c r="J30" s="3">
        <v>11242</v>
      </c>
      <c r="K30" s="6">
        <v>0.101991381265593</v>
      </c>
      <c r="L30" s="3">
        <v>13687</v>
      </c>
      <c r="M30" s="6">
        <v>0.124173281923338</v>
      </c>
      <c r="N30" s="3">
        <v>-2678</v>
      </c>
      <c r="O30" s="6">
        <v>-2.42957586754366E-2</v>
      </c>
      <c r="P30" s="3">
        <v>11009</v>
      </c>
      <c r="Q30" s="6">
        <v>9.9877523247902E-2</v>
      </c>
      <c r="R30" s="3">
        <v>-5958</v>
      </c>
      <c r="S30" s="6">
        <v>-5.4053073259242398E-2</v>
      </c>
      <c r="T30" s="6">
        <v>-0.54119356889817405</v>
      </c>
    </row>
    <row r="31" spans="2:20" x14ac:dyDescent="0.25">
      <c r="B31" t="s">
        <v>105</v>
      </c>
      <c r="C31" s="3">
        <v>132110</v>
      </c>
      <c r="D31" s="3">
        <v>87257</v>
      </c>
      <c r="E31" s="3">
        <v>44853</v>
      </c>
      <c r="F31" s="5">
        <v>0.33951252743925497</v>
      </c>
      <c r="G31" s="3">
        <v>18278</v>
      </c>
      <c r="H31" s="3">
        <v>26575</v>
      </c>
      <c r="I31" s="6">
        <v>0.13835440163500101</v>
      </c>
      <c r="J31" s="3">
        <v>12866</v>
      </c>
      <c r="K31" s="6">
        <v>9.73885398531526E-2</v>
      </c>
      <c r="L31" s="3">
        <v>18839</v>
      </c>
      <c r="M31" s="6">
        <v>0.14260086291726501</v>
      </c>
      <c r="N31" s="3">
        <v>-2463</v>
      </c>
      <c r="O31" s="6">
        <v>-1.8643554613579499E-2</v>
      </c>
      <c r="P31" s="3">
        <v>16376</v>
      </c>
      <c r="Q31" s="6">
        <v>0.123957308303686</v>
      </c>
      <c r="R31" s="3">
        <v>-6451</v>
      </c>
      <c r="S31" s="6">
        <v>-4.8830520021194403E-2</v>
      </c>
      <c r="T31" s="6">
        <v>-0.39393014167073698</v>
      </c>
    </row>
    <row r="32" spans="2:20" x14ac:dyDescent="0.25">
      <c r="B32" t="s">
        <v>106</v>
      </c>
      <c r="C32" s="3">
        <v>151157</v>
      </c>
      <c r="D32" s="3">
        <v>100325</v>
      </c>
      <c r="E32" s="3">
        <v>50832</v>
      </c>
      <c r="F32" s="5">
        <v>0.336286113114179</v>
      </c>
      <c r="G32" s="3">
        <v>23040</v>
      </c>
      <c r="H32" s="3">
        <v>27792</v>
      </c>
      <c r="I32" s="6">
        <v>0.152424300561667</v>
      </c>
      <c r="J32" s="3">
        <v>16433</v>
      </c>
      <c r="K32" s="6">
        <v>0.108714779996956</v>
      </c>
      <c r="L32" s="3">
        <v>16571</v>
      </c>
      <c r="M32" s="6">
        <v>0.109627738047195</v>
      </c>
      <c r="N32" s="3">
        <v>-2566</v>
      </c>
      <c r="O32" s="6">
        <v>-1.69757272240121E-2</v>
      </c>
      <c r="P32" s="3">
        <v>14005</v>
      </c>
      <c r="Q32" s="6">
        <v>9.2652010823183806E-2</v>
      </c>
      <c r="R32" s="3">
        <v>-6985</v>
      </c>
      <c r="S32" s="6">
        <v>-4.6210231745800703E-2</v>
      </c>
      <c r="T32" s="6">
        <v>-0.49875044626918902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7939E-B893-4A61-818C-43CD02673FE9}">
  <dimension ref="B2:K32"/>
  <sheetViews>
    <sheetView workbookViewId="0">
      <selection activeCell="C3" sqref="C3:F32"/>
    </sheetView>
  </sheetViews>
  <sheetFormatPr defaultRowHeight="15" x14ac:dyDescent="0.25"/>
  <cols>
    <col min="2" max="2" width="12.42578125" customWidth="1"/>
    <col min="3" max="3" width="12.5703125" bestFit="1" customWidth="1"/>
    <col min="4" max="4" width="11.5703125" bestFit="1" customWidth="1"/>
    <col min="5" max="5" width="14.7109375" customWidth="1"/>
    <col min="6" max="6" width="14.85546875" bestFit="1" customWidth="1"/>
    <col min="7" max="7" width="20.28515625" bestFit="1" customWidth="1"/>
    <col min="8" max="8" width="11.5703125" bestFit="1" customWidth="1"/>
    <col min="9" max="9" width="9.85546875" bestFit="1" customWidth="1"/>
    <col min="10" max="11" width="13" bestFit="1" customWidth="1"/>
  </cols>
  <sheetData>
    <row r="2" spans="2:11" x14ac:dyDescent="0.25">
      <c r="B2" t="s">
        <v>5</v>
      </c>
      <c r="C2" t="s">
        <v>8</v>
      </c>
      <c r="D2" t="s">
        <v>16</v>
      </c>
      <c r="E2" t="s">
        <v>10</v>
      </c>
      <c r="F2" t="s">
        <v>12</v>
      </c>
      <c r="G2" t="s">
        <v>13</v>
      </c>
      <c r="H2" s="26" t="s">
        <v>14</v>
      </c>
      <c r="I2" s="26" t="s">
        <v>9</v>
      </c>
      <c r="J2" s="26" t="s">
        <v>11</v>
      </c>
      <c r="K2" s="26" t="s">
        <v>68</v>
      </c>
    </row>
    <row r="3" spans="2:11" x14ac:dyDescent="0.25">
      <c r="B3" t="s">
        <v>77</v>
      </c>
      <c r="C3" s="3">
        <v>7148.4</v>
      </c>
      <c r="D3" s="3">
        <v>-94.4</v>
      </c>
      <c r="E3" s="3">
        <v>-35.799999999999997</v>
      </c>
      <c r="F3" s="3">
        <v>21640</v>
      </c>
      <c r="G3">
        <v>1910</v>
      </c>
      <c r="H3" s="31" t="e">
        <f>(Table3[[#This Row],[SharesOutstanding]]-G2)/G2</f>
        <v>#VALUE!</v>
      </c>
      <c r="I3" s="31" t="e">
        <f>(Table3[[#This Row],[Revenue]]-C2)/C2</f>
        <v>#VALUE!</v>
      </c>
      <c r="J3" s="31" t="e">
        <f>(Table3[[#This Row],[Dividend]]-E2)/E2</f>
        <v>#VALUE!</v>
      </c>
      <c r="K3" s="31" t="e">
        <f>(Table3[[#This Row],[MarketValue]]-F2)/F2</f>
        <v>#VALUE!</v>
      </c>
    </row>
    <row r="4" spans="2:11" x14ac:dyDescent="0.25">
      <c r="B4" t="s">
        <v>78</v>
      </c>
      <c r="C4" s="3">
        <v>9238.7999999999993</v>
      </c>
      <c r="D4" s="3">
        <v>-467.7</v>
      </c>
      <c r="E4" s="3">
        <v>-50.3</v>
      </c>
      <c r="F4" s="3">
        <v>17517.302</v>
      </c>
      <c r="G4">
        <v>1988.6959999999999</v>
      </c>
      <c r="H4" s="31">
        <f>(Table3[[#This Row],[SharesOutstanding]]-G3)/G3</f>
        <v>4.120209424083765E-2</v>
      </c>
      <c r="I4" s="31">
        <f>(Table3[[#This Row],[Revenue]]-C3)/C3</f>
        <v>0.29242907503777066</v>
      </c>
      <c r="J4" s="31">
        <f>(Table3[[#This Row],[Dividend]]-E3)/E3</f>
        <v>0.4050279329608939</v>
      </c>
      <c r="K4" s="31">
        <f>(Table3[[#This Row],[MarketValue]]-F3)/F3</f>
        <v>-0.19051284658040668</v>
      </c>
    </row>
    <row r="5" spans="2:11" x14ac:dyDescent="0.25">
      <c r="B5" t="s">
        <v>79</v>
      </c>
      <c r="C5" s="3">
        <v>12476.7</v>
      </c>
      <c r="D5" s="3">
        <v>-566.20000000000005</v>
      </c>
      <c r="E5" s="3">
        <v>-67.8</v>
      </c>
      <c r="F5" s="3">
        <v>21179.392</v>
      </c>
      <c r="G5">
        <v>2084.4830000000002</v>
      </c>
      <c r="H5" s="31">
        <f>(Table3[[#This Row],[SharesOutstanding]]-G4)/G4</f>
        <v>4.8165732721341156E-2</v>
      </c>
      <c r="I5" s="31">
        <f>(Table3[[#This Row],[Revenue]]-C4)/C4</f>
        <v>0.35046759319392146</v>
      </c>
      <c r="J5" s="31">
        <f>(Table3[[#This Row],[Dividend]]-E4)/E4</f>
        <v>0.34791252485089463</v>
      </c>
      <c r="K5" s="31">
        <f>(Table3[[#This Row],[MarketValue]]-F4)/F4</f>
        <v>0.20905559543358904</v>
      </c>
    </row>
    <row r="6" spans="2:11" x14ac:dyDescent="0.25">
      <c r="B6" t="s">
        <v>80</v>
      </c>
      <c r="C6" s="3">
        <v>15470.4</v>
      </c>
      <c r="D6" s="3">
        <v>-565.1</v>
      </c>
      <c r="E6" s="3">
        <v>-89.7</v>
      </c>
      <c r="F6" s="3">
        <v>20494.473000000002</v>
      </c>
      <c r="G6">
        <v>2151.471</v>
      </c>
      <c r="H6" s="31">
        <f>(Table3[[#This Row],[SharesOutstanding]]-G5)/G5</f>
        <v>3.2136505790644407E-2</v>
      </c>
      <c r="I6" s="31">
        <f>(Table3[[#This Row],[Revenue]]-C5)/C5</f>
        <v>0.23994325422587692</v>
      </c>
      <c r="J6" s="31">
        <f>(Table3[[#This Row],[Dividend]]-E5)/E5</f>
        <v>0.32300884955752224</v>
      </c>
      <c r="K6" s="31">
        <f>(Table3[[#This Row],[MarketValue]]-F5)/F5</f>
        <v>-3.2338935886355856E-2</v>
      </c>
    </row>
    <row r="7" spans="2:11" x14ac:dyDescent="0.25">
      <c r="B7" t="s">
        <v>81</v>
      </c>
      <c r="C7" s="3">
        <v>19535</v>
      </c>
      <c r="D7" s="3">
        <v>-94</v>
      </c>
      <c r="E7" s="3">
        <v>-110</v>
      </c>
      <c r="F7" s="3">
        <v>22524.59</v>
      </c>
      <c r="G7">
        <v>2181.395</v>
      </c>
      <c r="H7" s="31">
        <f>(Table3[[#This Row],[SharesOutstanding]]-G6)/G6</f>
        <v>1.3908623448793862E-2</v>
      </c>
      <c r="I7" s="31">
        <f>(Table3[[#This Row],[Revenue]]-C6)/C6</f>
        <v>0.26273399524252772</v>
      </c>
      <c r="J7" s="31">
        <f>(Table3[[#This Row],[Dividend]]-E6)/E6</f>
        <v>0.22630992196209584</v>
      </c>
      <c r="K7" s="31">
        <f>(Table3[[#This Row],[MarketValue]]-F6)/F6</f>
        <v>9.9056804241806962E-2</v>
      </c>
    </row>
    <row r="8" spans="2:11" x14ac:dyDescent="0.25">
      <c r="B8" t="s">
        <v>82</v>
      </c>
      <c r="C8" s="3">
        <v>24156</v>
      </c>
      <c r="D8" s="3">
        <v>-452</v>
      </c>
      <c r="E8" s="3">
        <v>-139</v>
      </c>
      <c r="F8" s="3">
        <v>41643.184000000001</v>
      </c>
      <c r="G8">
        <v>2230.7689999999998</v>
      </c>
      <c r="H8" s="31">
        <f>(Table3[[#This Row],[SharesOutstanding]]-G7)/G7</f>
        <v>2.2634140080086275E-2</v>
      </c>
      <c r="I8" s="31">
        <f>(Table3[[#This Row],[Revenue]]-C7)/C7</f>
        <v>0.23654978244177119</v>
      </c>
      <c r="J8" s="31">
        <f>(Table3[[#This Row],[Dividend]]-E7)/E7</f>
        <v>0.26363636363636361</v>
      </c>
      <c r="K8" s="31">
        <f>(Table3[[#This Row],[MarketValue]]-F7)/F7</f>
        <v>0.84878765828811986</v>
      </c>
    </row>
    <row r="9" spans="2:11" x14ac:dyDescent="0.25">
      <c r="B9" t="s">
        <v>83</v>
      </c>
      <c r="C9" s="3">
        <v>30219</v>
      </c>
      <c r="D9" s="3">
        <v>-403</v>
      </c>
      <c r="E9" s="3">
        <v>-168</v>
      </c>
      <c r="F9" s="3">
        <v>84268.324999999997</v>
      </c>
      <c r="G9">
        <v>2273.239</v>
      </c>
      <c r="H9" s="31">
        <f>(Table3[[#This Row],[SharesOutstanding]]-G8)/G8</f>
        <v>1.9038277831546099E-2</v>
      </c>
      <c r="I9" s="31">
        <f>(Table3[[#This Row],[Revenue]]-C8)/C8</f>
        <v>0.25099354197714852</v>
      </c>
      <c r="J9" s="31">
        <f>(Table3[[#This Row],[Dividend]]-E8)/E8</f>
        <v>0.20863309352517986</v>
      </c>
      <c r="K9" s="31">
        <f>(Table3[[#This Row],[MarketValue]]-F8)/F8</f>
        <v>1.0235802574558179</v>
      </c>
    </row>
    <row r="10" spans="2:11" x14ac:dyDescent="0.25">
      <c r="B10" t="s">
        <v>84</v>
      </c>
      <c r="C10" s="3">
        <v>38434</v>
      </c>
      <c r="D10" s="3">
        <v>-135</v>
      </c>
      <c r="E10" s="3">
        <v>-255</v>
      </c>
      <c r="F10" s="3">
        <v>130493.64200000001</v>
      </c>
      <c r="G10">
        <v>2342</v>
      </c>
      <c r="H10" s="31">
        <f>(Table3[[#This Row],[SharesOutstanding]]-G9)/G9</f>
        <v>3.0248029353710702E-2</v>
      </c>
      <c r="I10" s="31">
        <f>(Table3[[#This Row],[Revenue]]-C9)/C9</f>
        <v>0.27184883682451438</v>
      </c>
      <c r="J10" s="31">
        <f>(Table3[[#This Row],[Dividend]]-E9)/E9</f>
        <v>0.5178571428571429</v>
      </c>
      <c r="K10" s="31">
        <f>(Table3[[#This Row],[MarketValue]]-F9)/F9</f>
        <v>0.54854913753180701</v>
      </c>
    </row>
    <row r="11" spans="2:11" x14ac:dyDescent="0.25">
      <c r="B11" t="s">
        <v>85</v>
      </c>
      <c r="C11" s="3">
        <v>45738</v>
      </c>
      <c r="D11" s="3">
        <v>-762</v>
      </c>
      <c r="E11" s="3">
        <v>-371</v>
      </c>
      <c r="F11" s="3">
        <v>112004.75</v>
      </c>
      <c r="G11">
        <v>2352</v>
      </c>
      <c r="H11" s="31">
        <f>(Table3[[#This Row],[SharesOutstanding]]-G10)/G10</f>
        <v>4.269854824935952E-3</v>
      </c>
      <c r="I11" s="31">
        <f>(Table3[[#This Row],[Revenue]]-C10)/C10</f>
        <v>0.19004006868918144</v>
      </c>
      <c r="J11" s="31">
        <f>(Table3[[#This Row],[Dividend]]-E10)/E10</f>
        <v>0.45490196078431372</v>
      </c>
      <c r="K11" s="31">
        <f>(Table3[[#This Row],[MarketValue]]-F10)/F10</f>
        <v>-0.14168423623275075</v>
      </c>
    </row>
    <row r="12" spans="2:11" x14ac:dyDescent="0.25">
      <c r="B12" t="s">
        <v>86</v>
      </c>
      <c r="C12" s="3">
        <v>53553</v>
      </c>
      <c r="D12" s="3">
        <v>2570</v>
      </c>
      <c r="E12" s="3">
        <v>-396</v>
      </c>
      <c r="F12" s="3">
        <v>117505.63</v>
      </c>
      <c r="G12">
        <v>2353</v>
      </c>
      <c r="H12" s="31">
        <f>(Table3[[#This Row],[SharesOutstanding]]-G11)/G11</f>
        <v>4.2517006802721087E-4</v>
      </c>
      <c r="I12" s="31">
        <f>(Table3[[#This Row],[Revenue]]-C11)/C11</f>
        <v>0.17086448904630722</v>
      </c>
      <c r="J12" s="31">
        <f>(Table3[[#This Row],[Dividend]]-E11)/E11</f>
        <v>6.7385444743935305E-2</v>
      </c>
      <c r="K12" s="31">
        <f>(Table3[[#This Row],[MarketValue]]-F11)/F11</f>
        <v>4.9112917086105767E-2</v>
      </c>
    </row>
    <row r="13" spans="2:11" x14ac:dyDescent="0.25">
      <c r="B13" t="s">
        <v>87</v>
      </c>
      <c r="C13" s="3">
        <v>58247</v>
      </c>
      <c r="D13" s="3">
        <v>2053</v>
      </c>
      <c r="E13" s="3">
        <v>-492</v>
      </c>
      <c r="F13" s="3">
        <v>47923.7</v>
      </c>
      <c r="G13">
        <v>2344</v>
      </c>
      <c r="H13" s="31">
        <f>(Table3[[#This Row],[SharesOutstanding]]-G12)/G12</f>
        <v>-3.824904377390565E-3</v>
      </c>
      <c r="I13" s="31">
        <f>(Table3[[#This Row],[Revenue]]-C12)/C12</f>
        <v>8.7651485444326188E-2</v>
      </c>
      <c r="J13" s="31">
        <f>(Table3[[#This Row],[Dividend]]-E12)/E12</f>
        <v>0.24242424242424243</v>
      </c>
      <c r="K13" s="31">
        <f>(Table3[[#This Row],[MarketValue]]-F12)/F12</f>
        <v>-0.59215826509759584</v>
      </c>
    </row>
    <row r="14" spans="2:11" x14ac:dyDescent="0.25">
      <c r="B14" t="s">
        <v>88</v>
      </c>
      <c r="C14" s="3">
        <v>64816</v>
      </c>
      <c r="D14" s="3">
        <v>3037</v>
      </c>
      <c r="E14" s="3">
        <v>-595</v>
      </c>
      <c r="F14" s="3">
        <v>80055.789999999994</v>
      </c>
      <c r="G14">
        <v>2289</v>
      </c>
      <c r="H14" s="31">
        <f>(Table3[[#This Row],[SharesOutstanding]]-G13)/G13</f>
        <v>-2.3464163822525596E-2</v>
      </c>
      <c r="I14" s="31">
        <f>(Table3[[#This Row],[Revenue]]-C13)/C13</f>
        <v>0.11277834051539135</v>
      </c>
      <c r="J14" s="31">
        <f>(Table3[[#This Row],[Dividend]]-E13)/E13</f>
        <v>0.20934959349593496</v>
      </c>
      <c r="K14" s="31">
        <f>(Table3[[#This Row],[MarketValue]]-F13)/F13</f>
        <v>0.6704843323866897</v>
      </c>
    </row>
    <row r="15" spans="2:11" x14ac:dyDescent="0.25">
      <c r="B15" t="s">
        <v>89</v>
      </c>
      <c r="C15" s="3">
        <v>73094</v>
      </c>
      <c r="D15" s="3">
        <v>2684</v>
      </c>
      <c r="E15" s="3">
        <v>-719</v>
      </c>
      <c r="F15" s="3">
        <v>90153.1</v>
      </c>
      <c r="G15">
        <v>2216</v>
      </c>
      <c r="H15" s="31">
        <f>(Table3[[#This Row],[SharesOutstanding]]-G14)/G14</f>
        <v>-3.1891655744866756E-2</v>
      </c>
      <c r="I15" s="31">
        <f>(Table3[[#This Row],[Revenue]]-C14)/C14</f>
        <v>0.12771537891878548</v>
      </c>
      <c r="J15" s="31">
        <f>(Table3[[#This Row],[Dividend]]-E14)/E14</f>
        <v>0.20840336134453782</v>
      </c>
      <c r="K15" s="31">
        <f>(Table3[[#This Row],[MarketValue]]-F14)/F14</f>
        <v>0.12612841619575565</v>
      </c>
    </row>
    <row r="16" spans="2:11" x14ac:dyDescent="0.25">
      <c r="B16" t="s">
        <v>90</v>
      </c>
      <c r="C16" s="3">
        <v>77019</v>
      </c>
      <c r="D16" s="3">
        <v>2739</v>
      </c>
      <c r="E16" s="3">
        <v>-857</v>
      </c>
      <c r="F16" s="3">
        <v>86128.2</v>
      </c>
      <c r="G16">
        <v>2147</v>
      </c>
      <c r="H16" s="31">
        <f>(Table3[[#This Row],[SharesOutstanding]]-G15)/G15</f>
        <v>-3.1137184115523464E-2</v>
      </c>
      <c r="I16" s="31">
        <f>(Table3[[#This Row],[Revenue]]-C15)/C15</f>
        <v>5.3697977946206253E-2</v>
      </c>
      <c r="J16" s="31">
        <f>(Table3[[#This Row],[Dividend]]-E15)/E15</f>
        <v>0.19193324061196107</v>
      </c>
      <c r="K16" s="31">
        <f>(Table3[[#This Row],[MarketValue]]-F15)/F15</f>
        <v>-4.4645164725339546E-2</v>
      </c>
    </row>
    <row r="17" spans="2:11" x14ac:dyDescent="0.25">
      <c r="B17" t="s">
        <v>91</v>
      </c>
      <c r="C17" s="3">
        <v>79022</v>
      </c>
      <c r="D17" s="3">
        <v>4118</v>
      </c>
      <c r="E17" s="3">
        <v>-1395</v>
      </c>
      <c r="F17" s="3">
        <v>80257.8</v>
      </c>
      <c r="G17">
        <v>2062</v>
      </c>
      <c r="H17" s="31">
        <f>(Table3[[#This Row],[SharesOutstanding]]-G16)/G16</f>
        <v>-3.959012575687005E-2</v>
      </c>
      <c r="I17" s="31">
        <f>(Table3[[#This Row],[Revenue]]-C16)/C16</f>
        <v>2.600656980745011E-2</v>
      </c>
      <c r="J17" s="31">
        <f>(Table3[[#This Row],[Dividend]]-E16)/E16</f>
        <v>0.62777129521586927</v>
      </c>
      <c r="K17" s="31">
        <f>(Table3[[#This Row],[MarketValue]]-F16)/F16</f>
        <v>-6.8158860860902643E-2</v>
      </c>
    </row>
    <row r="18" spans="2:11" x14ac:dyDescent="0.25">
      <c r="B18" t="s">
        <v>92</v>
      </c>
      <c r="C18" s="3">
        <v>77349</v>
      </c>
      <c r="D18" s="3">
        <v>2169</v>
      </c>
      <c r="E18" s="3">
        <v>-1709</v>
      </c>
      <c r="F18" s="3">
        <v>51781.599999999999</v>
      </c>
      <c r="G18">
        <v>1856</v>
      </c>
      <c r="H18" s="31">
        <f>(Table3[[#This Row],[SharesOutstanding]]-G17)/G17</f>
        <v>-9.990300678952474E-2</v>
      </c>
      <c r="I18" s="31">
        <f>(Table3[[#This Row],[Revenue]]-C17)/C17</f>
        <v>-2.1171319379413328E-2</v>
      </c>
      <c r="J18" s="31">
        <f>(Table3[[#This Row],[Dividend]]-E17)/E17</f>
        <v>0.22508960573476702</v>
      </c>
      <c r="K18" s="31">
        <f>(Table3[[#This Row],[MarketValue]]-F17)/F17</f>
        <v>-0.35480912758635302</v>
      </c>
    </row>
    <row r="19" spans="2:11" x14ac:dyDescent="0.25">
      <c r="B19" t="s">
        <v>93</v>
      </c>
      <c r="C19" s="3">
        <v>71288</v>
      </c>
      <c r="D19" s="3">
        <v>3681</v>
      </c>
      <c r="E19" s="3">
        <v>-1521</v>
      </c>
      <c r="F19" s="3">
        <v>36520.908000000003</v>
      </c>
      <c r="G19">
        <v>1686</v>
      </c>
      <c r="H19" s="31">
        <f>(Table3[[#This Row],[SharesOutstanding]]-G18)/G18</f>
        <v>-9.1594827586206892E-2</v>
      </c>
      <c r="I19" s="31">
        <f>(Table3[[#This Row],[Revenue]]-C18)/C18</f>
        <v>-7.8359125521984777E-2</v>
      </c>
      <c r="J19" s="31">
        <f>(Table3[[#This Row],[Dividend]]-E18)/E18</f>
        <v>-0.11000585137507314</v>
      </c>
      <c r="K19" s="31">
        <f>(Table3[[#This Row],[MarketValue]]-F18)/F18</f>
        <v>-0.29471263923864838</v>
      </c>
    </row>
    <row r="20" spans="2:11" x14ac:dyDescent="0.25">
      <c r="B20" t="s">
        <v>94</v>
      </c>
      <c r="C20" s="3">
        <v>66176</v>
      </c>
      <c r="D20" s="3">
        <v>4159</v>
      </c>
      <c r="E20" s="3">
        <v>-1525</v>
      </c>
      <c r="F20" s="3">
        <v>47560.98</v>
      </c>
      <c r="G20">
        <v>1692</v>
      </c>
      <c r="H20" s="31">
        <f>(Table3[[#This Row],[SharesOutstanding]]-G19)/G19</f>
        <v>3.5587188612099642E-3</v>
      </c>
      <c r="I20" s="31">
        <f>(Table3[[#This Row],[Revenue]]-C19)/C19</f>
        <v>-7.1709123555156545E-2</v>
      </c>
      <c r="J20" s="31">
        <f>(Table3[[#This Row],[Dividend]]-E19)/E19</f>
        <v>2.6298487836949377E-3</v>
      </c>
      <c r="K20" s="31">
        <f>(Table3[[#This Row],[MarketValue]]-F19)/F19</f>
        <v>0.30229456507488806</v>
      </c>
    </row>
    <row r="21" spans="2:11" x14ac:dyDescent="0.25">
      <c r="B21" t="s">
        <v>95</v>
      </c>
      <c r="C21" s="3">
        <v>67997</v>
      </c>
      <c r="D21" s="3">
        <v>3489</v>
      </c>
      <c r="E21" s="3">
        <v>-1569</v>
      </c>
      <c r="F21" s="3">
        <v>59677.71</v>
      </c>
      <c r="G21">
        <v>1658</v>
      </c>
      <c r="H21" s="31">
        <f>(Table3[[#This Row],[SharesOutstanding]]-G20)/G20</f>
        <v>-2.0094562647754138E-2</v>
      </c>
      <c r="I21" s="31">
        <f>(Table3[[#This Row],[Revenue]]-C20)/C20</f>
        <v>2.7517529013539651E-2</v>
      </c>
      <c r="J21" s="31">
        <f>(Table3[[#This Row],[Dividend]]-E20)/E20</f>
        <v>2.8852459016393443E-2</v>
      </c>
      <c r="K21" s="31">
        <f>(Table3[[#This Row],[MarketValue]]-F20)/F20</f>
        <v>0.25476199186812371</v>
      </c>
    </row>
    <row r="22" spans="2:11" x14ac:dyDescent="0.25">
      <c r="B22" t="s">
        <v>96</v>
      </c>
      <c r="C22" s="3">
        <v>70395</v>
      </c>
      <c r="D22" s="3">
        <v>5430</v>
      </c>
      <c r="E22" s="3">
        <v>-1632</v>
      </c>
      <c r="F22" s="3">
        <v>68227.429999999993</v>
      </c>
      <c r="G22">
        <v>1570</v>
      </c>
      <c r="H22" s="31">
        <f>(Table3[[#This Row],[SharesOutstanding]]-G21)/G21</f>
        <v>-5.3075995174909532E-2</v>
      </c>
      <c r="I22" s="31">
        <f>(Table3[[#This Row],[Revenue]]-C21)/C21</f>
        <v>3.5266261746841769E-2</v>
      </c>
      <c r="J22" s="31">
        <f>(Table3[[#This Row],[Dividend]]-E21)/E21</f>
        <v>4.0152963671128104E-2</v>
      </c>
      <c r="K22" s="31">
        <f>(Table3[[#This Row],[MarketValue]]-F21)/F21</f>
        <v>0.14326488063968931</v>
      </c>
    </row>
    <row r="23" spans="2:11" x14ac:dyDescent="0.25">
      <c r="B23" t="s">
        <v>97</v>
      </c>
      <c r="C23" s="3">
        <v>74754</v>
      </c>
      <c r="D23" s="3">
        <v>5663</v>
      </c>
      <c r="E23" s="3">
        <v>-1743</v>
      </c>
      <c r="F23" s="3">
        <v>99309.28</v>
      </c>
      <c r="G23">
        <v>1511</v>
      </c>
      <c r="H23" s="31">
        <f>(Table3[[#This Row],[SharesOutstanding]]-G22)/G22</f>
        <v>-3.7579617834394903E-2</v>
      </c>
      <c r="I23" s="31">
        <f>(Table3[[#This Row],[Revenue]]-C22)/C22</f>
        <v>6.1922011506499043E-2</v>
      </c>
      <c r="J23" s="31">
        <f>(Table3[[#This Row],[Dividend]]-E22)/E22</f>
        <v>6.8014705882352935E-2</v>
      </c>
      <c r="K23" s="31">
        <f>(Table3[[#This Row],[MarketValue]]-F22)/F22</f>
        <v>0.45556237425328799</v>
      </c>
    </row>
    <row r="24" spans="2:11" x14ac:dyDescent="0.25">
      <c r="B24" t="s">
        <v>98</v>
      </c>
      <c r="C24" s="3">
        <v>78812</v>
      </c>
      <c r="D24" s="3">
        <v>6239</v>
      </c>
      <c r="E24" s="3">
        <v>-2243</v>
      </c>
      <c r="F24" s="3">
        <v>106053</v>
      </c>
      <c r="G24">
        <v>1434</v>
      </c>
      <c r="H24" s="31">
        <f>(Table3[[#This Row],[SharesOutstanding]]-G23)/G23</f>
        <v>-5.0959629384513566E-2</v>
      </c>
      <c r="I24" s="31">
        <f>(Table3[[#This Row],[Revenue]]-C23)/C23</f>
        <v>5.42847205500709E-2</v>
      </c>
      <c r="J24" s="31">
        <f>(Table3[[#This Row],[Dividend]]-E23)/E23</f>
        <v>0.2868617326448652</v>
      </c>
      <c r="K24" s="31">
        <f>(Table3[[#This Row],[MarketValue]]-F23)/F23</f>
        <v>6.7906241994705852E-2</v>
      </c>
    </row>
    <row r="25" spans="2:11" x14ac:dyDescent="0.25">
      <c r="B25" t="s">
        <v>99</v>
      </c>
      <c r="C25" s="3">
        <v>83176</v>
      </c>
      <c r="D25" s="3">
        <v>6800</v>
      </c>
      <c r="E25" s="3">
        <v>-2530</v>
      </c>
      <c r="F25" s="3">
        <v>136476.94</v>
      </c>
      <c r="G25">
        <v>1346</v>
      </c>
      <c r="H25" s="31">
        <f>(Table3[[#This Row],[SharesOutstanding]]-G24)/G24</f>
        <v>-6.1366806136680614E-2</v>
      </c>
      <c r="I25" s="31">
        <f>(Table3[[#This Row],[Revenue]]-C24)/C24</f>
        <v>5.5372278333248745E-2</v>
      </c>
      <c r="J25" s="31">
        <f>(Table3[[#This Row],[Dividend]]-E24)/E24</f>
        <v>0.12795363352652697</v>
      </c>
      <c r="K25" s="31">
        <f>(Table3[[#This Row],[MarketValue]]-F24)/F24</f>
        <v>0.28687486445456517</v>
      </c>
    </row>
    <row r="26" spans="2:11" x14ac:dyDescent="0.25">
      <c r="B26" t="s">
        <v>100</v>
      </c>
      <c r="C26" s="3">
        <v>88519</v>
      </c>
      <c r="D26" s="3">
        <v>7870</v>
      </c>
      <c r="E26" s="3">
        <v>-3031</v>
      </c>
      <c r="F26" s="3">
        <v>157451.51999999999</v>
      </c>
      <c r="G26">
        <v>1283</v>
      </c>
      <c r="H26" s="31">
        <f>(Table3[[#This Row],[SharesOutstanding]]-G25)/G25</f>
        <v>-4.6805349182763745E-2</v>
      </c>
      <c r="I26" s="31">
        <f>(Table3[[#This Row],[Revenue]]-C25)/C25</f>
        <v>6.4237279984610943E-2</v>
      </c>
      <c r="J26" s="31">
        <f>(Table3[[#This Row],[Dividend]]-E25)/E25</f>
        <v>0.19802371541501976</v>
      </c>
      <c r="K26" s="31">
        <f>(Table3[[#This Row],[MarketValue]]-F25)/F25</f>
        <v>0.15368589008516739</v>
      </c>
    </row>
    <row r="27" spans="2:11" x14ac:dyDescent="0.25">
      <c r="B27" t="s">
        <v>101</v>
      </c>
      <c r="C27" s="3">
        <v>94595</v>
      </c>
      <c r="D27" s="3">
        <v>8162</v>
      </c>
      <c r="E27" s="3">
        <v>-3404</v>
      </c>
      <c r="F27" s="3">
        <v>165508.74</v>
      </c>
      <c r="G27">
        <v>1234</v>
      </c>
      <c r="H27" s="31">
        <f>(Table3[[#This Row],[SharesOutstanding]]-G26)/G26</f>
        <v>-3.8191738113795788E-2</v>
      </c>
      <c r="I27" s="31">
        <f>(Table3[[#This Row],[Revenue]]-C26)/C26</f>
        <v>6.8640630825020615E-2</v>
      </c>
      <c r="J27" s="31">
        <f>(Table3[[#This Row],[Dividend]]-E26)/E26</f>
        <v>0.12306169580996371</v>
      </c>
      <c r="K27" s="31">
        <f>(Table3[[#This Row],[MarketValue]]-F26)/F26</f>
        <v>5.1172703826549287E-2</v>
      </c>
    </row>
    <row r="28" spans="2:11" x14ac:dyDescent="0.25">
      <c r="B28" t="s">
        <v>102</v>
      </c>
      <c r="C28" s="3">
        <v>100904</v>
      </c>
      <c r="D28" s="3">
        <v>10134</v>
      </c>
      <c r="E28" s="3">
        <v>-4212</v>
      </c>
      <c r="F28" s="3">
        <v>232642.2</v>
      </c>
      <c r="G28">
        <v>1184</v>
      </c>
      <c r="H28" s="31">
        <f>(Table3[[#This Row],[SharesOutstanding]]-G27)/G27</f>
        <v>-4.0518638573743923E-2</v>
      </c>
      <c r="I28" s="31">
        <f>(Table3[[#This Row],[Revenue]]-C27)/C27</f>
        <v>6.6694857022041337E-2</v>
      </c>
      <c r="J28" s="31">
        <f>(Table3[[#This Row],[Dividend]]-E27)/E27</f>
        <v>0.23736780258519388</v>
      </c>
      <c r="K28" s="31">
        <f>(Table3[[#This Row],[MarketValue]]-F27)/F27</f>
        <v>0.40561882109669872</v>
      </c>
    </row>
    <row r="29" spans="2:11" x14ac:dyDescent="0.25">
      <c r="B29" t="s">
        <v>103</v>
      </c>
      <c r="C29" s="3">
        <v>108203</v>
      </c>
      <c r="D29" s="3">
        <v>10723</v>
      </c>
      <c r="E29" s="3">
        <v>-4704</v>
      </c>
      <c r="F29" s="3">
        <v>202800.65</v>
      </c>
      <c r="G29">
        <v>1143</v>
      </c>
      <c r="H29" s="31">
        <f>(Table3[[#This Row],[SharesOutstanding]]-G28)/G28</f>
        <v>-3.4628378378378379E-2</v>
      </c>
      <c r="I29" s="31">
        <f>(Table3[[#This Row],[Revenue]]-C28)/C28</f>
        <v>7.2336081820344095E-2</v>
      </c>
      <c r="J29" s="31">
        <f>(Table3[[#This Row],[Dividend]]-E28)/E28</f>
        <v>0.11680911680911681</v>
      </c>
      <c r="K29" s="31">
        <f>(Table3[[#This Row],[MarketValue]]-F28)/F28</f>
        <v>-0.12827229969455248</v>
      </c>
    </row>
    <row r="30" spans="2:11" x14ac:dyDescent="0.25">
      <c r="B30" t="s">
        <v>104</v>
      </c>
      <c r="C30" s="3">
        <v>110225</v>
      </c>
      <c r="D30" s="3">
        <v>11009</v>
      </c>
      <c r="E30" s="3">
        <v>-5958</v>
      </c>
      <c r="F30" s="3">
        <v>245663.7</v>
      </c>
      <c r="G30">
        <v>1097</v>
      </c>
      <c r="H30" s="31">
        <f>(Table3[[#This Row],[SharesOutstanding]]-G29)/G29</f>
        <v>-4.0244969378827648E-2</v>
      </c>
      <c r="I30" s="31">
        <f>(Table3[[#This Row],[Revenue]]-C29)/C29</f>
        <v>1.8687097400256925E-2</v>
      </c>
      <c r="J30" s="31">
        <f>(Table3[[#This Row],[Dividend]]-E29)/E29</f>
        <v>0.26658163265306123</v>
      </c>
      <c r="K30" s="31">
        <f>(Table3[[#This Row],[MarketValue]]-F29)/F29</f>
        <v>0.21135558490566977</v>
      </c>
    </row>
    <row r="31" spans="2:11" x14ac:dyDescent="0.25">
      <c r="B31" t="s">
        <v>105</v>
      </c>
      <c r="C31" s="3">
        <v>132110</v>
      </c>
      <c r="D31" s="3">
        <v>16376</v>
      </c>
      <c r="E31" s="3">
        <v>-6451</v>
      </c>
      <c r="F31" s="3">
        <v>291673.14</v>
      </c>
      <c r="G31">
        <v>1078</v>
      </c>
      <c r="H31" s="31">
        <f>(Table3[[#This Row],[SharesOutstanding]]-G30)/G30</f>
        <v>-1.7319963536918871E-2</v>
      </c>
      <c r="I31" s="31">
        <f>(Table3[[#This Row],[Revenue]]-C30)/C30</f>
        <v>0.19854842367883874</v>
      </c>
      <c r="J31" s="31">
        <f>(Table3[[#This Row],[Dividend]]-E30)/E30</f>
        <v>8.274588788183955E-2</v>
      </c>
      <c r="K31" s="31">
        <f>(Table3[[#This Row],[MarketValue]]-F30)/F30</f>
        <v>0.1872862779482683</v>
      </c>
    </row>
    <row r="32" spans="2:11" x14ac:dyDescent="0.25">
      <c r="B32" t="s">
        <v>106</v>
      </c>
      <c r="C32" s="3">
        <v>151157</v>
      </c>
      <c r="D32" s="3">
        <v>14005</v>
      </c>
      <c r="E32" s="3">
        <v>-6985</v>
      </c>
      <c r="F32" s="3">
        <v>379824.3</v>
      </c>
      <c r="G32">
        <v>1058</v>
      </c>
      <c r="H32" s="31">
        <f>(Table3[[#This Row],[SharesOutstanding]]-G31)/G31</f>
        <v>-1.8552875695732839E-2</v>
      </c>
      <c r="I32" s="31">
        <f>(Table3[[#This Row],[Revenue]]-C31)/C31</f>
        <v>0.14417530845507531</v>
      </c>
      <c r="J32" s="31">
        <f>(Table3[[#This Row],[Dividend]]-E31)/E31</f>
        <v>8.2777863897070217E-2</v>
      </c>
      <c r="K32" s="31">
        <f>(Table3[[#This Row],[MarketValue]]-F31)/F31</f>
        <v>0.30222584088476562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BD8A2-DF5A-465F-B8A0-1AAAA5C7FD7E}">
  <dimension ref="B2:H32"/>
  <sheetViews>
    <sheetView workbookViewId="0">
      <selection activeCell="C3" sqref="C3:H32"/>
    </sheetView>
  </sheetViews>
  <sheetFormatPr defaultRowHeight="15" x14ac:dyDescent="0.25"/>
  <cols>
    <col min="2" max="2" width="12.42578125" customWidth="1"/>
    <col min="3" max="4" width="11.5703125" bestFit="1" customWidth="1"/>
    <col min="5" max="5" width="11.140625" customWidth="1"/>
    <col min="6" max="6" width="12.28515625" bestFit="1" customWidth="1"/>
    <col min="7" max="7" width="11.42578125" bestFit="1" customWidth="1"/>
    <col min="8" max="8" width="21.140625" bestFit="1" customWidth="1"/>
    <col min="9" max="9" width="12.5703125" bestFit="1" customWidth="1"/>
    <col min="10" max="10" width="15.7109375" bestFit="1" customWidth="1"/>
    <col min="11" max="11" width="10.7109375" bestFit="1" customWidth="1"/>
    <col min="12" max="12" width="21.7109375" bestFit="1" customWidth="1"/>
    <col min="13" max="13" width="18.7109375" bestFit="1" customWidth="1"/>
    <col min="14" max="14" width="11.28515625" bestFit="1" customWidth="1"/>
    <col min="15" max="15" width="16" bestFit="1" customWidth="1"/>
    <col min="16" max="16" width="13.28515625" bestFit="1" customWidth="1"/>
    <col min="17" max="17" width="18.7109375" bestFit="1" customWidth="1"/>
    <col min="18" max="18" width="16.28515625" bestFit="1" customWidth="1"/>
  </cols>
  <sheetData>
    <row r="2" spans="2:8" x14ac:dyDescent="0.25">
      <c r="B2" t="s">
        <v>5</v>
      </c>
      <c r="C2" t="s">
        <v>73</v>
      </c>
      <c r="D2" t="s">
        <v>16</v>
      </c>
      <c r="E2" t="s">
        <v>36</v>
      </c>
      <c r="F2" t="s">
        <v>37</v>
      </c>
      <c r="G2" t="s">
        <v>10</v>
      </c>
      <c r="H2" t="s">
        <v>38</v>
      </c>
    </row>
    <row r="3" spans="2:8" x14ac:dyDescent="0.25">
      <c r="B3" t="s">
        <v>77</v>
      </c>
      <c r="C3" s="3">
        <v>338.1</v>
      </c>
      <c r="D3" s="3">
        <v>-94.4</v>
      </c>
      <c r="E3" s="3">
        <v>58.3</v>
      </c>
      <c r="F3" s="3">
        <v>0</v>
      </c>
      <c r="G3" s="3">
        <v>-35.799999999999997</v>
      </c>
      <c r="H3" s="3">
        <v>22.5</v>
      </c>
    </row>
    <row r="4" spans="2:8" x14ac:dyDescent="0.25">
      <c r="B4" t="s">
        <v>78</v>
      </c>
      <c r="C4" s="3">
        <v>396.5</v>
      </c>
      <c r="D4" s="3">
        <v>-467.7</v>
      </c>
      <c r="E4" s="3">
        <v>76.8</v>
      </c>
      <c r="F4" s="3">
        <v>0</v>
      </c>
      <c r="G4" s="3">
        <v>-50.3</v>
      </c>
      <c r="H4" s="3">
        <v>26.5</v>
      </c>
    </row>
    <row r="5" spans="2:8" x14ac:dyDescent="0.25">
      <c r="B5" t="s">
        <v>79</v>
      </c>
      <c r="C5" s="3">
        <v>534.5</v>
      </c>
      <c r="D5" s="3">
        <v>-566.20000000000005</v>
      </c>
      <c r="E5" s="3">
        <v>77.900000000000006</v>
      </c>
      <c r="F5" s="3">
        <v>0</v>
      </c>
      <c r="G5" s="3">
        <v>-67.8</v>
      </c>
      <c r="H5" s="3">
        <v>10.1</v>
      </c>
    </row>
    <row r="6" spans="2:8" x14ac:dyDescent="0.25">
      <c r="B6" t="s">
        <v>80</v>
      </c>
      <c r="C6" s="3">
        <v>713</v>
      </c>
      <c r="D6" s="3">
        <v>-565.1</v>
      </c>
      <c r="E6" s="3">
        <v>68.5</v>
      </c>
      <c r="F6" s="3">
        <v>0</v>
      </c>
      <c r="G6" s="3">
        <v>-89.7</v>
      </c>
      <c r="H6" s="3">
        <v>-21.2</v>
      </c>
    </row>
    <row r="7" spans="2:8" x14ac:dyDescent="0.25">
      <c r="B7" t="s">
        <v>81</v>
      </c>
      <c r="C7" s="3">
        <v>1100</v>
      </c>
      <c r="D7" s="3">
        <v>-94</v>
      </c>
      <c r="E7" s="3">
        <v>104</v>
      </c>
      <c r="F7" s="3">
        <v>0</v>
      </c>
      <c r="G7" s="3">
        <v>-110</v>
      </c>
      <c r="H7" s="3">
        <v>-6</v>
      </c>
    </row>
    <row r="8" spans="2:8" x14ac:dyDescent="0.25">
      <c r="B8" t="s">
        <v>82</v>
      </c>
      <c r="C8" s="3">
        <v>1029</v>
      </c>
      <c r="D8" s="3">
        <v>-452</v>
      </c>
      <c r="E8" s="3">
        <v>122</v>
      </c>
      <c r="F8" s="3">
        <v>0</v>
      </c>
      <c r="G8" s="3">
        <v>-139</v>
      </c>
      <c r="H8" s="3">
        <v>-17</v>
      </c>
    </row>
    <row r="9" spans="2:8" x14ac:dyDescent="0.25">
      <c r="B9" t="s">
        <v>83</v>
      </c>
      <c r="C9" s="3">
        <v>1917</v>
      </c>
      <c r="D9" s="3">
        <v>-403</v>
      </c>
      <c r="E9" s="3">
        <v>167</v>
      </c>
      <c r="F9" s="3">
        <v>0</v>
      </c>
      <c r="G9" s="3">
        <v>-168</v>
      </c>
      <c r="H9" s="3">
        <v>-1</v>
      </c>
    </row>
    <row r="10" spans="2:8" x14ac:dyDescent="0.25">
      <c r="B10" t="s">
        <v>84</v>
      </c>
      <c r="C10" s="3">
        <v>2446</v>
      </c>
      <c r="D10" s="3">
        <v>-135</v>
      </c>
      <c r="E10" s="3">
        <v>267</v>
      </c>
      <c r="F10" s="3">
        <v>0</v>
      </c>
      <c r="G10" s="3">
        <v>-255</v>
      </c>
      <c r="H10" s="3">
        <v>12</v>
      </c>
    </row>
    <row r="11" spans="2:8" x14ac:dyDescent="0.25">
      <c r="B11" t="s">
        <v>85</v>
      </c>
      <c r="C11" s="3">
        <v>2796</v>
      </c>
      <c r="D11" s="3">
        <v>-762</v>
      </c>
      <c r="E11" s="3">
        <v>351</v>
      </c>
      <c r="F11" s="3">
        <v>0</v>
      </c>
      <c r="G11" s="3">
        <v>-371</v>
      </c>
      <c r="H11" s="3">
        <v>-20</v>
      </c>
    </row>
    <row r="12" spans="2:8" x14ac:dyDescent="0.25">
      <c r="B12" t="s">
        <v>86</v>
      </c>
      <c r="C12" s="3">
        <v>5963</v>
      </c>
      <c r="D12" s="3">
        <v>2570</v>
      </c>
      <c r="E12" s="3">
        <v>445</v>
      </c>
      <c r="F12" s="3">
        <v>0</v>
      </c>
      <c r="G12" s="3">
        <v>-396</v>
      </c>
      <c r="H12" s="3">
        <v>49</v>
      </c>
    </row>
    <row r="13" spans="2:8" x14ac:dyDescent="0.25">
      <c r="B13" t="s">
        <v>87</v>
      </c>
      <c r="C13" s="3">
        <v>4802</v>
      </c>
      <c r="D13" s="3">
        <v>2053</v>
      </c>
      <c r="E13" s="3">
        <v>326</v>
      </c>
      <c r="F13" s="3">
        <v>-2000</v>
      </c>
      <c r="G13" s="3">
        <v>-492</v>
      </c>
      <c r="H13" s="3">
        <v>-2166</v>
      </c>
    </row>
    <row r="14" spans="2:8" x14ac:dyDescent="0.25">
      <c r="B14" t="s">
        <v>88</v>
      </c>
      <c r="C14" s="3">
        <v>6545</v>
      </c>
      <c r="D14" s="3">
        <v>3037</v>
      </c>
      <c r="E14" s="3">
        <v>227</v>
      </c>
      <c r="F14" s="3">
        <v>-1554</v>
      </c>
      <c r="G14" s="3">
        <v>-595</v>
      </c>
      <c r="H14" s="3">
        <v>-1922</v>
      </c>
    </row>
    <row r="15" spans="2:8" x14ac:dyDescent="0.25">
      <c r="B15" t="s">
        <v>89</v>
      </c>
      <c r="C15" s="3">
        <v>6632</v>
      </c>
      <c r="D15" s="3">
        <v>2684</v>
      </c>
      <c r="E15" s="3">
        <v>285</v>
      </c>
      <c r="F15" s="3">
        <v>-3106</v>
      </c>
      <c r="G15" s="3">
        <v>-719</v>
      </c>
      <c r="H15" s="3">
        <v>-3540</v>
      </c>
    </row>
    <row r="16" spans="2:8" x14ac:dyDescent="0.25">
      <c r="B16" t="s">
        <v>90</v>
      </c>
      <c r="C16" s="3">
        <v>6620</v>
      </c>
      <c r="D16" s="3">
        <v>2739</v>
      </c>
      <c r="E16" s="3">
        <v>414</v>
      </c>
      <c r="F16" s="3">
        <v>-3040</v>
      </c>
      <c r="G16" s="3">
        <v>-857</v>
      </c>
      <c r="H16" s="3">
        <v>-3483</v>
      </c>
    </row>
    <row r="17" spans="2:8" x14ac:dyDescent="0.25">
      <c r="B17" t="s">
        <v>91</v>
      </c>
      <c r="C17" s="3">
        <v>7660</v>
      </c>
      <c r="D17" s="3">
        <v>4118</v>
      </c>
      <c r="E17" s="3">
        <v>381</v>
      </c>
      <c r="F17" s="3">
        <v>-6684</v>
      </c>
      <c r="G17" s="3">
        <v>-1395</v>
      </c>
      <c r="H17" s="3">
        <v>-7698</v>
      </c>
    </row>
    <row r="18" spans="2:8" x14ac:dyDescent="0.25">
      <c r="B18" t="s">
        <v>92</v>
      </c>
      <c r="C18" s="3">
        <v>5727</v>
      </c>
      <c r="D18" s="3">
        <v>2169</v>
      </c>
      <c r="E18" s="3">
        <v>276</v>
      </c>
      <c r="F18" s="3">
        <v>-10815</v>
      </c>
      <c r="G18" s="3">
        <v>-1709</v>
      </c>
      <c r="H18" s="3">
        <v>-12248</v>
      </c>
    </row>
    <row r="19" spans="2:8" x14ac:dyDescent="0.25">
      <c r="B19" t="s">
        <v>93</v>
      </c>
      <c r="C19" s="3">
        <v>5528</v>
      </c>
      <c r="D19" s="3">
        <v>3681</v>
      </c>
      <c r="E19" s="3">
        <v>84</v>
      </c>
      <c r="F19" s="3">
        <v>-70</v>
      </c>
      <c r="G19" s="3">
        <v>-1521</v>
      </c>
      <c r="H19" s="3">
        <v>-1507</v>
      </c>
    </row>
    <row r="20" spans="2:8" x14ac:dyDescent="0.25">
      <c r="B20" t="s">
        <v>94</v>
      </c>
      <c r="C20" s="3">
        <v>5125</v>
      </c>
      <c r="D20" s="3">
        <v>4159</v>
      </c>
      <c r="E20" s="3">
        <v>73</v>
      </c>
      <c r="F20" s="3">
        <v>-213</v>
      </c>
      <c r="G20" s="3">
        <v>-1525</v>
      </c>
      <c r="H20" s="3">
        <v>-1665</v>
      </c>
    </row>
    <row r="21" spans="2:8" x14ac:dyDescent="0.25">
      <c r="B21" t="s">
        <v>95</v>
      </c>
      <c r="C21" s="3">
        <v>4585</v>
      </c>
      <c r="D21" s="3">
        <v>3489</v>
      </c>
      <c r="E21" s="3">
        <v>104</v>
      </c>
      <c r="F21" s="3">
        <v>-2608</v>
      </c>
      <c r="G21" s="3">
        <v>-1569</v>
      </c>
      <c r="H21" s="3">
        <v>-4073</v>
      </c>
    </row>
    <row r="22" spans="2:8" x14ac:dyDescent="0.25">
      <c r="B22" t="s">
        <v>96</v>
      </c>
      <c r="C22" s="3">
        <v>6651</v>
      </c>
      <c r="D22" s="3">
        <v>5430</v>
      </c>
      <c r="E22" s="3">
        <v>306</v>
      </c>
      <c r="F22" s="3">
        <v>-3470</v>
      </c>
      <c r="G22" s="3">
        <v>-1632</v>
      </c>
      <c r="H22" s="3">
        <v>-4796</v>
      </c>
    </row>
    <row r="23" spans="2:8" x14ac:dyDescent="0.25">
      <c r="B23" t="s">
        <v>97</v>
      </c>
      <c r="C23" s="3">
        <v>6975</v>
      </c>
      <c r="D23" s="3">
        <v>5663</v>
      </c>
      <c r="E23" s="3">
        <v>784</v>
      </c>
      <c r="F23" s="3">
        <v>-3984</v>
      </c>
      <c r="G23" s="3">
        <v>-1743</v>
      </c>
      <c r="H23" s="3">
        <v>-4943</v>
      </c>
    </row>
    <row r="24" spans="2:8" x14ac:dyDescent="0.25">
      <c r="B24" t="s">
        <v>98</v>
      </c>
      <c r="C24" s="3">
        <v>7628</v>
      </c>
      <c r="D24" s="3">
        <v>6239</v>
      </c>
      <c r="E24" s="3">
        <v>241</v>
      </c>
      <c r="F24" s="3">
        <v>-8546</v>
      </c>
      <c r="G24" s="3">
        <v>-2243</v>
      </c>
      <c r="H24" s="3">
        <v>-10548</v>
      </c>
    </row>
    <row r="25" spans="2:8" x14ac:dyDescent="0.25">
      <c r="B25" t="s">
        <v>99</v>
      </c>
      <c r="C25" s="3">
        <v>8242</v>
      </c>
      <c r="D25" s="3">
        <v>6800</v>
      </c>
      <c r="E25" s="3">
        <v>252</v>
      </c>
      <c r="F25" s="3">
        <v>-7000</v>
      </c>
      <c r="G25" s="3">
        <v>-2530</v>
      </c>
      <c r="H25" s="3">
        <v>-9278</v>
      </c>
    </row>
    <row r="26" spans="2:8" x14ac:dyDescent="0.25">
      <c r="B26" t="s">
        <v>100</v>
      </c>
      <c r="C26" s="3">
        <v>9373</v>
      </c>
      <c r="D26" s="3">
        <v>7870</v>
      </c>
      <c r="E26" s="3">
        <v>228</v>
      </c>
      <c r="F26" s="3">
        <v>-7000</v>
      </c>
      <c r="G26" s="3">
        <v>-3031</v>
      </c>
      <c r="H26" s="3">
        <v>-9803</v>
      </c>
    </row>
    <row r="27" spans="2:8" x14ac:dyDescent="0.25">
      <c r="B27" t="s">
        <v>101</v>
      </c>
      <c r="C27" s="3">
        <v>9783</v>
      </c>
      <c r="D27" s="3">
        <v>8162</v>
      </c>
      <c r="E27" s="3">
        <v>218</v>
      </c>
      <c r="F27" s="3">
        <v>-6880</v>
      </c>
      <c r="G27" s="3">
        <v>-3404</v>
      </c>
      <c r="H27" s="3">
        <v>-10066</v>
      </c>
    </row>
    <row r="28" spans="2:8" x14ac:dyDescent="0.25">
      <c r="B28" t="s">
        <v>102</v>
      </c>
      <c r="C28" s="3">
        <v>12031</v>
      </c>
      <c r="D28" s="3">
        <v>10134</v>
      </c>
      <c r="E28" s="3">
        <v>255</v>
      </c>
      <c r="F28" s="3">
        <v>-8000</v>
      </c>
      <c r="G28" s="3">
        <v>-4212</v>
      </c>
      <c r="H28" s="3">
        <v>-11957</v>
      </c>
    </row>
    <row r="29" spans="2:8" x14ac:dyDescent="0.25">
      <c r="B29" t="s">
        <v>103</v>
      </c>
      <c r="C29" s="3">
        <v>13165</v>
      </c>
      <c r="D29" s="3">
        <v>10723</v>
      </c>
      <c r="E29" s="3">
        <v>236</v>
      </c>
      <c r="F29" s="3">
        <v>-9963</v>
      </c>
      <c r="G29" s="3">
        <v>-4704</v>
      </c>
      <c r="H29" s="3">
        <v>-14431</v>
      </c>
    </row>
    <row r="30" spans="2:8" x14ac:dyDescent="0.25">
      <c r="B30" t="s">
        <v>104</v>
      </c>
      <c r="C30" s="3">
        <v>13687</v>
      </c>
      <c r="D30" s="3">
        <v>11009</v>
      </c>
      <c r="E30" s="3">
        <v>280</v>
      </c>
      <c r="F30" s="3">
        <v>-6965</v>
      </c>
      <c r="G30" s="3">
        <v>-5958</v>
      </c>
      <c r="H30" s="3">
        <v>-12643</v>
      </c>
    </row>
    <row r="31" spans="2:8" x14ac:dyDescent="0.25">
      <c r="B31" t="s">
        <v>105</v>
      </c>
      <c r="C31" s="3">
        <v>18839</v>
      </c>
      <c r="D31" s="3">
        <v>16376</v>
      </c>
      <c r="E31" s="3">
        <v>326</v>
      </c>
      <c r="F31" s="3">
        <v>-791</v>
      </c>
      <c r="G31" s="3">
        <v>-6451</v>
      </c>
      <c r="H31" s="3">
        <v>-6916</v>
      </c>
    </row>
    <row r="32" spans="2:8" x14ac:dyDescent="0.25">
      <c r="B32" t="s">
        <v>106</v>
      </c>
      <c r="C32" s="3">
        <v>16571</v>
      </c>
      <c r="D32" s="3">
        <v>14005</v>
      </c>
      <c r="E32" s="3">
        <v>337</v>
      </c>
      <c r="F32" s="3">
        <v>-14809</v>
      </c>
      <c r="G32" s="3">
        <v>-6985</v>
      </c>
      <c r="H32" s="3">
        <v>-21457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6FD91-9B0A-465E-BC8F-60D84B087232}">
  <dimension ref="B3:M33"/>
  <sheetViews>
    <sheetView workbookViewId="0">
      <selection activeCell="F24" sqref="F24"/>
    </sheetView>
  </sheetViews>
  <sheetFormatPr defaultRowHeight="15" x14ac:dyDescent="0.25"/>
  <cols>
    <col min="2" max="2" width="12.5703125" bestFit="1" customWidth="1"/>
    <col min="3" max="3" width="15.7109375" bestFit="1" customWidth="1"/>
    <col min="4" max="4" width="11.5703125" bestFit="1" customWidth="1"/>
    <col min="5" max="5" width="21.7109375" bestFit="1" customWidth="1"/>
    <col min="6" max="6" width="18.7109375" bestFit="1" customWidth="1"/>
    <col min="7" max="7" width="12" bestFit="1" customWidth="1"/>
    <col min="8" max="9" width="16" bestFit="1" customWidth="1"/>
    <col min="10" max="11" width="18.85546875" bestFit="1" customWidth="1"/>
    <col min="12" max="12" width="16.28515625" bestFit="1" customWidth="1"/>
    <col min="13" max="13" width="14.5703125" bestFit="1" customWidth="1"/>
  </cols>
  <sheetData>
    <row r="3" spans="2:13" x14ac:dyDescent="0.25">
      <c r="B3" t="s">
        <v>5</v>
      </c>
      <c r="C3" t="s">
        <v>15</v>
      </c>
      <c r="D3" t="s">
        <v>16</v>
      </c>
      <c r="E3" t="s">
        <v>17</v>
      </c>
      <c r="F3" t="s">
        <v>18</v>
      </c>
      <c r="G3" t="s">
        <v>71</v>
      </c>
      <c r="H3" t="s">
        <v>19</v>
      </c>
      <c r="I3" t="s">
        <v>20</v>
      </c>
      <c r="J3" t="s">
        <v>21</v>
      </c>
      <c r="K3" t="s">
        <v>22</v>
      </c>
      <c r="L3" t="s">
        <v>23</v>
      </c>
      <c r="M3" t="s">
        <v>72</v>
      </c>
    </row>
    <row r="4" spans="2:13" x14ac:dyDescent="0.25">
      <c r="B4" t="s">
        <v>77</v>
      </c>
      <c r="C4" s="3">
        <v>338.1</v>
      </c>
      <c r="D4" s="3">
        <v>-94.4</v>
      </c>
      <c r="E4" s="3">
        <v>121.7</v>
      </c>
      <c r="F4" s="3">
        <v>0</v>
      </c>
      <c r="G4" s="3">
        <v>121.7</v>
      </c>
      <c r="H4" s="3">
        <v>0</v>
      </c>
      <c r="I4" s="3">
        <v>1562</v>
      </c>
      <c r="J4" s="3">
        <v>2369.8000000000002</v>
      </c>
      <c r="K4" s="3">
        <v>754.9</v>
      </c>
      <c r="L4" s="3">
        <v>872.8</v>
      </c>
      <c r="M4">
        <v>2.0691482315538399</v>
      </c>
    </row>
    <row r="5" spans="2:13" x14ac:dyDescent="0.25">
      <c r="B5" t="s">
        <v>78</v>
      </c>
      <c r="C5" s="3">
        <v>396.5</v>
      </c>
      <c r="D5" s="3">
        <v>-467.7</v>
      </c>
      <c r="E5" s="3">
        <v>100</v>
      </c>
      <c r="F5" s="3">
        <v>0</v>
      </c>
      <c r="G5" s="3">
        <v>100</v>
      </c>
      <c r="H5" s="3">
        <v>0</v>
      </c>
      <c r="I5" s="3">
        <v>1966.6</v>
      </c>
      <c r="J5" s="3">
        <v>2734.3</v>
      </c>
      <c r="K5" s="3">
        <v>972.6</v>
      </c>
      <c r="L5" s="3">
        <v>914.2</v>
      </c>
      <c r="M5">
        <v>2.0220028788813398</v>
      </c>
    </row>
    <row r="6" spans="2:13" x14ac:dyDescent="0.25">
      <c r="B6" t="s">
        <v>79</v>
      </c>
      <c r="C6" s="3">
        <v>534.5</v>
      </c>
      <c r="D6" s="3">
        <v>-566.20000000000005</v>
      </c>
      <c r="E6" s="3">
        <v>1.2</v>
      </c>
      <c r="F6" s="3">
        <v>0</v>
      </c>
      <c r="G6" s="3">
        <v>1.2</v>
      </c>
      <c r="H6" s="3">
        <v>0</v>
      </c>
      <c r="I6" s="3">
        <v>2133</v>
      </c>
      <c r="J6" s="3">
        <v>3645</v>
      </c>
      <c r="K6" s="3">
        <v>1214.2</v>
      </c>
      <c r="L6" s="3">
        <v>1070.5999999999999</v>
      </c>
      <c r="M6">
        <v>1.7567122385109499</v>
      </c>
    </row>
    <row r="7" spans="2:13" x14ac:dyDescent="0.25">
      <c r="B7" t="s">
        <v>80</v>
      </c>
      <c r="C7" s="3">
        <v>713</v>
      </c>
      <c r="D7" s="3">
        <v>-565.1</v>
      </c>
      <c r="E7" s="3">
        <v>53.3</v>
      </c>
      <c r="F7" s="3">
        <v>0</v>
      </c>
      <c r="G7" s="3">
        <v>53.3</v>
      </c>
      <c r="H7" s="3">
        <v>0</v>
      </c>
      <c r="I7" s="3">
        <v>2672</v>
      </c>
      <c r="J7" s="3">
        <v>4682</v>
      </c>
      <c r="K7" s="3">
        <v>1416.5</v>
      </c>
      <c r="L7" s="3">
        <v>873.1</v>
      </c>
      <c r="M7">
        <v>1.8863395693611</v>
      </c>
    </row>
    <row r="8" spans="2:13" x14ac:dyDescent="0.25">
      <c r="B8" t="s">
        <v>81</v>
      </c>
      <c r="C8" s="3">
        <v>1100</v>
      </c>
      <c r="D8" s="3">
        <v>-94</v>
      </c>
      <c r="E8" s="3">
        <v>146</v>
      </c>
      <c r="F8" s="3">
        <v>0</v>
      </c>
      <c r="G8" s="3">
        <v>146</v>
      </c>
      <c r="H8" s="3">
        <v>0</v>
      </c>
      <c r="I8" s="3">
        <v>3709.4</v>
      </c>
      <c r="J8" s="3">
        <v>5632.3</v>
      </c>
      <c r="K8" s="3">
        <v>1842.1</v>
      </c>
      <c r="L8" s="3">
        <v>1446.6</v>
      </c>
      <c r="M8">
        <v>2.0136800390858198</v>
      </c>
    </row>
    <row r="9" spans="2:13" x14ac:dyDescent="0.25">
      <c r="B9" t="s">
        <v>82</v>
      </c>
      <c r="C9" s="3">
        <v>1029</v>
      </c>
      <c r="D9" s="3">
        <v>-452</v>
      </c>
      <c r="E9" s="3">
        <v>172</v>
      </c>
      <c r="F9" s="3">
        <v>0</v>
      </c>
      <c r="G9" s="3">
        <v>172</v>
      </c>
      <c r="H9" s="3">
        <v>0</v>
      </c>
      <c r="I9" s="3">
        <v>4460</v>
      </c>
      <c r="J9" s="3">
        <v>6769</v>
      </c>
      <c r="K9" s="3">
        <v>2456</v>
      </c>
      <c r="L9" s="3">
        <v>1559</v>
      </c>
      <c r="M9">
        <v>1.8159609120521101</v>
      </c>
    </row>
    <row r="10" spans="2:13" x14ac:dyDescent="0.25">
      <c r="B10" t="s">
        <v>83</v>
      </c>
      <c r="C10" s="3">
        <v>1917</v>
      </c>
      <c r="D10" s="3">
        <v>-403</v>
      </c>
      <c r="E10" s="3">
        <v>62</v>
      </c>
      <c r="F10" s="3">
        <v>0</v>
      </c>
      <c r="G10" s="3">
        <v>62</v>
      </c>
      <c r="H10" s="3">
        <v>0</v>
      </c>
      <c r="I10" s="3">
        <v>4933</v>
      </c>
      <c r="J10" s="3">
        <v>8532</v>
      </c>
      <c r="K10" s="3">
        <v>2857</v>
      </c>
      <c r="L10" s="3">
        <v>1859</v>
      </c>
      <c r="M10">
        <v>1.72663633181659</v>
      </c>
    </row>
    <row r="11" spans="2:13" x14ac:dyDescent="0.25">
      <c r="B11" t="s">
        <v>84</v>
      </c>
      <c r="C11" s="3">
        <v>2446</v>
      </c>
      <c r="D11" s="3">
        <v>-135</v>
      </c>
      <c r="E11" s="3">
        <v>168</v>
      </c>
      <c r="F11" s="3">
        <v>2</v>
      </c>
      <c r="G11" s="3">
        <v>170</v>
      </c>
      <c r="H11" s="3">
        <v>0</v>
      </c>
      <c r="I11" s="3">
        <v>6390</v>
      </c>
      <c r="J11" s="3">
        <v>10691</v>
      </c>
      <c r="K11" s="3">
        <v>3656</v>
      </c>
      <c r="L11" s="3">
        <v>1074</v>
      </c>
      <c r="M11">
        <v>1.74781181619256</v>
      </c>
    </row>
    <row r="12" spans="2:13" x14ac:dyDescent="0.25">
      <c r="B12" t="s">
        <v>85</v>
      </c>
      <c r="C12" s="3">
        <v>2796</v>
      </c>
      <c r="D12" s="3">
        <v>-762</v>
      </c>
      <c r="E12" s="3">
        <v>167</v>
      </c>
      <c r="F12" s="3">
        <v>10</v>
      </c>
      <c r="G12" s="3">
        <v>177</v>
      </c>
      <c r="H12" s="3">
        <v>0</v>
      </c>
      <c r="I12" s="3">
        <v>7777</v>
      </c>
      <c r="J12" s="3">
        <v>13608</v>
      </c>
      <c r="K12" s="3">
        <v>4385</v>
      </c>
      <c r="L12" s="3">
        <v>1985</v>
      </c>
      <c r="M12">
        <v>1.7735461801596299</v>
      </c>
    </row>
    <row r="13" spans="2:13" x14ac:dyDescent="0.25">
      <c r="B13" t="s">
        <v>86</v>
      </c>
      <c r="C13" s="3">
        <v>5963</v>
      </c>
      <c r="D13" s="3">
        <v>2570</v>
      </c>
      <c r="E13" s="3">
        <v>2477</v>
      </c>
      <c r="F13" s="3">
        <v>69</v>
      </c>
      <c r="G13" s="3">
        <v>2546</v>
      </c>
      <c r="H13" s="3">
        <v>0</v>
      </c>
      <c r="I13" s="3">
        <v>10361</v>
      </c>
      <c r="J13" s="3">
        <v>16033</v>
      </c>
      <c r="K13" s="3">
        <v>6501</v>
      </c>
      <c r="L13" s="3">
        <v>1811</v>
      </c>
      <c r="M13">
        <v>1.5937548069527701</v>
      </c>
    </row>
    <row r="14" spans="2:13" x14ac:dyDescent="0.25">
      <c r="B14" t="s">
        <v>87</v>
      </c>
      <c r="C14" s="3">
        <v>4802</v>
      </c>
      <c r="D14" s="3">
        <v>2053</v>
      </c>
      <c r="E14" s="3">
        <v>2188</v>
      </c>
      <c r="F14" s="3">
        <v>65</v>
      </c>
      <c r="G14" s="3">
        <v>2253</v>
      </c>
      <c r="H14" s="3">
        <v>-2000</v>
      </c>
      <c r="I14" s="3">
        <v>11917</v>
      </c>
      <c r="J14" s="3">
        <v>18094</v>
      </c>
      <c r="K14" s="3">
        <v>8035</v>
      </c>
      <c r="L14" s="3">
        <v>2174</v>
      </c>
      <c r="M14">
        <v>1.4831362787803299</v>
      </c>
    </row>
    <row r="15" spans="2:13" x14ac:dyDescent="0.25">
      <c r="B15" t="s">
        <v>88</v>
      </c>
      <c r="C15" s="3">
        <v>6545</v>
      </c>
      <c r="D15" s="3">
        <v>3037</v>
      </c>
      <c r="E15" s="3">
        <v>1103</v>
      </c>
      <c r="F15" s="3">
        <v>1749</v>
      </c>
      <c r="G15" s="3">
        <v>2852</v>
      </c>
      <c r="H15" s="3">
        <v>-3590</v>
      </c>
      <c r="I15" s="3">
        <v>13328</v>
      </c>
      <c r="J15" s="3">
        <v>21109</v>
      </c>
      <c r="K15" s="3">
        <v>9554</v>
      </c>
      <c r="L15" s="3">
        <v>2476</v>
      </c>
      <c r="M15">
        <v>1.3950177935943</v>
      </c>
    </row>
    <row r="16" spans="2:13" x14ac:dyDescent="0.25">
      <c r="B16" t="s">
        <v>89</v>
      </c>
      <c r="C16" s="3">
        <v>6632</v>
      </c>
      <c r="D16" s="3">
        <v>2684</v>
      </c>
      <c r="E16" s="3">
        <v>506</v>
      </c>
      <c r="F16" s="3">
        <v>1659</v>
      </c>
      <c r="G16" s="3">
        <v>2165</v>
      </c>
      <c r="H16" s="3">
        <v>-6692</v>
      </c>
      <c r="I16" s="3">
        <v>14190</v>
      </c>
      <c r="J16" s="3">
        <v>24717</v>
      </c>
      <c r="K16" s="3">
        <v>10529</v>
      </c>
      <c r="L16" s="3">
        <v>4220</v>
      </c>
      <c r="M16">
        <v>1.3477063348845999</v>
      </c>
    </row>
    <row r="17" spans="2:13" x14ac:dyDescent="0.25">
      <c r="B17" t="s">
        <v>90</v>
      </c>
      <c r="C17" s="3">
        <v>6620</v>
      </c>
      <c r="D17" s="3">
        <v>2739</v>
      </c>
      <c r="E17" s="3">
        <v>793</v>
      </c>
      <c r="F17" s="3">
        <v>14</v>
      </c>
      <c r="G17" s="3">
        <v>807</v>
      </c>
      <c r="H17" s="3">
        <v>-9712</v>
      </c>
      <c r="I17" s="3">
        <v>15269</v>
      </c>
      <c r="J17" s="3">
        <v>29136</v>
      </c>
      <c r="K17" s="3">
        <v>12706</v>
      </c>
      <c r="L17" s="3">
        <v>4790</v>
      </c>
      <c r="M17">
        <v>1.2017157248543899</v>
      </c>
    </row>
    <row r="18" spans="2:13" x14ac:dyDescent="0.25">
      <c r="B18" t="s">
        <v>91</v>
      </c>
      <c r="C18" s="3">
        <v>7660</v>
      </c>
      <c r="D18" s="3">
        <v>4118</v>
      </c>
      <c r="E18" s="3">
        <v>600</v>
      </c>
      <c r="F18" s="3">
        <v>14</v>
      </c>
      <c r="G18" s="3">
        <v>614</v>
      </c>
      <c r="H18" s="3">
        <v>-16383</v>
      </c>
      <c r="I18" s="3">
        <v>18000</v>
      </c>
      <c r="J18" s="3">
        <v>34263</v>
      </c>
      <c r="K18" s="3">
        <v>12931</v>
      </c>
      <c r="L18" s="3">
        <v>14302</v>
      </c>
      <c r="M18">
        <v>1.39200371200989</v>
      </c>
    </row>
    <row r="19" spans="2:13" x14ac:dyDescent="0.25">
      <c r="B19" t="s">
        <v>92</v>
      </c>
      <c r="C19" s="3">
        <v>5727</v>
      </c>
      <c r="D19" s="3">
        <v>2169</v>
      </c>
      <c r="E19" s="3">
        <v>445</v>
      </c>
      <c r="F19" s="3">
        <v>12</v>
      </c>
      <c r="G19" s="3">
        <v>457</v>
      </c>
      <c r="H19" s="3">
        <v>-314</v>
      </c>
      <c r="I19" s="3">
        <v>14674</v>
      </c>
      <c r="J19" s="3">
        <v>29650</v>
      </c>
      <c r="K19" s="3">
        <v>12706</v>
      </c>
      <c r="L19" s="3">
        <v>13904</v>
      </c>
      <c r="M19">
        <v>1.1548874547457799</v>
      </c>
    </row>
    <row r="20" spans="2:13" x14ac:dyDescent="0.25">
      <c r="B20" t="s">
        <v>93</v>
      </c>
      <c r="C20" s="3">
        <v>5528</v>
      </c>
      <c r="D20" s="3">
        <v>3681</v>
      </c>
      <c r="E20" s="3">
        <v>519</v>
      </c>
      <c r="F20" s="3">
        <v>6</v>
      </c>
      <c r="G20" s="3">
        <v>525</v>
      </c>
      <c r="H20" s="3">
        <v>-372</v>
      </c>
      <c r="I20" s="3">
        <v>13362</v>
      </c>
      <c r="J20" s="3">
        <v>27802</v>
      </c>
      <c r="K20" s="3">
        <v>11153</v>
      </c>
      <c r="L20" s="3">
        <v>12234</v>
      </c>
      <c r="M20">
        <v>1.1980633013538899</v>
      </c>
    </row>
    <row r="21" spans="2:13" x14ac:dyDescent="0.25">
      <c r="B21" t="s">
        <v>94</v>
      </c>
      <c r="C21" s="3">
        <v>5125</v>
      </c>
      <c r="D21" s="3">
        <v>4159</v>
      </c>
      <c r="E21" s="3">
        <v>1421</v>
      </c>
      <c r="F21" s="3">
        <v>0</v>
      </c>
      <c r="G21" s="3">
        <v>1421</v>
      </c>
      <c r="H21" s="3">
        <v>-585</v>
      </c>
      <c r="I21" s="3">
        <v>13900</v>
      </c>
      <c r="J21" s="3">
        <v>26977</v>
      </c>
      <c r="K21" s="3">
        <v>10363</v>
      </c>
      <c r="L21" s="3">
        <v>11121</v>
      </c>
      <c r="M21">
        <v>1.3413104313422699</v>
      </c>
    </row>
    <row r="22" spans="2:13" x14ac:dyDescent="0.25">
      <c r="B22" t="s">
        <v>95</v>
      </c>
      <c r="C22" s="3">
        <v>4585</v>
      </c>
      <c r="D22" s="3">
        <v>3489</v>
      </c>
      <c r="E22" s="3">
        <v>545</v>
      </c>
      <c r="F22" s="3">
        <v>0</v>
      </c>
      <c r="G22" s="3">
        <v>545</v>
      </c>
      <c r="H22" s="3">
        <v>-3193</v>
      </c>
      <c r="I22" s="3">
        <v>13479</v>
      </c>
      <c r="J22" s="3">
        <v>26646</v>
      </c>
      <c r="K22" s="3">
        <v>10122</v>
      </c>
      <c r="L22" s="3">
        <v>11114</v>
      </c>
      <c r="M22">
        <v>1.3316538233550601</v>
      </c>
    </row>
    <row r="23" spans="2:13" x14ac:dyDescent="0.25">
      <c r="B23" t="s">
        <v>96</v>
      </c>
      <c r="C23" s="3">
        <v>6651</v>
      </c>
      <c r="D23" s="3">
        <v>5430</v>
      </c>
      <c r="E23" s="3">
        <v>1987</v>
      </c>
      <c r="F23" s="3">
        <v>0</v>
      </c>
      <c r="G23" s="3">
        <v>1987</v>
      </c>
      <c r="H23" s="3">
        <v>-6694</v>
      </c>
      <c r="I23" s="3">
        <v>14520</v>
      </c>
      <c r="J23" s="3">
        <v>25998</v>
      </c>
      <c r="K23" s="3">
        <v>9376</v>
      </c>
      <c r="L23" s="3">
        <v>13244</v>
      </c>
      <c r="M23">
        <v>1.54863481228668</v>
      </c>
    </row>
    <row r="24" spans="2:13" x14ac:dyDescent="0.25">
      <c r="B24" t="s">
        <v>97</v>
      </c>
      <c r="C24" s="3">
        <v>6975</v>
      </c>
      <c r="D24" s="3">
        <v>5663</v>
      </c>
      <c r="E24" s="3">
        <v>2494</v>
      </c>
      <c r="F24" s="3">
        <v>0</v>
      </c>
      <c r="G24" s="3">
        <v>2494</v>
      </c>
      <c r="H24" s="3">
        <v>-10694</v>
      </c>
      <c r="I24" s="3">
        <v>15372</v>
      </c>
      <c r="J24" s="3">
        <v>25712</v>
      </c>
      <c r="K24" s="3">
        <v>11462</v>
      </c>
      <c r="L24" s="3">
        <v>11845</v>
      </c>
      <c r="M24">
        <v>1.3411272029314201</v>
      </c>
    </row>
    <row r="25" spans="2:13" x14ac:dyDescent="0.25">
      <c r="B25" t="s">
        <v>98</v>
      </c>
      <c r="C25" s="3">
        <v>7628</v>
      </c>
      <c r="D25" s="3">
        <v>6239</v>
      </c>
      <c r="E25" s="3">
        <v>1929</v>
      </c>
      <c r="F25" s="3">
        <v>0</v>
      </c>
      <c r="G25" s="3">
        <v>1929</v>
      </c>
      <c r="H25" s="3">
        <v>-19194</v>
      </c>
      <c r="I25" s="3">
        <v>15279</v>
      </c>
      <c r="J25" s="3">
        <v>25239</v>
      </c>
      <c r="K25" s="3">
        <v>10749</v>
      </c>
      <c r="L25" s="3">
        <v>17247</v>
      </c>
      <c r="M25">
        <v>1.4214345520513501</v>
      </c>
    </row>
    <row r="26" spans="2:13" x14ac:dyDescent="0.25">
      <c r="B26" t="s">
        <v>99</v>
      </c>
      <c r="C26" s="3">
        <v>8242</v>
      </c>
      <c r="D26" s="3">
        <v>6800</v>
      </c>
      <c r="E26" s="3">
        <v>1723</v>
      </c>
      <c r="F26" s="3">
        <v>0</v>
      </c>
      <c r="G26" s="3">
        <v>1723</v>
      </c>
      <c r="H26" s="3">
        <v>-26194</v>
      </c>
      <c r="I26" s="3">
        <v>15302</v>
      </c>
      <c r="J26" s="3">
        <v>24644</v>
      </c>
      <c r="K26" s="3">
        <v>11269</v>
      </c>
      <c r="L26" s="3">
        <v>19355</v>
      </c>
      <c r="M26">
        <v>1.3578844617978501</v>
      </c>
    </row>
    <row r="27" spans="2:13" x14ac:dyDescent="0.25">
      <c r="B27" t="s">
        <v>100</v>
      </c>
      <c r="C27" s="3">
        <v>9373</v>
      </c>
      <c r="D27" s="3">
        <v>7870</v>
      </c>
      <c r="E27" s="3">
        <v>2216</v>
      </c>
      <c r="F27" s="3">
        <v>0</v>
      </c>
      <c r="G27" s="3">
        <v>2216</v>
      </c>
      <c r="H27" s="3">
        <v>-33194</v>
      </c>
      <c r="I27" s="3">
        <v>16484</v>
      </c>
      <c r="J27" s="3">
        <v>25489</v>
      </c>
      <c r="K27" s="3">
        <v>12524</v>
      </c>
      <c r="L27" s="3">
        <v>23133</v>
      </c>
      <c r="M27">
        <v>1.3161929096135401</v>
      </c>
    </row>
    <row r="28" spans="2:13" x14ac:dyDescent="0.25">
      <c r="B28" t="s">
        <v>101</v>
      </c>
      <c r="C28" s="3">
        <v>9783</v>
      </c>
      <c r="D28" s="3">
        <v>8162</v>
      </c>
      <c r="E28" s="3">
        <v>2538</v>
      </c>
      <c r="F28" s="3">
        <v>0</v>
      </c>
      <c r="G28" s="3">
        <v>2538</v>
      </c>
      <c r="H28" s="3">
        <v>-40194</v>
      </c>
      <c r="I28" s="3">
        <v>17724</v>
      </c>
      <c r="J28" s="3">
        <v>25242</v>
      </c>
      <c r="K28" s="3">
        <v>14133</v>
      </c>
      <c r="L28" s="3">
        <v>24500</v>
      </c>
      <c r="M28">
        <v>1.2540861812778601</v>
      </c>
    </row>
    <row r="29" spans="2:13" x14ac:dyDescent="0.25">
      <c r="B29" t="s">
        <v>102</v>
      </c>
      <c r="C29" s="3">
        <v>12031</v>
      </c>
      <c r="D29" s="3">
        <v>10134</v>
      </c>
      <c r="E29" s="3">
        <v>3595</v>
      </c>
      <c r="F29" s="3">
        <v>0</v>
      </c>
      <c r="G29" s="3">
        <v>3595</v>
      </c>
      <c r="H29" s="3">
        <v>-48196</v>
      </c>
      <c r="I29" s="3">
        <v>18933</v>
      </c>
      <c r="J29" s="3">
        <v>25596</v>
      </c>
      <c r="K29" s="3">
        <v>16194</v>
      </c>
      <c r="L29" s="3">
        <v>26881</v>
      </c>
      <c r="M29">
        <v>1.1691367173027001</v>
      </c>
    </row>
    <row r="30" spans="2:13" x14ac:dyDescent="0.25">
      <c r="B30" t="s">
        <v>103</v>
      </c>
      <c r="C30" s="3">
        <v>13165</v>
      </c>
      <c r="D30" s="3">
        <v>10723</v>
      </c>
      <c r="E30" s="3">
        <v>1778</v>
      </c>
      <c r="F30" s="3">
        <v>0</v>
      </c>
      <c r="G30" s="3">
        <v>1778</v>
      </c>
      <c r="H30" s="3">
        <v>-58196</v>
      </c>
      <c r="I30" s="3">
        <v>18529</v>
      </c>
      <c r="J30" s="3">
        <v>25474</v>
      </c>
      <c r="K30" s="3">
        <v>16716</v>
      </c>
      <c r="L30" s="3">
        <v>29165</v>
      </c>
      <c r="M30">
        <v>1.1084589614740299</v>
      </c>
    </row>
    <row r="31" spans="2:13" x14ac:dyDescent="0.25">
      <c r="B31" t="s">
        <v>104</v>
      </c>
      <c r="C31" s="3">
        <v>13687</v>
      </c>
      <c r="D31" s="3">
        <v>11009</v>
      </c>
      <c r="E31" s="3">
        <v>2133</v>
      </c>
      <c r="F31" s="3">
        <v>0</v>
      </c>
      <c r="G31" s="3">
        <v>2133</v>
      </c>
      <c r="H31" s="3">
        <v>-65196</v>
      </c>
      <c r="I31" s="3">
        <v>19810</v>
      </c>
      <c r="J31" s="3">
        <v>31426</v>
      </c>
      <c r="K31" s="3">
        <v>18375</v>
      </c>
      <c r="L31" s="3">
        <v>35977</v>
      </c>
      <c r="M31">
        <v>1.07809523809523</v>
      </c>
    </row>
    <row r="32" spans="2:13" x14ac:dyDescent="0.25">
      <c r="B32" t="s">
        <v>105</v>
      </c>
      <c r="C32" s="3">
        <v>18839</v>
      </c>
      <c r="D32" s="3">
        <v>16376</v>
      </c>
      <c r="E32" s="3">
        <v>7895</v>
      </c>
      <c r="F32" s="3">
        <v>0</v>
      </c>
      <c r="G32" s="3">
        <v>7895</v>
      </c>
      <c r="H32" s="3">
        <v>-65793</v>
      </c>
      <c r="I32" s="3">
        <v>28477</v>
      </c>
      <c r="J32" s="3">
        <v>42104</v>
      </c>
      <c r="K32" s="3">
        <v>23166</v>
      </c>
      <c r="L32" s="3">
        <v>44116</v>
      </c>
      <c r="M32">
        <v>1.22925839592506</v>
      </c>
    </row>
    <row r="33" spans="2:13" x14ac:dyDescent="0.25">
      <c r="B33" t="s">
        <v>106</v>
      </c>
      <c r="C33" s="3">
        <v>16571</v>
      </c>
      <c r="D33" s="3">
        <v>14005</v>
      </c>
      <c r="E33" s="3">
        <v>2343</v>
      </c>
      <c r="F33" s="3">
        <v>0</v>
      </c>
      <c r="G33" s="3">
        <v>2343</v>
      </c>
      <c r="H33" s="3">
        <v>-80794</v>
      </c>
      <c r="I33" s="3">
        <v>29055</v>
      </c>
      <c r="J33" s="3">
        <v>42821</v>
      </c>
      <c r="K33" s="3">
        <v>28693</v>
      </c>
      <c r="L33" s="3">
        <v>44879</v>
      </c>
      <c r="M33">
        <v>1.0126163175687399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0F072-8EE5-43E6-9721-479E2A316DC3}">
  <sheetPr>
    <tabColor rgb="FF00B050"/>
  </sheetPr>
  <dimension ref="B2:T32"/>
  <sheetViews>
    <sheetView tabSelected="1" workbookViewId="0">
      <selection activeCell="I11" sqref="I11:T11"/>
    </sheetView>
  </sheetViews>
  <sheetFormatPr defaultRowHeight="15" x14ac:dyDescent="0.25"/>
  <cols>
    <col min="3" max="3" width="10" customWidth="1"/>
    <col min="4" max="4" width="14.42578125" customWidth="1"/>
    <col min="14" max="20" width="10.5703125" bestFit="1" customWidth="1"/>
  </cols>
  <sheetData>
    <row r="2" spans="2:20" x14ac:dyDescent="0.25">
      <c r="B2" t="s">
        <v>42</v>
      </c>
      <c r="C2" t="s">
        <v>65</v>
      </c>
      <c r="D2" t="s">
        <v>1</v>
      </c>
      <c r="E2" t="s">
        <v>51</v>
      </c>
      <c r="I2" s="34" t="s">
        <v>74</v>
      </c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</row>
    <row r="3" spans="2:20" x14ac:dyDescent="0.25">
      <c r="C3" s="3"/>
      <c r="D3" s="1"/>
      <c r="E3" s="2"/>
      <c r="I3" t="s">
        <v>42</v>
      </c>
      <c r="J3">
        <v>2022</v>
      </c>
      <c r="K3">
        <v>2023</v>
      </c>
      <c r="L3">
        <v>2024</v>
      </c>
      <c r="M3">
        <v>2025</v>
      </c>
      <c r="N3">
        <v>2026</v>
      </c>
      <c r="O3">
        <v>2027</v>
      </c>
      <c r="P3">
        <v>2028</v>
      </c>
      <c r="Q3">
        <v>2029</v>
      </c>
      <c r="R3">
        <v>2030</v>
      </c>
      <c r="S3">
        <v>2031</v>
      </c>
      <c r="T3">
        <v>2032</v>
      </c>
    </row>
    <row r="4" spans="2:20" x14ac:dyDescent="0.25">
      <c r="C4" s="3"/>
      <c r="D4" s="1"/>
      <c r="E4" s="2"/>
      <c r="I4" t="s">
        <v>47</v>
      </c>
      <c r="J4" s="3">
        <v>0</v>
      </c>
      <c r="K4" s="3">
        <f>(J4*$J6)+J4</f>
        <v>0</v>
      </c>
      <c r="L4" s="3">
        <f t="shared" ref="L4:T4" si="0">(K4*$J6)+K4</f>
        <v>0</v>
      </c>
      <c r="M4" s="3">
        <f t="shared" si="0"/>
        <v>0</v>
      </c>
      <c r="N4" s="3">
        <f t="shared" si="0"/>
        <v>0</v>
      </c>
      <c r="O4" s="3">
        <f t="shared" si="0"/>
        <v>0</v>
      </c>
      <c r="P4" s="3">
        <f t="shared" si="0"/>
        <v>0</v>
      </c>
      <c r="Q4" s="3">
        <f t="shared" si="0"/>
        <v>0</v>
      </c>
      <c r="R4" s="3">
        <f t="shared" si="0"/>
        <v>0</v>
      </c>
      <c r="S4" s="3">
        <f t="shared" si="0"/>
        <v>0</v>
      </c>
      <c r="T4" s="3">
        <f t="shared" si="0"/>
        <v>0</v>
      </c>
    </row>
    <row r="5" spans="2:20" x14ac:dyDescent="0.25">
      <c r="C5" s="3"/>
      <c r="D5" s="1"/>
      <c r="E5" s="2"/>
      <c r="I5" t="s">
        <v>48</v>
      </c>
      <c r="J5" s="3">
        <v>0</v>
      </c>
      <c r="K5" s="1" t="e">
        <f>K4/$J7</f>
        <v>#DIV/0!</v>
      </c>
      <c r="L5" s="1" t="e">
        <f t="shared" ref="L5:T5" si="1">L4/$J7</f>
        <v>#DIV/0!</v>
      </c>
      <c r="M5" s="1" t="e">
        <f t="shared" si="1"/>
        <v>#DIV/0!</v>
      </c>
      <c r="N5" s="1" t="e">
        <f t="shared" si="1"/>
        <v>#DIV/0!</v>
      </c>
      <c r="O5" s="1" t="e">
        <f t="shared" si="1"/>
        <v>#DIV/0!</v>
      </c>
      <c r="P5" s="1" t="e">
        <f t="shared" si="1"/>
        <v>#DIV/0!</v>
      </c>
      <c r="Q5" s="1" t="e">
        <f t="shared" si="1"/>
        <v>#DIV/0!</v>
      </c>
      <c r="R5" s="1" t="e">
        <f t="shared" si="1"/>
        <v>#DIV/0!</v>
      </c>
      <c r="S5" s="1" t="e">
        <f t="shared" si="1"/>
        <v>#DIV/0!</v>
      </c>
      <c r="T5" s="1" t="e">
        <f t="shared" si="1"/>
        <v>#DIV/0!</v>
      </c>
    </row>
    <row r="6" spans="2:20" x14ac:dyDescent="0.25">
      <c r="C6" s="3"/>
      <c r="D6" s="1"/>
      <c r="E6" s="2"/>
      <c r="I6" t="s">
        <v>49</v>
      </c>
      <c r="J6" s="17">
        <v>0</v>
      </c>
    </row>
    <row r="7" spans="2:20" x14ac:dyDescent="0.25">
      <c r="C7" s="3"/>
      <c r="D7" s="1"/>
      <c r="E7" s="2"/>
      <c r="I7" t="s">
        <v>50</v>
      </c>
      <c r="J7" s="2">
        <v>0</v>
      </c>
    </row>
    <row r="8" spans="2:20" x14ac:dyDescent="0.25">
      <c r="C8" s="3"/>
      <c r="D8" s="1"/>
      <c r="E8" s="2"/>
      <c r="I8" t="s">
        <v>51</v>
      </c>
      <c r="J8" s="2" t="e">
        <f>J4/$J5</f>
        <v>#DIV/0!</v>
      </c>
      <c r="K8" s="2" t="e">
        <f t="shared" ref="K8:T8" si="2">K4/$J5</f>
        <v>#DIV/0!</v>
      </c>
      <c r="L8" s="2" t="e">
        <f t="shared" si="2"/>
        <v>#DIV/0!</v>
      </c>
      <c r="M8" s="2" t="e">
        <f t="shared" si="2"/>
        <v>#DIV/0!</v>
      </c>
      <c r="N8" s="2" t="e">
        <f t="shared" si="2"/>
        <v>#DIV/0!</v>
      </c>
      <c r="O8" s="2" t="e">
        <f t="shared" si="2"/>
        <v>#DIV/0!</v>
      </c>
      <c r="P8" s="2" t="e">
        <f t="shared" si="2"/>
        <v>#DIV/0!</v>
      </c>
      <c r="Q8" s="2" t="e">
        <f t="shared" si="2"/>
        <v>#DIV/0!</v>
      </c>
      <c r="R8" s="2" t="e">
        <f t="shared" si="2"/>
        <v>#DIV/0!</v>
      </c>
      <c r="S8" s="2" t="e">
        <f t="shared" si="2"/>
        <v>#DIV/0!</v>
      </c>
      <c r="T8" s="2" t="e">
        <f t="shared" si="2"/>
        <v>#DIV/0!</v>
      </c>
    </row>
    <row r="9" spans="2:20" x14ac:dyDescent="0.25">
      <c r="C9" s="3"/>
      <c r="D9" s="1"/>
      <c r="E9" s="2"/>
    </row>
    <row r="10" spans="2:20" x14ac:dyDescent="0.25">
      <c r="C10" s="3"/>
      <c r="D10" s="1"/>
      <c r="E10" s="2"/>
    </row>
    <row r="11" spans="2:20" x14ac:dyDescent="0.25">
      <c r="C11" s="3"/>
      <c r="D11" s="1"/>
      <c r="E11" s="2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</row>
    <row r="12" spans="2:20" x14ac:dyDescent="0.25">
      <c r="C12" s="3"/>
      <c r="D12" s="1"/>
      <c r="E12" s="2"/>
    </row>
    <row r="13" spans="2:20" x14ac:dyDescent="0.25">
      <c r="C13" s="3"/>
      <c r="D13" s="1"/>
      <c r="E13" s="2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</row>
    <row r="14" spans="2:20" x14ac:dyDescent="0.25">
      <c r="C14" s="3"/>
      <c r="D14" s="1"/>
      <c r="E14" s="2"/>
      <c r="J14" s="3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2:20" x14ac:dyDescent="0.25">
      <c r="C15" s="3"/>
      <c r="D15" s="1"/>
      <c r="E15" s="2"/>
      <c r="J15" s="17"/>
    </row>
    <row r="16" spans="2:20" x14ac:dyDescent="0.25">
      <c r="C16" s="3"/>
      <c r="D16" s="1"/>
      <c r="E16" s="2"/>
      <c r="J16" s="2"/>
    </row>
    <row r="17" spans="3:20" x14ac:dyDescent="0.25">
      <c r="C17" s="3"/>
      <c r="D17" s="1"/>
      <c r="E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</row>
    <row r="18" spans="3:20" x14ac:dyDescent="0.25">
      <c r="C18" s="3"/>
      <c r="D18" s="1"/>
      <c r="E18" s="2"/>
    </row>
    <row r="19" spans="3:20" x14ac:dyDescent="0.25">
      <c r="C19" s="3"/>
      <c r="D19" s="1"/>
      <c r="E19" s="2"/>
    </row>
    <row r="20" spans="3:20" x14ac:dyDescent="0.25">
      <c r="C20" s="3"/>
      <c r="D20" s="1"/>
      <c r="E20" s="2"/>
    </row>
    <row r="21" spans="3:20" x14ac:dyDescent="0.25">
      <c r="C21" s="3"/>
      <c r="D21" s="1"/>
      <c r="E21" s="2"/>
    </row>
    <row r="22" spans="3:20" x14ac:dyDescent="0.25">
      <c r="C22" s="3"/>
      <c r="D22" s="1"/>
      <c r="E22" s="2"/>
    </row>
    <row r="23" spans="3:20" x14ac:dyDescent="0.25">
      <c r="C23" s="3"/>
      <c r="D23" s="3"/>
      <c r="E23" s="2"/>
    </row>
    <row r="24" spans="3:20" x14ac:dyDescent="0.25">
      <c r="C24" s="3"/>
      <c r="D24" s="3"/>
      <c r="E24" s="2"/>
    </row>
    <row r="25" spans="3:20" x14ac:dyDescent="0.25">
      <c r="C25" s="3"/>
      <c r="D25" s="3"/>
      <c r="E25" s="2"/>
    </row>
    <row r="26" spans="3:20" x14ac:dyDescent="0.25">
      <c r="C26" s="3"/>
      <c r="D26" s="3"/>
      <c r="E26" s="2"/>
    </row>
    <row r="27" spans="3:20" x14ac:dyDescent="0.25">
      <c r="C27" s="3"/>
      <c r="D27" s="3"/>
      <c r="E27" s="2"/>
    </row>
    <row r="28" spans="3:20" x14ac:dyDescent="0.25">
      <c r="C28" s="3"/>
      <c r="D28" s="3"/>
      <c r="E28" s="2"/>
    </row>
    <row r="29" spans="3:20" x14ac:dyDescent="0.25">
      <c r="C29" s="3"/>
      <c r="D29" s="3"/>
      <c r="E29" s="2"/>
    </row>
    <row r="30" spans="3:20" x14ac:dyDescent="0.25">
      <c r="C30" s="3"/>
      <c r="D30" s="3"/>
      <c r="E30" s="2"/>
    </row>
    <row r="31" spans="3:20" x14ac:dyDescent="0.25">
      <c r="C31" s="3"/>
      <c r="D31" s="3"/>
      <c r="E31" s="2"/>
    </row>
    <row r="32" spans="3:20" x14ac:dyDescent="0.25">
      <c r="C32" s="3"/>
      <c r="D32" s="3"/>
      <c r="E32" s="2"/>
    </row>
  </sheetData>
  <mergeCells count="1">
    <mergeCell ref="I2:T2"/>
  </mergeCells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8B22A-CCDB-44C6-A28A-E9C6C20D5A00}">
  <sheetPr>
    <tabColor rgb="FFFFC000"/>
  </sheetPr>
  <dimension ref="A1"/>
  <sheetViews>
    <sheetView topLeftCell="B1" workbookViewId="0">
      <selection activeCell="B1" sqref="B1:N1048576"/>
    </sheetView>
  </sheetViews>
  <sheetFormatPr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8A72C-A4B7-4E17-830D-45626724E8C6}">
  <sheetPr>
    <tabColor rgb="FF00B0F0"/>
  </sheetPr>
  <dimension ref="C2:L36"/>
  <sheetViews>
    <sheetView workbookViewId="0">
      <selection activeCell="D5" sqref="D5"/>
    </sheetView>
  </sheetViews>
  <sheetFormatPr defaultRowHeight="15" x14ac:dyDescent="0.25"/>
  <sheetData>
    <row r="2" spans="3:12" x14ac:dyDescent="0.25">
      <c r="C2" s="35" t="s">
        <v>39</v>
      </c>
      <c r="D2" s="35"/>
      <c r="G2" s="36" t="s">
        <v>44</v>
      </c>
      <c r="H2" s="36"/>
      <c r="K2" s="37" t="s">
        <v>45</v>
      </c>
      <c r="L2" s="38"/>
    </row>
    <row r="3" spans="3:12" x14ac:dyDescent="0.25">
      <c r="C3" s="35"/>
      <c r="D3" s="35"/>
      <c r="G3" s="36"/>
      <c r="H3" s="36"/>
      <c r="K3" s="38"/>
      <c r="L3" s="38"/>
    </row>
    <row r="4" spans="3:12" x14ac:dyDescent="0.25">
      <c r="C4" s="7" t="s">
        <v>40</v>
      </c>
      <c r="D4" s="8">
        <v>2.6</v>
      </c>
      <c r="G4" s="11" t="s">
        <v>43</v>
      </c>
      <c r="H4" s="12">
        <v>1</v>
      </c>
      <c r="K4" s="14" t="s">
        <v>43</v>
      </c>
      <c r="L4" s="15">
        <v>3</v>
      </c>
    </row>
    <row r="5" spans="3:12" x14ac:dyDescent="0.25">
      <c r="C5" s="7" t="s">
        <v>41</v>
      </c>
      <c r="D5" s="9">
        <v>0.15</v>
      </c>
      <c r="G5" s="11" t="s">
        <v>41</v>
      </c>
      <c r="H5" s="13">
        <v>0.08</v>
      </c>
      <c r="K5" s="14" t="s">
        <v>40</v>
      </c>
      <c r="L5" s="15">
        <v>1</v>
      </c>
    </row>
    <row r="6" spans="3:12" x14ac:dyDescent="0.25">
      <c r="C6" s="10" t="s">
        <v>42</v>
      </c>
      <c r="D6" s="10" t="s">
        <v>43</v>
      </c>
      <c r="G6" s="4" t="s">
        <v>42</v>
      </c>
      <c r="H6" s="4" t="s">
        <v>43</v>
      </c>
      <c r="K6" s="16" t="s">
        <v>42</v>
      </c>
      <c r="L6" s="16" t="s">
        <v>46</v>
      </c>
    </row>
    <row r="7" spans="3:12" x14ac:dyDescent="0.25">
      <c r="C7">
        <v>1</v>
      </c>
      <c r="D7" s="1">
        <f>$D$4*(1+$D$5)^C7</f>
        <v>2.9899999999999998</v>
      </c>
      <c r="G7">
        <v>1</v>
      </c>
      <c r="H7" s="1">
        <f t="shared" ref="H7:H36" si="0">$H$4/(1+$H$5)^G7</f>
        <v>0.92592592592592582</v>
      </c>
      <c r="K7">
        <v>1</v>
      </c>
      <c r="L7" s="2">
        <f t="shared" ref="L7:L36" si="1">($L$4/$L$5)^(1/K7)-1</f>
        <v>2</v>
      </c>
    </row>
    <row r="8" spans="3:12" x14ac:dyDescent="0.25">
      <c r="C8">
        <v>2</v>
      </c>
      <c r="D8" s="1">
        <f t="shared" ref="D8:D36" si="2">$D$4*(1+$D$5)^C8</f>
        <v>3.4384999999999994</v>
      </c>
      <c r="G8">
        <v>2</v>
      </c>
      <c r="H8" s="1">
        <f t="shared" si="0"/>
        <v>0.85733882030178321</v>
      </c>
      <c r="K8">
        <v>2</v>
      </c>
      <c r="L8" s="2">
        <f t="shared" si="1"/>
        <v>0.73205080756887719</v>
      </c>
    </row>
    <row r="9" spans="3:12" x14ac:dyDescent="0.25">
      <c r="C9">
        <v>3</v>
      </c>
      <c r="D9" s="1">
        <f t="shared" si="2"/>
        <v>3.9542749999999991</v>
      </c>
      <c r="G9">
        <v>3</v>
      </c>
      <c r="H9" s="1">
        <f t="shared" si="0"/>
        <v>0.79383224102016958</v>
      </c>
      <c r="K9">
        <v>3</v>
      </c>
      <c r="L9" s="2">
        <f t="shared" si="1"/>
        <v>0.4422495703074083</v>
      </c>
    </row>
    <row r="10" spans="3:12" x14ac:dyDescent="0.25">
      <c r="C10">
        <v>4</v>
      </c>
      <c r="D10" s="1">
        <f t="shared" si="2"/>
        <v>4.5474162499999986</v>
      </c>
      <c r="G10">
        <v>4</v>
      </c>
      <c r="H10" s="1">
        <f t="shared" si="0"/>
        <v>0.73502985279645328</v>
      </c>
      <c r="K10">
        <v>4</v>
      </c>
      <c r="L10" s="2">
        <f t="shared" si="1"/>
        <v>0.3160740129524926</v>
      </c>
    </row>
    <row r="11" spans="3:12" x14ac:dyDescent="0.25">
      <c r="C11">
        <v>5</v>
      </c>
      <c r="D11" s="1">
        <f t="shared" si="2"/>
        <v>5.2295286874999984</v>
      </c>
      <c r="G11">
        <v>5</v>
      </c>
      <c r="H11" s="1">
        <f t="shared" si="0"/>
        <v>0.68058319703375303</v>
      </c>
      <c r="K11">
        <v>5</v>
      </c>
      <c r="L11" s="2">
        <f t="shared" si="1"/>
        <v>0.2457309396155174</v>
      </c>
    </row>
    <row r="12" spans="3:12" x14ac:dyDescent="0.25">
      <c r="C12">
        <v>6</v>
      </c>
      <c r="D12" s="1">
        <f t="shared" si="2"/>
        <v>6.0139579906249976</v>
      </c>
      <c r="G12">
        <v>6</v>
      </c>
      <c r="H12" s="1">
        <f t="shared" si="0"/>
        <v>0.63016962688310452</v>
      </c>
      <c r="K12">
        <v>6</v>
      </c>
      <c r="L12" s="2">
        <f t="shared" si="1"/>
        <v>0.20093695517600274</v>
      </c>
    </row>
    <row r="13" spans="3:12" x14ac:dyDescent="0.25">
      <c r="C13">
        <v>7</v>
      </c>
      <c r="D13" s="1">
        <f t="shared" si="2"/>
        <v>6.9160516892187456</v>
      </c>
      <c r="G13">
        <v>7</v>
      </c>
      <c r="H13" s="1">
        <f t="shared" si="0"/>
        <v>0.58349039526213387</v>
      </c>
      <c r="K13">
        <v>7</v>
      </c>
      <c r="L13" s="2">
        <f t="shared" si="1"/>
        <v>0.16993081275868693</v>
      </c>
    </row>
    <row r="14" spans="3:12" x14ac:dyDescent="0.25">
      <c r="C14">
        <v>8</v>
      </c>
      <c r="D14" s="1">
        <f t="shared" si="2"/>
        <v>7.9534594426015568</v>
      </c>
      <c r="G14">
        <v>8</v>
      </c>
      <c r="H14" s="1">
        <f t="shared" si="0"/>
        <v>0.54026888450197574</v>
      </c>
      <c r="K14">
        <v>8</v>
      </c>
      <c r="L14" s="2">
        <f t="shared" si="1"/>
        <v>0.1472026904398771</v>
      </c>
    </row>
    <row r="15" spans="3:12" x14ac:dyDescent="0.25">
      <c r="C15">
        <v>9</v>
      </c>
      <c r="D15" s="1">
        <f t="shared" si="2"/>
        <v>9.1464783589917893</v>
      </c>
      <c r="G15">
        <v>9</v>
      </c>
      <c r="H15" s="1">
        <f t="shared" si="0"/>
        <v>0.50024896713145905</v>
      </c>
      <c r="K15">
        <v>9</v>
      </c>
      <c r="L15" s="2">
        <f t="shared" si="1"/>
        <v>0.12983096390975302</v>
      </c>
    </row>
    <row r="16" spans="3:12" x14ac:dyDescent="0.25">
      <c r="C16">
        <v>10</v>
      </c>
      <c r="D16" s="1">
        <f t="shared" si="2"/>
        <v>10.518450112840558</v>
      </c>
      <c r="G16">
        <v>10</v>
      </c>
      <c r="H16" s="1">
        <f t="shared" si="0"/>
        <v>0.46319348808468425</v>
      </c>
      <c r="K16">
        <v>10</v>
      </c>
      <c r="L16" s="2">
        <f t="shared" si="1"/>
        <v>0.11612317403390437</v>
      </c>
    </row>
    <row r="17" spans="3:12" x14ac:dyDescent="0.25">
      <c r="C17">
        <v>11</v>
      </c>
      <c r="D17" s="1">
        <f t="shared" si="2"/>
        <v>12.09621762976664</v>
      </c>
      <c r="G17">
        <v>11</v>
      </c>
      <c r="H17" s="1">
        <f t="shared" si="0"/>
        <v>0.42888285933767062</v>
      </c>
      <c r="K17">
        <v>11</v>
      </c>
      <c r="L17" s="2">
        <f t="shared" si="1"/>
        <v>0.10503150339646661</v>
      </c>
    </row>
    <row r="18" spans="3:12" x14ac:dyDescent="0.25">
      <c r="C18">
        <v>12</v>
      </c>
      <c r="D18" s="1">
        <f t="shared" si="2"/>
        <v>13.910650274231633</v>
      </c>
      <c r="G18">
        <v>12</v>
      </c>
      <c r="H18" s="1">
        <f t="shared" si="0"/>
        <v>0.39711375864599124</v>
      </c>
      <c r="K18">
        <v>12</v>
      </c>
      <c r="L18" s="2">
        <f t="shared" si="1"/>
        <v>9.5872691135244326E-2</v>
      </c>
    </row>
    <row r="19" spans="3:12" x14ac:dyDescent="0.25">
      <c r="C19">
        <v>13</v>
      </c>
      <c r="D19" s="1">
        <f t="shared" si="2"/>
        <v>15.99724781536638</v>
      </c>
      <c r="G19">
        <v>13</v>
      </c>
      <c r="H19" s="1">
        <f t="shared" si="0"/>
        <v>0.36769792467221413</v>
      </c>
      <c r="K19">
        <v>13</v>
      </c>
      <c r="L19" s="2">
        <f t="shared" si="1"/>
        <v>8.8182243463316823E-2</v>
      </c>
    </row>
    <row r="20" spans="3:12" x14ac:dyDescent="0.25">
      <c r="C20">
        <v>14</v>
      </c>
      <c r="D20" s="1">
        <f t="shared" si="2"/>
        <v>18.396834987671337</v>
      </c>
      <c r="G20">
        <v>14</v>
      </c>
      <c r="H20" s="1">
        <f t="shared" si="0"/>
        <v>0.34046104136316119</v>
      </c>
      <c r="K20">
        <v>14</v>
      </c>
      <c r="L20" s="2">
        <f t="shared" si="1"/>
        <v>8.1633400352765895E-2</v>
      </c>
    </row>
    <row r="21" spans="3:12" x14ac:dyDescent="0.25">
      <c r="C21">
        <v>15</v>
      </c>
      <c r="D21" s="1">
        <f t="shared" si="2"/>
        <v>21.156360235822032</v>
      </c>
      <c r="G21">
        <v>15</v>
      </c>
      <c r="H21" s="1">
        <f t="shared" si="0"/>
        <v>0.31524170496588994</v>
      </c>
      <c r="K21">
        <v>15</v>
      </c>
      <c r="L21" s="2">
        <f t="shared" si="1"/>
        <v>7.5989624725345761E-2</v>
      </c>
    </row>
    <row r="22" spans="3:12" x14ac:dyDescent="0.25">
      <c r="C22">
        <v>16</v>
      </c>
      <c r="D22" s="1">
        <f t="shared" si="2"/>
        <v>24.329814271195332</v>
      </c>
      <c r="G22">
        <v>16</v>
      </c>
      <c r="H22" s="1">
        <f t="shared" si="0"/>
        <v>0.29189046756100923</v>
      </c>
      <c r="K22">
        <v>16</v>
      </c>
      <c r="L22" s="2">
        <f t="shared" si="1"/>
        <v>7.1075483072914558E-2</v>
      </c>
    </row>
    <row r="23" spans="3:12" x14ac:dyDescent="0.25">
      <c r="C23">
        <v>17</v>
      </c>
      <c r="D23" s="1">
        <f t="shared" si="2"/>
        <v>27.979286411874629</v>
      </c>
      <c r="G23">
        <v>17</v>
      </c>
      <c r="H23" s="1">
        <f t="shared" si="0"/>
        <v>0.27026895144537894</v>
      </c>
      <c r="K23">
        <v>17</v>
      </c>
      <c r="L23" s="2">
        <f t="shared" si="1"/>
        <v>6.6758117132845296E-2</v>
      </c>
    </row>
    <row r="24" spans="3:12" x14ac:dyDescent="0.25">
      <c r="C24">
        <v>18</v>
      </c>
      <c r="D24" s="1">
        <f t="shared" si="2"/>
        <v>32.17617937365582</v>
      </c>
      <c r="G24">
        <v>18</v>
      </c>
      <c r="H24" s="1">
        <f t="shared" si="0"/>
        <v>0.25024902911609154</v>
      </c>
      <c r="K24">
        <v>18</v>
      </c>
      <c r="L24" s="2">
        <f t="shared" si="1"/>
        <v>6.2935070411054284E-2</v>
      </c>
    </row>
    <row r="25" spans="3:12" x14ac:dyDescent="0.25">
      <c r="C25">
        <v>19</v>
      </c>
      <c r="D25" s="1">
        <f t="shared" si="2"/>
        <v>37.002606279704189</v>
      </c>
      <c r="G25">
        <v>19</v>
      </c>
      <c r="H25" s="1">
        <f t="shared" si="0"/>
        <v>0.23171206399638106</v>
      </c>
      <c r="K25">
        <v>19</v>
      </c>
      <c r="L25" s="2">
        <f t="shared" si="1"/>
        <v>5.9526064738275153E-2</v>
      </c>
    </row>
    <row r="26" spans="3:12" x14ac:dyDescent="0.25">
      <c r="C26">
        <v>20</v>
      </c>
      <c r="D26" s="1">
        <f t="shared" si="2"/>
        <v>42.552997221659815</v>
      </c>
      <c r="G26">
        <v>20</v>
      </c>
      <c r="H26" s="1">
        <f t="shared" si="0"/>
        <v>0.21454820740405653</v>
      </c>
      <c r="K26">
        <v>20</v>
      </c>
      <c r="L26" s="2">
        <f t="shared" si="1"/>
        <v>5.6467308549537965E-2</v>
      </c>
    </row>
    <row r="27" spans="3:12" x14ac:dyDescent="0.25">
      <c r="C27">
        <v>21</v>
      </c>
      <c r="D27" s="1">
        <f t="shared" si="2"/>
        <v>48.935946804908788</v>
      </c>
      <c r="G27">
        <v>21</v>
      </c>
      <c r="H27" s="1">
        <f t="shared" si="0"/>
        <v>0.19865574759634863</v>
      </c>
      <c r="K27">
        <v>21</v>
      </c>
      <c r="L27" s="2">
        <f t="shared" si="1"/>
        <v>5.3707472093069475E-2</v>
      </c>
    </row>
    <row r="28" spans="3:12" x14ac:dyDescent="0.25">
      <c r="C28">
        <v>22</v>
      </c>
      <c r="D28" s="1">
        <f t="shared" si="2"/>
        <v>56.276338825645105</v>
      </c>
      <c r="G28">
        <v>22</v>
      </c>
      <c r="H28" s="1">
        <f t="shared" si="0"/>
        <v>0.18394050703365611</v>
      </c>
      <c r="K28">
        <v>22</v>
      </c>
      <c r="L28" s="2">
        <f t="shared" si="1"/>
        <v>5.1204786612231379E-2</v>
      </c>
    </row>
    <row r="29" spans="3:12" x14ac:dyDescent="0.25">
      <c r="C29">
        <v>23</v>
      </c>
      <c r="D29" s="1">
        <f t="shared" si="2"/>
        <v>64.717789649491863</v>
      </c>
      <c r="G29">
        <v>23</v>
      </c>
      <c r="H29" s="1">
        <f t="shared" si="0"/>
        <v>0.17031528429042234</v>
      </c>
      <c r="K29">
        <v>23</v>
      </c>
      <c r="L29" s="2">
        <f t="shared" si="1"/>
        <v>4.8924917645292609E-2</v>
      </c>
    </row>
    <row r="30" spans="3:12" x14ac:dyDescent="0.25">
      <c r="C30">
        <v>24</v>
      </c>
      <c r="D30" s="1">
        <f t="shared" si="2"/>
        <v>74.425458096915634</v>
      </c>
      <c r="G30">
        <v>24</v>
      </c>
      <c r="H30" s="1">
        <f t="shared" si="0"/>
        <v>0.1576993373059466</v>
      </c>
      <c r="K30">
        <v>24</v>
      </c>
      <c r="L30" s="2">
        <f t="shared" si="1"/>
        <v>4.6839381727323159E-2</v>
      </c>
    </row>
    <row r="31" spans="3:12" x14ac:dyDescent="0.25">
      <c r="C31">
        <v>25</v>
      </c>
      <c r="D31" s="1">
        <f t="shared" si="2"/>
        <v>85.589276811452962</v>
      </c>
      <c r="G31">
        <v>25</v>
      </c>
      <c r="H31" s="1">
        <f t="shared" si="0"/>
        <v>0.1460179049129135</v>
      </c>
      <c r="K31">
        <v>25</v>
      </c>
      <c r="L31" s="2">
        <f t="shared" si="1"/>
        <v>4.4924351144087549E-2</v>
      </c>
    </row>
    <row r="32" spans="3:12" x14ac:dyDescent="0.25">
      <c r="C32">
        <v>26</v>
      </c>
      <c r="D32" s="1">
        <f t="shared" si="2"/>
        <v>98.427668333170914</v>
      </c>
      <c r="G32">
        <v>26</v>
      </c>
      <c r="H32" s="1">
        <f t="shared" si="0"/>
        <v>0.13520176380825324</v>
      </c>
      <c r="K32">
        <v>26</v>
      </c>
      <c r="L32" s="2">
        <f t="shared" si="1"/>
        <v>4.3159740146885062E-2</v>
      </c>
    </row>
    <row r="33" spans="3:12" x14ac:dyDescent="0.25">
      <c r="C33">
        <v>27</v>
      </c>
      <c r="D33" s="1">
        <f t="shared" si="2"/>
        <v>113.19181858314653</v>
      </c>
      <c r="G33">
        <v>27</v>
      </c>
      <c r="H33" s="1">
        <f t="shared" si="0"/>
        <v>0.12518681834097523</v>
      </c>
      <c r="K33">
        <v>27</v>
      </c>
      <c r="L33" s="2">
        <f t="shared" si="1"/>
        <v>4.1528498231435007E-2</v>
      </c>
    </row>
    <row r="34" spans="3:12" x14ac:dyDescent="0.25">
      <c r="C34">
        <v>28</v>
      </c>
      <c r="D34" s="1">
        <f t="shared" si="2"/>
        <v>130.1705913706185</v>
      </c>
      <c r="G34">
        <v>28</v>
      </c>
      <c r="H34" s="1">
        <f t="shared" si="0"/>
        <v>0.11591372068608817</v>
      </c>
      <c r="K34">
        <v>28</v>
      </c>
      <c r="L34" s="2">
        <f t="shared" si="1"/>
        <v>4.0016057737939814E-2</v>
      </c>
    </row>
    <row r="35" spans="3:12" x14ac:dyDescent="0.25">
      <c r="C35">
        <v>29</v>
      </c>
      <c r="D35" s="1">
        <f t="shared" si="2"/>
        <v>149.69618007621125</v>
      </c>
      <c r="G35">
        <v>29</v>
      </c>
      <c r="H35" s="1">
        <f t="shared" si="0"/>
        <v>0.10732751915378534</v>
      </c>
      <c r="K35">
        <v>29</v>
      </c>
      <c r="L35" s="2">
        <f t="shared" si="1"/>
        <v>3.8609897842622809E-2</v>
      </c>
    </row>
    <row r="36" spans="3:12" x14ac:dyDescent="0.25">
      <c r="C36">
        <v>30</v>
      </c>
      <c r="D36" s="1">
        <f t="shared" si="2"/>
        <v>172.15060708764295</v>
      </c>
      <c r="G36">
        <v>30</v>
      </c>
      <c r="H36" s="1">
        <f t="shared" si="0"/>
        <v>9.9377332549801231E-2</v>
      </c>
      <c r="K36">
        <v>30</v>
      </c>
      <c r="L36" s="2">
        <f t="shared" si="1"/>
        <v>3.7299197302950615E-2</v>
      </c>
    </row>
  </sheetData>
  <mergeCells count="3">
    <mergeCell ref="C2:D3"/>
    <mergeCell ref="G2:H3"/>
    <mergeCell ref="K2:L3"/>
  </mergeCells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DYT</vt:lpstr>
      <vt:lpstr>PerShare</vt:lpstr>
      <vt:lpstr>Margins</vt:lpstr>
      <vt:lpstr>Growth</vt:lpstr>
      <vt:lpstr>Owner</vt:lpstr>
      <vt:lpstr>Debt</vt:lpstr>
      <vt:lpstr>Return</vt:lpstr>
      <vt:lpstr>BackTest</vt:lpstr>
      <vt:lpstr>Formulas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Harvey Wargo</dc:creator>
  <cp:lastModifiedBy>Harvey Wargo</cp:lastModifiedBy>
  <dcterms:created xsi:type="dcterms:W3CDTF">2022-04-18T17:14:45Z</dcterms:created>
  <dcterms:modified xsi:type="dcterms:W3CDTF">2022-06-19T12:03:42Z</dcterms:modified>
</cp:coreProperties>
</file>