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70" documentId="8_{B454BC29-9393-4074-9E85-DA62F1D90FD6}" xr6:coauthVersionLast="47" xr6:coauthVersionMax="47" xr10:uidLastSave="{CC9CB0E5-09AA-42F1-A938-E93A8968B0A9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3" i="10"/>
  <c r="Q34" i="11"/>
  <c r="R34" i="11"/>
  <c r="S34" i="11"/>
  <c r="T34" i="1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<sst xmlns="http://schemas.openxmlformats.org/spreadsheetml/2006/main" count="275" uniqueCount="108">
  <si>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</si>
  <si>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</si>
  <si>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</si>
  <si>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</si>
  <si>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</si>
  <si>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</si>
  <si>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</si>
  <si>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</si>
  <si>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</si>
  <si>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</si>
  <si>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</si>
  <si>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</si>
  <si>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</si>
  <si>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</si>
  <si>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</si>
  <si>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</si>
  <si>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</si>
  <si>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</si>
  <si>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</si>
  <si>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</si>
  <si>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</si>
  <si>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</si>
  <si>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</si>
  <si>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</si>
  <si>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</si>
  <si>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</si>
  <si>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</si>
  <si>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</si>
  <si>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</si>
  <si>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</si>
  <si>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</si>
  <si>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</si>
  <si>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</si>
  <si>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</si>
  <si>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</si>
  <si>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</si>
  <si>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</si>
  <si>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</si>
  <si>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</si>
  <si>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</si>
  <si>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</si>
  <si>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</si>
  <si>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</si>
  <si>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</si>
  <si>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</si>
  <si>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</si>
  <si>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</si>
  <si>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</si>
  <si>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</si>
  <si>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</si>
  <si>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</si>
  <si>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</si>
  <si>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</si>
  <si>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</si>
  <si>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</si>
  <si>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</si>
  <si>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</si>
  <si>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</si>
  <si>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</si>
  <si>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</si>
  <si>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</si>
  <si>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</si>
  <si>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</si>
  <si>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</si>
  <si>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</si>
  <si>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</si>
  <si>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</si>
  <si>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</si>
  <si>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</si>
  <si>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</si>
  <si>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</si>
  <si>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</si>
  <si>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</si>
  <si>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</si>
  <si>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</si>
  <si>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</si>
  <si>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</si>
  <si>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1992-06</t>
  </si>
  <si>
    <t>inf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</si>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</sst>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65" fontId="0" fillId="7" borderId="0" xfId="1" applyNumberFormat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5" formatCode="0.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0</xdr:rowOff>
    </xdr:from>
    <xdr:to>
      <xdr:col>15</xdr:col>
      <xdr:colOff>19050</xdr:colOff>
      <xdr:row>34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75F451-9DE0-0C78-D1F8-60750F1895AA}"/>
            </a:ext>
          </a:extLst>
        </xdr:cNvPr>
        <xdr:cNvSpPr txBox="1"/>
      </xdr:nvSpPr>
      <xdr:spPr>
        <a:xfrm>
          <a:off x="5295900" y="2286000"/>
          <a:ext cx="4467225" cy="420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25%</a:t>
          </a:r>
        </a:p>
        <a:p>
          <a:r>
            <a:rPr lang="en-US" sz="1100"/>
            <a:t>Median Low: N/A</a:t>
          </a:r>
        </a:p>
        <a:p>
          <a:r>
            <a:rPr lang="en-US" sz="1100"/>
            <a:t>Median High: N/A</a:t>
          </a:r>
        </a:p>
        <a:p>
          <a:r>
            <a:rPr lang="en-US" sz="1100"/>
            <a:t>Growth Low: 8%</a:t>
          </a:r>
        </a:p>
        <a:p>
          <a:r>
            <a:rPr lang="en-US" sz="1100"/>
            <a:t>Growth High: 12%</a:t>
          </a:r>
        </a:p>
        <a:p>
          <a:r>
            <a:rPr lang="en-US" sz="1100"/>
            <a:t>Ex Div: 2-5-8-11</a:t>
          </a:r>
        </a:p>
        <a:p>
          <a:r>
            <a:rPr lang="en-US" sz="1100"/>
            <a:t>Div Pay: 3-6-9-12</a:t>
          </a:r>
        </a:p>
        <a:p>
          <a:r>
            <a:rPr lang="en-US" sz="1100"/>
            <a:t>Div History: 2003</a:t>
          </a:r>
        </a:p>
        <a:p>
          <a:r>
            <a:rPr lang="en-US" sz="1100"/>
            <a:t>Div Increase: Nov</a:t>
          </a:r>
        </a:p>
        <a:p>
          <a:r>
            <a:rPr lang="en-US" sz="1100"/>
            <a:t>DivGro Streak: 2003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r>
            <a:rPr lang="en-US" sz="1100"/>
            <a:t>CEO: Satya Nadella</a:t>
          </a:r>
        </a:p>
        <a:p>
          <a:r>
            <a:rPr lang="en-US" sz="1100"/>
            <a:t>FY End: Dec</a:t>
          </a:r>
        </a:p>
        <a:p>
          <a:r>
            <a:rPr lang="en-US" sz="1100"/>
            <a:t>Business: Tech Products,Gaming , Cloud, Business Solutions</a:t>
          </a:r>
        </a:p>
      </xdr:txBody>
    </xdr:sp>
    <xdr:clientData/>
  </xdr:twoCellAnchor>
  <xdr:twoCellAnchor>
    <xdr:from>
      <xdr:col>16</xdr:col>
      <xdr:colOff>0</xdr:colOff>
      <xdr:row>11</xdr:row>
      <xdr:rowOff>180974</xdr:rowOff>
    </xdr:from>
    <xdr:to>
      <xdr:col>27</xdr:col>
      <xdr:colOff>0</xdr:colOff>
      <xdr:row>34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194AFD-CEF3-58AF-3FDA-A28BC8BEBABA}"/>
            </a:ext>
          </a:extLst>
        </xdr:cNvPr>
        <xdr:cNvSpPr txBox="1"/>
      </xdr:nvSpPr>
      <xdr:spPr>
        <a:xfrm>
          <a:off x="10448925" y="2276474"/>
          <a:ext cx="7086600" cy="4229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Productivity and Business Processes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-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 Billion Office Commercial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- 0365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Office Consumer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LinkedIn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Dynamics business solutions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Intelligent Cloud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- 60 Billion Server products and cloud services</a:t>
          </a:r>
        </a:p>
        <a:p>
          <a:r>
            <a:rPr lang="en-US">
              <a:effectLst/>
            </a:rPr>
            <a:t>- Including Azure; SQL Server, Windows Server, Visual Studio, System Center, and related Client Access Licenses (“CALs”); and GitHub.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Enterprise Services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 Personal Computing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- 54 Billion Windows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Windows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Devices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Gaming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 advertising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M34" sqref="M34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2.2200000000000002</v>
      </c>
      <c r="D4" s="22">
        <v>3.01</v>
      </c>
      <c r="E4" s="1">
        <v>2.6088537549407</v>
      </c>
      <c r="F4" s="30">
        <v>2.61</v>
      </c>
      <c r="G4" s="28">
        <v>0</v>
      </c>
      <c r="H4" s="23">
        <v>0</v>
      </c>
      <c r="I4" s="2">
        <v>0</v>
      </c>
      <c r="J4" s="29">
        <v>0</v>
      </c>
      <c r="K4" s="33">
        <v>5.8700000000000002E-2</v>
      </c>
    </row>
    <row r="5" spans="2:11" x14ac:dyDescent="0.25">
      <c r="B5">
        <v>1994</v>
      </c>
      <c r="C5" s="27">
        <v>2.46</v>
      </c>
      <c r="D5" s="22">
        <v>4.04</v>
      </c>
      <c r="E5" s="1">
        <v>3.20480158730158</v>
      </c>
      <c r="F5" s="30">
        <v>3.2450000000000001</v>
      </c>
      <c r="G5" s="28">
        <v>0</v>
      </c>
      <c r="H5" s="23">
        <v>0</v>
      </c>
      <c r="I5" s="2">
        <v>0</v>
      </c>
      <c r="J5" s="29">
        <v>0</v>
      </c>
      <c r="K5" s="33">
        <v>7.0900000000000005E-2</v>
      </c>
    </row>
    <row r="6" spans="2:11" x14ac:dyDescent="0.25">
      <c r="B6">
        <v>1995</v>
      </c>
      <c r="C6" s="27">
        <v>3.69</v>
      </c>
      <c r="D6" s="22">
        <v>6.81</v>
      </c>
      <c r="E6" s="1">
        <v>5.1898412698412697</v>
      </c>
      <c r="F6" s="30">
        <v>5.45</v>
      </c>
      <c r="G6" s="28">
        <v>0</v>
      </c>
      <c r="H6" s="23">
        <v>0</v>
      </c>
      <c r="I6" s="2">
        <v>0</v>
      </c>
      <c r="J6" s="29">
        <v>0</v>
      </c>
      <c r="K6" s="33">
        <v>6.5699999999999995E-2</v>
      </c>
    </row>
    <row r="7" spans="2:11" x14ac:dyDescent="0.25">
      <c r="B7">
        <v>1996</v>
      </c>
      <c r="C7" s="27">
        <v>5.01</v>
      </c>
      <c r="D7" s="22">
        <v>10.69</v>
      </c>
      <c r="E7" s="1">
        <v>7.54464566929133</v>
      </c>
      <c r="F7" s="30">
        <v>7.5049999999999999</v>
      </c>
      <c r="G7" s="28">
        <v>0</v>
      </c>
      <c r="H7" s="23">
        <v>0</v>
      </c>
      <c r="I7" s="2">
        <v>0</v>
      </c>
      <c r="J7" s="29">
        <v>0</v>
      </c>
      <c r="K7" s="33">
        <v>6.4399999999999999E-2</v>
      </c>
    </row>
    <row r="8" spans="2:11" x14ac:dyDescent="0.25">
      <c r="B8">
        <v>1997</v>
      </c>
      <c r="C8" s="27">
        <v>10.199999999999999</v>
      </c>
      <c r="D8" s="22">
        <v>18.690000000000001</v>
      </c>
      <c r="E8" s="1">
        <v>15.1207114624506</v>
      </c>
      <c r="F8" s="30">
        <v>16.11</v>
      </c>
      <c r="G8" s="28">
        <v>0</v>
      </c>
      <c r="H8" s="23">
        <v>0</v>
      </c>
      <c r="I8" s="2">
        <v>0</v>
      </c>
      <c r="J8" s="29">
        <v>0</v>
      </c>
      <c r="K8" s="33">
        <v>6.3500000000000001E-2</v>
      </c>
    </row>
    <row r="9" spans="2:11" x14ac:dyDescent="0.25">
      <c r="B9">
        <v>1998</v>
      </c>
      <c r="C9" s="27">
        <v>16.14</v>
      </c>
      <c r="D9" s="22">
        <v>35.89</v>
      </c>
      <c r="E9" s="1">
        <v>24.630198412698402</v>
      </c>
      <c r="F9" s="30">
        <v>24.875</v>
      </c>
      <c r="G9" s="28">
        <v>0</v>
      </c>
      <c r="H9" s="23">
        <v>0</v>
      </c>
      <c r="I9" s="2">
        <v>0</v>
      </c>
      <c r="J9" s="29">
        <v>0</v>
      </c>
      <c r="K9" s="33">
        <v>5.2600000000000001E-2</v>
      </c>
    </row>
    <row r="10" spans="2:11" x14ac:dyDescent="0.25">
      <c r="B10">
        <v>1999</v>
      </c>
      <c r="C10" s="27">
        <v>35.25</v>
      </c>
      <c r="D10" s="22">
        <v>59.56</v>
      </c>
      <c r="E10" s="1">
        <v>43.755198412698398</v>
      </c>
      <c r="F10" s="30">
        <v>43.484999999999999</v>
      </c>
      <c r="G10" s="28">
        <v>0</v>
      </c>
      <c r="H10" s="23">
        <v>0</v>
      </c>
      <c r="I10" s="2">
        <v>0</v>
      </c>
      <c r="J10" s="29">
        <v>0</v>
      </c>
      <c r="K10" s="33">
        <v>5.6500000000000002E-2</v>
      </c>
    </row>
    <row r="11" spans="2:11" x14ac:dyDescent="0.25">
      <c r="B11">
        <v>2000</v>
      </c>
      <c r="C11" s="27">
        <v>20.75</v>
      </c>
      <c r="D11" s="22">
        <v>58.28</v>
      </c>
      <c r="E11" s="1">
        <v>38.101031746031701</v>
      </c>
      <c r="F11" s="30">
        <v>35.25</v>
      </c>
      <c r="G11" s="28">
        <v>0</v>
      </c>
      <c r="H11" s="23">
        <v>0</v>
      </c>
      <c r="I11" s="2">
        <v>0</v>
      </c>
      <c r="J11" s="29">
        <v>0</v>
      </c>
      <c r="K11" s="33">
        <v>6.0299999999999999E-2</v>
      </c>
    </row>
    <row r="12" spans="2:11" x14ac:dyDescent="0.25">
      <c r="B12">
        <v>2001</v>
      </c>
      <c r="C12" s="27">
        <v>21.69</v>
      </c>
      <c r="D12" s="22">
        <v>36.83</v>
      </c>
      <c r="E12" s="1">
        <v>31.277338709677402</v>
      </c>
      <c r="F12" s="30">
        <v>31.78</v>
      </c>
      <c r="G12" s="28">
        <v>0</v>
      </c>
      <c r="H12" s="23">
        <v>0</v>
      </c>
      <c r="I12" s="2">
        <v>0</v>
      </c>
      <c r="J12" s="29">
        <v>0</v>
      </c>
      <c r="K12" s="33">
        <v>5.0200000000000002E-2</v>
      </c>
    </row>
    <row r="13" spans="2:11" x14ac:dyDescent="0.25">
      <c r="B13">
        <v>2002</v>
      </c>
      <c r="C13" s="27">
        <v>21.42</v>
      </c>
      <c r="D13" s="22">
        <v>34.93</v>
      </c>
      <c r="E13" s="1">
        <v>27.275238095238102</v>
      </c>
      <c r="F13" s="30">
        <v>26.92</v>
      </c>
      <c r="G13" s="28">
        <v>0</v>
      </c>
      <c r="H13" s="23">
        <v>0</v>
      </c>
      <c r="I13" s="2">
        <v>0</v>
      </c>
      <c r="J13" s="29">
        <v>0</v>
      </c>
      <c r="K13" s="33">
        <v>4.6100000000000002E-2</v>
      </c>
    </row>
    <row r="14" spans="2:11" x14ac:dyDescent="0.25">
      <c r="B14">
        <v>2003</v>
      </c>
      <c r="C14" s="27">
        <v>22.79</v>
      </c>
      <c r="D14" s="22">
        <v>29.96</v>
      </c>
      <c r="E14" s="1">
        <v>26.105515873015801</v>
      </c>
      <c r="F14" s="30">
        <v>25.99</v>
      </c>
      <c r="G14" s="28">
        <v>0</v>
      </c>
      <c r="H14" s="23">
        <v>2.5498007968127401E-2</v>
      </c>
      <c r="I14" s="2">
        <v>1.32748711037536E-2</v>
      </c>
      <c r="J14" s="29">
        <v>1.24562105288677E-2</v>
      </c>
      <c r="K14" s="33">
        <v>4.0099999999999997E-2</v>
      </c>
    </row>
    <row r="15" spans="2:11" x14ac:dyDescent="0.25">
      <c r="B15">
        <v>2004</v>
      </c>
      <c r="C15" s="27">
        <v>24.15</v>
      </c>
      <c r="D15" s="22">
        <v>29.98</v>
      </c>
      <c r="E15" s="1">
        <v>27.153174603174499</v>
      </c>
      <c r="F15" s="30">
        <v>27.23</v>
      </c>
      <c r="G15" s="28">
        <v>1.0673782521681101E-2</v>
      </c>
      <c r="H15" s="23">
        <v>2.6501035196687301E-2</v>
      </c>
      <c r="I15" s="2">
        <v>1.93795852324752E-2</v>
      </c>
      <c r="J15" s="29">
        <v>2.2816410886549399E-2</v>
      </c>
      <c r="K15" s="33">
        <v>4.2700000000000002E-2</v>
      </c>
    </row>
    <row r="16" spans="2:11" x14ac:dyDescent="0.25">
      <c r="B16">
        <v>2005</v>
      </c>
      <c r="C16" s="27">
        <v>23.92</v>
      </c>
      <c r="D16" s="22">
        <v>28.16</v>
      </c>
      <c r="E16" s="1">
        <v>25.873730158730101</v>
      </c>
      <c r="F16" s="30">
        <v>25.725000000000001</v>
      </c>
      <c r="G16" s="28">
        <v>1.13636363636363E-2</v>
      </c>
      <c r="H16" s="23">
        <v>1.3377926421404601E-2</v>
      </c>
      <c r="I16" s="2">
        <v>1.2386139738552401E-2</v>
      </c>
      <c r="J16" s="29">
        <v>1.24392618887731E-2</v>
      </c>
      <c r="K16" s="33">
        <v>4.2900000000000001E-2</v>
      </c>
    </row>
    <row r="17" spans="2:11" x14ac:dyDescent="0.25">
      <c r="B17">
        <v>2006</v>
      </c>
      <c r="C17" s="27">
        <v>21.51</v>
      </c>
      <c r="D17" s="22">
        <v>30.19</v>
      </c>
      <c r="E17" s="1">
        <v>26.300916334661299</v>
      </c>
      <c r="F17" s="30">
        <v>26.91</v>
      </c>
      <c r="G17" s="28">
        <v>1.1367673179396E-2</v>
      </c>
      <c r="H17" s="23">
        <v>1.67364016736401E-2</v>
      </c>
      <c r="I17" s="2">
        <v>1.37923279813057E-2</v>
      </c>
      <c r="J17" s="29">
        <v>1.3407821229050199E-2</v>
      </c>
      <c r="K17" s="33">
        <v>4.8000000000000001E-2</v>
      </c>
    </row>
    <row r="18" spans="2:11" x14ac:dyDescent="0.25">
      <c r="B18">
        <v>2007</v>
      </c>
      <c r="C18" s="27">
        <v>26.72</v>
      </c>
      <c r="D18" s="22">
        <v>37.06</v>
      </c>
      <c r="E18" s="1">
        <v>30.448007968127499</v>
      </c>
      <c r="F18" s="30">
        <v>29.93</v>
      </c>
      <c r="G18" s="28">
        <v>1.0793308148947601E-2</v>
      </c>
      <c r="H18" s="23">
        <v>1.49700598802395E-2</v>
      </c>
      <c r="I18" s="2">
        <v>1.33602514229093E-2</v>
      </c>
      <c r="J18" s="29">
        <v>1.33734536944165E-2</v>
      </c>
      <c r="K18" s="33">
        <v>4.6300000000000001E-2</v>
      </c>
    </row>
    <row r="19" spans="2:11" x14ac:dyDescent="0.25">
      <c r="B19">
        <v>2008</v>
      </c>
      <c r="C19" s="27">
        <v>17.53</v>
      </c>
      <c r="D19" s="22">
        <v>35.369999999999997</v>
      </c>
      <c r="E19" s="1">
        <v>26.647747035573001</v>
      </c>
      <c r="F19" s="30">
        <v>27.62</v>
      </c>
      <c r="G19" s="28">
        <v>1.24399208368674E-2</v>
      </c>
      <c r="H19" s="23">
        <v>2.9663434112949201E-2</v>
      </c>
      <c r="I19" s="2">
        <v>1.73837422322199E-2</v>
      </c>
      <c r="J19" s="29">
        <v>1.5930485155684199E-2</v>
      </c>
      <c r="K19" s="33">
        <v>3.6600000000000001E-2</v>
      </c>
    </row>
    <row r="20" spans="2:11" x14ac:dyDescent="0.25">
      <c r="B20">
        <v>2009</v>
      </c>
      <c r="C20" s="27">
        <v>15.15</v>
      </c>
      <c r="D20" s="22">
        <v>31.39</v>
      </c>
      <c r="E20" s="1">
        <v>22.9767857142857</v>
      </c>
      <c r="F20" s="30">
        <v>23.395</v>
      </c>
      <c r="G20" s="28">
        <v>1.65657852819369E-2</v>
      </c>
      <c r="H20" s="23">
        <v>3.4323432343234303E-2</v>
      </c>
      <c r="I20" s="2">
        <v>2.3422762785369099E-2</v>
      </c>
      <c r="J20" s="29">
        <v>2.22269969564723E-2</v>
      </c>
      <c r="K20" s="33">
        <v>3.2599999999999997E-2</v>
      </c>
    </row>
    <row r="21" spans="2:11" x14ac:dyDescent="0.25">
      <c r="B21">
        <v>2010</v>
      </c>
      <c r="C21" s="27">
        <v>23.01</v>
      </c>
      <c r="D21" s="22">
        <v>31.39</v>
      </c>
      <c r="E21" s="1">
        <v>27.058571428571401</v>
      </c>
      <c r="F21" s="30">
        <v>26.824999999999999</v>
      </c>
      <c r="G21" s="28">
        <v>1.65657852819369E-2</v>
      </c>
      <c r="H21" s="23">
        <v>2.54777070063694E-2</v>
      </c>
      <c r="I21" s="2">
        <v>1.9914011618709399E-2</v>
      </c>
      <c r="J21" s="29">
        <v>2.0038535645471998E-2</v>
      </c>
      <c r="K21" s="33">
        <v>3.2199999999999999E-2</v>
      </c>
    </row>
    <row r="22" spans="2:11" x14ac:dyDescent="0.25">
      <c r="B22">
        <v>2011</v>
      </c>
      <c r="C22" s="27">
        <v>23.71</v>
      </c>
      <c r="D22" s="22">
        <v>28.87</v>
      </c>
      <c r="E22" s="1">
        <v>26.0523412698412</v>
      </c>
      <c r="F22" s="30">
        <v>25.9</v>
      </c>
      <c r="G22" s="28">
        <v>2.2168340838240298E-2</v>
      </c>
      <c r="H22" s="23">
        <v>3.2921810699588397E-2</v>
      </c>
      <c r="I22" s="2">
        <v>2.54113095077519E-2</v>
      </c>
      <c r="J22" s="29">
        <v>2.4801396009598999E-2</v>
      </c>
      <c r="K22" s="33">
        <v>2.7799999999999998E-2</v>
      </c>
    </row>
    <row r="23" spans="2:11" x14ac:dyDescent="0.25">
      <c r="B23">
        <v>2012</v>
      </c>
      <c r="C23" s="27">
        <v>26.37</v>
      </c>
      <c r="D23" s="22">
        <v>32.85</v>
      </c>
      <c r="E23" s="1">
        <v>29.8209599999999</v>
      </c>
      <c r="F23" s="30">
        <v>29.975000000000001</v>
      </c>
      <c r="G23" s="28">
        <v>2.4353120243531201E-2</v>
      </c>
      <c r="H23" s="23">
        <v>3.4888130451270302E-2</v>
      </c>
      <c r="I23" s="2">
        <v>2.7493984961270201E-2</v>
      </c>
      <c r="J23" s="29">
        <v>2.6688925987757298E-2</v>
      </c>
      <c r="K23" s="33">
        <v>1.7999999999999999E-2</v>
      </c>
    </row>
    <row r="24" spans="2:11" x14ac:dyDescent="0.25">
      <c r="B24">
        <v>2013</v>
      </c>
      <c r="C24" s="27">
        <v>26.46</v>
      </c>
      <c r="D24" s="22">
        <v>38.94</v>
      </c>
      <c r="E24" s="1">
        <v>32.492023809523801</v>
      </c>
      <c r="F24" s="30">
        <v>33.015000000000001</v>
      </c>
      <c r="G24" s="28">
        <v>2.40963855421686E-2</v>
      </c>
      <c r="H24" s="23">
        <v>3.4769463340891898E-2</v>
      </c>
      <c r="I24" s="2">
        <v>2.9260076375654601E-2</v>
      </c>
      <c r="J24" s="29">
        <v>2.8871809316333399E-2</v>
      </c>
      <c r="K24" s="33">
        <v>2.35E-2</v>
      </c>
    </row>
    <row r="25" spans="2:11" x14ac:dyDescent="0.25">
      <c r="B25">
        <v>2014</v>
      </c>
      <c r="C25" s="27">
        <v>34.979999999999997</v>
      </c>
      <c r="D25" s="22">
        <v>49.61</v>
      </c>
      <c r="E25" s="1">
        <v>42.453571428571401</v>
      </c>
      <c r="F25" s="30">
        <v>41.884999999999998</v>
      </c>
      <c r="G25" s="28">
        <v>2.25760935295303E-2</v>
      </c>
      <c r="H25" s="23">
        <v>3.2018296169239499E-2</v>
      </c>
      <c r="I25" s="2">
        <v>2.6907002071425701E-2</v>
      </c>
      <c r="J25" s="29">
        <v>2.6800671551370701E-2</v>
      </c>
      <c r="K25" s="33">
        <v>2.5399999999999999E-2</v>
      </c>
    </row>
    <row r="26" spans="2:11" x14ac:dyDescent="0.25">
      <c r="B26">
        <v>2015</v>
      </c>
      <c r="C26" s="27">
        <v>40.29</v>
      </c>
      <c r="D26" s="22">
        <v>56.55</v>
      </c>
      <c r="E26" s="1">
        <v>46.714285714285602</v>
      </c>
      <c r="F26" s="30">
        <v>46.23</v>
      </c>
      <c r="G26" s="28">
        <v>2.2578295702840399E-2</v>
      </c>
      <c r="H26" s="23">
        <v>3.0776867709108899E-2</v>
      </c>
      <c r="I26" s="2">
        <v>2.7205463561739598E-2</v>
      </c>
      <c r="J26" s="29">
        <v>2.68485693880346E-2</v>
      </c>
      <c r="K26" s="33">
        <v>2.1399999999999999E-2</v>
      </c>
    </row>
    <row r="27" spans="2:11" x14ac:dyDescent="0.25">
      <c r="B27">
        <v>2016</v>
      </c>
      <c r="C27" s="27">
        <v>48.43</v>
      </c>
      <c r="D27" s="22">
        <v>63.62</v>
      </c>
      <c r="E27" s="1">
        <v>55.259325396825403</v>
      </c>
      <c r="F27" s="30">
        <v>55.104999999999997</v>
      </c>
      <c r="G27" s="28">
        <v>2.3606557377049101E-2</v>
      </c>
      <c r="H27" s="23">
        <v>2.9733636175923998E-2</v>
      </c>
      <c r="I27" s="2">
        <v>2.6430386601948099E-2</v>
      </c>
      <c r="J27" s="29">
        <v>2.6217705204956299E-2</v>
      </c>
      <c r="K27" s="33">
        <v>1.84E-2</v>
      </c>
    </row>
    <row r="28" spans="2:11" x14ac:dyDescent="0.25">
      <c r="B28">
        <v>2017</v>
      </c>
      <c r="C28" s="27">
        <v>62.3</v>
      </c>
      <c r="D28" s="22">
        <v>86.85</v>
      </c>
      <c r="E28" s="1">
        <v>71.925020080321204</v>
      </c>
      <c r="F28" s="30">
        <v>70.87</v>
      </c>
      <c r="G28" s="28">
        <v>1.8448438978240299E-2</v>
      </c>
      <c r="H28" s="23">
        <v>2.5040128410914901E-2</v>
      </c>
      <c r="I28" s="2">
        <v>2.2057048956379902E-2</v>
      </c>
      <c r="J28" s="29">
        <v>2.20121348948779E-2</v>
      </c>
      <c r="K28" s="33">
        <v>2.3300000000000001E-2</v>
      </c>
    </row>
    <row r="29" spans="2:11" x14ac:dyDescent="0.25">
      <c r="B29">
        <v>2018</v>
      </c>
      <c r="C29" s="27">
        <v>85.01</v>
      </c>
      <c r="D29" s="22">
        <v>115.61</v>
      </c>
      <c r="E29" s="1">
        <v>101.033984063744</v>
      </c>
      <c r="F29" s="30">
        <v>101.16</v>
      </c>
      <c r="G29" s="28">
        <v>1.45316149122048E-2</v>
      </c>
      <c r="H29" s="23">
        <v>1.97623808963651E-2</v>
      </c>
      <c r="I29" s="2">
        <v>1.6919319051767301E-2</v>
      </c>
      <c r="J29" s="29">
        <v>1.7033356990773501E-2</v>
      </c>
      <c r="K29" s="33">
        <v>2.9100000000000001E-2</v>
      </c>
    </row>
    <row r="30" spans="2:11" x14ac:dyDescent="0.25">
      <c r="B30">
        <v>2019</v>
      </c>
      <c r="C30" s="27">
        <v>97.4</v>
      </c>
      <c r="D30" s="22">
        <v>158.96</v>
      </c>
      <c r="E30" s="1">
        <v>130.382063492063</v>
      </c>
      <c r="F30" s="30">
        <v>135.22</v>
      </c>
      <c r="G30" s="28">
        <v>1.22348560409601E-2</v>
      </c>
      <c r="H30" s="23">
        <v>1.8891170431211499E-2</v>
      </c>
      <c r="I30" s="2">
        <v>1.4453021118161701E-2</v>
      </c>
      <c r="J30" s="29">
        <v>1.3654155004406201E-2</v>
      </c>
      <c r="K30" s="33">
        <v>2.1399999999999999E-2</v>
      </c>
    </row>
    <row r="31" spans="2:11" x14ac:dyDescent="0.25">
      <c r="B31">
        <v>2020</v>
      </c>
      <c r="C31" s="27">
        <v>135.41999999999999</v>
      </c>
      <c r="D31" s="22">
        <v>231.65</v>
      </c>
      <c r="E31" s="1">
        <v>193.02612648221299</v>
      </c>
      <c r="F31" s="30">
        <v>201.91</v>
      </c>
      <c r="G31" s="28">
        <v>8.8063889488452403E-3</v>
      </c>
      <c r="H31" s="23">
        <v>1.50642445724412E-2</v>
      </c>
      <c r="I31" s="2">
        <v>1.0842113094173E-2</v>
      </c>
      <c r="J31" s="29">
        <v>1.0457516339869201E-2</v>
      </c>
      <c r="K31" s="33">
        <v>8.8999999999999999E-3</v>
      </c>
    </row>
    <row r="32" spans="2:11" x14ac:dyDescent="0.25">
      <c r="B32">
        <v>2021</v>
      </c>
      <c r="C32" s="27">
        <v>212.25</v>
      </c>
      <c r="D32" s="22">
        <v>343.11</v>
      </c>
      <c r="E32" s="1">
        <v>276.16017374517298</v>
      </c>
      <c r="F32" s="30">
        <v>277.32</v>
      </c>
      <c r="G32" s="28">
        <v>6.5977438072516202E-3</v>
      </c>
      <c r="H32" s="23">
        <v>1.0553592461719601E-2</v>
      </c>
      <c r="I32" s="2">
        <v>8.3475312642557406E-3</v>
      </c>
      <c r="J32" s="29">
        <v>8.0773114092023597E-3</v>
      </c>
      <c r="K32" s="33">
        <v>1.4500000000000001E-2</v>
      </c>
    </row>
    <row r="33" spans="2:11" x14ac:dyDescent="0.25">
      <c r="B33">
        <v>2022</v>
      </c>
      <c r="C33" s="27">
        <v>252.56</v>
      </c>
      <c r="D33" s="22">
        <v>334.75</v>
      </c>
      <c r="E33" s="1">
        <v>292.20786407767002</v>
      </c>
      <c r="F33" s="30">
        <v>295.04000000000002</v>
      </c>
      <c r="G33" s="28">
        <v>7.4085138162808001E-3</v>
      </c>
      <c r="H33" s="23">
        <v>9.8194488438390799E-3</v>
      </c>
      <c r="I33" s="2">
        <v>8.5182968949840607E-3</v>
      </c>
      <c r="J33" s="29">
        <v>8.4056399132321005E-3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H33" sqref="H15:H33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1.29</v>
      </c>
      <c r="D4" s="20">
        <v>2.74</v>
      </c>
      <c r="E4" s="3">
        <v>0.312</v>
      </c>
      <c r="F4" s="25">
        <v>4.1346153846153797</v>
      </c>
      <c r="G4" s="21">
        <v>8.7820512820512793</v>
      </c>
      <c r="H4" s="3">
        <v>6.7000000000000004E-2</v>
      </c>
      <c r="I4" s="25">
        <v>19.253731343283501</v>
      </c>
      <c r="J4" s="21">
        <v>40.895522388059703</v>
      </c>
      <c r="K4" s="3">
        <v>0.08</v>
      </c>
      <c r="L4" s="25">
        <v>16.125</v>
      </c>
      <c r="M4" s="21">
        <v>34.25</v>
      </c>
      <c r="N4" s="3">
        <v>0</v>
      </c>
      <c r="O4" s="4" t="s">
        <v>78</v>
      </c>
      <c r="P4" s="19" t="s">
        <v>78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79</v>
      </c>
      <c r="C5" s="24">
        <v>2.13</v>
      </c>
      <c r="D5" s="20">
        <v>3.01</v>
      </c>
      <c r="E5" s="3">
        <v>0.39400000000000002</v>
      </c>
      <c r="F5" s="25">
        <v>5.4060913705583697</v>
      </c>
      <c r="G5" s="21">
        <v>7.6395939086294398</v>
      </c>
      <c r="H5" s="3">
        <v>8.7999999999999995E-2</v>
      </c>
      <c r="I5" s="25">
        <v>24.2045454545454</v>
      </c>
      <c r="J5" s="21">
        <v>34.204545454545404</v>
      </c>
      <c r="K5" s="3">
        <v>0.1</v>
      </c>
      <c r="L5" s="25">
        <v>21.299999999999901</v>
      </c>
      <c r="M5" s="21">
        <v>30.099999999999898</v>
      </c>
      <c r="N5" s="3">
        <v>0</v>
      </c>
      <c r="O5" s="4" t="s">
        <v>78</v>
      </c>
      <c r="P5" s="19" t="s">
        <v>78</v>
      </c>
      <c r="Q5" s="31">
        <f>(Table2[[#This Row],[Rev]]-E4)/E4</f>
        <v>0.26282051282051289</v>
      </c>
      <c r="R5" s="31">
        <f>(Table2[[#This Row],[FCF]]-H4)/H4</f>
        <v>0.31343283582089537</v>
      </c>
      <c r="S5" s="31">
        <f>(Table2[[#This Row],[EPS]]-K4)/K4</f>
        <v>0.25000000000000006</v>
      </c>
      <c r="T5" s="31" t="e">
        <f>(Table2[[#This Row],[Div]]-N4)/N4</f>
        <v>#DIV/0!</v>
      </c>
    </row>
    <row r="6" spans="2:20" x14ac:dyDescent="0.25">
      <c r="B6" t="s">
        <v>80</v>
      </c>
      <c r="C6" s="24">
        <v>2.2200000000000002</v>
      </c>
      <c r="D6" s="20">
        <v>3.41</v>
      </c>
      <c r="E6" s="3">
        <v>0.47599999999999998</v>
      </c>
      <c r="F6" s="25">
        <v>4.6638655462184797</v>
      </c>
      <c r="G6" s="21">
        <v>7.1638655462184797</v>
      </c>
      <c r="H6" s="3">
        <v>0.13500000000000001</v>
      </c>
      <c r="I6" s="25">
        <v>16.4444444444444</v>
      </c>
      <c r="J6" s="21">
        <v>25.259259259259199</v>
      </c>
      <c r="K6" s="3">
        <v>0.11799999999999999</v>
      </c>
      <c r="L6" s="25">
        <v>18.8135593220339</v>
      </c>
      <c r="M6" s="21">
        <v>28.898305084745701</v>
      </c>
      <c r="N6" s="3">
        <v>0</v>
      </c>
      <c r="O6" s="4" t="s">
        <v>78</v>
      </c>
      <c r="P6" s="19" t="s">
        <v>78</v>
      </c>
      <c r="Q6" s="31">
        <f>(Table2[[#This Row],[Rev]]-E5)/E5</f>
        <v>0.20812182741116741</v>
      </c>
      <c r="R6" s="31">
        <f>(Table2[[#This Row],[FCF]]-H5)/H5</f>
        <v>0.53409090909090928</v>
      </c>
      <c r="S6" s="31">
        <f>(Table2[[#This Row],[EPS]]-K5)/K5</f>
        <v>0.17999999999999988</v>
      </c>
      <c r="T6" s="31" t="e">
        <f>(Table2[[#This Row],[Div]]-N5)/N5</f>
        <v>#DIV/0!</v>
      </c>
    </row>
    <row r="7" spans="2:20" x14ac:dyDescent="0.25">
      <c r="B7" t="s">
        <v>81</v>
      </c>
      <c r="C7" s="24">
        <v>2.98</v>
      </c>
      <c r="D7" s="20">
        <v>5.74</v>
      </c>
      <c r="E7" s="3">
        <v>0.59199999999999997</v>
      </c>
      <c r="F7" s="25">
        <v>5.0337837837837798</v>
      </c>
      <c r="G7" s="21">
        <v>9.6959459459459403</v>
      </c>
      <c r="H7" s="3">
        <v>0.14899999999999999</v>
      </c>
      <c r="I7" s="25">
        <v>20</v>
      </c>
      <c r="J7" s="21">
        <v>38.523489932885902</v>
      </c>
      <c r="K7" s="3">
        <v>0.14499999999999999</v>
      </c>
      <c r="L7" s="25">
        <v>20.551724137931</v>
      </c>
      <c r="M7" s="21">
        <v>39.586206896551701</v>
      </c>
      <c r="N7" s="3">
        <v>0</v>
      </c>
      <c r="O7" s="4" t="s">
        <v>78</v>
      </c>
      <c r="P7" s="19" t="s">
        <v>78</v>
      </c>
      <c r="Q7" s="31">
        <f>(Table2[[#This Row],[Rev]]-E6)/E6</f>
        <v>0.24369747899159663</v>
      </c>
      <c r="R7" s="31">
        <f>(Table2[[#This Row],[FCF]]-H6)/H6</f>
        <v>0.10370370370370359</v>
      </c>
      <c r="S7" s="31">
        <f>(Table2[[#This Row],[EPS]]-K6)/K6</f>
        <v>0.22881355932203387</v>
      </c>
      <c r="T7" s="31" t="e">
        <f>(Table2[[#This Row],[Div]]-N6)/N6</f>
        <v>#DIV/0!</v>
      </c>
    </row>
    <row r="8" spans="2:20" x14ac:dyDescent="0.25">
      <c r="B8" t="s">
        <v>82</v>
      </c>
      <c r="C8" s="24">
        <v>5.01</v>
      </c>
      <c r="D8" s="20">
        <v>7.81</v>
      </c>
      <c r="E8" s="3">
        <v>0.84899999999999998</v>
      </c>
      <c r="F8" s="25">
        <v>5.9010600706713703</v>
      </c>
      <c r="G8" s="21">
        <v>9.1990577149587693</v>
      </c>
      <c r="H8" s="3">
        <v>0.316</v>
      </c>
      <c r="I8" s="25">
        <v>15.8544303797468</v>
      </c>
      <c r="J8" s="21">
        <v>24.7151898734177</v>
      </c>
      <c r="K8" s="3">
        <v>0.215</v>
      </c>
      <c r="L8" s="25">
        <v>23.302325581395301</v>
      </c>
      <c r="M8" s="21">
        <v>36.325581395348799</v>
      </c>
      <c r="N8" s="3">
        <v>0</v>
      </c>
      <c r="O8" s="4" t="s">
        <v>78</v>
      </c>
      <c r="P8" s="19" t="s">
        <v>78</v>
      </c>
      <c r="Q8" s="31">
        <f>(Table2[[#This Row],[Rev]]-E7)/E7</f>
        <v>0.43412162162162166</v>
      </c>
      <c r="R8" s="31">
        <f>(Table2[[#This Row],[FCF]]-H7)/H7</f>
        <v>1.1208053691275168</v>
      </c>
      <c r="S8" s="31">
        <f>(Table2[[#This Row],[EPS]]-K7)/K7</f>
        <v>0.48275862068965525</v>
      </c>
      <c r="T8" s="31" t="e">
        <f>(Table2[[#This Row],[Div]]-N7)/N7</f>
        <v>#DIV/0!</v>
      </c>
    </row>
    <row r="9" spans="2:20" x14ac:dyDescent="0.25">
      <c r="B9" t="s">
        <v>83</v>
      </c>
      <c r="C9" s="24">
        <v>6.92</v>
      </c>
      <c r="D9" s="20">
        <v>16.77</v>
      </c>
      <c r="E9" s="3">
        <v>1.145</v>
      </c>
      <c r="F9" s="25">
        <v>6.0436681222707396</v>
      </c>
      <c r="G9" s="21">
        <v>14.646288209606899</v>
      </c>
      <c r="H9" s="3">
        <v>0.40200000000000002</v>
      </c>
      <c r="I9" s="25">
        <v>17.2139303482587</v>
      </c>
      <c r="J9" s="21">
        <v>41.716417910447703</v>
      </c>
      <c r="K9" s="3">
        <v>0.33</v>
      </c>
      <c r="L9" s="25">
        <v>20.969696969696901</v>
      </c>
      <c r="M9" s="21">
        <v>50.818181818181799</v>
      </c>
      <c r="N9" s="3">
        <v>0</v>
      </c>
      <c r="O9" s="4" t="s">
        <v>78</v>
      </c>
      <c r="P9" s="19" t="s">
        <v>78</v>
      </c>
      <c r="Q9" s="31">
        <f>(Table2[[#This Row],[Rev]]-E8)/E8</f>
        <v>0.34864546525323914</v>
      </c>
      <c r="R9" s="31">
        <f>(Table2[[#This Row],[FCF]]-H8)/H8</f>
        <v>0.27215189873417728</v>
      </c>
      <c r="S9" s="31">
        <f>(Table2[[#This Row],[EPS]]-K8)/K8</f>
        <v>0.53488372093023262</v>
      </c>
      <c r="T9" s="31" t="e">
        <f>(Table2[[#This Row],[Div]]-N8)/N8</f>
        <v>#DIV/0!</v>
      </c>
    </row>
    <row r="10" spans="2:20" x14ac:dyDescent="0.25">
      <c r="B10" t="s">
        <v>84</v>
      </c>
      <c r="C10" s="24">
        <v>14.87</v>
      </c>
      <c r="D10" s="20">
        <v>27.09</v>
      </c>
      <c r="E10" s="3">
        <v>1.423</v>
      </c>
      <c r="F10" s="25">
        <v>10.449754040758901</v>
      </c>
      <c r="G10" s="21">
        <v>19.037245256500299</v>
      </c>
      <c r="H10" s="3">
        <v>0.70699999999999996</v>
      </c>
      <c r="I10" s="25">
        <v>21.032531824610999</v>
      </c>
      <c r="J10" s="21">
        <v>38.316831683168303</v>
      </c>
      <c r="K10" s="3">
        <v>0.42</v>
      </c>
      <c r="L10" s="25">
        <v>35.404761904761898</v>
      </c>
      <c r="M10" s="21">
        <v>64.5</v>
      </c>
      <c r="N10" s="3">
        <v>0</v>
      </c>
      <c r="O10" s="4" t="s">
        <v>78</v>
      </c>
      <c r="P10" s="19" t="s">
        <v>78</v>
      </c>
      <c r="Q10" s="31">
        <f>(Table2[[#This Row],[Rev]]-E9)/E9</f>
        <v>0.24279475982532753</v>
      </c>
      <c r="R10" s="31">
        <f>(Table2[[#This Row],[FCF]]-H9)/H9</f>
        <v>0.75870646766169136</v>
      </c>
      <c r="S10" s="31">
        <f>(Table2[[#This Row],[EPS]]-K9)/K9</f>
        <v>0.2727272727272726</v>
      </c>
      <c r="T10" s="31" t="e">
        <f>(Table2[[#This Row],[Div]]-N9)/N9</f>
        <v>#DIV/0!</v>
      </c>
    </row>
    <row r="11" spans="2:20" x14ac:dyDescent="0.25">
      <c r="B11" t="s">
        <v>85</v>
      </c>
      <c r="C11" s="24">
        <v>22.8</v>
      </c>
      <c r="D11" s="20">
        <v>47.47</v>
      </c>
      <c r="E11" s="3">
        <v>1.8009999999999999</v>
      </c>
      <c r="F11" s="25">
        <v>12.6596335369239</v>
      </c>
      <c r="G11" s="21">
        <v>26.357579122709598</v>
      </c>
      <c r="H11" s="3">
        <v>1.145</v>
      </c>
      <c r="I11" s="25">
        <v>19.9126637554585</v>
      </c>
      <c r="J11" s="21">
        <v>41.458515283842701</v>
      </c>
      <c r="K11" s="3">
        <v>0.71</v>
      </c>
      <c r="L11" s="25">
        <v>32.112676056338003</v>
      </c>
      <c r="M11" s="21">
        <v>66.8591549295774</v>
      </c>
      <c r="N11" s="3">
        <v>0</v>
      </c>
      <c r="O11" s="4" t="s">
        <v>78</v>
      </c>
      <c r="P11" s="19" t="s">
        <v>78</v>
      </c>
      <c r="Q11" s="31">
        <f>(Table2[[#This Row],[Rev]]-E10)/E10</f>
        <v>0.26563598032326063</v>
      </c>
      <c r="R11" s="31">
        <f>(Table2[[#This Row],[FCF]]-H10)/H10</f>
        <v>0.61951909476661959</v>
      </c>
      <c r="S11" s="31">
        <f>(Table2[[#This Row],[EPS]]-K10)/K10</f>
        <v>0.69047619047619047</v>
      </c>
      <c r="T11" s="31" t="e">
        <f>(Table2[[#This Row],[Div]]-N10)/N10</f>
        <v>#DIV/0!</v>
      </c>
    </row>
    <row r="12" spans="2:20" x14ac:dyDescent="0.25">
      <c r="B12" t="s">
        <v>86</v>
      </c>
      <c r="C12" s="24">
        <v>30.72</v>
      </c>
      <c r="D12" s="20">
        <v>59.56</v>
      </c>
      <c r="E12" s="3">
        <v>2.0739999999999998</v>
      </c>
      <c r="F12" s="25">
        <v>14.811957569913201</v>
      </c>
      <c r="G12" s="21">
        <v>28.717454194792602</v>
      </c>
      <c r="H12" s="3">
        <v>0.95299999999999996</v>
      </c>
      <c r="I12" s="25">
        <v>32.235047219307397</v>
      </c>
      <c r="J12" s="21">
        <v>62.497376705141598</v>
      </c>
      <c r="K12" s="3">
        <v>0.85</v>
      </c>
      <c r="L12" s="25">
        <v>36.141176470588199</v>
      </c>
      <c r="M12" s="21">
        <v>70.070588235294096</v>
      </c>
      <c r="N12" s="3">
        <v>0</v>
      </c>
      <c r="O12" s="4" t="s">
        <v>78</v>
      </c>
      <c r="P12" s="19" t="s">
        <v>78</v>
      </c>
      <c r="Q12" s="31">
        <f>(Table2[[#This Row],[Rev]]-E11)/E11</f>
        <v>0.15158245419211544</v>
      </c>
      <c r="R12" s="31">
        <f>(Table2[[#This Row],[FCF]]-H11)/H11</f>
        <v>-0.16768558951965071</v>
      </c>
      <c r="S12" s="31">
        <f>(Table2[[#This Row],[EPS]]-K11)/K11</f>
        <v>0.19718309859154931</v>
      </c>
      <c r="T12" s="31" t="e">
        <f>(Table2[[#This Row],[Div]]-N11)/N11</f>
        <v>#DIV/0!</v>
      </c>
    </row>
    <row r="13" spans="2:20" x14ac:dyDescent="0.25">
      <c r="B13" t="s">
        <v>87</v>
      </c>
      <c r="C13" s="24">
        <v>20.75</v>
      </c>
      <c r="D13" s="20">
        <v>41</v>
      </c>
      <c r="E13" s="3">
        <v>2.2690000000000001</v>
      </c>
      <c r="F13" s="25">
        <v>9.14499779638607</v>
      </c>
      <c r="G13" s="21">
        <v>18.0696342000881</v>
      </c>
      <c r="H13" s="3">
        <v>1.105</v>
      </c>
      <c r="I13" s="25">
        <v>18.778280542986401</v>
      </c>
      <c r="J13" s="21">
        <v>37.104072398189999</v>
      </c>
      <c r="K13" s="3">
        <v>0.66</v>
      </c>
      <c r="L13" s="25">
        <v>31.439393939393899</v>
      </c>
      <c r="M13" s="21">
        <v>62.121212121212103</v>
      </c>
      <c r="N13" s="3">
        <v>0</v>
      </c>
      <c r="O13" s="4" t="s">
        <v>78</v>
      </c>
      <c r="P13" s="19" t="s">
        <v>78</v>
      </c>
      <c r="Q13" s="31">
        <f>(Table2[[#This Row],[Rev]]-E12)/E12</f>
        <v>9.4021215043394557E-2</v>
      </c>
      <c r="R13" s="31">
        <f>(Table2[[#This Row],[FCF]]-H12)/H12</f>
        <v>0.15949632738719835</v>
      </c>
      <c r="S13" s="31">
        <f>(Table2[[#This Row],[EPS]]-K12)/K12</f>
        <v>-0.22352941176470584</v>
      </c>
      <c r="T13" s="31" t="e">
        <f>(Table2[[#This Row],[Div]]-N12)/N12</f>
        <v>#DIV/0!</v>
      </c>
    </row>
    <row r="14" spans="2:20" x14ac:dyDescent="0.25">
      <c r="B14" t="s">
        <v>88</v>
      </c>
      <c r="C14" s="24">
        <v>24.31</v>
      </c>
      <c r="D14" s="20">
        <v>35.909999999999997</v>
      </c>
      <c r="E14" s="3">
        <v>2.5539999999999998</v>
      </c>
      <c r="F14" s="25">
        <v>9.5184025058731407</v>
      </c>
      <c r="G14" s="21">
        <v>14.060297572435299</v>
      </c>
      <c r="H14" s="3">
        <v>1.2370000000000001</v>
      </c>
      <c r="I14" s="25">
        <v>19.652384801940102</v>
      </c>
      <c r="J14" s="21">
        <v>29.029911075181801</v>
      </c>
      <c r="K14" s="3">
        <v>0.7</v>
      </c>
      <c r="L14" s="25">
        <v>34.728571428571399</v>
      </c>
      <c r="M14" s="21">
        <v>51.3</v>
      </c>
      <c r="N14" s="3">
        <v>0</v>
      </c>
      <c r="O14" s="4" t="s">
        <v>78</v>
      </c>
      <c r="P14" s="19" t="s">
        <v>78</v>
      </c>
      <c r="Q14" s="31">
        <f>(Table2[[#This Row],[Rev]]-E13)/E13</f>
        <v>0.12560599382988086</v>
      </c>
      <c r="R14" s="31">
        <f>(Table2[[#This Row],[FCF]]-H13)/H13</f>
        <v>0.11945701357466074</v>
      </c>
      <c r="S14" s="31">
        <f>(Table2[[#This Row],[EPS]]-K13)/K13</f>
        <v>6.060606060606049E-2</v>
      </c>
      <c r="T14" s="31" t="e">
        <f>(Table2[[#This Row],[Div]]-N13)/N13</f>
        <v>#DIV/0!</v>
      </c>
    </row>
    <row r="15" spans="2:20" x14ac:dyDescent="0.25">
      <c r="B15" t="s">
        <v>89</v>
      </c>
      <c r="C15" s="24">
        <v>21.42</v>
      </c>
      <c r="D15" s="20">
        <v>29.12</v>
      </c>
      <c r="E15" s="3">
        <v>2.9580000000000002</v>
      </c>
      <c r="F15" s="25">
        <v>7.2413793103448203</v>
      </c>
      <c r="G15" s="21">
        <v>9.8444895199459097</v>
      </c>
      <c r="H15" s="3">
        <v>1.37</v>
      </c>
      <c r="I15" s="25">
        <v>15.635036496350301</v>
      </c>
      <c r="J15" s="21">
        <v>21.255474452554701</v>
      </c>
      <c r="K15" s="3">
        <v>0.69</v>
      </c>
      <c r="L15" s="25">
        <v>31.043478260869499</v>
      </c>
      <c r="M15" s="21">
        <v>42.202898550724598</v>
      </c>
      <c r="N15" s="3">
        <v>0.08</v>
      </c>
      <c r="O15" s="25">
        <v>267.75</v>
      </c>
      <c r="P15" s="21">
        <v>364</v>
      </c>
      <c r="Q15" s="31">
        <f>(Table2[[#This Row],[Rev]]-E14)/E14</f>
        <v>0.15818324197337524</v>
      </c>
      <c r="R15" s="31">
        <f>(Table2[[#This Row],[FCF]]-H14)/H14</f>
        <v>0.10751818916734034</v>
      </c>
      <c r="S15" s="31">
        <f>(Table2[[#This Row],[EPS]]-K14)/K14</f>
        <v>-1.4285714285714299E-2</v>
      </c>
      <c r="T15" s="31" t="e">
        <f>(Table2[[#This Row],[Div]]-N14)/N14</f>
        <v>#DIV/0!</v>
      </c>
    </row>
    <row r="16" spans="2:20" x14ac:dyDescent="0.25">
      <c r="B16" t="s">
        <v>90</v>
      </c>
      <c r="C16" s="24">
        <v>24.15</v>
      </c>
      <c r="D16" s="20">
        <v>29.96</v>
      </c>
      <c r="E16" s="3">
        <v>3.3809999999999998</v>
      </c>
      <c r="F16" s="25">
        <v>7.1428571428571397</v>
      </c>
      <c r="G16" s="21">
        <v>8.8612836438923406</v>
      </c>
      <c r="H16" s="3">
        <v>1.2410000000000001</v>
      </c>
      <c r="I16" s="25">
        <v>19.460112812248099</v>
      </c>
      <c r="J16" s="21">
        <v>24.141821112006401</v>
      </c>
      <c r="K16" s="3">
        <v>0.75</v>
      </c>
      <c r="L16" s="25">
        <v>32.199999999999903</v>
      </c>
      <c r="M16" s="21">
        <v>39.946666666666601</v>
      </c>
      <c r="N16" s="3">
        <v>0.16</v>
      </c>
      <c r="O16" s="25">
        <v>150.9375</v>
      </c>
      <c r="P16" s="21">
        <v>187.25</v>
      </c>
      <c r="Q16" s="31">
        <f>(Table2[[#This Row],[Rev]]-E15)/E15</f>
        <v>0.14300202839756579</v>
      </c>
      <c r="R16" s="31">
        <f>(Table2[[#This Row],[FCF]]-H15)/H15</f>
        <v>-9.4160583941605841E-2</v>
      </c>
      <c r="S16" s="31">
        <f>(Table2[[#This Row],[EPS]]-K15)/K15</f>
        <v>8.6956521739130516E-2</v>
      </c>
      <c r="T16" s="31">
        <f>(Table2[[#This Row],[Div]]-N15)/N15</f>
        <v>1</v>
      </c>
    </row>
    <row r="17" spans="2:20" x14ac:dyDescent="0.25">
      <c r="B17" t="s">
        <v>91</v>
      </c>
      <c r="C17" s="24">
        <v>23.92</v>
      </c>
      <c r="D17" s="20">
        <v>29.98</v>
      </c>
      <c r="E17" s="3">
        <v>3.6480000000000001</v>
      </c>
      <c r="F17" s="25">
        <v>6.5570175438596401</v>
      </c>
      <c r="G17" s="21">
        <v>8.2182017543859605</v>
      </c>
      <c r="H17" s="3">
        <v>1.448</v>
      </c>
      <c r="I17" s="25">
        <v>16.5193370165745</v>
      </c>
      <c r="J17" s="21">
        <v>20.704419889502699</v>
      </c>
      <c r="K17" s="3">
        <v>1.1200000000000001</v>
      </c>
      <c r="L17" s="25">
        <v>21.357142857142801</v>
      </c>
      <c r="M17" s="21">
        <v>26.7678571428571</v>
      </c>
      <c r="N17" s="3">
        <v>0.32</v>
      </c>
      <c r="O17" s="25">
        <v>74.75</v>
      </c>
      <c r="P17" s="21">
        <v>93.6875</v>
      </c>
      <c r="Q17" s="31">
        <f>(Table2[[#This Row],[Rev]]-E16)/E16</f>
        <v>7.8970718722271627E-2</v>
      </c>
      <c r="R17" s="31">
        <f>(Table2[[#This Row],[FCF]]-H16)/H16</f>
        <v>0.16680096696212718</v>
      </c>
      <c r="S17" s="31">
        <f>(Table2[[#This Row],[EPS]]-K16)/K16</f>
        <v>0.49333333333333346</v>
      </c>
      <c r="T17" s="31">
        <f>(Table2[[#This Row],[Div]]-N16)/N16</f>
        <v>1</v>
      </c>
    </row>
    <row r="18" spans="2:20" x14ac:dyDescent="0.25">
      <c r="B18" t="s">
        <v>92</v>
      </c>
      <c r="C18" s="24">
        <v>21.51</v>
      </c>
      <c r="D18" s="20">
        <v>28.16</v>
      </c>
      <c r="E18" s="3">
        <v>4.2050000000000001</v>
      </c>
      <c r="F18" s="25">
        <v>5.1153388822829902</v>
      </c>
      <c r="G18" s="21">
        <v>6.6967895362663397</v>
      </c>
      <c r="H18" s="3">
        <v>1.218</v>
      </c>
      <c r="I18" s="25">
        <v>17.660098522167399</v>
      </c>
      <c r="J18" s="21">
        <v>23.119868637109999</v>
      </c>
      <c r="K18" s="3">
        <v>1.2</v>
      </c>
      <c r="L18" s="25">
        <v>17.925000000000001</v>
      </c>
      <c r="M18" s="21">
        <v>23.466666666666601</v>
      </c>
      <c r="N18" s="3">
        <v>0.34</v>
      </c>
      <c r="O18" s="25">
        <v>63.264705882352899</v>
      </c>
      <c r="P18" s="21">
        <v>82.823529411764696</v>
      </c>
      <c r="Q18" s="31">
        <f>(Table2[[#This Row],[Rev]]-E17)/E17</f>
        <v>0.15268640350877191</v>
      </c>
      <c r="R18" s="31">
        <f>(Table2[[#This Row],[FCF]]-H17)/H17</f>
        <v>-0.15883977900552484</v>
      </c>
      <c r="S18" s="31">
        <f>(Table2[[#This Row],[EPS]]-K17)/K17</f>
        <v>7.1428571428571286E-2</v>
      </c>
      <c r="T18" s="31">
        <f>(Table2[[#This Row],[Div]]-N17)/N17</f>
        <v>6.2500000000000056E-2</v>
      </c>
    </row>
    <row r="19" spans="2:20" x14ac:dyDescent="0.25">
      <c r="B19" t="s">
        <v>93</v>
      </c>
      <c r="C19" s="24">
        <v>22.26</v>
      </c>
      <c r="D19" s="20">
        <v>31.21</v>
      </c>
      <c r="E19" s="3">
        <v>5.1710000000000003</v>
      </c>
      <c r="F19" s="25">
        <v>4.3047766389479696</v>
      </c>
      <c r="G19" s="21">
        <v>6.0355830593695599</v>
      </c>
      <c r="H19" s="3">
        <v>1.571</v>
      </c>
      <c r="I19" s="25">
        <v>14.169318905155899</v>
      </c>
      <c r="J19" s="21">
        <v>19.866327180140001</v>
      </c>
      <c r="K19" s="3">
        <v>1.42</v>
      </c>
      <c r="L19" s="25">
        <v>15.676056338028101</v>
      </c>
      <c r="M19" s="21">
        <v>21.978873239436599</v>
      </c>
      <c r="N19" s="3">
        <v>0.39</v>
      </c>
      <c r="O19" s="25">
        <v>57.076923076923002</v>
      </c>
      <c r="P19" s="21">
        <v>80.025641025640994</v>
      </c>
      <c r="Q19" s="31">
        <f>(Table2[[#This Row],[Rev]]-E18)/E18</f>
        <v>0.2297265160523187</v>
      </c>
      <c r="R19" s="31">
        <f>(Table2[[#This Row],[FCF]]-H18)/H18</f>
        <v>0.28981937602627256</v>
      </c>
      <c r="S19" s="31">
        <f>(Table2[[#This Row],[EPS]]-K18)/K18</f>
        <v>0.18333333333333332</v>
      </c>
      <c r="T19" s="31">
        <f>(Table2[[#This Row],[Div]]-N18)/N18</f>
        <v>0.14705882352941171</v>
      </c>
    </row>
    <row r="20" spans="2:20" x14ac:dyDescent="0.25">
      <c r="B20" t="s">
        <v>94</v>
      </c>
      <c r="C20" s="24">
        <v>26.99</v>
      </c>
      <c r="D20" s="20">
        <v>37.06</v>
      </c>
      <c r="E20" s="3">
        <v>6.38</v>
      </c>
      <c r="F20" s="25">
        <v>4.2304075235109702</v>
      </c>
      <c r="G20" s="21">
        <v>5.8087774294670798</v>
      </c>
      <c r="H20" s="3">
        <v>1.946</v>
      </c>
      <c r="I20" s="25">
        <v>13.869475847893099</v>
      </c>
      <c r="J20" s="21">
        <v>19.044193216855</v>
      </c>
      <c r="K20" s="3">
        <v>1.87</v>
      </c>
      <c r="L20" s="25">
        <v>14.433155080213901</v>
      </c>
      <c r="M20" s="21">
        <v>19.818181818181799</v>
      </c>
      <c r="N20" s="3">
        <v>0.43</v>
      </c>
      <c r="O20" s="25">
        <v>62.767441860465098</v>
      </c>
      <c r="P20" s="21">
        <v>86.186046511627893</v>
      </c>
      <c r="Q20" s="31">
        <f>(Table2[[#This Row],[Rev]]-E19)/E19</f>
        <v>0.23380390640108287</v>
      </c>
      <c r="R20" s="31">
        <f>(Table2[[#This Row],[FCF]]-H19)/H19</f>
        <v>0.2387014640356461</v>
      </c>
      <c r="S20" s="31">
        <f>(Table2[[#This Row],[EPS]]-K19)/K19</f>
        <v>0.31690140845070436</v>
      </c>
      <c r="T20" s="31">
        <f>(Table2[[#This Row],[Div]]-N19)/N19</f>
        <v>0.10256410256410251</v>
      </c>
    </row>
    <row r="21" spans="2:20" x14ac:dyDescent="0.25">
      <c r="B21" t="s">
        <v>95</v>
      </c>
      <c r="C21" s="24">
        <v>15.15</v>
      </c>
      <c r="D21" s="20">
        <v>28.13</v>
      </c>
      <c r="E21" s="3">
        <v>6.4960000000000004</v>
      </c>
      <c r="F21" s="25">
        <v>2.3322044334975298</v>
      </c>
      <c r="G21" s="21">
        <v>4.3303571428571397</v>
      </c>
      <c r="H21" s="3">
        <v>1.7689999999999999</v>
      </c>
      <c r="I21" s="25">
        <v>8.5641605426794793</v>
      </c>
      <c r="J21" s="21">
        <v>15.9016393442622</v>
      </c>
      <c r="K21" s="3">
        <v>1.62</v>
      </c>
      <c r="L21" s="25">
        <v>9.3518518518518494</v>
      </c>
      <c r="M21" s="21">
        <v>17.3641975308641</v>
      </c>
      <c r="N21" s="3">
        <v>0.5</v>
      </c>
      <c r="O21" s="25">
        <v>30.3</v>
      </c>
      <c r="P21" s="21">
        <v>56.26</v>
      </c>
      <c r="Q21" s="31">
        <f>(Table2[[#This Row],[Rev]]-E20)/E20</f>
        <v>1.8181818181818268E-2</v>
      </c>
      <c r="R21" s="31">
        <f>(Table2[[#This Row],[FCF]]-H20)/H20</f>
        <v>-9.0955806783144938E-2</v>
      </c>
      <c r="S21" s="31">
        <f>(Table2[[#This Row],[EPS]]-K20)/K20</f>
        <v>-0.13368983957219249</v>
      </c>
      <c r="T21" s="31">
        <f>(Table2[[#This Row],[Div]]-N20)/N20</f>
        <v>0.16279069767441862</v>
      </c>
    </row>
    <row r="22" spans="2:20" x14ac:dyDescent="0.25">
      <c r="B22" t="s">
        <v>96</v>
      </c>
      <c r="C22" s="24">
        <v>22.39</v>
      </c>
      <c r="D22" s="20">
        <v>31.39</v>
      </c>
      <c r="E22" s="3">
        <v>6.9989999999999997</v>
      </c>
      <c r="F22" s="25">
        <v>3.1990284326332299</v>
      </c>
      <c r="G22" s="21">
        <v>4.4849264180597199</v>
      </c>
      <c r="H22" s="3">
        <v>2.4750000000000001</v>
      </c>
      <c r="I22" s="25">
        <v>9.0464646464646403</v>
      </c>
      <c r="J22" s="21">
        <v>12.682828282828201</v>
      </c>
      <c r="K22" s="3">
        <v>2.1</v>
      </c>
      <c r="L22" s="25">
        <v>10.661904761904699</v>
      </c>
      <c r="M22" s="21">
        <v>14.947619047619</v>
      </c>
      <c r="N22" s="3">
        <v>0.52</v>
      </c>
      <c r="O22" s="25">
        <v>43.057692307692299</v>
      </c>
      <c r="P22" s="21">
        <v>60.365384615384599</v>
      </c>
      <c r="Q22" s="31">
        <f>(Table2[[#This Row],[Rev]]-E21)/E21</f>
        <v>7.7432266009852091E-2</v>
      </c>
      <c r="R22" s="31">
        <f>(Table2[[#This Row],[FCF]]-H21)/H21</f>
        <v>0.39909553420011318</v>
      </c>
      <c r="S22" s="31">
        <f>(Table2[[#This Row],[EPS]]-K21)/K21</f>
        <v>0.29629629629629628</v>
      </c>
      <c r="T22" s="31">
        <f>(Table2[[#This Row],[Div]]-N21)/N21</f>
        <v>4.0000000000000036E-2</v>
      </c>
    </row>
    <row r="23" spans="2:20" x14ac:dyDescent="0.25">
      <c r="B23" t="s">
        <v>97</v>
      </c>
      <c r="C23" s="24">
        <v>23.16</v>
      </c>
      <c r="D23" s="20">
        <v>28.87</v>
      </c>
      <c r="E23" s="3">
        <v>8.14</v>
      </c>
      <c r="F23" s="25">
        <v>2.8452088452088402</v>
      </c>
      <c r="G23" s="21">
        <v>3.5466830466830399</v>
      </c>
      <c r="H23" s="3">
        <v>2.867</v>
      </c>
      <c r="I23" s="25">
        <v>8.0781304499476807</v>
      </c>
      <c r="J23" s="21">
        <v>10.069759330310401</v>
      </c>
      <c r="K23" s="3">
        <v>2.69</v>
      </c>
      <c r="L23" s="25">
        <v>8.6096654275092899</v>
      </c>
      <c r="M23" s="21">
        <v>10.7323420074349</v>
      </c>
      <c r="N23" s="3">
        <v>0.61</v>
      </c>
      <c r="O23" s="25">
        <v>37.967213114754102</v>
      </c>
      <c r="P23" s="21">
        <v>47.327868852458998</v>
      </c>
      <c r="Q23" s="31">
        <f>(Table2[[#This Row],[Rev]]-E22)/E22</f>
        <v>0.16302328904129176</v>
      </c>
      <c r="R23" s="31">
        <f>(Table2[[#This Row],[FCF]]-H22)/H22</f>
        <v>0.15838383838383835</v>
      </c>
      <c r="S23" s="31">
        <f>(Table2[[#This Row],[EPS]]-K22)/K22</f>
        <v>0.2809523809523809</v>
      </c>
      <c r="T23" s="31">
        <f>(Table2[[#This Row],[Div]]-N22)/N22</f>
        <v>0.17307692307692302</v>
      </c>
    </row>
    <row r="24" spans="2:20" x14ac:dyDescent="0.25">
      <c r="B24" t="s">
        <v>98</v>
      </c>
      <c r="C24" s="24">
        <v>23.98</v>
      </c>
      <c r="D24" s="20">
        <v>32.85</v>
      </c>
      <c r="E24" s="3">
        <v>8.6669999999999998</v>
      </c>
      <c r="F24" s="25">
        <v>2.7668166608976499</v>
      </c>
      <c r="G24" s="21">
        <v>3.7902388369678</v>
      </c>
      <c r="H24" s="3">
        <v>3.4470000000000001</v>
      </c>
      <c r="I24" s="25">
        <v>6.9567740063823598</v>
      </c>
      <c r="J24" s="21">
        <v>9.5300261096605698</v>
      </c>
      <c r="K24" s="3">
        <v>2</v>
      </c>
      <c r="L24" s="25">
        <v>11.99</v>
      </c>
      <c r="M24" s="21">
        <v>16.425000000000001</v>
      </c>
      <c r="N24" s="3">
        <v>0.76</v>
      </c>
      <c r="O24" s="25">
        <v>31.552631578947299</v>
      </c>
      <c r="P24" s="21">
        <v>43.223684210526301</v>
      </c>
      <c r="Q24" s="31">
        <f>(Table2[[#This Row],[Rev]]-E23)/E23</f>
        <v>6.4742014742014645E-2</v>
      </c>
      <c r="R24" s="31">
        <f>(Table2[[#This Row],[FCF]]-H23)/H23</f>
        <v>0.20230205790024419</v>
      </c>
      <c r="S24" s="31">
        <f>(Table2[[#This Row],[EPS]]-K23)/K23</f>
        <v>-0.25650557620817843</v>
      </c>
      <c r="T24" s="31">
        <f>(Table2[[#This Row],[Div]]-N23)/N23</f>
        <v>0.24590163934426235</v>
      </c>
    </row>
    <row r="25" spans="2:20" x14ac:dyDescent="0.25">
      <c r="B25" t="s">
        <v>99</v>
      </c>
      <c r="C25" s="24">
        <v>26.37</v>
      </c>
      <c r="D25" s="20">
        <v>35.67</v>
      </c>
      <c r="E25" s="3">
        <v>9.1910000000000007</v>
      </c>
      <c r="F25" s="25">
        <v>2.8691110869328602</v>
      </c>
      <c r="G25" s="21">
        <v>3.88097051463388</v>
      </c>
      <c r="H25" s="3">
        <v>2.9020000000000001</v>
      </c>
      <c r="I25" s="25">
        <v>9.0868366643694003</v>
      </c>
      <c r="J25" s="21">
        <v>12.2915230875258</v>
      </c>
      <c r="K25" s="3">
        <v>2.58</v>
      </c>
      <c r="L25" s="25">
        <v>10.2209302325581</v>
      </c>
      <c r="M25" s="21">
        <v>13.8255813953488</v>
      </c>
      <c r="N25" s="3">
        <v>0.89</v>
      </c>
      <c r="O25" s="25">
        <v>29.629213483146</v>
      </c>
      <c r="P25" s="21">
        <v>40.078651685393197</v>
      </c>
      <c r="Q25" s="31">
        <f>(Table2[[#This Row],[Rev]]-E24)/E24</f>
        <v>6.0459213107188291E-2</v>
      </c>
      <c r="R25" s="31">
        <f>(Table2[[#This Row],[FCF]]-H24)/H24</f>
        <v>-0.15810850014505365</v>
      </c>
      <c r="S25" s="31">
        <f>(Table2[[#This Row],[EPS]]-K24)/K24</f>
        <v>0.29000000000000004</v>
      </c>
      <c r="T25" s="31">
        <f>(Table2[[#This Row],[Div]]-N24)/N24</f>
        <v>0.17105263157894737</v>
      </c>
    </row>
    <row r="26" spans="2:20" x14ac:dyDescent="0.25">
      <c r="B26" t="s">
        <v>100</v>
      </c>
      <c r="C26" s="24">
        <v>31.15</v>
      </c>
      <c r="D26" s="20">
        <v>42.25</v>
      </c>
      <c r="E26" s="3">
        <v>10.337999999999999</v>
      </c>
      <c r="F26" s="25">
        <v>3.0131553491971301</v>
      </c>
      <c r="G26" s="21">
        <v>4.0868639969046203</v>
      </c>
      <c r="H26" s="3">
        <v>3.2170000000000001</v>
      </c>
      <c r="I26" s="25">
        <v>9.6829344109418702</v>
      </c>
      <c r="J26" s="21">
        <v>13.133354056574399</v>
      </c>
      <c r="K26" s="3">
        <v>2.63</v>
      </c>
      <c r="L26" s="25">
        <v>11.844106463878299</v>
      </c>
      <c r="M26" s="21">
        <v>16.064638783269899</v>
      </c>
      <c r="N26" s="3">
        <v>1.07</v>
      </c>
      <c r="O26" s="25">
        <v>29.112149532710198</v>
      </c>
      <c r="P26" s="21">
        <v>39.485981308411198</v>
      </c>
      <c r="Q26" s="31">
        <f>(Table2[[#This Row],[Rev]]-E25)/E25</f>
        <v>0.12479599608312462</v>
      </c>
      <c r="R26" s="31">
        <f>(Table2[[#This Row],[FCF]]-H25)/H25</f>
        <v>0.10854583046175049</v>
      </c>
      <c r="S26" s="31">
        <f>(Table2[[#This Row],[EPS]]-K25)/K25</f>
        <v>1.937984496124024E-2</v>
      </c>
      <c r="T26" s="31">
        <f>(Table2[[#This Row],[Div]]-N25)/N25</f>
        <v>0.202247191011236</v>
      </c>
    </row>
    <row r="27" spans="2:20" x14ac:dyDescent="0.25">
      <c r="B27" t="s">
        <v>101</v>
      </c>
      <c r="C27" s="24">
        <v>40.29</v>
      </c>
      <c r="D27" s="20">
        <v>49.61</v>
      </c>
      <c r="E27" s="3">
        <v>11.337999999999999</v>
      </c>
      <c r="F27" s="25">
        <v>3.5535367789733598</v>
      </c>
      <c r="G27" s="21">
        <v>4.3755512436055701</v>
      </c>
      <c r="H27" s="3">
        <v>2.8740000000000001</v>
      </c>
      <c r="I27" s="25">
        <v>14.0187891440501</v>
      </c>
      <c r="J27" s="21">
        <v>17.261656228253301</v>
      </c>
      <c r="K27" s="3">
        <v>1.48</v>
      </c>
      <c r="L27" s="25">
        <v>27.222972972972901</v>
      </c>
      <c r="M27" s="21">
        <v>33.520270270270203</v>
      </c>
      <c r="N27" s="3">
        <v>1.21</v>
      </c>
      <c r="O27" s="25">
        <v>33.297520661157002</v>
      </c>
      <c r="P27" s="21">
        <v>41</v>
      </c>
      <c r="Q27" s="31">
        <f>(Table2[[#This Row],[Rev]]-E26)/E26</f>
        <v>9.6730508802476314E-2</v>
      </c>
      <c r="R27" s="31">
        <f>(Table2[[#This Row],[FCF]]-H26)/H26</f>
        <v>-0.10662107553621385</v>
      </c>
      <c r="S27" s="31">
        <f>(Table2[[#This Row],[EPS]]-K26)/K26</f>
        <v>-0.43726235741444863</v>
      </c>
      <c r="T27" s="31">
        <f>(Table2[[#This Row],[Div]]-N26)/N26</f>
        <v>0.13084112149532701</v>
      </c>
    </row>
    <row r="28" spans="2:20" x14ac:dyDescent="0.25">
      <c r="B28" t="s">
        <v>102</v>
      </c>
      <c r="C28" s="24">
        <v>40.47</v>
      </c>
      <c r="D28" s="20">
        <v>56.55</v>
      </c>
      <c r="E28" s="3">
        <v>11.375999999999999</v>
      </c>
      <c r="F28" s="25">
        <v>3.5574894514767901</v>
      </c>
      <c r="G28" s="21">
        <v>4.9709915611814299</v>
      </c>
      <c r="H28" s="3">
        <v>3.1179999999999999</v>
      </c>
      <c r="I28" s="25">
        <v>12.9794740218088</v>
      </c>
      <c r="J28" s="21">
        <v>18.1366260423348</v>
      </c>
      <c r="K28" s="3">
        <v>2.56</v>
      </c>
      <c r="L28" s="25">
        <v>15.80859375</v>
      </c>
      <c r="M28" s="21">
        <v>22.08984375</v>
      </c>
      <c r="N28" s="3">
        <v>1.39</v>
      </c>
      <c r="O28" s="25">
        <v>29.115107913669</v>
      </c>
      <c r="P28" s="21">
        <v>40.683453237409999</v>
      </c>
      <c r="Q28" s="31">
        <f>(Table2[[#This Row],[Rev]]-E27)/E27</f>
        <v>3.3515611218910089E-3</v>
      </c>
      <c r="R28" s="31">
        <f>(Table2[[#This Row],[FCF]]-H27)/H27</f>
        <v>8.4899095337508612E-2</v>
      </c>
      <c r="S28" s="31">
        <f>(Table2[[#This Row],[EPS]]-K27)/K27</f>
        <v>0.72972972972972983</v>
      </c>
      <c r="T28" s="31">
        <f>(Table2[[#This Row],[Div]]-N27)/N27</f>
        <v>0.14876033057851235</v>
      </c>
    </row>
    <row r="29" spans="2:20" x14ac:dyDescent="0.25">
      <c r="B29" t="s">
        <v>103</v>
      </c>
      <c r="C29" s="24">
        <v>51.16</v>
      </c>
      <c r="D29" s="20">
        <v>72.52</v>
      </c>
      <c r="E29" s="3">
        <v>12.33</v>
      </c>
      <c r="F29" s="25">
        <v>4.1492295214922903</v>
      </c>
      <c r="G29" s="21">
        <v>5.88158961881589</v>
      </c>
      <c r="H29" s="3">
        <v>4.0060000000000002</v>
      </c>
      <c r="I29" s="25">
        <v>12.770843734398399</v>
      </c>
      <c r="J29" s="21">
        <v>18.102845731402802</v>
      </c>
      <c r="K29" s="3">
        <v>3.25</v>
      </c>
      <c r="L29" s="25">
        <v>15.741538461538401</v>
      </c>
      <c r="M29" s="21">
        <v>22.3138461538461</v>
      </c>
      <c r="N29" s="3">
        <v>1.53</v>
      </c>
      <c r="O29" s="25">
        <v>33.437908496732</v>
      </c>
      <c r="P29" s="21">
        <v>47.398692810457497</v>
      </c>
      <c r="Q29" s="31">
        <f>(Table2[[#This Row],[Rev]]-E28)/E28</f>
        <v>8.3860759493670944E-2</v>
      </c>
      <c r="R29" s="31">
        <f>(Table2[[#This Row],[FCF]]-H28)/H28</f>
        <v>0.28479794740218101</v>
      </c>
      <c r="S29" s="31">
        <f>(Table2[[#This Row],[EPS]]-K28)/K28</f>
        <v>0.26953125</v>
      </c>
      <c r="T29" s="31">
        <f>(Table2[[#This Row],[Div]]-N28)/N28</f>
        <v>0.10071942446043175</v>
      </c>
    </row>
    <row r="30" spans="2:20" x14ac:dyDescent="0.25">
      <c r="B30" t="s">
        <v>104</v>
      </c>
      <c r="C30" s="24">
        <v>68.17</v>
      </c>
      <c r="D30" s="20">
        <v>102.49</v>
      </c>
      <c r="E30" s="3">
        <v>14.16</v>
      </c>
      <c r="F30" s="25">
        <v>4.8142655367231599</v>
      </c>
      <c r="G30" s="21">
        <v>7.2379943502824799</v>
      </c>
      <c r="H30" s="3">
        <v>4.1379999999999999</v>
      </c>
      <c r="I30" s="25">
        <v>16.474142097631699</v>
      </c>
      <c r="J30" s="21">
        <v>24.7680038666022</v>
      </c>
      <c r="K30" s="3">
        <v>2.13</v>
      </c>
      <c r="L30" s="25">
        <v>32.004694835680702</v>
      </c>
      <c r="M30" s="21">
        <v>48.117370892018698</v>
      </c>
      <c r="N30" s="3">
        <v>1.65</v>
      </c>
      <c r="O30" s="25">
        <v>41.315151515151499</v>
      </c>
      <c r="P30" s="21">
        <v>62.115151515151503</v>
      </c>
      <c r="Q30" s="31">
        <f>(Table2[[#This Row],[Rev]]-E29)/E29</f>
        <v>0.14841849148418493</v>
      </c>
      <c r="R30" s="31">
        <f>(Table2[[#This Row],[FCF]]-H29)/H29</f>
        <v>3.2950574138791731E-2</v>
      </c>
      <c r="S30" s="31">
        <f>(Table2[[#This Row],[EPS]]-K29)/K29</f>
        <v>-0.34461538461538466</v>
      </c>
      <c r="T30" s="31">
        <f>(Table2[[#This Row],[Div]]-N29)/N29</f>
        <v>7.8431372549019537E-2</v>
      </c>
    </row>
    <row r="31" spans="2:20" x14ac:dyDescent="0.25">
      <c r="B31" t="s">
        <v>105</v>
      </c>
      <c r="C31" s="24">
        <v>94.13</v>
      </c>
      <c r="D31" s="20">
        <v>137.78</v>
      </c>
      <c r="E31" s="3">
        <v>16.231999999999999</v>
      </c>
      <c r="F31" s="25">
        <v>5.7990389354361698</v>
      </c>
      <c r="G31" s="21">
        <v>8.4881715130606192</v>
      </c>
      <c r="H31" s="3">
        <v>4.9349999999999996</v>
      </c>
      <c r="I31" s="25">
        <v>19.0739614994934</v>
      </c>
      <c r="J31" s="21">
        <v>27.918946301925001</v>
      </c>
      <c r="K31" s="3">
        <v>5.0599999999999996</v>
      </c>
      <c r="L31" s="25">
        <v>18.602766798418902</v>
      </c>
      <c r="M31" s="21">
        <v>27.2292490118577</v>
      </c>
      <c r="N31" s="3">
        <v>1.8</v>
      </c>
      <c r="O31" s="25">
        <v>52.294444444444402</v>
      </c>
      <c r="P31" s="21">
        <v>76.544444444444395</v>
      </c>
      <c r="Q31" s="31">
        <f>(Table2[[#This Row],[Rev]]-E30)/E30</f>
        <v>0.14632768361581916</v>
      </c>
      <c r="R31" s="31">
        <f>(Table2[[#This Row],[FCF]]-H30)/H30</f>
        <v>0.19260512324794579</v>
      </c>
      <c r="S31" s="31">
        <f>(Table2[[#This Row],[EPS]]-K30)/K30</f>
        <v>1.3755868544600938</v>
      </c>
      <c r="T31" s="31">
        <f>(Table2[[#This Row],[Div]]-N30)/N30</f>
        <v>9.0909090909090995E-2</v>
      </c>
    </row>
    <row r="32" spans="2:20" x14ac:dyDescent="0.25">
      <c r="B32" t="s">
        <v>106</v>
      </c>
      <c r="C32" s="24">
        <v>132.21</v>
      </c>
      <c r="D32" s="20">
        <v>203.51</v>
      </c>
      <c r="E32" s="3">
        <v>18.614000000000001</v>
      </c>
      <c r="F32" s="25">
        <v>7.1027183840120296</v>
      </c>
      <c r="G32" s="21">
        <v>10.933168582787101</v>
      </c>
      <c r="H32" s="3">
        <v>5.8879999999999999</v>
      </c>
      <c r="I32" s="25">
        <v>22.454144021739101</v>
      </c>
      <c r="J32" s="21">
        <v>34.563519021739097</v>
      </c>
      <c r="K32" s="3">
        <v>5.76</v>
      </c>
      <c r="L32" s="25">
        <v>22.953125</v>
      </c>
      <c r="M32" s="21">
        <v>35.3315972222222</v>
      </c>
      <c r="N32" s="3">
        <v>1.99</v>
      </c>
      <c r="O32" s="25">
        <v>66.437185929648194</v>
      </c>
      <c r="P32" s="21">
        <v>102.26633165829099</v>
      </c>
      <c r="Q32" s="31">
        <f>(Table2[[#This Row],[Rev]]-E31)/E31</f>
        <v>0.14674716609167088</v>
      </c>
      <c r="R32" s="31">
        <f>(Table2[[#This Row],[FCF]]-H31)/H31</f>
        <v>0.19311043566362723</v>
      </c>
      <c r="S32" s="31">
        <f>(Table2[[#This Row],[EPS]]-K31)/K31</f>
        <v>0.13833992094861663</v>
      </c>
      <c r="T32" s="31">
        <f>(Table2[[#This Row],[Div]]-N31)/N31</f>
        <v>0.10555555555555553</v>
      </c>
    </row>
    <row r="33" spans="2:20" x14ac:dyDescent="0.25">
      <c r="B33" t="s">
        <v>107</v>
      </c>
      <c r="C33" s="24">
        <v>200.39</v>
      </c>
      <c r="D33" s="20">
        <v>271.39999999999998</v>
      </c>
      <c r="E33" s="3">
        <v>22.094000000000001</v>
      </c>
      <c r="F33" s="25">
        <v>9.0698832262152607</v>
      </c>
      <c r="G33" s="21">
        <v>12.283877975921</v>
      </c>
      <c r="H33" s="3">
        <v>7.3760000000000003</v>
      </c>
      <c r="I33" s="25">
        <v>27.167841648589999</v>
      </c>
      <c r="J33" s="21">
        <v>36.795010845986901</v>
      </c>
      <c r="K33" s="3">
        <v>8.0500000000000007</v>
      </c>
      <c r="L33" s="25">
        <v>24.893167701863302</v>
      </c>
      <c r="M33" s="21">
        <v>33.714285714285701</v>
      </c>
      <c r="N33" s="3">
        <v>2.19</v>
      </c>
      <c r="O33" s="25">
        <v>91.502283105022798</v>
      </c>
      <c r="P33" s="21">
        <v>123.92694063926901</v>
      </c>
      <c r="Q33" s="31">
        <f>(Table2[[#This Row],[Rev]]-E32)/E32</f>
        <v>0.18695605458257228</v>
      </c>
      <c r="R33" s="31">
        <f>(Table2[[#This Row],[FCF]]-H32)/H32</f>
        <v>0.25271739130434789</v>
      </c>
      <c r="S33" s="31">
        <f>(Table2[[#This Row],[EPS]]-K32)/K32</f>
        <v>0.39756944444444464</v>
      </c>
      <c r="T33" s="31">
        <f>(Table2[[#This Row],[Div]]-N32)/N32</f>
        <v>0.10050251256281405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2.48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0.13242009132420093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N24" sqref="N24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2758.7</v>
      </c>
      <c r="D3" s="3">
        <v>354.1</v>
      </c>
      <c r="E3" s="3">
        <v>2404.6</v>
      </c>
      <c r="F3" s="5">
        <v>0.87164244027984195</v>
      </c>
      <c r="G3" s="3">
        <v>996</v>
      </c>
      <c r="H3" s="3">
        <v>1408.6</v>
      </c>
      <c r="I3" s="6">
        <v>0.361039620110921</v>
      </c>
      <c r="J3" s="3">
        <v>708.1</v>
      </c>
      <c r="K3" s="6">
        <v>0.25667887048247301</v>
      </c>
      <c r="L3" s="3">
        <v>907</v>
      </c>
      <c r="M3" s="6">
        <v>0.32877804763113</v>
      </c>
      <c r="N3" s="3">
        <v>-316.60000000000002</v>
      </c>
      <c r="O3" s="6">
        <v>-0.114764200529234</v>
      </c>
      <c r="P3" s="3">
        <v>590.4</v>
      </c>
      <c r="Q3" s="6">
        <v>0.214013847101895</v>
      </c>
      <c r="R3" s="3">
        <v>0</v>
      </c>
      <c r="S3" s="6">
        <v>0</v>
      </c>
      <c r="T3" s="6">
        <v>0</v>
      </c>
    </row>
    <row r="4" spans="2:20" x14ac:dyDescent="0.25">
      <c r="B4" t="s">
        <v>79</v>
      </c>
      <c r="C4" s="3">
        <v>3753</v>
      </c>
      <c r="D4" s="3">
        <v>482</v>
      </c>
      <c r="E4" s="3">
        <v>3271</v>
      </c>
      <c r="F4" s="5">
        <v>0.87156941113775599</v>
      </c>
      <c r="G4" s="3">
        <v>1326</v>
      </c>
      <c r="H4" s="3">
        <v>1945</v>
      </c>
      <c r="I4" s="6">
        <v>0.35331734612310101</v>
      </c>
      <c r="J4" s="3">
        <v>953</v>
      </c>
      <c r="K4" s="6">
        <v>0.25393018918198701</v>
      </c>
      <c r="L4" s="3">
        <v>1074</v>
      </c>
      <c r="M4" s="6">
        <v>0.28617106314947999</v>
      </c>
      <c r="N4" s="3">
        <v>-236</v>
      </c>
      <c r="O4" s="6">
        <v>-6.2883026911803794E-2</v>
      </c>
      <c r="P4" s="3">
        <v>838</v>
      </c>
      <c r="Q4" s="6">
        <v>0.22328803623767601</v>
      </c>
      <c r="R4" s="3">
        <v>0</v>
      </c>
      <c r="S4" s="6">
        <v>0</v>
      </c>
      <c r="T4" s="6">
        <v>0</v>
      </c>
    </row>
    <row r="5" spans="2:20" x14ac:dyDescent="0.25">
      <c r="B5" t="s">
        <v>80</v>
      </c>
      <c r="C5" s="3">
        <v>4649</v>
      </c>
      <c r="D5" s="3">
        <v>526</v>
      </c>
      <c r="E5" s="3">
        <v>4123</v>
      </c>
      <c r="F5" s="5">
        <v>0.88685738868573805</v>
      </c>
      <c r="G5" s="3">
        <v>1726</v>
      </c>
      <c r="H5" s="3">
        <v>2397</v>
      </c>
      <c r="I5" s="6">
        <v>0.37126263712626301</v>
      </c>
      <c r="J5" s="3">
        <v>1146</v>
      </c>
      <c r="K5" s="6">
        <v>0.246504624650462</v>
      </c>
      <c r="L5" s="3">
        <v>1593</v>
      </c>
      <c r="M5" s="6">
        <v>0.34265433426543301</v>
      </c>
      <c r="N5" s="3">
        <v>-278</v>
      </c>
      <c r="O5" s="6">
        <v>-5.9797805979780599E-2</v>
      </c>
      <c r="P5" s="3">
        <v>1315</v>
      </c>
      <c r="Q5" s="6">
        <v>0.282856528285652</v>
      </c>
      <c r="R5" s="3">
        <v>0</v>
      </c>
      <c r="S5" s="6">
        <v>0</v>
      </c>
      <c r="T5" s="6">
        <v>0</v>
      </c>
    </row>
    <row r="6" spans="2:20" x14ac:dyDescent="0.25">
      <c r="B6" t="s">
        <v>81</v>
      </c>
      <c r="C6" s="3">
        <v>5937</v>
      </c>
      <c r="D6" s="3">
        <v>608</v>
      </c>
      <c r="E6" s="3">
        <v>5329</v>
      </c>
      <c r="F6" s="5">
        <v>0.89759137611588302</v>
      </c>
      <c r="G6" s="3">
        <v>2038</v>
      </c>
      <c r="H6" s="3">
        <v>3291</v>
      </c>
      <c r="I6" s="6">
        <v>0.343271012295772</v>
      </c>
      <c r="J6" s="3">
        <v>1453</v>
      </c>
      <c r="K6" s="6">
        <v>0.24473639885463999</v>
      </c>
      <c r="L6" s="3">
        <v>1990</v>
      </c>
      <c r="M6" s="6">
        <v>0.33518612093649902</v>
      </c>
      <c r="N6" s="3">
        <v>-495</v>
      </c>
      <c r="O6" s="6">
        <v>-8.3375442142496203E-2</v>
      </c>
      <c r="P6" s="3">
        <v>1495</v>
      </c>
      <c r="Q6" s="6">
        <v>0.25181067879400298</v>
      </c>
      <c r="R6" s="3">
        <v>0</v>
      </c>
      <c r="S6" s="6">
        <v>0</v>
      </c>
      <c r="T6" s="6">
        <v>0</v>
      </c>
    </row>
    <row r="7" spans="2:20" x14ac:dyDescent="0.25">
      <c r="B7" t="s">
        <v>82</v>
      </c>
      <c r="C7" s="3">
        <v>8671</v>
      </c>
      <c r="D7" s="3">
        <v>708</v>
      </c>
      <c r="E7" s="3">
        <v>7963</v>
      </c>
      <c r="F7" s="5">
        <v>0.91834851804866802</v>
      </c>
      <c r="G7" s="3">
        <v>3078</v>
      </c>
      <c r="H7" s="3">
        <v>4885</v>
      </c>
      <c r="I7" s="6">
        <v>0.35497635797485799</v>
      </c>
      <c r="J7" s="3">
        <v>2195</v>
      </c>
      <c r="K7" s="6">
        <v>0.25314265943951098</v>
      </c>
      <c r="L7" s="3">
        <v>3719</v>
      </c>
      <c r="M7" s="6">
        <v>0.42890093414830999</v>
      </c>
      <c r="N7" s="3">
        <v>-494</v>
      </c>
      <c r="O7" s="6">
        <v>-5.6971514242878503E-2</v>
      </c>
      <c r="P7" s="3">
        <v>3225</v>
      </c>
      <c r="Q7" s="6">
        <v>0.37192941990543099</v>
      </c>
      <c r="R7" s="3">
        <v>0</v>
      </c>
      <c r="S7" s="6">
        <v>0</v>
      </c>
      <c r="T7" s="6">
        <v>0</v>
      </c>
    </row>
    <row r="8" spans="2:20" x14ac:dyDescent="0.25">
      <c r="B8" t="s">
        <v>83</v>
      </c>
      <c r="C8" s="3">
        <v>11936</v>
      </c>
      <c r="D8" s="3">
        <v>1613</v>
      </c>
      <c r="E8" s="3">
        <v>10323</v>
      </c>
      <c r="F8" s="5">
        <v>0.86486260053619302</v>
      </c>
      <c r="G8" s="3">
        <v>4871</v>
      </c>
      <c r="H8" s="3">
        <v>5452</v>
      </c>
      <c r="I8" s="6">
        <v>0.40809316353887398</v>
      </c>
      <c r="J8" s="3">
        <v>3454</v>
      </c>
      <c r="K8" s="6">
        <v>0.289376675603217</v>
      </c>
      <c r="L8" s="3">
        <v>4689</v>
      </c>
      <c r="M8" s="6">
        <v>0.39284517426273402</v>
      </c>
      <c r="N8" s="3">
        <v>-499</v>
      </c>
      <c r="O8" s="6">
        <v>-4.1806300268096501E-2</v>
      </c>
      <c r="P8" s="3">
        <v>4190</v>
      </c>
      <c r="Q8" s="6">
        <v>0.35103887399463801</v>
      </c>
      <c r="R8" s="3">
        <v>-15</v>
      </c>
      <c r="S8" s="6">
        <v>-1.2567024128686301E-3</v>
      </c>
      <c r="T8" s="6">
        <v>-3.5799522673031002E-3</v>
      </c>
    </row>
    <row r="9" spans="2:20" x14ac:dyDescent="0.25">
      <c r="B9" t="s">
        <v>84</v>
      </c>
      <c r="C9" s="3">
        <v>15262</v>
      </c>
      <c r="D9" s="3">
        <v>1436</v>
      </c>
      <c r="E9" s="3">
        <v>13826</v>
      </c>
      <c r="F9" s="5">
        <v>0.90591010352509505</v>
      </c>
      <c r="G9" s="3">
        <v>6710</v>
      </c>
      <c r="H9" s="3">
        <v>7116</v>
      </c>
      <c r="I9" s="6">
        <v>0.43965404272048197</v>
      </c>
      <c r="J9" s="3">
        <v>4490</v>
      </c>
      <c r="K9" s="6">
        <v>0.29419473201415203</v>
      </c>
      <c r="L9" s="3">
        <v>8433</v>
      </c>
      <c r="M9" s="6">
        <v>0.55254881404796197</v>
      </c>
      <c r="N9" s="3">
        <v>-846</v>
      </c>
      <c r="O9" s="6">
        <v>-5.5431791377276898E-2</v>
      </c>
      <c r="P9" s="3">
        <v>7587</v>
      </c>
      <c r="Q9" s="6">
        <v>0.49711702267068503</v>
      </c>
      <c r="R9" s="3">
        <v>-28</v>
      </c>
      <c r="S9" s="6">
        <v>-1.8346219368365799E-3</v>
      </c>
      <c r="T9" s="6">
        <v>-3.690523263477E-3</v>
      </c>
    </row>
    <row r="10" spans="2:20" x14ac:dyDescent="0.25">
      <c r="B10" t="s">
        <v>85</v>
      </c>
      <c r="C10" s="3">
        <v>19747</v>
      </c>
      <c r="D10" s="3">
        <v>1804</v>
      </c>
      <c r="E10" s="3">
        <v>17943</v>
      </c>
      <c r="F10" s="5">
        <v>0.90864435104066399</v>
      </c>
      <c r="G10" s="3">
        <v>10043</v>
      </c>
      <c r="H10" s="3">
        <v>7900</v>
      </c>
      <c r="I10" s="6">
        <v>0.50858358231630096</v>
      </c>
      <c r="J10" s="3">
        <v>7785</v>
      </c>
      <c r="K10" s="6">
        <v>0.39423709930622303</v>
      </c>
      <c r="L10" s="3">
        <v>13137</v>
      </c>
      <c r="M10" s="6">
        <v>0.66526560996606998</v>
      </c>
      <c r="N10" s="3">
        <v>-583</v>
      </c>
      <c r="O10" s="6">
        <v>-2.9523471919785198E-2</v>
      </c>
      <c r="P10" s="3">
        <v>12554</v>
      </c>
      <c r="Q10" s="6">
        <v>0.63574213804628499</v>
      </c>
      <c r="R10" s="3">
        <v>-28</v>
      </c>
      <c r="S10" s="6">
        <v>-1.41793690180786E-3</v>
      </c>
      <c r="T10" s="6">
        <v>-2.23036482396049E-3</v>
      </c>
    </row>
    <row r="11" spans="2:20" x14ac:dyDescent="0.25">
      <c r="B11" t="s">
        <v>86</v>
      </c>
      <c r="C11" s="3">
        <v>22956</v>
      </c>
      <c r="D11" s="3">
        <v>3002</v>
      </c>
      <c r="E11" s="3">
        <v>19954</v>
      </c>
      <c r="F11" s="5">
        <v>0.86922808851716304</v>
      </c>
      <c r="G11" s="3">
        <v>11006</v>
      </c>
      <c r="H11" s="3">
        <v>8948</v>
      </c>
      <c r="I11" s="6">
        <v>0.479438926642272</v>
      </c>
      <c r="J11" s="3">
        <v>9421</v>
      </c>
      <c r="K11" s="6">
        <v>0.41039379682871502</v>
      </c>
      <c r="L11" s="3">
        <v>11426</v>
      </c>
      <c r="M11" s="6">
        <v>0.49773479700296203</v>
      </c>
      <c r="N11" s="3">
        <v>-879</v>
      </c>
      <c r="O11" s="6">
        <v>-3.8290642969158302E-2</v>
      </c>
      <c r="P11" s="3">
        <v>10547</v>
      </c>
      <c r="Q11" s="6">
        <v>0.45944415403380301</v>
      </c>
      <c r="R11" s="3">
        <v>-13</v>
      </c>
      <c r="S11" s="6">
        <v>-5.6630074925945195E-4</v>
      </c>
      <c r="T11" s="6">
        <v>-1.2325779842609201E-3</v>
      </c>
    </row>
    <row r="12" spans="2:20" x14ac:dyDescent="0.25">
      <c r="B12" t="s">
        <v>87</v>
      </c>
      <c r="C12" s="3">
        <v>25296</v>
      </c>
      <c r="D12" s="3">
        <v>3455</v>
      </c>
      <c r="E12" s="3">
        <v>21841</v>
      </c>
      <c r="F12" s="5">
        <v>0.86341714104996803</v>
      </c>
      <c r="G12" s="3">
        <v>11720</v>
      </c>
      <c r="H12" s="3">
        <v>10121</v>
      </c>
      <c r="I12" s="6">
        <v>0.46331435800126503</v>
      </c>
      <c r="J12" s="3">
        <v>7346</v>
      </c>
      <c r="K12" s="6">
        <v>0.29040164452877898</v>
      </c>
      <c r="L12" s="3">
        <v>13422</v>
      </c>
      <c r="M12" s="6">
        <v>0.53059772296015095</v>
      </c>
      <c r="N12" s="3">
        <v>-1103</v>
      </c>
      <c r="O12" s="6">
        <v>-4.3603731815306697E-2</v>
      </c>
      <c r="P12" s="3">
        <v>12319</v>
      </c>
      <c r="Q12" s="6">
        <v>0.48699399114484498</v>
      </c>
      <c r="R12" s="3">
        <v>0</v>
      </c>
      <c r="S12" s="6">
        <v>0</v>
      </c>
      <c r="T12" s="6">
        <v>0</v>
      </c>
    </row>
    <row r="13" spans="2:20" x14ac:dyDescent="0.25">
      <c r="B13" t="s">
        <v>88</v>
      </c>
      <c r="C13" s="3">
        <v>28365</v>
      </c>
      <c r="D13" s="3">
        <v>5191</v>
      </c>
      <c r="E13" s="3">
        <v>23174</v>
      </c>
      <c r="F13" s="5">
        <v>0.81699277278335902</v>
      </c>
      <c r="G13" s="3">
        <v>11910</v>
      </c>
      <c r="H13" s="3">
        <v>11264</v>
      </c>
      <c r="I13" s="6">
        <v>0.41988365943945</v>
      </c>
      <c r="J13" s="3">
        <v>7829</v>
      </c>
      <c r="K13" s="6">
        <v>0.27600916622598198</v>
      </c>
      <c r="L13" s="3">
        <v>14509</v>
      </c>
      <c r="M13" s="6">
        <v>0.51151066455138305</v>
      </c>
      <c r="N13" s="3">
        <v>-770</v>
      </c>
      <c r="O13" s="6">
        <v>-2.7146130794993801E-2</v>
      </c>
      <c r="P13" s="3">
        <v>13739</v>
      </c>
      <c r="Q13" s="6">
        <v>0.48436453375638899</v>
      </c>
      <c r="R13" s="3">
        <v>0</v>
      </c>
      <c r="S13" s="6">
        <v>0</v>
      </c>
      <c r="T13" s="6">
        <v>0</v>
      </c>
    </row>
    <row r="14" spans="2:20" x14ac:dyDescent="0.25">
      <c r="B14" t="s">
        <v>89</v>
      </c>
      <c r="C14" s="3">
        <v>32187</v>
      </c>
      <c r="D14" s="3">
        <v>6059</v>
      </c>
      <c r="E14" s="3">
        <v>26128</v>
      </c>
      <c r="F14" s="5">
        <v>0.811756299126976</v>
      </c>
      <c r="G14" s="3">
        <v>9545</v>
      </c>
      <c r="H14" s="3">
        <v>16583</v>
      </c>
      <c r="I14" s="6">
        <v>0.29654829589585802</v>
      </c>
      <c r="J14" s="3">
        <v>7531</v>
      </c>
      <c r="K14" s="6">
        <v>0.23397645011961299</v>
      </c>
      <c r="L14" s="3">
        <v>15797</v>
      </c>
      <c r="M14" s="6">
        <v>0.49078820641873999</v>
      </c>
      <c r="N14" s="3">
        <v>-891</v>
      </c>
      <c r="O14" s="6">
        <v>-2.7681983409451001E-2</v>
      </c>
      <c r="P14" s="3">
        <v>14906</v>
      </c>
      <c r="Q14" s="6">
        <v>0.463106223009289</v>
      </c>
      <c r="R14" s="3">
        <v>-857</v>
      </c>
      <c r="S14" s="6">
        <v>-2.66256563208748E-2</v>
      </c>
      <c r="T14" s="6">
        <v>-5.7493626727492197E-2</v>
      </c>
    </row>
    <row r="15" spans="2:20" x14ac:dyDescent="0.25">
      <c r="B15" t="s">
        <v>90</v>
      </c>
      <c r="C15" s="3">
        <v>36835</v>
      </c>
      <c r="D15" s="3">
        <v>6716</v>
      </c>
      <c r="E15" s="3">
        <v>30119</v>
      </c>
      <c r="F15" s="5">
        <v>0.81767340844305603</v>
      </c>
      <c r="G15" s="3">
        <v>9034</v>
      </c>
      <c r="H15" s="3">
        <v>21085</v>
      </c>
      <c r="I15" s="6">
        <v>0.24525587077507799</v>
      </c>
      <c r="J15" s="3">
        <v>8168</v>
      </c>
      <c r="K15" s="6">
        <v>0.22174562237002801</v>
      </c>
      <c r="L15" s="3">
        <v>14626</v>
      </c>
      <c r="M15" s="6">
        <v>0.39706800597258002</v>
      </c>
      <c r="N15" s="3">
        <v>-1109</v>
      </c>
      <c r="O15" s="6">
        <v>-3.0107234966743501E-2</v>
      </c>
      <c r="P15" s="3">
        <v>13517</v>
      </c>
      <c r="Q15" s="6">
        <v>0.36696077100583602</v>
      </c>
      <c r="R15" s="3">
        <v>-1729</v>
      </c>
      <c r="S15" s="6">
        <v>-4.6939052531559597E-2</v>
      </c>
      <c r="T15" s="6">
        <v>-0.1279129984464</v>
      </c>
    </row>
    <row r="16" spans="2:20" x14ac:dyDescent="0.25">
      <c r="B16" t="s">
        <v>91</v>
      </c>
      <c r="C16" s="3">
        <v>39788</v>
      </c>
      <c r="D16" s="3">
        <v>6031</v>
      </c>
      <c r="E16" s="3">
        <v>33757</v>
      </c>
      <c r="F16" s="5">
        <v>0.84842163466371701</v>
      </c>
      <c r="G16" s="3">
        <v>14561</v>
      </c>
      <c r="H16" s="3">
        <v>19196</v>
      </c>
      <c r="I16" s="6">
        <v>0.36596461244596301</v>
      </c>
      <c r="J16" s="3">
        <v>12254</v>
      </c>
      <c r="K16" s="6">
        <v>0.30798230622298101</v>
      </c>
      <c r="L16" s="3">
        <v>16605</v>
      </c>
      <c r="M16" s="6">
        <v>0.41733688549311299</v>
      </c>
      <c r="N16" s="3">
        <v>-812</v>
      </c>
      <c r="O16" s="6">
        <v>-2.04081632653061E-2</v>
      </c>
      <c r="P16" s="3">
        <v>15793</v>
      </c>
      <c r="Q16" s="6">
        <v>0.39692872222780701</v>
      </c>
      <c r="R16" s="3">
        <v>-36112</v>
      </c>
      <c r="S16" s="6">
        <v>-0.90761033477430297</v>
      </c>
      <c r="T16" s="6">
        <v>-2.28658266320521</v>
      </c>
    </row>
    <row r="17" spans="2:20" x14ac:dyDescent="0.25">
      <c r="B17" t="s">
        <v>92</v>
      </c>
      <c r="C17" s="3">
        <v>44282</v>
      </c>
      <c r="D17" s="3">
        <v>7650</v>
      </c>
      <c r="E17" s="3">
        <v>36632</v>
      </c>
      <c r="F17" s="5">
        <v>0.82724357526760295</v>
      </c>
      <c r="G17" s="3">
        <v>16472</v>
      </c>
      <c r="H17" s="3">
        <v>20160</v>
      </c>
      <c r="I17" s="6">
        <v>0.37197958538457998</v>
      </c>
      <c r="J17" s="3">
        <v>12599</v>
      </c>
      <c r="K17" s="6">
        <v>0.28451741113770801</v>
      </c>
      <c r="L17" s="3">
        <v>14404</v>
      </c>
      <c r="M17" s="6">
        <v>0.32527889435888102</v>
      </c>
      <c r="N17" s="3">
        <v>-1578</v>
      </c>
      <c r="O17" s="6">
        <v>-3.5635246827153202E-2</v>
      </c>
      <c r="P17" s="3">
        <v>12826</v>
      </c>
      <c r="Q17" s="6">
        <v>0.289643647531728</v>
      </c>
      <c r="R17" s="3">
        <v>-3545</v>
      </c>
      <c r="S17" s="6">
        <v>-8.0055101395600903E-2</v>
      </c>
      <c r="T17" s="6">
        <v>-0.276391704350537</v>
      </c>
    </row>
    <row r="18" spans="2:20" x14ac:dyDescent="0.25">
      <c r="B18" t="s">
        <v>93</v>
      </c>
      <c r="C18" s="3">
        <v>51122</v>
      </c>
      <c r="D18" s="3">
        <v>10693</v>
      </c>
      <c r="E18" s="3">
        <v>40429</v>
      </c>
      <c r="F18" s="5">
        <v>0.79083369195258402</v>
      </c>
      <c r="G18" s="3">
        <v>18438</v>
      </c>
      <c r="H18" s="3">
        <v>21991</v>
      </c>
      <c r="I18" s="6">
        <v>0.36066664058526599</v>
      </c>
      <c r="J18" s="3">
        <v>14065</v>
      </c>
      <c r="K18" s="6">
        <v>0.27512616877273899</v>
      </c>
      <c r="L18" s="3">
        <v>17796</v>
      </c>
      <c r="M18" s="6">
        <v>0.34810844646140598</v>
      </c>
      <c r="N18" s="3">
        <v>-2264</v>
      </c>
      <c r="O18" s="6">
        <v>-4.4286217284143801E-2</v>
      </c>
      <c r="P18" s="3">
        <v>15532</v>
      </c>
      <c r="Q18" s="6">
        <v>0.30382222917726198</v>
      </c>
      <c r="R18" s="3">
        <v>-3805</v>
      </c>
      <c r="S18" s="6">
        <v>-7.4429795391416601E-2</v>
      </c>
      <c r="T18" s="6">
        <v>-0.24497810970898701</v>
      </c>
    </row>
    <row r="19" spans="2:20" x14ac:dyDescent="0.25">
      <c r="B19" t="s">
        <v>94</v>
      </c>
      <c r="C19" s="3">
        <v>60420</v>
      </c>
      <c r="D19" s="3">
        <v>11598</v>
      </c>
      <c r="E19" s="3">
        <v>48822</v>
      </c>
      <c r="F19" s="5">
        <v>0.80804369414101296</v>
      </c>
      <c r="G19" s="3">
        <v>22271</v>
      </c>
      <c r="H19" s="3">
        <v>26551</v>
      </c>
      <c r="I19" s="6">
        <v>0.368603111552466</v>
      </c>
      <c r="J19" s="3">
        <v>17681</v>
      </c>
      <c r="K19" s="6">
        <v>0.29263488910956598</v>
      </c>
      <c r="L19" s="3">
        <v>21612</v>
      </c>
      <c r="M19" s="6">
        <v>0.35769612711022802</v>
      </c>
      <c r="N19" s="3">
        <v>-3182</v>
      </c>
      <c r="O19" s="6">
        <v>-5.2664680569347901E-2</v>
      </c>
      <c r="P19" s="3">
        <v>18430</v>
      </c>
      <c r="Q19" s="6">
        <v>0.30503144654087999</v>
      </c>
      <c r="R19" s="3">
        <v>-4015</v>
      </c>
      <c r="S19" s="6">
        <v>-6.6451506123800005E-2</v>
      </c>
      <c r="T19" s="6">
        <v>-0.21785132935431301</v>
      </c>
    </row>
    <row r="20" spans="2:20" x14ac:dyDescent="0.25">
      <c r="B20" t="s">
        <v>95</v>
      </c>
      <c r="C20" s="3">
        <v>58437</v>
      </c>
      <c r="D20" s="3">
        <v>12155</v>
      </c>
      <c r="E20" s="3">
        <v>46282</v>
      </c>
      <c r="F20" s="5">
        <v>0.79199822030562805</v>
      </c>
      <c r="G20" s="3">
        <v>20363</v>
      </c>
      <c r="H20" s="3">
        <v>25919</v>
      </c>
      <c r="I20" s="6">
        <v>0.348460735492924</v>
      </c>
      <c r="J20" s="3">
        <v>14569</v>
      </c>
      <c r="K20" s="6">
        <v>0.24931122405325301</v>
      </c>
      <c r="L20" s="3">
        <v>19037</v>
      </c>
      <c r="M20" s="6">
        <v>0.325769632253538</v>
      </c>
      <c r="N20" s="3">
        <v>-3119</v>
      </c>
      <c r="O20" s="6">
        <v>-5.3373718705614498E-2</v>
      </c>
      <c r="P20" s="3">
        <v>15918</v>
      </c>
      <c r="Q20" s="6">
        <v>0.27239591354792297</v>
      </c>
      <c r="R20" s="3">
        <v>-4468</v>
      </c>
      <c r="S20" s="6">
        <v>-7.6458408200284003E-2</v>
      </c>
      <c r="T20" s="6">
        <v>-0.28068852870963601</v>
      </c>
    </row>
    <row r="21" spans="2:20" x14ac:dyDescent="0.25">
      <c r="B21" t="s">
        <v>96</v>
      </c>
      <c r="C21" s="3">
        <v>62484</v>
      </c>
      <c r="D21" s="3">
        <v>12395</v>
      </c>
      <c r="E21" s="3">
        <v>50089</v>
      </c>
      <c r="F21" s="5">
        <v>0.80162921707957202</v>
      </c>
      <c r="G21" s="3">
        <v>24098</v>
      </c>
      <c r="H21" s="3">
        <v>25991</v>
      </c>
      <c r="I21" s="6">
        <v>0.38566673068305402</v>
      </c>
      <c r="J21" s="3">
        <v>18760</v>
      </c>
      <c r="K21" s="6">
        <v>0.30023686063632199</v>
      </c>
      <c r="L21" s="3">
        <v>24073</v>
      </c>
      <c r="M21" s="6">
        <v>0.385266628256833</v>
      </c>
      <c r="N21" s="3">
        <v>-1977</v>
      </c>
      <c r="O21" s="6">
        <v>-3.1640099865565499E-2</v>
      </c>
      <c r="P21" s="3">
        <v>22096</v>
      </c>
      <c r="Q21" s="6">
        <v>0.35362652839126801</v>
      </c>
      <c r="R21" s="3">
        <v>-4578</v>
      </c>
      <c r="S21" s="6">
        <v>-7.3266756289610102E-2</v>
      </c>
      <c r="T21" s="6">
        <v>-0.207186821144098</v>
      </c>
    </row>
    <row r="22" spans="2:20" x14ac:dyDescent="0.25">
      <c r="B22" t="s">
        <v>97</v>
      </c>
      <c r="C22" s="3">
        <v>69943</v>
      </c>
      <c r="D22" s="3">
        <v>15577</v>
      </c>
      <c r="E22" s="3">
        <v>54366</v>
      </c>
      <c r="F22" s="5">
        <v>0.77729007906438097</v>
      </c>
      <c r="G22" s="3">
        <v>27161</v>
      </c>
      <c r="H22" s="3">
        <v>27205</v>
      </c>
      <c r="I22" s="6">
        <v>0.388330497690976</v>
      </c>
      <c r="J22" s="3">
        <v>23150</v>
      </c>
      <c r="K22" s="6">
        <v>0.330983801095177</v>
      </c>
      <c r="L22" s="3">
        <v>26994</v>
      </c>
      <c r="M22" s="6">
        <v>0.38594283916903699</v>
      </c>
      <c r="N22" s="3">
        <v>-2355</v>
      </c>
      <c r="O22" s="6">
        <v>-3.3670274366269598E-2</v>
      </c>
      <c r="P22" s="3">
        <v>24639</v>
      </c>
      <c r="Q22" s="6">
        <v>0.35227256480276797</v>
      </c>
      <c r="R22" s="3">
        <v>-5180</v>
      </c>
      <c r="S22" s="6">
        <v>-7.4060306249374402E-2</v>
      </c>
      <c r="T22" s="6">
        <v>-0.210235805024554</v>
      </c>
    </row>
    <row r="23" spans="2:20" x14ac:dyDescent="0.25">
      <c r="B23" t="s">
        <v>98</v>
      </c>
      <c r="C23" s="3">
        <v>73723</v>
      </c>
      <c r="D23" s="3">
        <v>17530</v>
      </c>
      <c r="E23" s="3">
        <v>56193</v>
      </c>
      <c r="F23" s="5">
        <v>0.76221803236439101</v>
      </c>
      <c r="G23" s="3">
        <v>27956</v>
      </c>
      <c r="H23" s="3">
        <v>28237</v>
      </c>
      <c r="I23" s="6">
        <v>0.37920323372624498</v>
      </c>
      <c r="J23" s="3">
        <v>16978</v>
      </c>
      <c r="K23" s="6">
        <v>0.23029448069123601</v>
      </c>
      <c r="L23" s="3">
        <v>31626</v>
      </c>
      <c r="M23" s="6">
        <v>0.42898417047596998</v>
      </c>
      <c r="N23" s="3">
        <v>-2305</v>
      </c>
      <c r="O23" s="6">
        <v>-3.12656837079337E-2</v>
      </c>
      <c r="P23" s="3">
        <v>29321</v>
      </c>
      <c r="Q23" s="6">
        <v>0.39771848676803701</v>
      </c>
      <c r="R23" s="3">
        <v>-6385</v>
      </c>
      <c r="S23" s="6">
        <v>-8.6607978514167905E-2</v>
      </c>
      <c r="T23" s="6">
        <v>-0.217762013573889</v>
      </c>
    </row>
    <row r="24" spans="2:20" x14ac:dyDescent="0.25">
      <c r="B24" t="s">
        <v>99</v>
      </c>
      <c r="C24" s="3">
        <v>77849</v>
      </c>
      <c r="D24" s="3">
        <v>20385</v>
      </c>
      <c r="E24" s="3">
        <v>57464</v>
      </c>
      <c r="F24" s="5">
        <v>0.738146925458258</v>
      </c>
      <c r="G24" s="3">
        <v>26764</v>
      </c>
      <c r="H24" s="3">
        <v>30700</v>
      </c>
      <c r="I24" s="6">
        <v>0.34379375457616601</v>
      </c>
      <c r="J24" s="3">
        <v>21863</v>
      </c>
      <c r="K24" s="6">
        <v>0.28083854641678102</v>
      </c>
      <c r="L24" s="3">
        <v>28833</v>
      </c>
      <c r="M24" s="6">
        <v>0.370370846125191</v>
      </c>
      <c r="N24" s="3">
        <v>-4257</v>
      </c>
      <c r="O24" s="6">
        <v>-5.4682783336972803E-2</v>
      </c>
      <c r="P24" s="3">
        <v>24576</v>
      </c>
      <c r="Q24" s="6">
        <v>0.31568806278821798</v>
      </c>
      <c r="R24" s="3">
        <v>-7455</v>
      </c>
      <c r="S24" s="6">
        <v>-9.5762309085537303E-2</v>
      </c>
      <c r="T24" s="6">
        <v>-0.3033447265625</v>
      </c>
    </row>
    <row r="25" spans="2:20" x14ac:dyDescent="0.25">
      <c r="B25" t="s">
        <v>100</v>
      </c>
      <c r="C25" s="3">
        <v>86833</v>
      </c>
      <c r="D25" s="3">
        <v>27078</v>
      </c>
      <c r="E25" s="3">
        <v>59755</v>
      </c>
      <c r="F25" s="5">
        <v>0.68816003132449599</v>
      </c>
      <c r="G25" s="3">
        <v>27886</v>
      </c>
      <c r="H25" s="3">
        <v>31869</v>
      </c>
      <c r="I25" s="6">
        <v>0.32114518673776099</v>
      </c>
      <c r="J25" s="3">
        <v>22074</v>
      </c>
      <c r="K25" s="6">
        <v>0.25421210829983898</v>
      </c>
      <c r="L25" s="3">
        <v>32502</v>
      </c>
      <c r="M25" s="6">
        <v>0.37430469982610298</v>
      </c>
      <c r="N25" s="3">
        <v>-5485</v>
      </c>
      <c r="O25" s="6">
        <v>-6.3167229048863904E-2</v>
      </c>
      <c r="P25" s="3">
        <v>27017</v>
      </c>
      <c r="Q25" s="6">
        <v>0.31113747077723902</v>
      </c>
      <c r="R25" s="3">
        <v>-8879</v>
      </c>
      <c r="S25" s="6">
        <v>-0.10225375145394</v>
      </c>
      <c r="T25" s="6">
        <v>-0.32864492726801597</v>
      </c>
    </row>
    <row r="26" spans="2:20" x14ac:dyDescent="0.25">
      <c r="B26" t="s">
        <v>101</v>
      </c>
      <c r="C26" s="3">
        <v>93580</v>
      </c>
      <c r="D26" s="3">
        <v>33038</v>
      </c>
      <c r="E26" s="3">
        <v>60542</v>
      </c>
      <c r="F26" s="5">
        <v>0.64695447745244705</v>
      </c>
      <c r="G26" s="3">
        <v>28172</v>
      </c>
      <c r="H26" s="3">
        <v>32370</v>
      </c>
      <c r="I26" s="6">
        <v>0.30104723231459701</v>
      </c>
      <c r="J26" s="3">
        <v>12193</v>
      </c>
      <c r="K26" s="6">
        <v>0.13029493481513099</v>
      </c>
      <c r="L26" s="3">
        <v>29668</v>
      </c>
      <c r="M26" s="6">
        <v>0.31703355417824303</v>
      </c>
      <c r="N26" s="3">
        <v>-5944</v>
      </c>
      <c r="O26" s="6">
        <v>-6.35178456935242E-2</v>
      </c>
      <c r="P26" s="3">
        <v>23724</v>
      </c>
      <c r="Q26" s="6">
        <v>0.25351570848471799</v>
      </c>
      <c r="R26" s="3">
        <v>-9882</v>
      </c>
      <c r="S26" s="6">
        <v>-0.10559948706988601</v>
      </c>
      <c r="T26" s="6">
        <v>-0.41654021244309503</v>
      </c>
    </row>
    <row r="27" spans="2:20" x14ac:dyDescent="0.25">
      <c r="B27" t="s">
        <v>102</v>
      </c>
      <c r="C27" s="3">
        <v>91154</v>
      </c>
      <c r="D27" s="3">
        <v>32780</v>
      </c>
      <c r="E27" s="3">
        <v>58374</v>
      </c>
      <c r="F27" s="5">
        <v>0.64038879259275505</v>
      </c>
      <c r="G27" s="3">
        <v>27188</v>
      </c>
      <c r="H27" s="3">
        <v>31186</v>
      </c>
      <c r="I27" s="6">
        <v>0.29826447550299401</v>
      </c>
      <c r="J27" s="3">
        <v>20539</v>
      </c>
      <c r="K27" s="6">
        <v>0.22532198257893199</v>
      </c>
      <c r="L27" s="3">
        <v>33325</v>
      </c>
      <c r="M27" s="6">
        <v>0.36559010026987299</v>
      </c>
      <c r="N27" s="3">
        <v>-8343</v>
      </c>
      <c r="O27" s="6">
        <v>-9.1526427803497304E-2</v>
      </c>
      <c r="P27" s="3">
        <v>24982</v>
      </c>
      <c r="Q27" s="6">
        <v>0.27406367246637497</v>
      </c>
      <c r="R27" s="3">
        <v>-11006</v>
      </c>
      <c r="S27" s="6">
        <v>-0.12074072448822799</v>
      </c>
      <c r="T27" s="6">
        <v>-0.44055720118485298</v>
      </c>
    </row>
    <row r="28" spans="2:20" x14ac:dyDescent="0.25">
      <c r="B28" t="s">
        <v>103</v>
      </c>
      <c r="C28" s="3">
        <v>96571</v>
      </c>
      <c r="D28" s="3">
        <v>34261</v>
      </c>
      <c r="E28" s="3">
        <v>62310</v>
      </c>
      <c r="F28" s="5">
        <v>0.64522475691460102</v>
      </c>
      <c r="G28" s="3">
        <v>29331</v>
      </c>
      <c r="H28" s="3">
        <v>32979</v>
      </c>
      <c r="I28" s="6">
        <v>0.30372472067183698</v>
      </c>
      <c r="J28" s="3">
        <v>25489</v>
      </c>
      <c r="K28" s="6">
        <v>0.26394052044609601</v>
      </c>
      <c r="L28" s="3">
        <v>39507</v>
      </c>
      <c r="M28" s="6">
        <v>0.40909796936968601</v>
      </c>
      <c r="N28" s="3">
        <v>-8129</v>
      </c>
      <c r="O28" s="6">
        <v>-8.4176409066904101E-2</v>
      </c>
      <c r="P28" s="3">
        <v>31378</v>
      </c>
      <c r="Q28" s="6">
        <v>0.32492156030278202</v>
      </c>
      <c r="R28" s="3">
        <v>-11845</v>
      </c>
      <c r="S28" s="6">
        <v>-0.12265586977457001</v>
      </c>
      <c r="T28" s="6">
        <v>-0.37749378545477702</v>
      </c>
    </row>
    <row r="29" spans="2:20" x14ac:dyDescent="0.25">
      <c r="B29" t="s">
        <v>104</v>
      </c>
      <c r="C29" s="3">
        <v>110360</v>
      </c>
      <c r="D29" s="3">
        <v>38353</v>
      </c>
      <c r="E29" s="3">
        <v>72007</v>
      </c>
      <c r="F29" s="5">
        <v>0.65247372236317502</v>
      </c>
      <c r="G29" s="3">
        <v>35058</v>
      </c>
      <c r="H29" s="3">
        <v>36949</v>
      </c>
      <c r="I29" s="6">
        <v>0.31766944545124998</v>
      </c>
      <c r="J29" s="3">
        <v>16571</v>
      </c>
      <c r="K29" s="6">
        <v>0.150154041319318</v>
      </c>
      <c r="L29" s="3">
        <v>43884</v>
      </c>
      <c r="M29" s="6">
        <v>0.39764407393983298</v>
      </c>
      <c r="N29" s="3">
        <v>-11632</v>
      </c>
      <c r="O29" s="6">
        <v>-0.105400507430228</v>
      </c>
      <c r="P29" s="3">
        <v>32252</v>
      </c>
      <c r="Q29" s="6">
        <v>0.29224356650960398</v>
      </c>
      <c r="R29" s="3">
        <v>-12699</v>
      </c>
      <c r="S29" s="6">
        <v>-0.115068865530989</v>
      </c>
      <c r="T29" s="6">
        <v>-0.39374302368845299</v>
      </c>
    </row>
    <row r="30" spans="2:20" x14ac:dyDescent="0.25">
      <c r="B30" t="s">
        <v>105</v>
      </c>
      <c r="C30" s="3">
        <v>125843</v>
      </c>
      <c r="D30" s="3">
        <v>42910</v>
      </c>
      <c r="E30" s="3">
        <v>82933</v>
      </c>
      <c r="F30" s="5">
        <v>0.65901957200638805</v>
      </c>
      <c r="G30" s="3">
        <v>42959</v>
      </c>
      <c r="H30" s="3">
        <v>39974</v>
      </c>
      <c r="I30" s="6">
        <v>0.341369802054941</v>
      </c>
      <c r="J30" s="3">
        <v>39240</v>
      </c>
      <c r="K30" s="6">
        <v>0.31181710544090602</v>
      </c>
      <c r="L30" s="3">
        <v>52185</v>
      </c>
      <c r="M30" s="6">
        <v>0.414683375316863</v>
      </c>
      <c r="N30" s="3">
        <v>-13925</v>
      </c>
      <c r="O30" s="6">
        <v>-0.11065375110256399</v>
      </c>
      <c r="P30" s="3">
        <v>38260</v>
      </c>
      <c r="Q30" s="6">
        <v>0.30402962421429802</v>
      </c>
      <c r="R30" s="3">
        <v>-13811</v>
      </c>
      <c r="S30" s="6">
        <v>-0.109747860429265</v>
      </c>
      <c r="T30" s="6">
        <v>-0.36097752221641399</v>
      </c>
    </row>
    <row r="31" spans="2:20" x14ac:dyDescent="0.25">
      <c r="B31" t="s">
        <v>106</v>
      </c>
      <c r="C31" s="3">
        <v>143015</v>
      </c>
      <c r="D31" s="3">
        <v>46078</v>
      </c>
      <c r="E31" s="3">
        <v>96937</v>
      </c>
      <c r="F31" s="5">
        <v>0.67781001992797896</v>
      </c>
      <c r="G31" s="3">
        <v>52959</v>
      </c>
      <c r="H31" s="3">
        <v>43978</v>
      </c>
      <c r="I31" s="6">
        <v>0.37030381428521397</v>
      </c>
      <c r="J31" s="3">
        <v>44281</v>
      </c>
      <c r="K31" s="6">
        <v>0.30962486452470001</v>
      </c>
      <c r="L31" s="3">
        <v>60675</v>
      </c>
      <c r="M31" s="6">
        <v>0.424256196902422</v>
      </c>
      <c r="N31" s="3">
        <v>-15441</v>
      </c>
      <c r="O31" s="6">
        <v>-0.107967695696255</v>
      </c>
      <c r="P31" s="3">
        <v>45234</v>
      </c>
      <c r="Q31" s="6">
        <v>0.31628850120616703</v>
      </c>
      <c r="R31" s="3">
        <v>-15137</v>
      </c>
      <c r="S31" s="6">
        <v>-0.105842044540782</v>
      </c>
      <c r="T31" s="6">
        <v>-0.33463766193571198</v>
      </c>
    </row>
    <row r="32" spans="2:20" x14ac:dyDescent="0.25">
      <c r="B32" t="s">
        <v>107</v>
      </c>
      <c r="C32" s="3">
        <v>168088</v>
      </c>
      <c r="D32" s="3">
        <v>52232</v>
      </c>
      <c r="E32" s="3">
        <v>115856</v>
      </c>
      <c r="F32" s="5">
        <v>0.68925800771024703</v>
      </c>
      <c r="G32" s="3">
        <v>69916</v>
      </c>
      <c r="H32" s="3">
        <v>45940</v>
      </c>
      <c r="I32" s="6">
        <v>0.41594878872971303</v>
      </c>
      <c r="J32" s="3">
        <v>61271</v>
      </c>
      <c r="K32" s="6">
        <v>0.36451739564989699</v>
      </c>
      <c r="L32" s="3">
        <v>76740</v>
      </c>
      <c r="M32" s="6">
        <v>0.45654657084384298</v>
      </c>
      <c r="N32" s="3">
        <v>-20622</v>
      </c>
      <c r="O32" s="6">
        <v>-0.122685736043025</v>
      </c>
      <c r="P32" s="3">
        <v>56118</v>
      </c>
      <c r="Q32" s="6">
        <v>0.33386083480081802</v>
      </c>
      <c r="R32" s="3">
        <v>-16521</v>
      </c>
      <c r="S32" s="6">
        <v>-9.8287801627718802E-2</v>
      </c>
      <c r="T32" s="6">
        <v>-0.29439751951245502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F20" sqref="F20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2758.7</v>
      </c>
      <c r="D3" s="3">
        <v>590.4</v>
      </c>
      <c r="E3" s="3">
        <v>0</v>
      </c>
      <c r="F3" s="3">
        <v>19071.506000000001</v>
      </c>
      <c r="G3">
        <v>8851.25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79</v>
      </c>
      <c r="C4" s="3">
        <v>3753</v>
      </c>
      <c r="D4" s="3">
        <v>838</v>
      </c>
      <c r="E4" s="3">
        <v>0</v>
      </c>
      <c r="F4" s="3">
        <v>24816</v>
      </c>
      <c r="G4">
        <v>9530</v>
      </c>
      <c r="H4" s="31">
        <f>(Table3[[#This Row],[SharesOutstanding]]-G3)/G3</f>
        <v>7.6684084168902697E-2</v>
      </c>
      <c r="I4" s="31">
        <f>(Table3[[#This Row],[Revenue]]-C3)/C3</f>
        <v>0.36042338782760003</v>
      </c>
      <c r="J4" s="31" t="e">
        <f>(Table3[[#This Row],[Dividend]]-E3)/E3</f>
        <v>#DIV/0!</v>
      </c>
      <c r="K4" s="31">
        <f>(Table3[[#This Row],[MarketValue]]-F3)/F3</f>
        <v>0.30120820033824275</v>
      </c>
    </row>
    <row r="5" spans="2:11" x14ac:dyDescent="0.25">
      <c r="B5" t="s">
        <v>80</v>
      </c>
      <c r="C5" s="3">
        <v>4649</v>
      </c>
      <c r="D5" s="3">
        <v>1315</v>
      </c>
      <c r="E5" s="3">
        <v>0</v>
      </c>
      <c r="F5" s="3">
        <v>29108.799999999999</v>
      </c>
      <c r="G5">
        <v>9760</v>
      </c>
      <c r="H5" s="31">
        <f>(Table3[[#This Row],[SharesOutstanding]]-G4)/G4</f>
        <v>2.4134312696747113E-2</v>
      </c>
      <c r="I5" s="31">
        <f>(Table3[[#This Row],[Revenue]]-C4)/C4</f>
        <v>0.23874233946176393</v>
      </c>
      <c r="J5" s="31" t="e">
        <f>(Table3[[#This Row],[Dividend]]-E4)/E4</f>
        <v>#DIV/0!</v>
      </c>
      <c r="K5" s="31">
        <f>(Table3[[#This Row],[MarketValue]]-F4)/F4</f>
        <v>0.17298517085751125</v>
      </c>
    </row>
    <row r="6" spans="2:11" x14ac:dyDescent="0.25">
      <c r="B6" t="s">
        <v>81</v>
      </c>
      <c r="C6" s="3">
        <v>5937</v>
      </c>
      <c r="D6" s="3">
        <v>1495</v>
      </c>
      <c r="E6" s="3">
        <v>0</v>
      </c>
      <c r="F6" s="3">
        <v>53331.65</v>
      </c>
      <c r="G6">
        <v>10032</v>
      </c>
      <c r="H6" s="31">
        <f>(Table3[[#This Row],[SharesOutstanding]]-G5)/G5</f>
        <v>2.7868852459016394E-2</v>
      </c>
      <c r="I6" s="31">
        <f>(Table3[[#This Row],[Revenue]]-C5)/C5</f>
        <v>0.27704882770488276</v>
      </c>
      <c r="J6" s="31" t="e">
        <f>(Table3[[#This Row],[Dividend]]-E5)/E5</f>
        <v>#DIV/0!</v>
      </c>
      <c r="K6" s="31">
        <f>(Table3[[#This Row],[MarketValue]]-F5)/F5</f>
        <v>0.83214869730115992</v>
      </c>
    </row>
    <row r="7" spans="2:11" x14ac:dyDescent="0.25">
      <c r="B7" t="s">
        <v>82</v>
      </c>
      <c r="C7" s="3">
        <v>8671</v>
      </c>
      <c r="D7" s="3">
        <v>3225</v>
      </c>
      <c r="E7" s="3">
        <v>0</v>
      </c>
      <c r="F7" s="3">
        <v>71642.620999999999</v>
      </c>
      <c r="G7">
        <v>10209.302</v>
      </c>
      <c r="H7" s="31">
        <f>(Table3[[#This Row],[SharesOutstanding]]-G6)/G6</f>
        <v>1.7673644338117991E-2</v>
      </c>
      <c r="I7" s="31">
        <f>(Table3[[#This Row],[Revenue]]-C6)/C6</f>
        <v>0.46050193700522152</v>
      </c>
      <c r="J7" s="31" t="e">
        <f>(Table3[[#This Row],[Dividend]]-E6)/E6</f>
        <v>#DIV/0!</v>
      </c>
      <c r="K7" s="31">
        <f>(Table3[[#This Row],[MarketValue]]-F6)/F6</f>
        <v>0.34334154296744984</v>
      </c>
    </row>
    <row r="8" spans="2:11" x14ac:dyDescent="0.25">
      <c r="B8" t="s">
        <v>83</v>
      </c>
      <c r="C8" s="3">
        <v>11936</v>
      </c>
      <c r="D8" s="3">
        <v>4190</v>
      </c>
      <c r="E8" s="3">
        <v>-15</v>
      </c>
      <c r="F8" s="3">
        <v>153268.53200000001</v>
      </c>
      <c r="G8">
        <v>10421.212</v>
      </c>
      <c r="H8" s="31">
        <f>(Table3[[#This Row],[SharesOutstanding]]-G7)/G7</f>
        <v>2.0756561026405121E-2</v>
      </c>
      <c r="I8" s="31">
        <f>(Table3[[#This Row],[Revenue]]-C7)/C7</f>
        <v>0.37654249798177836</v>
      </c>
      <c r="J8" s="31" t="e">
        <f>(Table3[[#This Row],[Dividend]]-E7)/E7</f>
        <v>#DIV/0!</v>
      </c>
      <c r="K8" s="31">
        <f>(Table3[[#This Row],[MarketValue]]-F7)/F7</f>
        <v>1.1393484752602785</v>
      </c>
    </row>
    <row r="9" spans="2:11" x14ac:dyDescent="0.25">
      <c r="B9" t="s">
        <v>84</v>
      </c>
      <c r="C9" s="3">
        <v>15262</v>
      </c>
      <c r="D9" s="3">
        <v>7587</v>
      </c>
      <c r="E9" s="3">
        <v>-28</v>
      </c>
      <c r="F9" s="3">
        <v>269220.42</v>
      </c>
      <c r="G9">
        <v>10724</v>
      </c>
      <c r="H9" s="31">
        <f>(Table3[[#This Row],[SharesOutstanding]]-G8)/G8</f>
        <v>2.9054969805815338E-2</v>
      </c>
      <c r="I9" s="31">
        <f>(Table3[[#This Row],[Revenue]]-C8)/C8</f>
        <v>0.27865281501340483</v>
      </c>
      <c r="J9" s="31">
        <f>(Table3[[#This Row],[Dividend]]-E8)/E8</f>
        <v>0.8666666666666667</v>
      </c>
      <c r="K9" s="31">
        <f>(Table3[[#This Row],[MarketValue]]-F8)/F8</f>
        <v>0.75652768697491002</v>
      </c>
    </row>
    <row r="10" spans="2:11" x14ac:dyDescent="0.25">
      <c r="B10" t="s">
        <v>85</v>
      </c>
      <c r="C10" s="3">
        <v>19747</v>
      </c>
      <c r="D10" s="3">
        <v>12554</v>
      </c>
      <c r="E10" s="3">
        <v>-28</v>
      </c>
      <c r="F10" s="3">
        <v>460729.62</v>
      </c>
      <c r="G10">
        <v>10964</v>
      </c>
      <c r="H10" s="31">
        <f>(Table3[[#This Row],[SharesOutstanding]]-G9)/G9</f>
        <v>2.2379709063782172E-2</v>
      </c>
      <c r="I10" s="31">
        <f>(Table3[[#This Row],[Revenue]]-C9)/C9</f>
        <v>0.29386712095400341</v>
      </c>
      <c r="J10" s="31">
        <f>(Table3[[#This Row],[Dividend]]-E9)/E9</f>
        <v>0</v>
      </c>
      <c r="K10" s="31">
        <f>(Table3[[#This Row],[MarketValue]]-F9)/F9</f>
        <v>0.71134722990180321</v>
      </c>
    </row>
    <row r="11" spans="2:11" x14ac:dyDescent="0.25">
      <c r="B11" t="s">
        <v>86</v>
      </c>
      <c r="C11" s="3">
        <v>22956</v>
      </c>
      <c r="D11" s="3">
        <v>10547</v>
      </c>
      <c r="E11" s="3">
        <v>-13</v>
      </c>
      <c r="F11" s="3">
        <v>422640</v>
      </c>
      <c r="G11">
        <v>11067.058999999999</v>
      </c>
      <c r="H11" s="31">
        <f>(Table3[[#This Row],[SharesOutstanding]]-G10)/G10</f>
        <v>9.3997628602699099E-3</v>
      </c>
      <c r="I11" s="31">
        <f>(Table3[[#This Row],[Revenue]]-C10)/C10</f>
        <v>0.16250569706790904</v>
      </c>
      <c r="J11" s="31">
        <f>(Table3[[#This Row],[Dividend]]-E10)/E10</f>
        <v>-0.5357142857142857</v>
      </c>
      <c r="K11" s="31">
        <f>(Table3[[#This Row],[MarketValue]]-F10)/F10</f>
        <v>-8.2672392541204523E-2</v>
      </c>
    </row>
    <row r="12" spans="2:11" x14ac:dyDescent="0.25">
      <c r="B12" t="s">
        <v>87</v>
      </c>
      <c r="C12" s="3">
        <v>25296</v>
      </c>
      <c r="D12" s="3">
        <v>12319</v>
      </c>
      <c r="E12" s="3">
        <v>0</v>
      </c>
      <c r="F12" s="3">
        <v>392959</v>
      </c>
      <c r="G12">
        <v>11148</v>
      </c>
      <c r="H12" s="31">
        <f>(Table3[[#This Row],[SharesOutstanding]]-G11)/G11</f>
        <v>7.313686499728674E-3</v>
      </c>
      <c r="I12" s="31">
        <f>(Table3[[#This Row],[Revenue]]-C11)/C11</f>
        <v>0.10193413486670151</v>
      </c>
      <c r="J12" s="31">
        <f>(Table3[[#This Row],[Dividend]]-E11)/E11</f>
        <v>-1</v>
      </c>
      <c r="K12" s="31">
        <f>(Table3[[#This Row],[MarketValue]]-F11)/F11</f>
        <v>-7.022761688434602E-2</v>
      </c>
    </row>
    <row r="13" spans="2:11" x14ac:dyDescent="0.25">
      <c r="B13" t="s">
        <v>88</v>
      </c>
      <c r="C13" s="3">
        <v>28365</v>
      </c>
      <c r="D13" s="3">
        <v>13739</v>
      </c>
      <c r="E13" s="3">
        <v>0</v>
      </c>
      <c r="F13" s="3">
        <v>293137.3</v>
      </c>
      <c r="G13">
        <v>11106</v>
      </c>
      <c r="H13" s="31">
        <f>(Table3[[#This Row],[SharesOutstanding]]-G12)/G12</f>
        <v>-3.7674919268030141E-3</v>
      </c>
      <c r="I13" s="31">
        <f>(Table3[[#This Row],[Revenue]]-C12)/C12</f>
        <v>0.12132352941176471</v>
      </c>
      <c r="J13" s="31" t="e">
        <f>(Table3[[#This Row],[Dividend]]-E12)/E12</f>
        <v>#DIV/0!</v>
      </c>
      <c r="K13" s="31">
        <f>(Table3[[#This Row],[MarketValue]]-F12)/F12</f>
        <v>-0.25402573805409728</v>
      </c>
    </row>
    <row r="14" spans="2:11" x14ac:dyDescent="0.25">
      <c r="B14" t="s">
        <v>89</v>
      </c>
      <c r="C14" s="3">
        <v>32187</v>
      </c>
      <c r="D14" s="3">
        <v>14906</v>
      </c>
      <c r="E14" s="3">
        <v>-857</v>
      </c>
      <c r="F14" s="3">
        <v>276168.44</v>
      </c>
      <c r="G14">
        <v>10882</v>
      </c>
      <c r="H14" s="31">
        <f>(Table3[[#This Row],[SharesOutstanding]]-G13)/G13</f>
        <v>-2.0169277867819198E-2</v>
      </c>
      <c r="I14" s="31">
        <f>(Table3[[#This Row],[Revenue]]-C13)/C13</f>
        <v>0.13474352194606029</v>
      </c>
      <c r="J14" s="31" t="e">
        <f>(Table3[[#This Row],[Dividend]]-E13)/E13</f>
        <v>#DIV/0!</v>
      </c>
      <c r="K14" s="31">
        <f>(Table3[[#This Row],[MarketValue]]-F13)/F13</f>
        <v>-5.7887072030751413E-2</v>
      </c>
    </row>
    <row r="15" spans="2:11" x14ac:dyDescent="0.25">
      <c r="B15" t="s">
        <v>90</v>
      </c>
      <c r="C15" s="3">
        <v>36835</v>
      </c>
      <c r="D15" s="3">
        <v>13517</v>
      </c>
      <c r="E15" s="3">
        <v>-1729</v>
      </c>
      <c r="F15" s="3">
        <v>312825.59999999998</v>
      </c>
      <c r="G15">
        <v>10894</v>
      </c>
      <c r="H15" s="31">
        <f>(Table3[[#This Row],[SharesOutstanding]]-G14)/G14</f>
        <v>1.1027384671935306E-3</v>
      </c>
      <c r="I15" s="31">
        <f>(Table3[[#This Row],[Revenue]]-C14)/C14</f>
        <v>0.14440612669711375</v>
      </c>
      <c r="J15" s="31">
        <f>(Table3[[#This Row],[Dividend]]-E14)/E14</f>
        <v>1.0175029171528589</v>
      </c>
      <c r="K15" s="31">
        <f>(Table3[[#This Row],[MarketValue]]-F14)/F14</f>
        <v>0.13273479040544955</v>
      </c>
    </row>
    <row r="16" spans="2:11" x14ac:dyDescent="0.25">
      <c r="B16" t="s">
        <v>91</v>
      </c>
      <c r="C16" s="3">
        <v>39788</v>
      </c>
      <c r="D16" s="3">
        <v>15793</v>
      </c>
      <c r="E16" s="3">
        <v>-36112</v>
      </c>
      <c r="F16" s="3">
        <v>266036.40000000002</v>
      </c>
      <c r="G16">
        <v>10906</v>
      </c>
      <c r="H16" s="31">
        <f>(Table3[[#This Row],[SharesOutstanding]]-G15)/G15</f>
        <v>1.1015237745548008E-3</v>
      </c>
      <c r="I16" s="31">
        <f>(Table3[[#This Row],[Revenue]]-C15)/C15</f>
        <v>8.0168318175648165E-2</v>
      </c>
      <c r="J16" s="31">
        <f>(Table3[[#This Row],[Dividend]]-E15)/E15</f>
        <v>19.886061307113938</v>
      </c>
      <c r="K16" s="31">
        <f>(Table3[[#This Row],[MarketValue]]-F15)/F15</f>
        <v>-0.14956960044190742</v>
      </c>
    </row>
    <row r="17" spans="2:11" x14ac:dyDescent="0.25">
      <c r="B17" t="s">
        <v>92</v>
      </c>
      <c r="C17" s="3">
        <v>44282</v>
      </c>
      <c r="D17" s="3">
        <v>12826</v>
      </c>
      <c r="E17" s="3">
        <v>-3545</v>
      </c>
      <c r="F17" s="3">
        <v>234444.6</v>
      </c>
      <c r="G17">
        <v>10531</v>
      </c>
      <c r="H17" s="31">
        <f>(Table3[[#This Row],[SharesOutstanding]]-G16)/G16</f>
        <v>-3.4384742343664038E-2</v>
      </c>
      <c r="I17" s="31">
        <f>(Table3[[#This Row],[Revenue]]-C16)/C16</f>
        <v>0.11294862772695285</v>
      </c>
      <c r="J17" s="31">
        <f>(Table3[[#This Row],[Dividend]]-E16)/E16</f>
        <v>-0.90183318564466108</v>
      </c>
      <c r="K17" s="31">
        <f>(Table3[[#This Row],[MarketValue]]-F16)/F16</f>
        <v>-0.11874991542510729</v>
      </c>
    </row>
    <row r="18" spans="2:11" x14ac:dyDescent="0.25">
      <c r="B18" t="s">
        <v>93</v>
      </c>
      <c r="C18" s="3">
        <v>51122</v>
      </c>
      <c r="D18" s="3">
        <v>15532</v>
      </c>
      <c r="E18" s="3">
        <v>-3805</v>
      </c>
      <c r="F18" s="3">
        <v>276295.69</v>
      </c>
      <c r="G18">
        <v>9886</v>
      </c>
      <c r="H18" s="31">
        <f>(Table3[[#This Row],[SharesOutstanding]]-G17)/G17</f>
        <v>-6.1247744753584653E-2</v>
      </c>
      <c r="I18" s="31">
        <f>(Table3[[#This Row],[Revenue]]-C17)/C17</f>
        <v>0.15446456799602548</v>
      </c>
      <c r="J18" s="31">
        <f>(Table3[[#This Row],[Dividend]]-E17)/E17</f>
        <v>7.334273624823695E-2</v>
      </c>
      <c r="K18" s="31">
        <f>(Table3[[#This Row],[MarketValue]]-F17)/F17</f>
        <v>0.17851163985009677</v>
      </c>
    </row>
    <row r="19" spans="2:11" x14ac:dyDescent="0.25">
      <c r="B19" t="s">
        <v>94</v>
      </c>
      <c r="C19" s="3">
        <v>60420</v>
      </c>
      <c r="D19" s="3">
        <v>18430</v>
      </c>
      <c r="E19" s="3">
        <v>-4015</v>
      </c>
      <c r="F19" s="3">
        <v>251744.01</v>
      </c>
      <c r="G19">
        <v>9470</v>
      </c>
      <c r="H19" s="31">
        <f>(Table3[[#This Row],[SharesOutstanding]]-G18)/G18</f>
        <v>-4.2079708678939912E-2</v>
      </c>
      <c r="I19" s="31">
        <f>(Table3[[#This Row],[Revenue]]-C18)/C18</f>
        <v>0.18187864324556943</v>
      </c>
      <c r="J19" s="31">
        <f>(Table3[[#This Row],[Dividend]]-E18)/E18</f>
        <v>5.5190538764783179E-2</v>
      </c>
      <c r="K19" s="31">
        <f>(Table3[[#This Row],[MarketValue]]-F18)/F18</f>
        <v>-8.8860162820491306E-2</v>
      </c>
    </row>
    <row r="20" spans="2:11" x14ac:dyDescent="0.25">
      <c r="B20" t="s">
        <v>95</v>
      </c>
      <c r="C20" s="3">
        <v>58437</v>
      </c>
      <c r="D20" s="3">
        <v>15918</v>
      </c>
      <c r="E20" s="3">
        <v>-4468</v>
      </c>
      <c r="F20" s="3">
        <v>211743.16</v>
      </c>
      <c r="G20">
        <v>8996</v>
      </c>
      <c r="H20" s="31">
        <f>(Table3[[#This Row],[SharesOutstanding]]-G19)/G19</f>
        <v>-5.0052798310454068E-2</v>
      </c>
      <c r="I20" s="31">
        <f>(Table3[[#This Row],[Revenue]]-C19)/C19</f>
        <v>-3.2820258192651441E-2</v>
      </c>
      <c r="J20" s="31">
        <f>(Table3[[#This Row],[Dividend]]-E19)/E19</f>
        <v>0.11282689912826899</v>
      </c>
      <c r="K20" s="31">
        <f>(Table3[[#This Row],[MarketValue]]-F19)/F19</f>
        <v>-0.15889494252514688</v>
      </c>
    </row>
    <row r="21" spans="2:11" x14ac:dyDescent="0.25">
      <c r="B21" t="s">
        <v>96</v>
      </c>
      <c r="C21" s="3">
        <v>62484</v>
      </c>
      <c r="D21" s="3">
        <v>22096</v>
      </c>
      <c r="E21" s="3">
        <v>-4578</v>
      </c>
      <c r="F21" s="3">
        <v>199450.68</v>
      </c>
      <c r="G21">
        <v>8927</v>
      </c>
      <c r="H21" s="31">
        <f>(Table3[[#This Row],[SharesOutstanding]]-G20)/G20</f>
        <v>-7.6700755891507336E-3</v>
      </c>
      <c r="I21" s="31">
        <f>(Table3[[#This Row],[Revenue]]-C20)/C20</f>
        <v>6.9254068484008419E-2</v>
      </c>
      <c r="J21" s="31">
        <f>(Table3[[#This Row],[Dividend]]-E20)/E20</f>
        <v>2.4619516562220233E-2</v>
      </c>
      <c r="K21" s="31">
        <f>(Table3[[#This Row],[MarketValue]]-F20)/F20</f>
        <v>-5.8053728866613731E-2</v>
      </c>
    </row>
    <row r="22" spans="2:11" x14ac:dyDescent="0.25">
      <c r="B22" t="s">
        <v>97</v>
      </c>
      <c r="C22" s="3">
        <v>69943</v>
      </c>
      <c r="D22" s="3">
        <v>24639</v>
      </c>
      <c r="E22" s="3">
        <v>-5180</v>
      </c>
      <c r="F22" s="3">
        <v>217776</v>
      </c>
      <c r="G22">
        <v>8593</v>
      </c>
      <c r="H22" s="31">
        <f>(Table3[[#This Row],[SharesOutstanding]]-G21)/G21</f>
        <v>-3.7414584966954184E-2</v>
      </c>
      <c r="I22" s="31">
        <f>(Table3[[#This Row],[Revenue]]-C21)/C21</f>
        <v>0.11937455988733116</v>
      </c>
      <c r="J22" s="31">
        <f>(Table3[[#This Row],[Dividend]]-E21)/E21</f>
        <v>0.13149847094801223</v>
      </c>
      <c r="K22" s="31">
        <f>(Table3[[#This Row],[MarketValue]]-F21)/F21</f>
        <v>9.1878954737080909E-2</v>
      </c>
    </row>
    <row r="23" spans="2:11" x14ac:dyDescent="0.25">
      <c r="B23" t="s">
        <v>98</v>
      </c>
      <c r="C23" s="3">
        <v>73723</v>
      </c>
      <c r="D23" s="3">
        <v>29321</v>
      </c>
      <c r="E23" s="3">
        <v>-6385</v>
      </c>
      <c r="F23" s="3">
        <v>256374.79</v>
      </c>
      <c r="G23">
        <v>8506</v>
      </c>
      <c r="H23" s="31">
        <f>(Table3[[#This Row],[SharesOutstanding]]-G22)/G22</f>
        <v>-1.0124519958105435E-2</v>
      </c>
      <c r="I23" s="31">
        <f>(Table3[[#This Row],[Revenue]]-C22)/C22</f>
        <v>5.404400726305706E-2</v>
      </c>
      <c r="J23" s="31">
        <f>(Table3[[#This Row],[Dividend]]-E22)/E22</f>
        <v>0.23262548262548263</v>
      </c>
      <c r="K23" s="31">
        <f>(Table3[[#This Row],[MarketValue]]-F22)/F22</f>
        <v>0.17724078870031595</v>
      </c>
    </row>
    <row r="24" spans="2:11" x14ac:dyDescent="0.25">
      <c r="B24" t="s">
        <v>99</v>
      </c>
      <c r="C24" s="3">
        <v>77849</v>
      </c>
      <c r="D24" s="3">
        <v>24576</v>
      </c>
      <c r="E24" s="3">
        <v>-7455</v>
      </c>
      <c r="F24" s="3">
        <v>287732.40000000002</v>
      </c>
      <c r="G24">
        <v>8470</v>
      </c>
      <c r="H24" s="31">
        <f>(Table3[[#This Row],[SharesOutstanding]]-G23)/G23</f>
        <v>-4.2323066071008704E-3</v>
      </c>
      <c r="I24" s="31">
        <f>(Table3[[#This Row],[Revenue]]-C23)/C23</f>
        <v>5.5966252051598553E-2</v>
      </c>
      <c r="J24" s="31">
        <f>(Table3[[#This Row],[Dividend]]-E23)/E23</f>
        <v>0.16758026624902114</v>
      </c>
      <c r="K24" s="31">
        <f>(Table3[[#This Row],[MarketValue]]-F23)/F23</f>
        <v>0.12231159701778796</v>
      </c>
    </row>
    <row r="25" spans="2:11" x14ac:dyDescent="0.25">
      <c r="B25" t="s">
        <v>100</v>
      </c>
      <c r="C25" s="3">
        <v>86833</v>
      </c>
      <c r="D25" s="3">
        <v>27017</v>
      </c>
      <c r="E25" s="3">
        <v>-8879</v>
      </c>
      <c r="F25" s="3">
        <v>343566.3</v>
      </c>
      <c r="G25">
        <v>8399</v>
      </c>
      <c r="H25" s="31">
        <f>(Table3[[#This Row],[SharesOutstanding]]-G24)/G24</f>
        <v>-8.3825265643447458E-3</v>
      </c>
      <c r="I25" s="31">
        <f>(Table3[[#This Row],[Revenue]]-C24)/C24</f>
        <v>0.11540289534868785</v>
      </c>
      <c r="J25" s="31">
        <f>(Table3[[#This Row],[Dividend]]-E24)/E24</f>
        <v>0.19101274312541919</v>
      </c>
      <c r="K25" s="31">
        <f>(Table3[[#This Row],[MarketValue]]-F24)/F24</f>
        <v>0.19404801127714488</v>
      </c>
    </row>
    <row r="26" spans="2:11" x14ac:dyDescent="0.25">
      <c r="B26" t="s">
        <v>101</v>
      </c>
      <c r="C26" s="3">
        <v>93580</v>
      </c>
      <c r="D26" s="3">
        <v>23724</v>
      </c>
      <c r="E26" s="3">
        <v>-9882</v>
      </c>
      <c r="F26" s="3">
        <v>354392.05</v>
      </c>
      <c r="G26">
        <v>8254</v>
      </c>
      <c r="H26" s="31">
        <f>(Table3[[#This Row],[SharesOutstanding]]-G25)/G25</f>
        <v>-1.7263959995237527E-2</v>
      </c>
      <c r="I26" s="31">
        <f>(Table3[[#This Row],[Revenue]]-C25)/C25</f>
        <v>7.7700874091647179E-2</v>
      </c>
      <c r="J26" s="31">
        <f>(Table3[[#This Row],[Dividend]]-E25)/E25</f>
        <v>0.11296317152832526</v>
      </c>
      <c r="K26" s="31">
        <f>(Table3[[#This Row],[MarketValue]]-F25)/F25</f>
        <v>3.1509929815584356E-2</v>
      </c>
    </row>
    <row r="27" spans="2:11" x14ac:dyDescent="0.25">
      <c r="B27" t="s">
        <v>102</v>
      </c>
      <c r="C27" s="3">
        <v>91154</v>
      </c>
      <c r="D27" s="3">
        <v>24982</v>
      </c>
      <c r="E27" s="3">
        <v>-11006</v>
      </c>
      <c r="F27" s="3">
        <v>399535.35999999999</v>
      </c>
      <c r="G27">
        <v>8013</v>
      </c>
      <c r="H27" s="31">
        <f>(Table3[[#This Row],[SharesOutstanding]]-G26)/G26</f>
        <v>-2.9197964623212988E-2</v>
      </c>
      <c r="I27" s="31">
        <f>(Table3[[#This Row],[Revenue]]-C26)/C26</f>
        <v>-2.592434280829237E-2</v>
      </c>
      <c r="J27" s="31">
        <f>(Table3[[#This Row],[Dividend]]-E26)/E26</f>
        <v>0.11374215745800445</v>
      </c>
      <c r="K27" s="31">
        <f>(Table3[[#This Row],[MarketValue]]-F26)/F26</f>
        <v>0.12738240036705112</v>
      </c>
    </row>
    <row r="28" spans="2:11" x14ac:dyDescent="0.25">
      <c r="B28" t="s">
        <v>103</v>
      </c>
      <c r="C28" s="3">
        <v>96571</v>
      </c>
      <c r="D28" s="3">
        <v>31378</v>
      </c>
      <c r="E28" s="3">
        <v>-11845</v>
      </c>
      <c r="F28" s="3">
        <v>531312.43999999994</v>
      </c>
      <c r="G28">
        <v>7832</v>
      </c>
      <c r="H28" s="31">
        <f>(Table3[[#This Row],[SharesOutstanding]]-G27)/G27</f>
        <v>-2.2588294022213903E-2</v>
      </c>
      <c r="I28" s="31">
        <f>(Table3[[#This Row],[Revenue]]-C27)/C27</f>
        <v>5.9426903920837264E-2</v>
      </c>
      <c r="J28" s="31">
        <f>(Table3[[#This Row],[Dividend]]-E27)/E27</f>
        <v>7.6231146647283296E-2</v>
      </c>
      <c r="K28" s="31">
        <f>(Table3[[#This Row],[MarketValue]]-F27)/F27</f>
        <v>0.32982582567910879</v>
      </c>
    </row>
    <row r="29" spans="2:11" x14ac:dyDescent="0.25">
      <c r="B29" t="s">
        <v>104</v>
      </c>
      <c r="C29" s="3">
        <v>110360</v>
      </c>
      <c r="D29" s="3">
        <v>32252</v>
      </c>
      <c r="E29" s="3">
        <v>-12699</v>
      </c>
      <c r="F29" s="3">
        <v>757028.97</v>
      </c>
      <c r="G29">
        <v>7794</v>
      </c>
      <c r="H29" s="31">
        <f>(Table3[[#This Row],[SharesOutstanding]]-G28)/G28</f>
        <v>-4.8518896833503579E-3</v>
      </c>
      <c r="I29" s="31">
        <f>(Table3[[#This Row],[Revenue]]-C28)/C28</f>
        <v>0.14278613662486667</v>
      </c>
      <c r="J29" s="31">
        <f>(Table3[[#This Row],[Dividend]]-E28)/E28</f>
        <v>7.2097931616715918E-2</v>
      </c>
      <c r="K29" s="31">
        <f>(Table3[[#This Row],[MarketValue]]-F28)/F28</f>
        <v>0.4248282423050363</v>
      </c>
    </row>
    <row r="30" spans="2:11" x14ac:dyDescent="0.25">
      <c r="B30" t="s">
        <v>105</v>
      </c>
      <c r="C30" s="3">
        <v>125843</v>
      </c>
      <c r="D30" s="3">
        <v>38260</v>
      </c>
      <c r="E30" s="3">
        <v>-13811</v>
      </c>
      <c r="F30" s="3">
        <v>1023856.28</v>
      </c>
      <c r="G30">
        <v>7753</v>
      </c>
      <c r="H30" s="31">
        <f>(Table3[[#This Row],[SharesOutstanding]]-G29)/G29</f>
        <v>-5.2604567616114963E-3</v>
      </c>
      <c r="I30" s="31">
        <f>(Table3[[#This Row],[Revenue]]-C29)/C29</f>
        <v>0.14029539688292861</v>
      </c>
      <c r="J30" s="31">
        <f>(Table3[[#This Row],[Dividend]]-E29)/E29</f>
        <v>8.7565950074809037E-2</v>
      </c>
      <c r="K30" s="31">
        <f>(Table3[[#This Row],[MarketValue]]-F29)/F29</f>
        <v>0.35246644524053033</v>
      </c>
    </row>
    <row r="31" spans="2:11" x14ac:dyDescent="0.25">
      <c r="B31" t="s">
        <v>106</v>
      </c>
      <c r="C31" s="3">
        <v>143015</v>
      </c>
      <c r="D31" s="3">
        <v>45234</v>
      </c>
      <c r="E31" s="3">
        <v>-15137</v>
      </c>
      <c r="F31" s="3">
        <v>1540774.21</v>
      </c>
      <c r="G31">
        <v>7683</v>
      </c>
      <c r="H31" s="31">
        <f>(Table3[[#This Row],[SharesOutstanding]]-G30)/G30</f>
        <v>-9.0287630594608533E-3</v>
      </c>
      <c r="I31" s="31">
        <f>(Table3[[#This Row],[Revenue]]-C30)/C30</f>
        <v>0.13645574247276368</v>
      </c>
      <c r="J31" s="31">
        <f>(Table3[[#This Row],[Dividend]]-E30)/E30</f>
        <v>9.6010426471653032E-2</v>
      </c>
      <c r="K31" s="31">
        <f>(Table3[[#This Row],[MarketValue]]-F30)/F30</f>
        <v>0.50487352580383638</v>
      </c>
    </row>
    <row r="32" spans="2:11" x14ac:dyDescent="0.25">
      <c r="B32" t="s">
        <v>107</v>
      </c>
      <c r="C32" s="3">
        <v>168088</v>
      </c>
      <c r="D32" s="3">
        <v>56118</v>
      </c>
      <c r="E32" s="3">
        <v>-16521</v>
      </c>
      <c r="F32" s="3">
        <v>2036897.1</v>
      </c>
      <c r="G32">
        <v>7608</v>
      </c>
      <c r="H32" s="31">
        <f>(Table3[[#This Row],[SharesOutstanding]]-G31)/G31</f>
        <v>-9.7618117922686452E-3</v>
      </c>
      <c r="I32" s="31">
        <f>(Table3[[#This Row],[Revenue]]-C31)/C31</f>
        <v>0.175317274411775</v>
      </c>
      <c r="J32" s="31">
        <f>(Table3[[#This Row],[Dividend]]-E31)/E31</f>
        <v>9.143159146462311E-2</v>
      </c>
      <c r="K32" s="31">
        <f>(Table3[[#This Row],[MarketValue]]-F31)/F31</f>
        <v>0.32199584259656067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1.140625" customWidth="1"/>
    <col min="6" max="7" width="12.285156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907</v>
      </c>
      <c r="D3" s="3">
        <v>590.4</v>
      </c>
      <c r="E3" s="3">
        <v>265.10000000000002</v>
      </c>
      <c r="F3" s="3">
        <v>-135</v>
      </c>
      <c r="G3" s="3">
        <v>0</v>
      </c>
      <c r="H3" s="3">
        <v>130.1</v>
      </c>
    </row>
    <row r="4" spans="2:8" x14ac:dyDescent="0.25">
      <c r="B4" t="s">
        <v>79</v>
      </c>
      <c r="C4" s="3">
        <v>1074</v>
      </c>
      <c r="D4" s="3">
        <v>838</v>
      </c>
      <c r="E4" s="3">
        <v>436</v>
      </c>
      <c r="F4" s="3">
        <v>-250</v>
      </c>
      <c r="G4" s="3">
        <v>0</v>
      </c>
      <c r="H4" s="3">
        <v>186</v>
      </c>
    </row>
    <row r="5" spans="2:8" x14ac:dyDescent="0.25">
      <c r="B5" t="s">
        <v>80</v>
      </c>
      <c r="C5" s="3">
        <v>1593</v>
      </c>
      <c r="D5" s="3">
        <v>1315</v>
      </c>
      <c r="E5" s="3">
        <v>431</v>
      </c>
      <c r="F5" s="3">
        <v>-348</v>
      </c>
      <c r="G5" s="3">
        <v>0</v>
      </c>
      <c r="H5" s="3">
        <v>83</v>
      </c>
    </row>
    <row r="6" spans="2:8" x14ac:dyDescent="0.25">
      <c r="B6" t="s">
        <v>81</v>
      </c>
      <c r="C6" s="3">
        <v>1990</v>
      </c>
      <c r="D6" s="3">
        <v>1495</v>
      </c>
      <c r="E6" s="3">
        <v>332</v>
      </c>
      <c r="F6" s="3">
        <v>-649</v>
      </c>
      <c r="G6" s="3">
        <v>0</v>
      </c>
      <c r="H6" s="3">
        <v>-317</v>
      </c>
    </row>
    <row r="7" spans="2:8" x14ac:dyDescent="0.25">
      <c r="B7" t="s">
        <v>82</v>
      </c>
      <c r="C7" s="3">
        <v>3719</v>
      </c>
      <c r="D7" s="3">
        <v>3225</v>
      </c>
      <c r="E7" s="3">
        <v>504</v>
      </c>
      <c r="F7" s="3">
        <v>-1261</v>
      </c>
      <c r="G7" s="3">
        <v>0</v>
      </c>
      <c r="H7" s="3">
        <v>-757</v>
      </c>
    </row>
    <row r="8" spans="2:8" x14ac:dyDescent="0.25">
      <c r="B8" t="s">
        <v>83</v>
      </c>
      <c r="C8" s="3">
        <v>4689</v>
      </c>
      <c r="D8" s="3">
        <v>4190</v>
      </c>
      <c r="E8" s="3">
        <v>1819</v>
      </c>
      <c r="F8" s="3">
        <v>-3101</v>
      </c>
      <c r="G8" s="3">
        <v>-15</v>
      </c>
      <c r="H8" s="3">
        <v>-1297</v>
      </c>
    </row>
    <row r="9" spans="2:8" x14ac:dyDescent="0.25">
      <c r="B9" t="s">
        <v>84</v>
      </c>
      <c r="C9" s="3">
        <v>8433</v>
      </c>
      <c r="D9" s="3">
        <v>7587</v>
      </c>
      <c r="E9" s="3">
        <v>1497</v>
      </c>
      <c r="F9" s="3">
        <v>-2468</v>
      </c>
      <c r="G9" s="3">
        <v>-28</v>
      </c>
      <c r="H9" s="3">
        <v>-999</v>
      </c>
    </row>
    <row r="10" spans="2:8" x14ac:dyDescent="0.25">
      <c r="B10" t="s">
        <v>85</v>
      </c>
      <c r="C10" s="3">
        <v>13137</v>
      </c>
      <c r="D10" s="3">
        <v>12554</v>
      </c>
      <c r="E10" s="3">
        <v>2116</v>
      </c>
      <c r="F10" s="3">
        <v>-2950</v>
      </c>
      <c r="G10" s="3">
        <v>-28</v>
      </c>
      <c r="H10" s="3">
        <v>-862</v>
      </c>
    </row>
    <row r="11" spans="2:8" x14ac:dyDescent="0.25">
      <c r="B11" t="s">
        <v>86</v>
      </c>
      <c r="C11" s="3">
        <v>11426</v>
      </c>
      <c r="D11" s="3">
        <v>10547</v>
      </c>
      <c r="E11" s="3">
        <v>2717</v>
      </c>
      <c r="F11" s="3">
        <v>-4896</v>
      </c>
      <c r="G11" s="3">
        <v>-13</v>
      </c>
      <c r="H11" s="3">
        <v>-2192</v>
      </c>
    </row>
    <row r="12" spans="2:8" x14ac:dyDescent="0.25">
      <c r="B12" t="s">
        <v>87</v>
      </c>
      <c r="C12" s="3">
        <v>13422</v>
      </c>
      <c r="D12" s="3">
        <v>12319</v>
      </c>
      <c r="E12" s="3">
        <v>1620</v>
      </c>
      <c r="F12" s="3">
        <v>-7441</v>
      </c>
      <c r="G12" s="3">
        <v>0</v>
      </c>
      <c r="H12" s="3">
        <v>-5821</v>
      </c>
    </row>
    <row r="13" spans="2:8" x14ac:dyDescent="0.25">
      <c r="B13" t="s">
        <v>88</v>
      </c>
      <c r="C13" s="3">
        <v>14509</v>
      </c>
      <c r="D13" s="3">
        <v>13739</v>
      </c>
      <c r="E13" s="3">
        <v>1497</v>
      </c>
      <c r="F13" s="3">
        <v>-6069</v>
      </c>
      <c r="G13" s="3">
        <v>0</v>
      </c>
      <c r="H13" s="3">
        <v>-4572</v>
      </c>
    </row>
    <row r="14" spans="2:8" x14ac:dyDescent="0.25">
      <c r="B14" t="s">
        <v>89</v>
      </c>
      <c r="C14" s="3">
        <v>15797</v>
      </c>
      <c r="D14" s="3">
        <v>14906</v>
      </c>
      <c r="E14" s="3">
        <v>2120</v>
      </c>
      <c r="F14" s="3">
        <v>-6486</v>
      </c>
      <c r="G14" s="3">
        <v>-857</v>
      </c>
      <c r="H14" s="3">
        <v>-5223</v>
      </c>
    </row>
    <row r="15" spans="2:8" x14ac:dyDescent="0.25">
      <c r="B15" t="s">
        <v>90</v>
      </c>
      <c r="C15" s="3">
        <v>14626</v>
      </c>
      <c r="D15" s="3">
        <v>13517</v>
      </c>
      <c r="E15" s="3">
        <v>2748</v>
      </c>
      <c r="F15" s="3">
        <v>-3383</v>
      </c>
      <c r="G15" s="3">
        <v>-1729</v>
      </c>
      <c r="H15" s="3">
        <v>-2364</v>
      </c>
    </row>
    <row r="16" spans="2:8" x14ac:dyDescent="0.25">
      <c r="B16" t="s">
        <v>91</v>
      </c>
      <c r="C16" s="3">
        <v>16605</v>
      </c>
      <c r="D16" s="3">
        <v>15793</v>
      </c>
      <c r="E16" s="3">
        <v>3109</v>
      </c>
      <c r="F16" s="3">
        <v>-8057</v>
      </c>
      <c r="G16" s="3">
        <v>-36112</v>
      </c>
      <c r="H16" s="3">
        <v>-41060</v>
      </c>
    </row>
    <row r="17" spans="2:8" x14ac:dyDescent="0.25">
      <c r="B17" t="s">
        <v>92</v>
      </c>
      <c r="C17" s="3">
        <v>14404</v>
      </c>
      <c r="D17" s="3">
        <v>12826</v>
      </c>
      <c r="E17" s="3">
        <v>2101</v>
      </c>
      <c r="F17" s="3">
        <v>-19207</v>
      </c>
      <c r="G17" s="3">
        <v>-3545</v>
      </c>
      <c r="H17" s="3">
        <v>-20651</v>
      </c>
    </row>
    <row r="18" spans="2:8" x14ac:dyDescent="0.25">
      <c r="B18" t="s">
        <v>93</v>
      </c>
      <c r="C18" s="3">
        <v>17796</v>
      </c>
      <c r="D18" s="3">
        <v>15532</v>
      </c>
      <c r="E18" s="3">
        <v>6782</v>
      </c>
      <c r="F18" s="3">
        <v>-27575</v>
      </c>
      <c r="G18" s="3">
        <v>-3805</v>
      </c>
      <c r="H18" s="3">
        <v>-24598</v>
      </c>
    </row>
    <row r="19" spans="2:8" x14ac:dyDescent="0.25">
      <c r="B19" t="s">
        <v>94</v>
      </c>
      <c r="C19" s="3">
        <v>21612</v>
      </c>
      <c r="D19" s="3">
        <v>18430</v>
      </c>
      <c r="E19" s="3">
        <v>3494</v>
      </c>
      <c r="F19" s="3">
        <v>-12533</v>
      </c>
      <c r="G19" s="3">
        <v>-4015</v>
      </c>
      <c r="H19" s="3">
        <v>-13054</v>
      </c>
    </row>
    <row r="20" spans="2:8" x14ac:dyDescent="0.25">
      <c r="B20" t="s">
        <v>95</v>
      </c>
      <c r="C20" s="3">
        <v>19037</v>
      </c>
      <c r="D20" s="3">
        <v>15918</v>
      </c>
      <c r="E20" s="3">
        <v>579</v>
      </c>
      <c r="F20" s="3">
        <v>-9353</v>
      </c>
      <c r="G20" s="3">
        <v>-4468</v>
      </c>
      <c r="H20" s="3">
        <v>-13242</v>
      </c>
    </row>
    <row r="21" spans="2:8" x14ac:dyDescent="0.25">
      <c r="B21" t="s">
        <v>96</v>
      </c>
      <c r="C21" s="3">
        <v>24073</v>
      </c>
      <c r="D21" s="3">
        <v>22096</v>
      </c>
      <c r="E21" s="3">
        <v>2311</v>
      </c>
      <c r="F21" s="3">
        <v>-11269</v>
      </c>
      <c r="G21" s="3">
        <v>-4578</v>
      </c>
      <c r="H21" s="3">
        <v>-13536</v>
      </c>
    </row>
    <row r="22" spans="2:8" x14ac:dyDescent="0.25">
      <c r="B22" t="s">
        <v>97</v>
      </c>
      <c r="C22" s="3">
        <v>26994</v>
      </c>
      <c r="D22" s="3">
        <v>24639</v>
      </c>
      <c r="E22" s="3">
        <v>2422</v>
      </c>
      <c r="F22" s="3">
        <v>-11555</v>
      </c>
      <c r="G22" s="3">
        <v>-5180</v>
      </c>
      <c r="H22" s="3">
        <v>-14313</v>
      </c>
    </row>
    <row r="23" spans="2:8" x14ac:dyDescent="0.25">
      <c r="B23" t="s">
        <v>98</v>
      </c>
      <c r="C23" s="3">
        <v>31626</v>
      </c>
      <c r="D23" s="3">
        <v>29321</v>
      </c>
      <c r="E23" s="3">
        <v>1913</v>
      </c>
      <c r="F23" s="3">
        <v>-5029</v>
      </c>
      <c r="G23" s="3">
        <v>-6385</v>
      </c>
      <c r="H23" s="3">
        <v>-9501</v>
      </c>
    </row>
    <row r="24" spans="2:8" x14ac:dyDescent="0.25">
      <c r="B24" t="s">
        <v>99</v>
      </c>
      <c r="C24" s="3">
        <v>28833</v>
      </c>
      <c r="D24" s="3">
        <v>24576</v>
      </c>
      <c r="E24" s="3">
        <v>931</v>
      </c>
      <c r="F24" s="3">
        <v>-5360</v>
      </c>
      <c r="G24" s="3">
        <v>-7455</v>
      </c>
      <c r="H24" s="3">
        <v>-11884</v>
      </c>
    </row>
    <row r="25" spans="2:8" x14ac:dyDescent="0.25">
      <c r="B25" t="s">
        <v>100</v>
      </c>
      <c r="C25" s="3">
        <v>32502</v>
      </c>
      <c r="D25" s="3">
        <v>27017</v>
      </c>
      <c r="E25" s="3">
        <v>607</v>
      </c>
      <c r="F25" s="3">
        <v>-7316</v>
      </c>
      <c r="G25" s="3">
        <v>-8879</v>
      </c>
      <c r="H25" s="3">
        <v>-15588</v>
      </c>
    </row>
    <row r="26" spans="2:8" x14ac:dyDescent="0.25">
      <c r="B26" t="s">
        <v>101</v>
      </c>
      <c r="C26" s="3">
        <v>29668</v>
      </c>
      <c r="D26" s="3">
        <v>23724</v>
      </c>
      <c r="E26" s="3">
        <v>634</v>
      </c>
      <c r="F26" s="3">
        <v>-14443</v>
      </c>
      <c r="G26" s="3">
        <v>-9882</v>
      </c>
      <c r="H26" s="3">
        <v>-23691</v>
      </c>
    </row>
    <row r="27" spans="2:8" x14ac:dyDescent="0.25">
      <c r="B27" t="s">
        <v>102</v>
      </c>
      <c r="C27" s="3">
        <v>33325</v>
      </c>
      <c r="D27" s="3">
        <v>24982</v>
      </c>
      <c r="E27" s="3">
        <v>668</v>
      </c>
      <c r="F27" s="3">
        <v>-15969</v>
      </c>
      <c r="G27" s="3">
        <v>-11006</v>
      </c>
      <c r="H27" s="3">
        <v>-26307</v>
      </c>
    </row>
    <row r="28" spans="2:8" x14ac:dyDescent="0.25">
      <c r="B28" t="s">
        <v>103</v>
      </c>
      <c r="C28" s="3">
        <v>39507</v>
      </c>
      <c r="D28" s="3">
        <v>31378</v>
      </c>
      <c r="E28" s="3">
        <v>772</v>
      </c>
      <c r="F28" s="3">
        <v>-11788</v>
      </c>
      <c r="G28" s="3">
        <v>-11845</v>
      </c>
      <c r="H28" s="3">
        <v>-22861</v>
      </c>
    </row>
    <row r="29" spans="2:8" x14ac:dyDescent="0.25">
      <c r="B29" t="s">
        <v>104</v>
      </c>
      <c r="C29" s="3">
        <v>43884</v>
      </c>
      <c r="D29" s="3">
        <v>32252</v>
      </c>
      <c r="E29" s="3">
        <v>1002</v>
      </c>
      <c r="F29" s="3">
        <v>-10721</v>
      </c>
      <c r="G29" s="3">
        <v>-12699</v>
      </c>
      <c r="H29" s="3">
        <v>-22418</v>
      </c>
    </row>
    <row r="30" spans="2:8" x14ac:dyDescent="0.25">
      <c r="B30" t="s">
        <v>105</v>
      </c>
      <c r="C30" s="3">
        <v>52185</v>
      </c>
      <c r="D30" s="3">
        <v>38260</v>
      </c>
      <c r="E30" s="3">
        <v>1142</v>
      </c>
      <c r="F30" s="3">
        <v>-19543</v>
      </c>
      <c r="G30" s="3">
        <v>-13811</v>
      </c>
      <c r="H30" s="3">
        <v>-32212</v>
      </c>
    </row>
    <row r="31" spans="2:8" x14ac:dyDescent="0.25">
      <c r="B31" t="s">
        <v>106</v>
      </c>
      <c r="C31" s="3">
        <v>60675</v>
      </c>
      <c r="D31" s="3">
        <v>45234</v>
      </c>
      <c r="E31" s="3">
        <v>1343</v>
      </c>
      <c r="F31" s="3">
        <v>-22968</v>
      </c>
      <c r="G31" s="3">
        <v>-15137</v>
      </c>
      <c r="H31" s="3">
        <v>-36762</v>
      </c>
    </row>
    <row r="32" spans="2:8" x14ac:dyDescent="0.25">
      <c r="B32" t="s">
        <v>107</v>
      </c>
      <c r="C32" s="3">
        <v>76740</v>
      </c>
      <c r="D32" s="3">
        <v>56118</v>
      </c>
      <c r="E32" s="3">
        <v>1693</v>
      </c>
      <c r="F32" s="3">
        <v>-27385</v>
      </c>
      <c r="G32" s="3">
        <v>-16521</v>
      </c>
      <c r="H32" s="3">
        <v>-42213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G13" sqref="G13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.5703125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907</v>
      </c>
      <c r="D4" s="3">
        <v>590.4</v>
      </c>
      <c r="E4" s="3">
        <v>791.4</v>
      </c>
      <c r="F4" s="3">
        <v>0</v>
      </c>
      <c r="G4" s="3">
        <v>791.4</v>
      </c>
      <c r="H4" s="3">
        <v>0</v>
      </c>
      <c r="I4" s="3">
        <v>1769.7</v>
      </c>
      <c r="J4" s="3">
        <v>870.2</v>
      </c>
      <c r="K4" s="3">
        <v>446.9</v>
      </c>
      <c r="L4" s="3">
        <v>0</v>
      </c>
      <c r="M4">
        <v>3.9599462967106702</v>
      </c>
    </row>
    <row r="5" spans="2:13" x14ac:dyDescent="0.25">
      <c r="B5" t="s">
        <v>79</v>
      </c>
      <c r="C5" s="3">
        <v>1074</v>
      </c>
      <c r="D5" s="3">
        <v>838</v>
      </c>
      <c r="E5" s="3">
        <v>1013</v>
      </c>
      <c r="F5" s="3">
        <v>0</v>
      </c>
      <c r="G5" s="3">
        <v>1013</v>
      </c>
      <c r="H5" s="3">
        <v>0</v>
      </c>
      <c r="I5" s="3">
        <v>2850</v>
      </c>
      <c r="J5" s="3">
        <v>955</v>
      </c>
      <c r="K5" s="3">
        <v>563</v>
      </c>
      <c r="L5" s="3">
        <v>0</v>
      </c>
      <c r="M5">
        <v>5.0621669626998198</v>
      </c>
    </row>
    <row r="6" spans="2:13" x14ac:dyDescent="0.25">
      <c r="B6" t="s">
        <v>80</v>
      </c>
      <c r="C6" s="3">
        <v>1593</v>
      </c>
      <c r="D6" s="3">
        <v>1315</v>
      </c>
      <c r="E6" s="3">
        <v>1477</v>
      </c>
      <c r="F6" s="3">
        <v>0</v>
      </c>
      <c r="G6" s="3">
        <v>1477</v>
      </c>
      <c r="H6" s="3">
        <v>0</v>
      </c>
      <c r="I6" s="3">
        <v>4312</v>
      </c>
      <c r="J6" s="3">
        <v>1051</v>
      </c>
      <c r="K6" s="3">
        <v>913</v>
      </c>
      <c r="L6" s="3">
        <v>0</v>
      </c>
      <c r="M6">
        <v>4.7228915662650603</v>
      </c>
    </row>
    <row r="7" spans="2:13" x14ac:dyDescent="0.25">
      <c r="B7" t="s">
        <v>81</v>
      </c>
      <c r="C7" s="3">
        <v>1990</v>
      </c>
      <c r="D7" s="3">
        <v>1495</v>
      </c>
      <c r="E7" s="3">
        <v>1962</v>
      </c>
      <c r="F7" s="3">
        <v>0</v>
      </c>
      <c r="G7" s="3">
        <v>1962</v>
      </c>
      <c r="H7" s="3">
        <v>0</v>
      </c>
      <c r="I7" s="3">
        <v>5620</v>
      </c>
      <c r="J7" s="3">
        <v>1590</v>
      </c>
      <c r="K7" s="3">
        <v>1347</v>
      </c>
      <c r="L7" s="3">
        <v>405</v>
      </c>
      <c r="M7">
        <v>4.1722345953971702</v>
      </c>
    </row>
    <row r="8" spans="2:13" x14ac:dyDescent="0.25">
      <c r="B8" t="s">
        <v>82</v>
      </c>
      <c r="C8" s="3">
        <v>3719</v>
      </c>
      <c r="D8" s="3">
        <v>3225</v>
      </c>
      <c r="E8" s="3">
        <v>2601</v>
      </c>
      <c r="F8" s="3">
        <v>0</v>
      </c>
      <c r="G8" s="3">
        <v>2601</v>
      </c>
      <c r="H8" s="3">
        <v>0</v>
      </c>
      <c r="I8" s="3">
        <v>7839</v>
      </c>
      <c r="J8" s="3">
        <v>2254</v>
      </c>
      <c r="K8" s="3">
        <v>2425</v>
      </c>
      <c r="L8" s="3">
        <v>635</v>
      </c>
      <c r="M8">
        <v>3.23257731958762</v>
      </c>
    </row>
    <row r="9" spans="2:13" x14ac:dyDescent="0.25">
      <c r="B9" t="s">
        <v>83</v>
      </c>
      <c r="C9" s="3">
        <v>4689</v>
      </c>
      <c r="D9" s="3">
        <v>4190</v>
      </c>
      <c r="E9" s="3">
        <v>3706</v>
      </c>
      <c r="F9" s="3">
        <v>0</v>
      </c>
      <c r="G9" s="3">
        <v>3706</v>
      </c>
      <c r="H9" s="3">
        <v>0</v>
      </c>
      <c r="I9" s="3">
        <v>10373</v>
      </c>
      <c r="J9" s="3">
        <v>4014</v>
      </c>
      <c r="K9" s="3">
        <v>3610</v>
      </c>
      <c r="L9" s="3">
        <v>0</v>
      </c>
      <c r="M9">
        <v>2.8734072022160602</v>
      </c>
    </row>
    <row r="10" spans="2:13" x14ac:dyDescent="0.25">
      <c r="B10" t="s">
        <v>84</v>
      </c>
      <c r="C10" s="3">
        <v>8433</v>
      </c>
      <c r="D10" s="3">
        <v>7587</v>
      </c>
      <c r="E10" s="3">
        <v>3839</v>
      </c>
      <c r="F10" s="3">
        <v>0</v>
      </c>
      <c r="G10" s="3">
        <v>3839</v>
      </c>
      <c r="H10" s="3">
        <v>0</v>
      </c>
      <c r="I10" s="3">
        <v>15889</v>
      </c>
      <c r="J10" s="3">
        <v>6468</v>
      </c>
      <c r="K10" s="3">
        <v>5730</v>
      </c>
      <c r="L10" s="3">
        <v>0</v>
      </c>
      <c r="M10">
        <v>2.7729493891797499</v>
      </c>
    </row>
    <row r="11" spans="2:13" x14ac:dyDescent="0.25">
      <c r="B11" t="s">
        <v>85</v>
      </c>
      <c r="C11" s="3">
        <v>13137</v>
      </c>
      <c r="D11" s="3">
        <v>12554</v>
      </c>
      <c r="E11" s="3">
        <v>4975</v>
      </c>
      <c r="F11" s="3">
        <v>12261</v>
      </c>
      <c r="G11" s="3">
        <v>17236</v>
      </c>
      <c r="H11" s="3">
        <v>0</v>
      </c>
      <c r="I11" s="3">
        <v>21702</v>
      </c>
      <c r="J11" s="3">
        <v>16923</v>
      </c>
      <c r="K11" s="3">
        <v>8802</v>
      </c>
      <c r="L11" s="3">
        <v>1385</v>
      </c>
      <c r="M11">
        <v>2.4655760054533</v>
      </c>
    </row>
    <row r="12" spans="2:13" x14ac:dyDescent="0.25">
      <c r="B12" t="s">
        <v>86</v>
      </c>
      <c r="C12" s="3">
        <v>11426</v>
      </c>
      <c r="D12" s="3">
        <v>10547</v>
      </c>
      <c r="E12" s="3">
        <v>4846</v>
      </c>
      <c r="F12" s="3">
        <v>18952</v>
      </c>
      <c r="G12" s="3">
        <v>23798</v>
      </c>
      <c r="H12" s="3">
        <v>0</v>
      </c>
      <c r="I12" s="3">
        <v>30308</v>
      </c>
      <c r="J12" s="3">
        <v>21842</v>
      </c>
      <c r="K12" s="3">
        <v>9755</v>
      </c>
      <c r="L12" s="3">
        <v>1027</v>
      </c>
      <c r="M12">
        <v>3.1069195284469502</v>
      </c>
    </row>
    <row r="13" spans="2:13" x14ac:dyDescent="0.25">
      <c r="B13" t="s">
        <v>87</v>
      </c>
      <c r="C13" s="3">
        <v>13422</v>
      </c>
      <c r="D13" s="3">
        <v>12319</v>
      </c>
      <c r="E13" s="3">
        <v>3922</v>
      </c>
      <c r="F13" s="3">
        <v>27678</v>
      </c>
      <c r="G13" s="3">
        <v>31600</v>
      </c>
      <c r="H13" s="3">
        <v>0</v>
      </c>
      <c r="I13" s="3">
        <v>39210</v>
      </c>
      <c r="J13" s="3">
        <v>19620</v>
      </c>
      <c r="K13" s="3">
        <v>9254</v>
      </c>
      <c r="L13" s="3">
        <v>2287</v>
      </c>
      <c r="M13">
        <v>4.2370866652258403</v>
      </c>
    </row>
    <row r="14" spans="2:13" x14ac:dyDescent="0.25">
      <c r="B14" t="s">
        <v>88</v>
      </c>
      <c r="C14" s="3">
        <v>14509</v>
      </c>
      <c r="D14" s="3">
        <v>13739</v>
      </c>
      <c r="E14" s="3">
        <v>3016</v>
      </c>
      <c r="F14" s="3">
        <v>35636</v>
      </c>
      <c r="G14" s="3">
        <v>38652</v>
      </c>
      <c r="H14" s="3">
        <v>0</v>
      </c>
      <c r="I14" s="3">
        <v>48576</v>
      </c>
      <c r="J14" s="3">
        <v>19070</v>
      </c>
      <c r="K14" s="3">
        <v>12744</v>
      </c>
      <c r="L14" s="3">
        <v>2722</v>
      </c>
      <c r="M14">
        <v>3.8116760828625198</v>
      </c>
    </row>
    <row r="15" spans="2:13" x14ac:dyDescent="0.25">
      <c r="B15" t="s">
        <v>89</v>
      </c>
      <c r="C15" s="3">
        <v>15797</v>
      </c>
      <c r="D15" s="3">
        <v>14906</v>
      </c>
      <c r="E15" s="3">
        <v>6438</v>
      </c>
      <c r="F15" s="3">
        <v>42610</v>
      </c>
      <c r="G15" s="3">
        <v>49048</v>
      </c>
      <c r="H15" s="3">
        <v>0</v>
      </c>
      <c r="I15" s="3">
        <v>58973</v>
      </c>
      <c r="J15" s="3">
        <v>22759</v>
      </c>
      <c r="K15" s="3">
        <v>13974</v>
      </c>
      <c r="L15" s="3">
        <v>2846</v>
      </c>
      <c r="M15">
        <v>4.2201946472019403</v>
      </c>
    </row>
    <row r="16" spans="2:13" x14ac:dyDescent="0.25">
      <c r="B16" t="s">
        <v>90</v>
      </c>
      <c r="C16" s="3">
        <v>14626</v>
      </c>
      <c r="D16" s="3">
        <v>13517</v>
      </c>
      <c r="E16" s="3">
        <v>14304</v>
      </c>
      <c r="F16" s="3">
        <v>46288</v>
      </c>
      <c r="G16" s="3">
        <v>60592</v>
      </c>
      <c r="H16" s="3">
        <v>0</v>
      </c>
      <c r="I16" s="3">
        <v>70566</v>
      </c>
      <c r="J16" s="3">
        <v>23802</v>
      </c>
      <c r="K16" s="3">
        <v>14969</v>
      </c>
      <c r="L16" s="3">
        <v>4574</v>
      </c>
      <c r="M16">
        <v>4.7141425612933396</v>
      </c>
    </row>
    <row r="17" spans="2:13" x14ac:dyDescent="0.25">
      <c r="B17" t="s">
        <v>91</v>
      </c>
      <c r="C17" s="3">
        <v>16605</v>
      </c>
      <c r="D17" s="3">
        <v>15793</v>
      </c>
      <c r="E17" s="3">
        <v>4851</v>
      </c>
      <c r="F17" s="3">
        <v>32900</v>
      </c>
      <c r="G17" s="3">
        <v>37751</v>
      </c>
      <c r="H17" s="3">
        <v>0</v>
      </c>
      <c r="I17" s="3">
        <v>48737</v>
      </c>
      <c r="J17" s="3">
        <v>22078</v>
      </c>
      <c r="K17" s="3">
        <v>16877</v>
      </c>
      <c r="L17" s="3">
        <v>5823</v>
      </c>
      <c r="M17">
        <v>2.8877762635539401</v>
      </c>
    </row>
    <row r="18" spans="2:13" x14ac:dyDescent="0.25">
      <c r="B18" t="s">
        <v>92</v>
      </c>
      <c r="C18" s="3">
        <v>14404</v>
      </c>
      <c r="D18" s="3">
        <v>12826</v>
      </c>
      <c r="E18" s="3">
        <v>6714</v>
      </c>
      <c r="F18" s="3">
        <v>27447</v>
      </c>
      <c r="G18" s="3">
        <v>34161</v>
      </c>
      <c r="H18" s="3">
        <v>0</v>
      </c>
      <c r="I18" s="3">
        <v>49010</v>
      </c>
      <c r="J18" s="3">
        <v>20587</v>
      </c>
      <c r="K18" s="3">
        <v>22442</v>
      </c>
      <c r="L18" s="3">
        <v>7051</v>
      </c>
      <c r="M18">
        <v>2.18385170662151</v>
      </c>
    </row>
    <row r="19" spans="2:13" x14ac:dyDescent="0.25">
      <c r="B19" t="s">
        <v>93</v>
      </c>
      <c r="C19" s="3">
        <v>17796</v>
      </c>
      <c r="D19" s="3">
        <v>15532</v>
      </c>
      <c r="E19" s="3">
        <v>6111</v>
      </c>
      <c r="F19" s="3">
        <v>17300</v>
      </c>
      <c r="G19" s="3">
        <v>23411</v>
      </c>
      <c r="H19" s="3">
        <v>0</v>
      </c>
      <c r="I19" s="3">
        <v>40168</v>
      </c>
      <c r="J19" s="3">
        <v>23003</v>
      </c>
      <c r="K19" s="3">
        <v>23754</v>
      </c>
      <c r="L19" s="3">
        <v>8320</v>
      </c>
      <c r="M19">
        <v>1.6909994106255699</v>
      </c>
    </row>
    <row r="20" spans="2:13" x14ac:dyDescent="0.25">
      <c r="B20" t="s">
        <v>94</v>
      </c>
      <c r="C20" s="3">
        <v>21612</v>
      </c>
      <c r="D20" s="3">
        <v>18430</v>
      </c>
      <c r="E20" s="3">
        <v>10339</v>
      </c>
      <c r="F20" s="3">
        <v>13323</v>
      </c>
      <c r="G20" s="3">
        <v>23662</v>
      </c>
      <c r="H20" s="3">
        <v>0</v>
      </c>
      <c r="I20" s="3">
        <v>43242</v>
      </c>
      <c r="J20" s="3">
        <v>29551</v>
      </c>
      <c r="K20" s="3">
        <v>29886</v>
      </c>
      <c r="L20" s="3">
        <v>6621</v>
      </c>
      <c r="M20">
        <v>1.44689821321019</v>
      </c>
    </row>
    <row r="21" spans="2:13" x14ac:dyDescent="0.25">
      <c r="B21" t="s">
        <v>95</v>
      </c>
      <c r="C21" s="3">
        <v>19037</v>
      </c>
      <c r="D21" s="3">
        <v>15918</v>
      </c>
      <c r="E21" s="3">
        <v>6076</v>
      </c>
      <c r="F21" s="3">
        <v>25371</v>
      </c>
      <c r="G21" s="3">
        <v>31447</v>
      </c>
      <c r="H21" s="3">
        <v>0</v>
      </c>
      <c r="I21" s="3">
        <v>49280</v>
      </c>
      <c r="J21" s="3">
        <v>28608</v>
      </c>
      <c r="K21" s="3">
        <v>27034</v>
      </c>
      <c r="L21" s="3">
        <v>11296</v>
      </c>
      <c r="M21">
        <v>1.82288969445882</v>
      </c>
    </row>
    <row r="22" spans="2:13" x14ac:dyDescent="0.25">
      <c r="B22" t="s">
        <v>96</v>
      </c>
      <c r="C22" s="3">
        <v>24073</v>
      </c>
      <c r="D22" s="3">
        <v>22096</v>
      </c>
      <c r="E22" s="3">
        <v>5505</v>
      </c>
      <c r="F22" s="3">
        <v>31283</v>
      </c>
      <c r="G22" s="3">
        <v>36788</v>
      </c>
      <c r="H22" s="3">
        <v>0</v>
      </c>
      <c r="I22" s="3">
        <v>55676</v>
      </c>
      <c r="J22" s="3">
        <v>30437</v>
      </c>
      <c r="K22" s="3">
        <v>26147</v>
      </c>
      <c r="L22" s="3">
        <v>13791</v>
      </c>
      <c r="M22">
        <v>2.1293456228247898</v>
      </c>
    </row>
    <row r="23" spans="2:13" x14ac:dyDescent="0.25">
      <c r="B23" t="s">
        <v>97</v>
      </c>
      <c r="C23" s="3">
        <v>26994</v>
      </c>
      <c r="D23" s="3">
        <v>24639</v>
      </c>
      <c r="E23" s="3">
        <v>9610</v>
      </c>
      <c r="F23" s="3">
        <v>43162</v>
      </c>
      <c r="G23" s="3">
        <v>52772</v>
      </c>
      <c r="H23" s="3">
        <v>0</v>
      </c>
      <c r="I23" s="3">
        <v>74918</v>
      </c>
      <c r="J23" s="3">
        <v>33786</v>
      </c>
      <c r="K23" s="3">
        <v>28774</v>
      </c>
      <c r="L23" s="3">
        <v>22847</v>
      </c>
      <c r="M23">
        <v>2.6036699798429099</v>
      </c>
    </row>
    <row r="24" spans="2:13" x14ac:dyDescent="0.25">
      <c r="B24" t="s">
        <v>98</v>
      </c>
      <c r="C24" s="3">
        <v>31626</v>
      </c>
      <c r="D24" s="3">
        <v>29321</v>
      </c>
      <c r="E24" s="3">
        <v>6938</v>
      </c>
      <c r="F24" s="3">
        <v>56102</v>
      </c>
      <c r="G24" s="3">
        <v>63040</v>
      </c>
      <c r="H24" s="3">
        <v>0</v>
      </c>
      <c r="I24" s="3">
        <v>85084</v>
      </c>
      <c r="J24" s="3">
        <v>36187</v>
      </c>
      <c r="K24" s="3">
        <v>32688</v>
      </c>
      <c r="L24" s="3">
        <v>22220</v>
      </c>
      <c r="M24">
        <v>2.6029123837493802</v>
      </c>
    </row>
    <row r="25" spans="2:13" x14ac:dyDescent="0.25">
      <c r="B25" t="s">
        <v>99</v>
      </c>
      <c r="C25" s="3">
        <v>28833</v>
      </c>
      <c r="D25" s="3">
        <v>24576</v>
      </c>
      <c r="E25" s="3">
        <v>3804</v>
      </c>
      <c r="F25" s="3">
        <v>73218</v>
      </c>
      <c r="G25" s="3">
        <v>77022</v>
      </c>
      <c r="H25" s="3">
        <v>0</v>
      </c>
      <c r="I25" s="3">
        <v>101466</v>
      </c>
      <c r="J25" s="3">
        <v>40965</v>
      </c>
      <c r="K25" s="3">
        <v>37417</v>
      </c>
      <c r="L25" s="3">
        <v>26070</v>
      </c>
      <c r="M25">
        <v>2.7117620333003698</v>
      </c>
    </row>
    <row r="26" spans="2:13" x14ac:dyDescent="0.25">
      <c r="B26" t="s">
        <v>100</v>
      </c>
      <c r="C26" s="3">
        <v>32502</v>
      </c>
      <c r="D26" s="3">
        <v>27017</v>
      </c>
      <c r="E26" s="3">
        <v>8669</v>
      </c>
      <c r="F26" s="3">
        <v>77040</v>
      </c>
      <c r="G26" s="3">
        <v>85709</v>
      </c>
      <c r="H26" s="3">
        <v>0</v>
      </c>
      <c r="I26" s="3">
        <v>114246</v>
      </c>
      <c r="J26" s="3">
        <v>58138</v>
      </c>
      <c r="K26" s="3">
        <v>45625</v>
      </c>
      <c r="L26" s="3">
        <v>36975</v>
      </c>
      <c r="M26">
        <v>2.5040219178082102</v>
      </c>
    </row>
    <row r="27" spans="2:13" x14ac:dyDescent="0.25">
      <c r="B27" t="s">
        <v>101</v>
      </c>
      <c r="C27" s="3">
        <v>29668</v>
      </c>
      <c r="D27" s="3">
        <v>23724</v>
      </c>
      <c r="E27" s="3">
        <v>5595</v>
      </c>
      <c r="F27" s="3">
        <v>90931</v>
      </c>
      <c r="G27" s="3">
        <v>96526</v>
      </c>
      <c r="H27" s="3">
        <v>0</v>
      </c>
      <c r="I27" s="3">
        <v>122797</v>
      </c>
      <c r="J27" s="3">
        <v>51675</v>
      </c>
      <c r="K27" s="3">
        <v>49647</v>
      </c>
      <c r="L27" s="3">
        <v>44742</v>
      </c>
      <c r="M27">
        <v>2.47340221967087</v>
      </c>
    </row>
    <row r="28" spans="2:13" x14ac:dyDescent="0.25">
      <c r="B28" t="s">
        <v>102</v>
      </c>
      <c r="C28" s="3">
        <v>33325</v>
      </c>
      <c r="D28" s="3">
        <v>24982</v>
      </c>
      <c r="E28" s="3">
        <v>6510</v>
      </c>
      <c r="F28" s="3">
        <v>106730</v>
      </c>
      <c r="G28" s="3">
        <v>113240</v>
      </c>
      <c r="H28" s="3">
        <v>0</v>
      </c>
      <c r="I28" s="3">
        <v>139660</v>
      </c>
      <c r="J28" s="3">
        <v>53808</v>
      </c>
      <c r="K28" s="3">
        <v>59357</v>
      </c>
      <c r="L28" s="3">
        <v>62114</v>
      </c>
      <c r="M28">
        <v>2.3528817157201298</v>
      </c>
    </row>
    <row r="29" spans="2:13" x14ac:dyDescent="0.25">
      <c r="B29" t="s">
        <v>103</v>
      </c>
      <c r="C29" s="3">
        <v>39507</v>
      </c>
      <c r="D29" s="3">
        <v>31378</v>
      </c>
      <c r="E29" s="3">
        <v>7663</v>
      </c>
      <c r="F29" s="3">
        <v>125318</v>
      </c>
      <c r="G29" s="3">
        <v>132981</v>
      </c>
      <c r="H29" s="3">
        <v>0</v>
      </c>
      <c r="I29" s="3">
        <v>162696</v>
      </c>
      <c r="J29" s="3">
        <v>87616</v>
      </c>
      <c r="K29" s="3">
        <v>55745</v>
      </c>
      <c r="L29" s="3">
        <v>106856</v>
      </c>
      <c r="M29">
        <v>2.91857565700959</v>
      </c>
    </row>
    <row r="30" spans="2:13" x14ac:dyDescent="0.25">
      <c r="B30" t="s">
        <v>104</v>
      </c>
      <c r="C30" s="3">
        <v>43884</v>
      </c>
      <c r="D30" s="3">
        <v>32252</v>
      </c>
      <c r="E30" s="3">
        <v>11946</v>
      </c>
      <c r="F30" s="3">
        <v>121822</v>
      </c>
      <c r="G30" s="3">
        <v>133768</v>
      </c>
      <c r="H30" s="3">
        <v>0</v>
      </c>
      <c r="I30" s="3">
        <v>169662</v>
      </c>
      <c r="J30" s="3">
        <v>89186</v>
      </c>
      <c r="K30" s="3">
        <v>58488</v>
      </c>
      <c r="L30" s="3">
        <v>117642</v>
      </c>
      <c r="M30">
        <v>2.9008001641362302</v>
      </c>
    </row>
    <row r="31" spans="2:13" x14ac:dyDescent="0.25">
      <c r="B31" t="s">
        <v>105</v>
      </c>
      <c r="C31" s="3">
        <v>52185</v>
      </c>
      <c r="D31" s="3">
        <v>38260</v>
      </c>
      <c r="E31" s="3">
        <v>11356</v>
      </c>
      <c r="F31" s="3">
        <v>122463</v>
      </c>
      <c r="G31" s="3">
        <v>133819</v>
      </c>
      <c r="H31" s="3">
        <v>0</v>
      </c>
      <c r="I31" s="3">
        <v>175552</v>
      </c>
      <c r="J31" s="3">
        <v>111004</v>
      </c>
      <c r="K31" s="3">
        <v>69420</v>
      </c>
      <c r="L31" s="3">
        <v>114806</v>
      </c>
      <c r="M31">
        <v>2.5288389513108598</v>
      </c>
    </row>
    <row r="32" spans="2:13" x14ac:dyDescent="0.25">
      <c r="B32" t="s">
        <v>106</v>
      </c>
      <c r="C32" s="3">
        <v>60675</v>
      </c>
      <c r="D32" s="3">
        <v>45234</v>
      </c>
      <c r="E32" s="3">
        <v>13576</v>
      </c>
      <c r="F32" s="3">
        <v>122951</v>
      </c>
      <c r="G32" s="3">
        <v>136527</v>
      </c>
      <c r="H32" s="3">
        <v>0</v>
      </c>
      <c r="I32" s="3">
        <v>181915</v>
      </c>
      <c r="J32" s="3">
        <v>119396</v>
      </c>
      <c r="K32" s="3">
        <v>72310</v>
      </c>
      <c r="L32" s="3">
        <v>110697</v>
      </c>
      <c r="M32">
        <v>2.51576545429401</v>
      </c>
    </row>
    <row r="33" spans="2:13" x14ac:dyDescent="0.25">
      <c r="B33" t="s">
        <v>107</v>
      </c>
      <c r="C33" s="3">
        <v>76740</v>
      </c>
      <c r="D33" s="3">
        <v>56118</v>
      </c>
      <c r="E33" s="3">
        <v>14224</v>
      </c>
      <c r="F33" s="3">
        <v>116110</v>
      </c>
      <c r="G33" s="3">
        <v>130334</v>
      </c>
      <c r="H33" s="3">
        <v>0</v>
      </c>
      <c r="I33" s="3">
        <v>184406</v>
      </c>
      <c r="J33" s="3">
        <v>149373</v>
      </c>
      <c r="K33" s="3">
        <v>88657</v>
      </c>
      <c r="L33" s="3">
        <v>103134</v>
      </c>
      <c r="M33">
        <v>2.07999368352188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22"/>
  <sheetViews>
    <sheetView tabSelected="1" workbookViewId="0">
      <selection activeCell="R40" sqref="R40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4" t="s">
        <v>74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B3">
        <v>2003</v>
      </c>
      <c r="C3" s="3">
        <v>0.08</v>
      </c>
      <c r="D3" s="1">
        <v>25.99</v>
      </c>
      <c r="E3" s="2">
        <f>Table7[[#This Row],[Div]]/Table7[[#This Row],[PriceMedian]]</f>
        <v>3.0781069642170067E-3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3">
        <v>0.16</v>
      </c>
      <c r="D4" s="1">
        <v>27.23</v>
      </c>
      <c r="E4" s="2">
        <f>Table7[[#This Row],[Div]]/Table7[[#This Row],[PriceMedian]]</f>
        <v>5.8758721997796545E-3</v>
      </c>
      <c r="I4" t="s">
        <v>47</v>
      </c>
      <c r="J4" s="3">
        <v>2.48</v>
      </c>
      <c r="K4" s="3">
        <f>(J4*$J6)+J4</f>
        <v>2.7776000000000001</v>
      </c>
      <c r="L4" s="3">
        <f t="shared" ref="L4:T4" si="0">(K4*$J6)+K4</f>
        <v>3.1109119999999999</v>
      </c>
      <c r="M4" s="3">
        <f t="shared" si="0"/>
        <v>3.4842214399999998</v>
      </c>
      <c r="N4" s="3">
        <f t="shared" si="0"/>
        <v>3.9023280128</v>
      </c>
      <c r="O4" s="3">
        <f t="shared" si="0"/>
        <v>4.3706073743360001</v>
      </c>
      <c r="P4" s="3">
        <f t="shared" si="0"/>
        <v>4.8950802592563196</v>
      </c>
      <c r="Q4" s="3">
        <f t="shared" si="0"/>
        <v>5.482489890367078</v>
      </c>
      <c r="R4" s="3">
        <f t="shared" si="0"/>
        <v>6.1403886772111278</v>
      </c>
      <c r="S4" s="3">
        <f t="shared" si="0"/>
        <v>6.8772353184764627</v>
      </c>
      <c r="T4" s="3">
        <f t="shared" si="0"/>
        <v>7.702503556693638</v>
      </c>
    </row>
    <row r="5" spans="2:20" x14ac:dyDescent="0.25">
      <c r="B5">
        <v>2005</v>
      </c>
      <c r="C5" s="3">
        <v>0.32</v>
      </c>
      <c r="D5" s="1">
        <v>25.725000000000001</v>
      </c>
      <c r="E5" s="2">
        <f>Table7[[#This Row],[Div]]/Table7[[#This Row],[PriceMedian]]</f>
        <v>1.2439261418853256E-2</v>
      </c>
      <c r="I5" t="s">
        <v>48</v>
      </c>
      <c r="J5" s="3">
        <v>248</v>
      </c>
      <c r="K5" s="1">
        <f>K4/$J7</f>
        <v>277.76</v>
      </c>
      <c r="L5" s="1">
        <f t="shared" ref="L5:T5" si="1">L4/$J7</f>
        <v>311.09119999999996</v>
      </c>
      <c r="M5" s="1">
        <f t="shared" si="1"/>
        <v>348.42214399999995</v>
      </c>
      <c r="N5" s="1">
        <f t="shared" si="1"/>
        <v>390.23280127999999</v>
      </c>
      <c r="O5" s="1">
        <f t="shared" si="1"/>
        <v>437.06073743360002</v>
      </c>
      <c r="P5" s="1">
        <f t="shared" si="1"/>
        <v>489.50802592563196</v>
      </c>
      <c r="Q5" s="1">
        <f t="shared" si="1"/>
        <v>548.24898903670783</v>
      </c>
      <c r="R5" s="1">
        <f t="shared" si="1"/>
        <v>614.03886772111275</v>
      </c>
      <c r="S5" s="1">
        <f t="shared" si="1"/>
        <v>687.72353184764631</v>
      </c>
      <c r="T5" s="1">
        <f t="shared" si="1"/>
        <v>770.25035566936378</v>
      </c>
    </row>
    <row r="6" spans="2:20" x14ac:dyDescent="0.25">
      <c r="B6">
        <v>2006</v>
      </c>
      <c r="C6" s="3">
        <v>0.34</v>
      </c>
      <c r="D6" s="1">
        <v>26.91</v>
      </c>
      <c r="E6" s="2">
        <f>Table7[[#This Row],[Div]]/Table7[[#This Row],[PriceMedian]]</f>
        <v>1.26347082868822E-2</v>
      </c>
      <c r="I6" t="s">
        <v>49</v>
      </c>
      <c r="J6" s="17">
        <v>0.12</v>
      </c>
    </row>
    <row r="7" spans="2:20" x14ac:dyDescent="0.25">
      <c r="B7">
        <v>2007</v>
      </c>
      <c r="C7" s="3">
        <v>0.39</v>
      </c>
      <c r="D7" s="1">
        <v>29.93</v>
      </c>
      <c r="E7" s="2">
        <f>Table7[[#This Row],[Div]]/Table7[[#This Row],[PriceMedian]]</f>
        <v>1.3030404276645507E-2</v>
      </c>
      <c r="I7" t="s">
        <v>50</v>
      </c>
      <c r="J7" s="2">
        <v>0.01</v>
      </c>
    </row>
    <row r="8" spans="2:20" x14ac:dyDescent="0.25">
      <c r="B8">
        <v>2008</v>
      </c>
      <c r="C8" s="3">
        <v>0.43</v>
      </c>
      <c r="D8" s="1">
        <v>27.62</v>
      </c>
      <c r="E8" s="2">
        <f>Table7[[#This Row],[Div]]/Table7[[#This Row],[PriceMedian]]</f>
        <v>1.5568428674873279E-2</v>
      </c>
      <c r="I8" t="s">
        <v>51</v>
      </c>
      <c r="J8" s="2">
        <f>J4/$J5</f>
        <v>0.01</v>
      </c>
      <c r="K8" s="2">
        <f t="shared" ref="K8:T8" si="2">K4/$J5</f>
        <v>1.12E-2</v>
      </c>
      <c r="L8" s="2">
        <f t="shared" si="2"/>
        <v>1.2544E-2</v>
      </c>
      <c r="M8" s="2">
        <f t="shared" si="2"/>
        <v>1.4049279999999999E-2</v>
      </c>
      <c r="N8" s="2">
        <f t="shared" si="2"/>
        <v>1.5735193599999999E-2</v>
      </c>
      <c r="O8" s="2">
        <f t="shared" si="2"/>
        <v>1.7623416832E-2</v>
      </c>
      <c r="P8" s="2">
        <f t="shared" si="2"/>
        <v>1.9738226851839999E-2</v>
      </c>
      <c r="Q8" s="2">
        <f t="shared" si="2"/>
        <v>2.2106814074060798E-2</v>
      </c>
      <c r="R8" s="2">
        <f t="shared" si="2"/>
        <v>2.4759631762948094E-2</v>
      </c>
      <c r="S8" s="2">
        <f t="shared" si="2"/>
        <v>2.7730787574501866E-2</v>
      </c>
      <c r="T8" s="2">
        <f t="shared" si="2"/>
        <v>3.1058482083442088E-2</v>
      </c>
    </row>
    <row r="9" spans="2:20" x14ac:dyDescent="0.25">
      <c r="B9">
        <v>2009</v>
      </c>
      <c r="C9" s="3">
        <v>0.5</v>
      </c>
      <c r="D9" s="1">
        <v>23.395</v>
      </c>
      <c r="E9" s="2">
        <f>Table7[[#This Row],[Div]]/Table7[[#This Row],[PriceMedian]]</f>
        <v>2.137208805300278E-2</v>
      </c>
    </row>
    <row r="10" spans="2:20" x14ac:dyDescent="0.25">
      <c r="B10">
        <v>2010</v>
      </c>
      <c r="C10" s="3">
        <v>0.52</v>
      </c>
      <c r="D10" s="1">
        <v>26.824999999999999</v>
      </c>
      <c r="E10" s="2">
        <f>Table7[[#This Row],[Div]]/Table7[[#This Row],[PriceMedian]]</f>
        <v>1.9384902143522835E-2</v>
      </c>
    </row>
    <row r="11" spans="2:20" x14ac:dyDescent="0.25">
      <c r="B11">
        <v>2011</v>
      </c>
      <c r="C11" s="3">
        <v>0.61</v>
      </c>
      <c r="D11" s="1">
        <v>25.9</v>
      </c>
      <c r="E11" s="2">
        <f>Table7[[#This Row],[Div]]/Table7[[#This Row],[PriceMedian]]</f>
        <v>2.3552123552123553E-2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2:20" x14ac:dyDescent="0.25">
      <c r="B12">
        <v>2012</v>
      </c>
      <c r="C12" s="3">
        <v>0.76</v>
      </c>
      <c r="D12" s="1">
        <v>29.975000000000001</v>
      </c>
      <c r="E12" s="2">
        <f>Table7[[#This Row],[Div]]/Table7[[#This Row],[PriceMedian]]</f>
        <v>2.5354462051709756E-2</v>
      </c>
    </row>
    <row r="13" spans="2:20" x14ac:dyDescent="0.25">
      <c r="B13">
        <v>2013</v>
      </c>
      <c r="C13" s="3">
        <v>0.89</v>
      </c>
      <c r="D13" s="3">
        <v>33.015000000000001</v>
      </c>
      <c r="E13" s="2">
        <f>Table7[[#This Row],[Div]]/Table7[[#This Row],[PriceMedian]]</f>
        <v>2.6957443586248676E-2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2014</v>
      </c>
      <c r="C14" s="3">
        <v>1.07</v>
      </c>
      <c r="D14" s="3">
        <v>41.884999999999998</v>
      </c>
      <c r="E14" s="2">
        <f>Table7[[#This Row],[Div]]/Table7[[#This Row],[PriceMedian]]</f>
        <v>2.5546138235645222E-2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3">
        <v>1.21</v>
      </c>
      <c r="D15" s="3">
        <v>46.23</v>
      </c>
      <c r="E15" s="2">
        <f>Table7[[#This Row],[Div]]/Table7[[#This Row],[PriceMedian]]</f>
        <v>2.6173480423967121E-2</v>
      </c>
      <c r="J15" s="17"/>
    </row>
    <row r="16" spans="2:20" x14ac:dyDescent="0.25">
      <c r="B16">
        <v>2016</v>
      </c>
      <c r="C16" s="3">
        <v>1.39</v>
      </c>
      <c r="D16" s="3">
        <v>55.104999999999997</v>
      </c>
      <c r="E16" s="2">
        <f>Table7[[#This Row],[Div]]/Table7[[#This Row],[PriceMedian]]</f>
        <v>2.5224571273024226E-2</v>
      </c>
      <c r="J16" s="2"/>
    </row>
    <row r="17" spans="2:20" x14ac:dyDescent="0.25">
      <c r="B17">
        <v>2017</v>
      </c>
      <c r="C17" s="3">
        <v>1.53</v>
      </c>
      <c r="D17" s="3">
        <v>70.87</v>
      </c>
      <c r="E17" s="2">
        <f>Table7[[#This Row],[Div]]/Table7[[#This Row],[PriceMedian]]</f>
        <v>2.1588824608437984E-2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3">
        <v>1.65</v>
      </c>
      <c r="D18" s="3">
        <v>101.16</v>
      </c>
      <c r="E18" s="2">
        <f>Table7[[#This Row],[Div]]/Table7[[#This Row],[PriceMedian]]</f>
        <v>1.631079478054567E-2</v>
      </c>
    </row>
    <row r="19" spans="2:20" x14ac:dyDescent="0.25">
      <c r="B19">
        <v>2019</v>
      </c>
      <c r="C19" s="3">
        <v>1.8</v>
      </c>
      <c r="D19" s="3">
        <v>135.22</v>
      </c>
      <c r="E19" s="2">
        <f>Table7[[#This Row],[Div]]/Table7[[#This Row],[PriceMedian]]</f>
        <v>1.3311640289897944E-2</v>
      </c>
    </row>
    <row r="20" spans="2:20" x14ac:dyDescent="0.25">
      <c r="B20">
        <v>2020</v>
      </c>
      <c r="C20" s="3">
        <v>1.99</v>
      </c>
      <c r="D20" s="3">
        <v>201.91</v>
      </c>
      <c r="E20" s="2">
        <f>Table7[[#This Row],[Div]]/Table7[[#This Row],[PriceMedian]]</f>
        <v>9.8558763805655994E-3</v>
      </c>
    </row>
    <row r="21" spans="2:20" x14ac:dyDescent="0.25">
      <c r="B21">
        <v>2021</v>
      </c>
      <c r="C21" s="3">
        <v>2.19</v>
      </c>
      <c r="D21" s="3">
        <v>277.32</v>
      </c>
      <c r="E21" s="2">
        <f>Table7[[#This Row],[Div]]/Table7[[#This Row],[PriceMedian]]</f>
        <v>7.8970142795326704E-3</v>
      </c>
    </row>
    <row r="22" spans="2:20" x14ac:dyDescent="0.25">
      <c r="B22">
        <v>2022</v>
      </c>
      <c r="C22" s="3">
        <v>2.48</v>
      </c>
      <c r="D22" s="3">
        <v>295.04000000000002</v>
      </c>
      <c r="E22" s="2">
        <f>Table7[[#This Row],[Div]]/Table7[[#This Row],[PriceMedian]]</f>
        <v>8.405639913232104E-3</v>
      </c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5" t="s">
        <v>39</v>
      </c>
      <c r="D2" s="35"/>
      <c r="G2" s="36" t="s">
        <v>44</v>
      </c>
      <c r="H2" s="36"/>
      <c r="K2" s="37" t="s">
        <v>45</v>
      </c>
      <c r="L2" s="38"/>
    </row>
    <row r="3" spans="3:12" x14ac:dyDescent="0.25">
      <c r="C3" s="35"/>
      <c r="D3" s="35"/>
      <c r="G3" s="36"/>
      <c r="H3" s="36"/>
      <c r="K3" s="38"/>
      <c r="L3" s="38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2022-06-19T11:59:54Z</dcterms:modified>
</cp:coreProperties>
</file>