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Research/DivGro Beta/PEP/"/>
    </mc:Choice>
  </mc:AlternateContent>
  <xr:revisionPtr revIDLastSave="24" documentId="8_{BCAEF463-1563-4E1F-8D2F-D00390C0B31B}" xr6:coauthVersionLast="47" xr6:coauthVersionMax="47" xr10:uidLastSave="{FA633EAA-03C9-4CBF-AC7F-40CAD28B3AA8}"/>
  <bookViews>
    <workbookView xWindow="-120" yWindow="-120" windowWidth="29040" windowHeight="15720" tabRatio="720" activeTab="1" xr2:uid="{9825DF3D-1B58-4C24-A60D-565D808A20BC}"/>
  </bookViews>
  <sheets>
    <sheet name="DYT" sheetId="4" r:id="rId1"/>
    <sheet name="PerShare" sheetId="11" r:id="rId2"/>
    <sheet name="Margins" sheetId="2" r:id="rId3"/>
    <sheet name="Growth" sheetId="9" r:id="rId4"/>
    <sheet name="Owner" sheetId="6" r:id="rId5"/>
    <sheet name="Debt" sheetId="12" r:id="rId6"/>
    <sheet name="Return" sheetId="10" r:id="rId7"/>
    <sheet name="BackTest" sheetId="13" r:id="rId8"/>
    <sheet name="Formula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" i="10"/>
  <c r="H3" i="9"/>
  <c r="I3" i="9"/>
  <c r="J3" i="9"/>
  <c r="K3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H32" i="9"/>
  <c r="I32" i="9"/>
  <c r="J32" i="9"/>
  <c r="K32" i="9"/>
  <c r="K4" i="9"/>
  <c r="J4" i="9"/>
  <c r="I4" i="9"/>
  <c r="H4" i="9"/>
  <c r="Q34" i="11"/>
  <c r="R34" i="11"/>
  <c r="S34" i="11"/>
  <c r="T34" i="11"/>
  <c r="T4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5" i="11"/>
  <c r="S4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5" i="11"/>
  <c r="R4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5" i="11"/>
  <c r="Q4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5" i="11"/>
  <c r="J8" i="10"/>
  <c r="K4" i="10"/>
  <c r="L4" i="10" s="1"/>
  <c r="M4" i="10" s="1"/>
  <c r="N4" i="10" s="1"/>
  <c r="O4" i="10" s="1"/>
  <c r="P4" i="10" s="1"/>
  <c r="Q4" i="10" s="1"/>
  <c r="R4" i="10" s="1"/>
  <c r="S4" i="10" s="1"/>
  <c r="T4" i="10" s="1"/>
  <c r="T8" i="10" s="1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K5" i="10" l="1"/>
  <c r="K8" i="10"/>
  <c r="S8" i="10"/>
  <c r="Q5" i="10"/>
  <c r="T5" i="10"/>
  <c r="N8" i="10"/>
  <c r="R5" i="10"/>
  <c r="L8" i="10"/>
  <c r="P5" i="10"/>
  <c r="R8" i="10"/>
  <c r="O5" i="10"/>
  <c r="Q8" i="10"/>
  <c r="N5" i="10"/>
  <c r="P8" i="10"/>
  <c r="M5" i="10"/>
  <c r="O8" i="10"/>
  <c r="L5" i="10"/>
  <c r="S5" i="10"/>
  <c r="M8" i="10"/>
</calcChain>
</file>

<file path=xl/sharedStrings.xml><?xml version="1.0" encoding="utf-8"?>
<sst xmlns="http://schemas.openxmlformats.org/spreadsheetml/2006/main" count="253" uniqueCount="106">
  <si>
    <t>PriceMean</t>
  </si>
  <si>
    <t>PriceMedian</t>
  </si>
  <si>
    <t>DivMean</t>
  </si>
  <si>
    <t>DivMedian</t>
  </si>
  <si>
    <t>CY</t>
  </si>
  <si>
    <t>Fiscal Year</t>
  </si>
  <si>
    <t>EPS</t>
  </si>
  <si>
    <t>FY</t>
  </si>
  <si>
    <t>Revenue</t>
  </si>
  <si>
    <t>RevGro</t>
  </si>
  <si>
    <t>Dividend</t>
  </si>
  <si>
    <t>DivGro</t>
  </si>
  <si>
    <t>MarketValue</t>
  </si>
  <si>
    <t>SharesOutstanding</t>
  </si>
  <si>
    <t>ShareGro</t>
  </si>
  <si>
    <t>CashFromOps</t>
  </si>
  <si>
    <t>FCF</t>
  </si>
  <si>
    <t>CashAndEquivalents</t>
  </si>
  <si>
    <t>MarketSecurities</t>
  </si>
  <si>
    <t>Treasury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</si>
  <si>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</si>
  <si>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</si>
  <si>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</si>
  <si>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</si>
  <si>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</si>
  <si>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</si>
  <si>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</si>
  <si>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</si>
  <si>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</si>
  <si>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</si>
  <si>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</si>
  <si>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NetMargin</t>
  </si>
  <si>
    <t>CAPEX</t>
  </si>
  <si>
    <t>CapexMargin</t>
  </si>
  <si>
    <t>Dividends</t>
  </si>
  <si>
    <t>DivMargin</t>
  </si>
  <si>
    <t>Issues</t>
  </si>
  <si>
    <t>BuyBack</t>
  </si>
  <si>
    <t>OwnersDistribution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</si>
  <si>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</si>
  <si>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</si>
  <si>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</si>
  <si>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</si>
  <si>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</si>
  <si>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</si>
  <si>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</si>
  <si>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</si>
  <si>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Price</t>
  </si>
  <si>
    <t>Growth</t>
  </si>
  <si>
    <t>Pivot</t>
  </si>
  <si>
    <t>YOC</t>
  </si>
  <si>
    <t>PriceMin</t>
  </si>
  <si>
    <t>PriceMax</t>
  </si>
  <si>
    <t>DivLow</t>
  </si>
  <si>
    <t>DivHigh</t>
  </si>
  <si>
    <t>PriceLow</t>
  </si>
  <si>
    <t>PriceHigh</t>
  </si>
  <si>
    <t>Rev</t>
  </si>
  <si>
    <t>RevLow</t>
  </si>
  <si>
    <t>RevHigh</t>
  </si>
  <si>
    <t>FCFLow</t>
  </si>
  <si>
    <t>FCFHigh</t>
  </si>
  <si>
    <t>EPSLow</t>
  </si>
  <si>
    <t>EPSHigh</t>
  </si>
  <si>
    <t>Div</t>
  </si>
  <si>
    <t>FCFGro</t>
  </si>
  <si>
    <t>EPSGro</t>
  </si>
  <si>
    <t>MarketGro</t>
  </si>
  <si>
    <t>CFOMargin</t>
  </si>
  <si>
    <t>FCFMargin</t>
  </si>
  <si>
    <t>TotalCash</t>
  </si>
  <si>
    <t>CurrentRatio</t>
  </si>
  <si>
    <t>CFO</t>
  </si>
  <si>
    <t>DivFCF</t>
  </si>
  <si>
    <t>10YT</t>
  </si>
  <si>
    <t xml:space="preserve">[AnalysisDate: Mar 22 ] 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</si>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</sst>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3" borderId="0" xfId="0" applyFill="1"/>
    <xf numFmtId="9" fontId="0" fillId="3" borderId="0" xfId="1" applyNumberFormat="1" applyFont="1" applyFill="1"/>
    <xf numFmtId="9" fontId="0" fillId="3" borderId="0" xfId="1" applyFont="1" applyFill="1"/>
    <xf numFmtId="0" fontId="2" fillId="2" borderId="1" xfId="0" applyFont="1" applyFill="1" applyBorder="1"/>
    <xf numFmtId="44" fontId="2" fillId="2" borderId="1" xfId="2" applyFont="1" applyFill="1" applyBorder="1"/>
    <xf numFmtId="9" fontId="2" fillId="2" borderId="1" xfId="1" applyFont="1" applyFill="1" applyBorder="1"/>
    <xf numFmtId="0" fontId="0" fillId="2" borderId="1" xfId="0" applyFill="1" applyBorder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2" fillId="4" borderId="1" xfId="0" applyFont="1" applyFill="1" applyBorder="1"/>
    <xf numFmtId="44" fontId="2" fillId="4" borderId="1" xfId="2" applyFont="1" applyFill="1" applyBorder="1"/>
    <xf numFmtId="0" fontId="0" fillId="4" borderId="0" xfId="0" applyFill="1"/>
    <xf numFmtId="165" fontId="0" fillId="0" borderId="0" xfId="1" applyNumberFormat="1" applyFont="1"/>
    <xf numFmtId="0" fontId="0" fillId="2" borderId="0" xfId="0" applyFill="1"/>
    <xf numFmtId="0" fontId="0" fillId="5" borderId="0" xfId="0" applyFill="1"/>
    <xf numFmtId="44" fontId="0" fillId="5" borderId="0" xfId="2" applyFont="1" applyFill="1"/>
    <xf numFmtId="164" fontId="0" fillId="5" borderId="0" xfId="0" applyNumberFormat="1" applyFill="1"/>
    <xf numFmtId="44" fontId="0" fillId="5" borderId="0" xfId="0" applyNumberFormat="1" applyFill="1"/>
    <xf numFmtId="10" fontId="0" fillId="5" borderId="0" xfId="1" applyNumberFormat="1" applyFont="1" applyFill="1"/>
    <xf numFmtId="44" fontId="0" fillId="3" borderId="0" xfId="2" applyFont="1" applyFill="1"/>
    <xf numFmtId="164" fontId="0" fillId="3" borderId="0" xfId="0" applyNumberFormat="1" applyFill="1"/>
    <xf numFmtId="0" fontId="0" fillId="6" borderId="0" xfId="0" applyFill="1"/>
    <xf numFmtId="44" fontId="0" fillId="3" borderId="0" xfId="0" applyNumberFormat="1" applyFill="1"/>
    <xf numFmtId="10" fontId="0" fillId="3" borderId="0" xfId="1" applyNumberFormat="1" applyFont="1" applyFill="1"/>
    <xf numFmtId="10" fontId="0" fillId="2" borderId="0" xfId="1" applyNumberFormat="1" applyFont="1" applyFill="1"/>
    <xf numFmtId="44" fontId="0" fillId="2" borderId="0" xfId="0" applyNumberFormat="1" applyFill="1"/>
    <xf numFmtId="9" fontId="0" fillId="6" borderId="0" xfId="1" applyFont="1" applyFill="1"/>
    <xf numFmtId="0" fontId="0" fillId="7" borderId="0" xfId="0" applyFill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0" fontId="0" fillId="7" borderId="0" xfId="1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  <fill>
        <patternFill patternType="solid">
          <fgColor indexed="64"/>
          <bgColor rgb="FFFFC00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000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K33" totalsRowShown="0">
  <autoFilter ref="B3:K33" xr:uid="{CC465B3B-07DF-45B2-A4C7-6673C75C36E3}"/>
  <tableColumns count="10">
    <tableColumn id="1" xr3:uid="{C9E7A322-3B72-4FD9-A543-8D859BB5B277}" name="CY"/>
    <tableColumn id="2" xr3:uid="{CC7E0DC4-C81C-4EAB-B498-D06AAA4CFA12}" name="PriceMin" dataDxfId="45"/>
    <tableColumn id="3" xr3:uid="{59C0C3F5-1927-4D3A-A9F5-9442547A4B36}" name="PriceMax" dataDxfId="44"/>
    <tableColumn id="4" xr3:uid="{CE3C0130-A44E-4882-985C-70F35028953D}" name="PriceMean" dataDxfId="43"/>
    <tableColumn id="5" xr3:uid="{8EF5D246-211D-4EE5-99F0-22A9BA1261B6}" name="PriceMedian" dataDxfId="42"/>
    <tableColumn id="6" xr3:uid="{60F9DAEA-0E91-491A-918D-91BC5E3E4832}" name="DivLow" dataDxfId="41" dataCellStyle="Percent"/>
    <tableColumn id="7" xr3:uid="{131C0FD6-FF3D-40D2-86BF-0CA31FEFDFB4}" name="DivHigh" dataDxfId="40" dataCellStyle="Percent"/>
    <tableColumn id="8" xr3:uid="{3A4DF5EF-35AA-4285-9F70-645E7BDAD0C5}" name="DivMean" dataDxfId="39" dataCellStyle="Percent"/>
    <tableColumn id="9" xr3:uid="{B95D3B00-F5E6-483D-8585-A79B6158BCB3}" name="DivMedian" dataDxfId="2" dataCellStyle="Percent"/>
    <tableColumn id="10" xr3:uid="{C10088D7-01FC-4262-A4A2-81AA879ABE83}" name="10YT" dataDxfId="1" dataCellStyle="Perce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1DA0-6975-463D-88D8-DF5B851D74DD}" name="Table2" displayName="Table2" ref="B3:T34" totalsRowShown="0">
  <autoFilter ref="B3:T34" xr:uid="{10671DA0-6975-463D-88D8-DF5B851D74DD}"/>
  <tableColumns count="19">
    <tableColumn id="1" xr3:uid="{E95A5EA6-8C37-450D-BF76-C50C15336E54}" name="FY"/>
    <tableColumn id="2" xr3:uid="{8747F51E-820F-4468-BCC3-48363D5907BA}" name="PriceLow" dataDxfId="38" dataCellStyle="Currency"/>
    <tableColumn id="3" xr3:uid="{0384F1EE-FFB5-407C-BEE1-9ACA12902632}" name="PriceHigh" dataDxfId="37" dataCellStyle="Currency"/>
    <tableColumn id="4" xr3:uid="{CB7E9246-F4BD-4729-AEEF-6B492176E463}" name="Rev" dataCellStyle="Currency"/>
    <tableColumn id="5" xr3:uid="{38E590BD-6779-455E-AAD6-D6BF73040176}" name="RevLow" dataDxfId="36"/>
    <tableColumn id="6" xr3:uid="{A824D407-B985-4B0A-963D-1C4B29E61195}" name="RevHigh" dataDxfId="35"/>
    <tableColumn id="7" xr3:uid="{8449A9C0-E2CF-4912-B46C-514654E50275}" name="FCF" dataCellStyle="Currency"/>
    <tableColumn id="8" xr3:uid="{05F0B1A5-314B-4E98-8ECF-282F17A63780}" name="FCFLow" dataDxfId="34"/>
    <tableColumn id="9" xr3:uid="{2F81A370-4427-43EF-9614-E702E70853F8}" name="FCFHigh" dataDxfId="33"/>
    <tableColumn id="10" xr3:uid="{C216ACE0-25C2-44B8-9536-29C417ACD356}" name="EPS" dataCellStyle="Currency"/>
    <tableColumn id="11" xr3:uid="{0194C2E4-463D-4C97-B0B9-2713EB0DADE9}" name="EPSLow" dataDxfId="32"/>
    <tableColumn id="12" xr3:uid="{7E27F257-4F4B-47A6-BE74-21F38CA09F32}" name="EPSHigh" dataDxfId="31"/>
    <tableColumn id="13" xr3:uid="{62E4CEDC-B5C5-4284-A3D3-670D7BC4FD02}" name="Div" dataCellStyle="Currency"/>
    <tableColumn id="14" xr3:uid="{EB74DD92-9E7F-48A7-AE9F-413C8D7251CD}" name="DivLow" dataDxfId="30"/>
    <tableColumn id="15" xr3:uid="{770C5EEB-09CD-42F9-842E-34230217C9C6}" name="DivHigh" dataDxfId="29"/>
    <tableColumn id="16" xr3:uid="{E6FED66A-5F7A-45B1-8AE3-DC2E925490AF}" name="RevGro" dataDxfId="28" dataCellStyle="Percent"/>
    <tableColumn id="17" xr3:uid="{10B36EBE-D179-42F0-91B7-35130E27E2E4}" name="FCFGro" dataDxfId="27" dataCellStyle="Percent"/>
    <tableColumn id="18" xr3:uid="{01FB4025-6FED-4479-9C79-4C9929B4E07E}" name="EPSGro" dataDxfId="26" dataCellStyle="Percent"/>
    <tableColumn id="19" xr3:uid="{A0F36E0A-BED1-4884-8B05-429AC70F5C35}" name="DivGro" dataDxfId="25" dataCellStyle="Perce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DA046-7075-438B-BFBC-B4556CD2103D}" name="Table4" displayName="Table4" ref="B2:T32" totalsRowShown="0">
  <autoFilter ref="B2:T32" xr:uid="{0D7DA046-7075-438B-BFBC-B4556CD2103D}"/>
  <tableColumns count="19">
    <tableColumn id="1" xr3:uid="{3F5F9C79-4C31-4944-BCB0-2990117413CC}" name="Fiscal Year"/>
    <tableColumn id="2" xr3:uid="{0100CB9B-0B1E-4AE3-A93A-157826699440}" name="Revenue" dataCellStyle="Currency"/>
    <tableColumn id="3" xr3:uid="{8995E4D4-8874-461E-93C5-327ACC075324}" name="COGS" dataCellStyle="Currency"/>
    <tableColumn id="4" xr3:uid="{CF0B1E73-E41D-40D1-BBF1-13908B9B0BB1}" name="GrossProfit" dataCellStyle="Currency"/>
    <tableColumn id="5" xr3:uid="{CBBA3C59-2213-45FC-9426-A68FF4739382}" name="GPM" dataDxfId="24" dataCellStyle="Percent"/>
    <tableColumn id="6" xr3:uid="{BBED7933-CE88-4919-98AC-D952F483A7DC}" name="OperatingProfit" dataCellStyle="Currency"/>
    <tableColumn id="7" xr3:uid="{05C2A352-ECAB-468A-89F8-6C1DCCAB2D7C}" name="OPEX" dataCellStyle="Currency"/>
    <tableColumn id="8" xr3:uid="{1FE6E753-9C99-4EE3-AF59-80A8E0984E8C}" name="OPM" dataDxfId="23" dataCellStyle="Percent"/>
    <tableColumn id="9" xr3:uid="{6F33ACA0-58FC-4A42-AE23-29CB12B46808}" name="NetProfit" dataCellStyle="Currency"/>
    <tableColumn id="10" xr3:uid="{C35EB3C6-5BDB-4D32-AE01-CD9DB9910314}" name="NetMargin" dataDxfId="22" dataCellStyle="Percent"/>
    <tableColumn id="11" xr3:uid="{F0364200-1EE9-45E1-B7A7-2B6C5AC7A838}" name="CashFromOps" dataCellStyle="Currency"/>
    <tableColumn id="12" xr3:uid="{0119C3F0-E3BA-465F-BA8C-1C6E43BFD01B}" name="CFOMargin" dataDxfId="21" dataCellStyle="Percent"/>
    <tableColumn id="13" xr3:uid="{A8179D66-84F1-4F36-8FB7-10813A416F83}" name="CAPEX" dataCellStyle="Currency"/>
    <tableColumn id="14" xr3:uid="{AA40C489-FB64-4695-8679-DF4FA0272927}" name="CapexMargin" dataDxfId="20" dataCellStyle="Percent"/>
    <tableColumn id="15" xr3:uid="{343D3F24-35EA-43E4-9FF6-71A091DF978D}" name="FCF" dataCellStyle="Currency"/>
    <tableColumn id="16" xr3:uid="{A0353AB7-F60E-4E4E-9A76-3F64464B1E0E}" name="FCFMargin" dataDxfId="19" dataCellStyle="Percent"/>
    <tableColumn id="17" xr3:uid="{06343001-9D9F-49FB-B0BE-9993266C63C8}" name="Dividends" dataCellStyle="Currency"/>
    <tableColumn id="18" xr3:uid="{94B42F0E-2425-4CD1-A347-8FD257F65F7A}" name="DivMargin" dataDxfId="18" dataCellStyle="Percent"/>
    <tableColumn id="19" xr3:uid="{A7B0613E-2510-403B-84F1-CC47FA5761A0}" name="DivFCF" dataDxfId="17" dataCellStyle="Perc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D0435-2E7C-4A01-A0A2-4FADAD54E4E2}" name="Table3" displayName="Table3" ref="B2:K32" totalsRowShown="0">
  <autoFilter ref="B2:K32" xr:uid="{1F0D0435-2E7C-4A01-A0A2-4FADAD54E4E2}"/>
  <tableColumns count="10">
    <tableColumn id="1" xr3:uid="{62EBC43D-E479-41D4-A87F-392537BB888A}" name="Fiscal Year"/>
    <tableColumn id="2" xr3:uid="{B44E26B7-745B-4E98-BAD6-D6759FA4E6D3}" name="Revenue" dataCellStyle="Currency"/>
    <tableColumn id="7" xr3:uid="{8772C3DC-BEB0-4C99-B4C2-26488FFA7EFA}" name="FCF" dataDxfId="16" dataCellStyle="Currency"/>
    <tableColumn id="4" xr3:uid="{79A83570-1D08-4443-87B5-EFEA379F44BA}" name="Dividend" dataCellStyle="Currency"/>
    <tableColumn id="8" xr3:uid="{2D92246E-BF59-46D6-A0EC-301AE06C6133}" name="MarketValue" dataCellStyle="Currency"/>
    <tableColumn id="10" xr3:uid="{B0D51114-3CC5-4A00-9EB3-FC1FE1BD06C4}" name="SharesOutstanding"/>
    <tableColumn id="11" xr3:uid="{58A6D5ED-FBAA-4549-8852-30F681A965E9}" name="ShareGro" dataDxfId="15"/>
    <tableColumn id="3" xr3:uid="{90D268FB-EEBA-43ED-973B-1C46E55CA5B7}" name="RevGro" dataDxfId="14" dataCellStyle="Currency"/>
    <tableColumn id="5" xr3:uid="{D11E9BA3-DAAF-47B8-A118-CF07526260D6}" name="DivGro" dataDxfId="13" dataCellStyle="Currency"/>
    <tableColumn id="6" xr3:uid="{D77C996E-20E0-4B4F-8363-FC1AB4244869}" name="MarketGro" dataDxfId="12" dataCellStyle="Currency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D9C18-C608-4399-86E2-E75BAF9E75EA}" name="Table6" displayName="Table6" ref="B2:H32" totalsRowShown="0" dataCellStyle="Currency">
  <autoFilter ref="B2:H32" xr:uid="{177D9C18-C608-4399-86E2-E75BAF9E75EA}"/>
  <tableColumns count="7">
    <tableColumn id="1" xr3:uid="{CA0478AF-0C3D-49DA-A47B-8D405999257A}" name="Fiscal Year"/>
    <tableColumn id="6" xr3:uid="{0EF9D098-7DAA-4323-9D85-15AB6466CA1C}" name="CFO" dataCellStyle="Currency"/>
    <tableColumn id="7" xr3:uid="{40AAE5BD-AAB8-4EDB-9A77-D789C3AF7CBF}" name="FCF" dataCellStyle="Currency"/>
    <tableColumn id="2" xr3:uid="{09900E34-29ED-4E0B-9C7E-26353F97DCB2}" name="Issues" dataCellStyle="Currency"/>
    <tableColumn id="3" xr3:uid="{F5627C13-55D5-46F2-AD46-C2D7BD813742}" name="BuyBack" dataCellStyle="Currency"/>
    <tableColumn id="4" xr3:uid="{64022395-741A-44EF-BEE0-971C1E6E402C}" name="Dividend" dataCellStyle="Currency"/>
    <tableColumn id="5" xr3:uid="{9485D2F2-D9B8-47EB-A763-FD2AD654A1DA}" name="OwnersDistribution" dataCellStyle="Currenc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609BA-D5D0-43D7-81FD-1177A6FD38F7}" name="Table5" displayName="Table5" ref="B3:M33" totalsRowShown="0" dataCellStyle="Currency">
  <autoFilter ref="B3:M33" xr:uid="{A1D609BA-D5D0-43D7-81FD-1177A6FD38F7}"/>
  <tableColumns count="12">
    <tableColumn id="1" xr3:uid="{DA3AE1C8-601B-4C93-9CD0-465C0CC060AB}" name="Fiscal Year"/>
    <tableColumn id="2" xr3:uid="{A7E68753-E634-4E2D-B3C2-7A92E1BA0770}" name="CashFromOps" dataCellStyle="Currency"/>
    <tableColumn id="3" xr3:uid="{E955993E-53F9-4AAD-87CE-198ED5D46364}" name="FCF" dataCellStyle="Currency"/>
    <tableColumn id="4" xr3:uid="{320CA921-01B8-4075-BDA9-DB5548FA3C37}" name="CashAndEquivalents" dataCellStyle="Currency"/>
    <tableColumn id="5" xr3:uid="{1648A547-B40B-4FA2-B2E3-03EAAB8B9897}" name="MarketSecurities" dataCellStyle="Currency"/>
    <tableColumn id="11" xr3:uid="{09B14EEC-9DEF-4FA6-931B-74E0BFE5D8B1}" name="TotalCash" dataDxfId="11" dataCellStyle="Currency"/>
    <tableColumn id="6" xr3:uid="{3052AD93-48CF-4E86-96B4-BE4CE7B738DF}" name="Treasury" dataCellStyle="Currency"/>
    <tableColumn id="7" xr3:uid="{6A48522D-DDAB-4D51-9B64-D72F57CD0E4B}" name="CurrentAssets" dataCellStyle="Currency"/>
    <tableColumn id="8" xr3:uid="{E91D7D1C-50C8-4435-B4AE-108CE2D2039E}" name="LongAssets" dataCellStyle="Currency"/>
    <tableColumn id="9" xr3:uid="{D9914D83-344C-4D63-8BED-CA3B001C4F9D}" name="CurrentLiabilities" dataCellStyle="Currency"/>
    <tableColumn id="10" xr3:uid="{D9148CCA-C298-4665-9CEB-83F0A57B6F66}" name="LongLiabilities" dataCellStyle="Currency"/>
    <tableColumn id="12" xr3:uid="{888B5B55-8B35-4937-A717-44C000C0CFA4}" name="CurrentRatio" dataCellStyle="Currency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90A03C-34BE-4FD9-9BC7-365F63F357C5}" name="Table7" displayName="Table7" ref="B2:E32" totalsRowShown="0">
  <autoFilter ref="B2:E32" xr:uid="{8490A03C-34BE-4FD9-9BC7-365F63F357C5}"/>
  <tableColumns count="4">
    <tableColumn id="1" xr3:uid="{5FDF1320-5B10-468E-A1FB-4CC34F988AF8}" name="Year"/>
    <tableColumn id="2" xr3:uid="{2B1F9B0E-2EB4-4DD7-B95A-42CBBE4E9A26}" name="Div" dataDxfId="0" dataCellStyle="Currency"/>
    <tableColumn id="3" xr3:uid="{F8D5CBD2-C854-43E6-98C3-6FCD800ECAB2}" name="PriceMedian" dataCellStyle="Currency"/>
    <tableColumn id="4" xr3:uid="{B71715D7-F5E8-42E7-93CA-1A9118BEE218}" name="YOC" dataDxfId="10" dataCellStyle="Percent">
      <calculatedColumnFormula>Table7[[#This Row],[Div]]/Table7[[#This Row],[PriceMedian]]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9" headerRowBorderDxfId="8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7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6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5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4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3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K33"/>
  <sheetViews>
    <sheetView workbookViewId="0">
      <selection activeCell="J33" sqref="J19:J33"/>
    </sheetView>
  </sheetViews>
  <sheetFormatPr defaultRowHeight="15" x14ac:dyDescent="0.25"/>
  <cols>
    <col min="2" max="2" width="7.7109375" customWidth="1"/>
    <col min="3" max="3" width="11.42578125" customWidth="1"/>
    <col min="4" max="4" width="11.5703125" bestFit="1" customWidth="1"/>
    <col min="5" max="5" width="12.7109375" customWidth="1"/>
    <col min="6" max="6" width="14.42578125" customWidth="1"/>
    <col min="7" max="7" width="9.7109375" bestFit="1" customWidth="1"/>
    <col min="8" max="8" width="10.140625" bestFit="1" customWidth="1"/>
    <col min="9" max="9" width="11.140625" customWidth="1"/>
    <col min="10" max="10" width="12.85546875" customWidth="1"/>
    <col min="12" max="12" width="7.7109375" bestFit="1" customWidth="1"/>
    <col min="13" max="13" width="11.140625" customWidth="1"/>
    <col min="14" max="14" width="11.5703125" customWidth="1"/>
    <col min="16" max="16" width="10.140625" bestFit="1" customWidth="1"/>
    <col min="19" max="19" width="10" bestFit="1" customWidth="1"/>
    <col min="20" max="20" width="9.5703125" customWidth="1"/>
    <col min="22" max="22" width="10" bestFit="1" customWidth="1"/>
    <col min="23" max="23" width="10.42578125" bestFit="1" customWidth="1"/>
  </cols>
  <sheetData>
    <row r="3" spans="2:11" x14ac:dyDescent="0.25">
      <c r="B3" t="s">
        <v>4</v>
      </c>
      <c r="C3" s="4" t="s">
        <v>51</v>
      </c>
      <c r="D3" s="19" t="s">
        <v>52</v>
      </c>
      <c r="E3" t="s">
        <v>0</v>
      </c>
      <c r="F3" s="18" t="s">
        <v>1</v>
      </c>
      <c r="G3" s="4" t="s">
        <v>53</v>
      </c>
      <c r="H3" s="19" t="s">
        <v>54</v>
      </c>
      <c r="I3" t="s">
        <v>2</v>
      </c>
      <c r="J3" s="18" t="s">
        <v>3</v>
      </c>
      <c r="K3" s="32" t="s">
        <v>74</v>
      </c>
    </row>
    <row r="4" spans="2:11" x14ac:dyDescent="0.25">
      <c r="B4">
        <v>1993</v>
      </c>
      <c r="C4" s="27">
        <v>16.027113</v>
      </c>
      <c r="D4" s="22">
        <v>19.703583999999999</v>
      </c>
      <c r="E4" s="1">
        <v>17.956397743082999</v>
      </c>
      <c r="F4" s="30">
        <v>18.152573</v>
      </c>
      <c r="G4" s="28">
        <v>1.31955688873658E-2</v>
      </c>
      <c r="H4" s="23">
        <v>1.9966166083685798E-2</v>
      </c>
      <c r="I4" s="2">
        <v>1.64668456635059E-2</v>
      </c>
      <c r="J4" s="29">
        <v>1.7087607415637099E-2</v>
      </c>
      <c r="K4" s="38">
        <v>5.8700000000000002E-2</v>
      </c>
    </row>
    <row r="5" spans="2:11" x14ac:dyDescent="0.25">
      <c r="B5">
        <v>1994</v>
      </c>
      <c r="C5" s="27">
        <v>13.671875</v>
      </c>
      <c r="D5" s="22">
        <v>18.784465999999998</v>
      </c>
      <c r="E5" s="1">
        <v>16.2056332738095</v>
      </c>
      <c r="F5" s="30">
        <v>16.486835499999899</v>
      </c>
      <c r="G5" s="28">
        <v>1.7035352508822901E-2</v>
      </c>
      <c r="H5" s="23">
        <v>2.6331428571428499E-2</v>
      </c>
      <c r="I5" s="2">
        <v>2.1392395397585601E-2</v>
      </c>
      <c r="J5" s="29">
        <v>2.1797772074532699E-2</v>
      </c>
      <c r="K5" s="38">
        <v>7.0900000000000005E-2</v>
      </c>
    </row>
    <row r="6" spans="2:11" x14ac:dyDescent="0.25">
      <c r="B6">
        <v>1995</v>
      </c>
      <c r="C6" s="27">
        <v>15.568</v>
      </c>
      <c r="D6" s="22">
        <v>26.653998000000001</v>
      </c>
      <c r="E6" s="1">
        <v>21.002487722222199</v>
      </c>
      <c r="F6" s="30">
        <v>20.968</v>
      </c>
      <c r="G6" s="28">
        <v>1.5007129512052899E-2</v>
      </c>
      <c r="H6" s="23">
        <v>2.3124357656731698E-2</v>
      </c>
      <c r="I6" s="2">
        <v>1.84883926489663E-2</v>
      </c>
      <c r="J6" s="29">
        <v>1.8819101387908699E-2</v>
      </c>
      <c r="K6" s="38">
        <v>6.5699999999999995E-2</v>
      </c>
    </row>
    <row r="7" spans="2:11" x14ac:dyDescent="0.25">
      <c r="B7">
        <v>1996</v>
      </c>
      <c r="C7" s="27">
        <v>25.276001000000001</v>
      </c>
      <c r="D7" s="22">
        <v>32.743997999999998</v>
      </c>
      <c r="E7" s="1">
        <v>28.554732602362201</v>
      </c>
      <c r="F7" s="30">
        <v>28.636499999999899</v>
      </c>
      <c r="G7" s="28">
        <v>1.2591683589626999E-2</v>
      </c>
      <c r="H7" s="23">
        <v>1.7794970986460299E-2</v>
      </c>
      <c r="I7" s="2">
        <v>1.52734471808462E-2</v>
      </c>
      <c r="J7" s="29">
        <v>1.52033447358418E-2</v>
      </c>
      <c r="K7" s="38">
        <v>6.4399999999999999E-2</v>
      </c>
    </row>
    <row r="8" spans="2:11" x14ac:dyDescent="0.25">
      <c r="B8">
        <v>1997</v>
      </c>
      <c r="C8" s="27">
        <v>26.768998</v>
      </c>
      <c r="D8" s="22">
        <v>40</v>
      </c>
      <c r="E8" s="1">
        <v>33.514756351778601</v>
      </c>
      <c r="F8" s="30">
        <v>34.295000000000002</v>
      </c>
      <c r="G8" s="28">
        <v>1.2500000000000001E-2</v>
      </c>
      <c r="H8" s="23">
        <v>1.7184057468269801E-2</v>
      </c>
      <c r="I8" s="2">
        <v>1.4477019514803799E-2</v>
      </c>
      <c r="J8" s="29">
        <v>1.4348624090160699E-2</v>
      </c>
      <c r="K8" s="38">
        <v>6.3500000000000001E-2</v>
      </c>
    </row>
    <row r="9" spans="2:11" x14ac:dyDescent="0.25">
      <c r="B9">
        <v>1998</v>
      </c>
      <c r="C9" s="27">
        <v>27.6875</v>
      </c>
      <c r="D9" s="22">
        <v>44.688000000000002</v>
      </c>
      <c r="E9" s="1">
        <v>37.646289682539702</v>
      </c>
      <c r="F9" s="30">
        <v>37.844000000000001</v>
      </c>
      <c r="G9" s="28">
        <v>1.1188686000716E-2</v>
      </c>
      <c r="H9" s="23">
        <v>1.8781038374717798E-2</v>
      </c>
      <c r="I9" s="2">
        <v>1.3740843474581099E-2</v>
      </c>
      <c r="J9" s="29">
        <v>1.35135135135135E-2</v>
      </c>
      <c r="K9" s="38">
        <v>5.2600000000000001E-2</v>
      </c>
    </row>
    <row r="10" spans="2:11" x14ac:dyDescent="0.25">
      <c r="B10">
        <v>1999</v>
      </c>
      <c r="C10" s="27">
        <v>30.25</v>
      </c>
      <c r="D10" s="22">
        <v>41.813000000000002</v>
      </c>
      <c r="E10" s="1">
        <v>36.596569444444398</v>
      </c>
      <c r="F10" s="30">
        <v>36.938000000000002</v>
      </c>
      <c r="G10" s="28">
        <v>1.2436323631406501E-2</v>
      </c>
      <c r="H10" s="23">
        <v>1.7851239669421402E-2</v>
      </c>
      <c r="I10" s="2">
        <v>1.45963514819029E-2</v>
      </c>
      <c r="J10" s="29">
        <v>1.4275809539692E-2</v>
      </c>
      <c r="K10" s="38">
        <v>5.6500000000000002E-2</v>
      </c>
    </row>
    <row r="11" spans="2:11" x14ac:dyDescent="0.25">
      <c r="B11">
        <v>2000</v>
      </c>
      <c r="C11" s="27">
        <v>30.4375</v>
      </c>
      <c r="D11" s="22">
        <v>49.75</v>
      </c>
      <c r="E11" s="1">
        <v>41.029595238095197</v>
      </c>
      <c r="F11" s="30">
        <v>42.438000000000002</v>
      </c>
      <c r="G11" s="28">
        <v>1.12562814070351E-2</v>
      </c>
      <c r="H11" s="23">
        <v>1.7741273100616E-2</v>
      </c>
      <c r="I11" s="2">
        <v>1.3646094085109001E-2</v>
      </c>
      <c r="J11" s="29">
        <v>1.3170731707317E-2</v>
      </c>
      <c r="K11" s="38">
        <v>6.0299999999999999E-2</v>
      </c>
    </row>
    <row r="12" spans="2:11" x14ac:dyDescent="0.25">
      <c r="B12">
        <v>2001</v>
      </c>
      <c r="C12" s="27">
        <v>41.26</v>
      </c>
      <c r="D12" s="22">
        <v>50.22</v>
      </c>
      <c r="E12" s="1">
        <v>46.070534516129001</v>
      </c>
      <c r="F12" s="30">
        <v>45.944000000000003</v>
      </c>
      <c r="G12" s="28">
        <v>1.1313131313131299E-2</v>
      </c>
      <c r="H12" s="23">
        <v>1.35724672806592E-2</v>
      </c>
      <c r="I12" s="2">
        <v>1.2422350018815901E-2</v>
      </c>
      <c r="J12" s="29">
        <v>1.23724849523194E-2</v>
      </c>
      <c r="K12" s="38">
        <v>5.0200000000000002E-2</v>
      </c>
    </row>
    <row r="13" spans="2:11" x14ac:dyDescent="0.25">
      <c r="B13">
        <v>2002</v>
      </c>
      <c r="C13" s="27">
        <v>35.5</v>
      </c>
      <c r="D13" s="22">
        <v>53.12</v>
      </c>
      <c r="E13" s="1">
        <v>46.173111349206302</v>
      </c>
      <c r="F13" s="30">
        <v>47.58</v>
      </c>
      <c r="G13" s="28">
        <v>1.09186746987951E-2</v>
      </c>
      <c r="H13" s="23">
        <v>1.6901408450704199E-2</v>
      </c>
      <c r="I13" s="2">
        <v>1.2982689810641899E-2</v>
      </c>
      <c r="J13" s="29">
        <v>1.24335880705864E-2</v>
      </c>
      <c r="K13" s="38">
        <v>4.6100000000000002E-2</v>
      </c>
    </row>
    <row r="14" spans="2:11" x14ac:dyDescent="0.25">
      <c r="B14">
        <v>2003</v>
      </c>
      <c r="C14" s="27">
        <v>37.299999999999997</v>
      </c>
      <c r="D14" s="22">
        <v>48.71</v>
      </c>
      <c r="E14" s="1">
        <v>44.134285714285703</v>
      </c>
      <c r="F14" s="30">
        <v>44.489999999999903</v>
      </c>
      <c r="G14" s="28">
        <v>1.3138985834530799E-2</v>
      </c>
      <c r="H14" s="23">
        <v>1.6085790884718499E-2</v>
      </c>
      <c r="I14" s="2">
        <v>1.41497759321518E-2</v>
      </c>
      <c r="J14" s="29">
        <v>1.39794997736311E-2</v>
      </c>
      <c r="K14" s="38">
        <v>4.0099999999999997E-2</v>
      </c>
    </row>
    <row r="15" spans="2:11" x14ac:dyDescent="0.25">
      <c r="B15">
        <v>2004</v>
      </c>
      <c r="C15" s="27">
        <v>45.39</v>
      </c>
      <c r="D15" s="22">
        <v>55.55</v>
      </c>
      <c r="E15" s="1">
        <v>51.297080158730097</v>
      </c>
      <c r="F15" s="30">
        <v>51.26</v>
      </c>
      <c r="G15" s="28">
        <v>1.16215725440348E-2</v>
      </c>
      <c r="H15" s="23">
        <v>1.9226750261233001E-2</v>
      </c>
      <c r="I15" s="2">
        <v>1.56217675076107E-2</v>
      </c>
      <c r="J15" s="29">
        <v>1.7210750200791901E-2</v>
      </c>
      <c r="K15" s="38">
        <v>4.2700000000000002E-2</v>
      </c>
    </row>
    <row r="16" spans="2:11" x14ac:dyDescent="0.25">
      <c r="B16">
        <v>2005</v>
      </c>
      <c r="C16" s="27">
        <v>51.57</v>
      </c>
      <c r="D16" s="22">
        <v>59.9</v>
      </c>
      <c r="E16" s="1">
        <v>55.569325396825299</v>
      </c>
      <c r="F16" s="30">
        <v>55.08</v>
      </c>
      <c r="G16" s="28">
        <v>1.61064425770308E-2</v>
      </c>
      <c r="H16" s="23">
        <v>1.9779383796120199E-2</v>
      </c>
      <c r="I16" s="2">
        <v>1.7795079057971001E-2</v>
      </c>
      <c r="J16" s="29">
        <v>1.7609211476732101E-2</v>
      </c>
      <c r="K16" s="38">
        <v>4.2900000000000001E-2</v>
      </c>
    </row>
    <row r="17" spans="2:11" x14ac:dyDescent="0.25">
      <c r="B17">
        <v>2006</v>
      </c>
      <c r="C17" s="27">
        <v>56.77</v>
      </c>
      <c r="D17" s="22">
        <v>65.91</v>
      </c>
      <c r="E17" s="1">
        <v>61.095836653386399</v>
      </c>
      <c r="F17" s="30">
        <v>60.56</v>
      </c>
      <c r="G17" s="28">
        <v>1.7021276595744601E-2</v>
      </c>
      <c r="H17" s="23">
        <v>2.0387359836901101E-2</v>
      </c>
      <c r="I17" s="2">
        <v>1.85123931097591E-2</v>
      </c>
      <c r="J17" s="29">
        <v>1.85385447242391E-2</v>
      </c>
      <c r="K17" s="38">
        <v>4.8000000000000001E-2</v>
      </c>
    </row>
    <row r="18" spans="2:11" x14ac:dyDescent="0.25">
      <c r="B18">
        <v>2007</v>
      </c>
      <c r="C18" s="27">
        <v>62.16</v>
      </c>
      <c r="D18" s="22">
        <v>78.69</v>
      </c>
      <c r="E18" s="1">
        <v>68.3103625498008</v>
      </c>
      <c r="F18" s="30">
        <v>67.02</v>
      </c>
      <c r="G18" s="28">
        <v>1.72711571675302E-2</v>
      </c>
      <c r="H18" s="23">
        <v>2.3201856148491799E-2</v>
      </c>
      <c r="I18" s="2">
        <v>2.0094376953565501E-2</v>
      </c>
      <c r="J18" s="29">
        <v>1.9610406589096602E-2</v>
      </c>
      <c r="K18" s="38">
        <v>4.6300000000000001E-2</v>
      </c>
    </row>
    <row r="19" spans="2:11" x14ac:dyDescent="0.25">
      <c r="B19">
        <v>2008</v>
      </c>
      <c r="C19" s="27">
        <v>50.29</v>
      </c>
      <c r="D19" s="22">
        <v>79.569999999999993</v>
      </c>
      <c r="E19" s="1">
        <v>65.935446640316201</v>
      </c>
      <c r="F19" s="30">
        <v>68.2</v>
      </c>
      <c r="G19" s="28">
        <v>1.8851325876586601E-2</v>
      </c>
      <c r="H19" s="23">
        <v>3.3803937164446199E-2</v>
      </c>
      <c r="I19" s="2">
        <v>2.48989662654974E-2</v>
      </c>
      <c r="J19" s="29">
        <v>2.4306548470117199E-2</v>
      </c>
      <c r="K19" s="38">
        <v>3.6600000000000001E-2</v>
      </c>
    </row>
    <row r="20" spans="2:11" x14ac:dyDescent="0.25">
      <c r="B20">
        <v>2009</v>
      </c>
      <c r="C20" s="27">
        <v>45.81</v>
      </c>
      <c r="D20" s="22">
        <v>64.23</v>
      </c>
      <c r="E20" s="1">
        <v>55.3920634920635</v>
      </c>
      <c r="F20" s="30">
        <v>55.685000000000002</v>
      </c>
      <c r="G20" s="28">
        <v>2.8024287716020502E-2</v>
      </c>
      <c r="H20" s="23">
        <v>3.7109801353416197E-2</v>
      </c>
      <c r="I20" s="2">
        <v>3.19114533520631E-2</v>
      </c>
      <c r="J20" s="29">
        <v>3.2017079825658198E-2</v>
      </c>
      <c r="K20" s="38">
        <v>3.2599999999999997E-2</v>
      </c>
    </row>
    <row r="21" spans="2:11" x14ac:dyDescent="0.25">
      <c r="B21">
        <v>2010</v>
      </c>
      <c r="C21" s="27">
        <v>58.96</v>
      </c>
      <c r="D21" s="22">
        <v>68.11</v>
      </c>
      <c r="E21" s="1">
        <v>64.419642857142804</v>
      </c>
      <c r="F21" s="30">
        <v>64.894999999999996</v>
      </c>
      <c r="G21" s="28">
        <v>2.68897520167314E-2</v>
      </c>
      <c r="H21" s="23">
        <v>3.1594536778015402E-2</v>
      </c>
      <c r="I21" s="2">
        <v>2.9061663910952301E-2</v>
      </c>
      <c r="J21" s="29">
        <v>2.93017933793151E-2</v>
      </c>
      <c r="K21" s="38">
        <v>3.2199999999999999E-2</v>
      </c>
    </row>
    <row r="22" spans="2:11" x14ac:dyDescent="0.25">
      <c r="B22">
        <v>2011</v>
      </c>
      <c r="C22" s="27">
        <v>59.99</v>
      </c>
      <c r="D22" s="22">
        <v>71.78</v>
      </c>
      <c r="E22" s="1">
        <v>65.211904761904705</v>
      </c>
      <c r="F22" s="30">
        <v>64.405000000000001</v>
      </c>
      <c r="G22" s="28">
        <v>2.67483978824185E-2</v>
      </c>
      <c r="H22" s="23">
        <v>3.4339056509418202E-2</v>
      </c>
      <c r="I22" s="2">
        <v>3.0784889743054499E-2</v>
      </c>
      <c r="J22" s="29">
        <v>3.0298573975044499E-2</v>
      </c>
      <c r="K22" s="38">
        <v>2.7799999999999998E-2</v>
      </c>
    </row>
    <row r="23" spans="2:11" x14ac:dyDescent="0.25">
      <c r="B23">
        <v>2012</v>
      </c>
      <c r="C23" s="27">
        <v>62.28</v>
      </c>
      <c r="D23" s="22">
        <v>73.58</v>
      </c>
      <c r="E23" s="1">
        <v>68.345820000000003</v>
      </c>
      <c r="F23" s="30">
        <v>68.784999999999997</v>
      </c>
      <c r="G23" s="28">
        <v>2.92470780103288E-2</v>
      </c>
      <c r="H23" s="23">
        <v>3.3076429030186198E-2</v>
      </c>
      <c r="I23" s="2">
        <v>3.0966844067999998E-2</v>
      </c>
      <c r="J23" s="29">
        <v>3.0920592690745499E-2</v>
      </c>
      <c r="K23" s="38">
        <v>1.7999999999999999E-2</v>
      </c>
    </row>
    <row r="24" spans="2:11" x14ac:dyDescent="0.25">
      <c r="B24">
        <v>2013</v>
      </c>
      <c r="C24" s="27">
        <v>69.33</v>
      </c>
      <c r="D24" s="22">
        <v>86.8</v>
      </c>
      <c r="E24" s="1">
        <v>80.336587301587301</v>
      </c>
      <c r="F24" s="30">
        <v>81.234999999999999</v>
      </c>
      <c r="G24" s="28">
        <v>2.55430267062314E-2</v>
      </c>
      <c r="H24" s="23">
        <v>3.1039953843934799E-2</v>
      </c>
      <c r="I24" s="2">
        <v>2.7706787954935402E-2</v>
      </c>
      <c r="J24" s="29">
        <v>2.7633195748898099E-2</v>
      </c>
      <c r="K24" s="38">
        <v>2.35E-2</v>
      </c>
    </row>
    <row r="25" spans="2:11" x14ac:dyDescent="0.25">
      <c r="B25">
        <v>2014</v>
      </c>
      <c r="C25" s="27">
        <v>77.099999999999994</v>
      </c>
      <c r="D25" s="22">
        <v>100.39</v>
      </c>
      <c r="E25" s="1">
        <v>88.778134920634798</v>
      </c>
      <c r="F25" s="30">
        <v>89.15</v>
      </c>
      <c r="G25" s="28">
        <v>2.5721725348126299E-2</v>
      </c>
      <c r="H25" s="23">
        <v>3.0049317582291499E-2</v>
      </c>
      <c r="I25" s="2">
        <v>2.7888500722984499E-2</v>
      </c>
      <c r="J25" s="29">
        <v>2.7895703767165301E-2</v>
      </c>
      <c r="K25" s="38">
        <v>2.5399999999999999E-2</v>
      </c>
    </row>
    <row r="26" spans="2:11" x14ac:dyDescent="0.25">
      <c r="B26">
        <v>2015</v>
      </c>
      <c r="C26" s="27">
        <v>89.64</v>
      </c>
      <c r="D26" s="22">
        <v>103.08</v>
      </c>
      <c r="E26" s="1">
        <v>96.811626984127003</v>
      </c>
      <c r="F26" s="30">
        <v>96.539999999999907</v>
      </c>
      <c r="G26" s="28">
        <v>2.6095617529880401E-2</v>
      </c>
      <c r="H26" s="23">
        <v>3.13699241410084E-2</v>
      </c>
      <c r="I26" s="2">
        <v>2.8247751928271302E-2</v>
      </c>
      <c r="J26" s="29">
        <v>2.7974533538791001E-2</v>
      </c>
      <c r="K26" s="38">
        <v>2.1399999999999999E-2</v>
      </c>
    </row>
    <row r="27" spans="2:11" x14ac:dyDescent="0.25">
      <c r="B27">
        <v>2016</v>
      </c>
      <c r="C27" s="27">
        <v>93.77</v>
      </c>
      <c r="D27" s="22">
        <v>109.96</v>
      </c>
      <c r="E27" s="1">
        <v>103.66690476190399</v>
      </c>
      <c r="F27" s="30">
        <v>103.8</v>
      </c>
      <c r="G27" s="28">
        <v>2.63864126864971E-2</v>
      </c>
      <c r="H27" s="23">
        <v>3.0415025749772701E-2</v>
      </c>
      <c r="I27" s="2">
        <v>2.8278531294254599E-2</v>
      </c>
      <c r="J27" s="29">
        <v>2.8193815011419401E-2</v>
      </c>
      <c r="K27" s="38">
        <v>1.84E-2</v>
      </c>
    </row>
    <row r="28" spans="2:11" x14ac:dyDescent="0.25">
      <c r="B28">
        <v>2017</v>
      </c>
      <c r="C28" s="27">
        <v>101.55</v>
      </c>
      <c r="D28" s="22">
        <v>119.92</v>
      </c>
      <c r="E28" s="1">
        <v>112.952709163346</v>
      </c>
      <c r="F28" s="30">
        <v>113.62</v>
      </c>
      <c r="G28" s="28">
        <v>2.55232607406152E-2</v>
      </c>
      <c r="H28" s="23">
        <v>2.96602658788774E-2</v>
      </c>
      <c r="I28" s="2">
        <v>2.77787875586251E-2</v>
      </c>
      <c r="J28" s="29">
        <v>2.7667984189723299E-2</v>
      </c>
      <c r="K28" s="38">
        <v>2.3300000000000001E-2</v>
      </c>
    </row>
    <row r="29" spans="2:11" x14ac:dyDescent="0.25">
      <c r="B29">
        <v>2018</v>
      </c>
      <c r="C29" s="27">
        <v>96.16</v>
      </c>
      <c r="D29" s="22">
        <v>121.94</v>
      </c>
      <c r="E29" s="1">
        <v>110.700637450199</v>
      </c>
      <c r="F29" s="30">
        <v>111.5</v>
      </c>
      <c r="G29" s="28">
        <v>2.64454664914586E-2</v>
      </c>
      <c r="H29" s="23">
        <v>3.7075509388733503E-2</v>
      </c>
      <c r="I29" s="2">
        <v>3.1771831665634499E-2</v>
      </c>
      <c r="J29" s="29">
        <v>3.2303541902358297E-2</v>
      </c>
      <c r="K29" s="38">
        <v>2.9100000000000001E-2</v>
      </c>
    </row>
    <row r="30" spans="2:11" x14ac:dyDescent="0.25">
      <c r="B30">
        <v>2019</v>
      </c>
      <c r="C30" s="27">
        <v>107.32</v>
      </c>
      <c r="D30" s="22">
        <v>140.28</v>
      </c>
      <c r="E30" s="1">
        <v>127.93132936507899</v>
      </c>
      <c r="F30" s="30">
        <v>131.17500000000001</v>
      </c>
      <c r="G30" s="28">
        <v>2.7231251782149898E-2</v>
      </c>
      <c r="H30" s="23">
        <v>3.4588147595974603E-2</v>
      </c>
      <c r="I30" s="2">
        <v>2.9632966076166601E-2</v>
      </c>
      <c r="J30" s="29">
        <v>2.8867226039556899E-2</v>
      </c>
      <c r="K30" s="38">
        <v>2.1399999999999999E-2</v>
      </c>
    </row>
    <row r="31" spans="2:11" x14ac:dyDescent="0.25">
      <c r="B31">
        <v>2020</v>
      </c>
      <c r="C31" s="27">
        <v>103.93</v>
      </c>
      <c r="D31" s="22">
        <v>148.30000000000001</v>
      </c>
      <c r="E31" s="1">
        <v>136.30598814229199</v>
      </c>
      <c r="F31" s="30">
        <v>136.46</v>
      </c>
      <c r="G31" s="28">
        <v>2.5988162460031199E-2</v>
      </c>
      <c r="H31" s="23">
        <v>3.6755508515346799E-2</v>
      </c>
      <c r="I31" s="2">
        <v>2.9254183391255101E-2</v>
      </c>
      <c r="J31" s="29">
        <v>2.9276517473942301E-2</v>
      </c>
      <c r="K31" s="38">
        <v>8.8999999999999999E-3</v>
      </c>
    </row>
    <row r="32" spans="2:11" x14ac:dyDescent="0.25">
      <c r="B32">
        <v>2021</v>
      </c>
      <c r="C32" s="27">
        <v>128.83000000000001</v>
      </c>
      <c r="D32" s="22">
        <v>173.71</v>
      </c>
      <c r="E32" s="1">
        <v>150.470714285714</v>
      </c>
      <c r="F32" s="30">
        <v>148.91</v>
      </c>
      <c r="G32" s="28">
        <v>2.4753900178458299E-2</v>
      </c>
      <c r="H32" s="23">
        <v>3.17627881704571E-2</v>
      </c>
      <c r="I32" s="2">
        <v>2.8105023795514501E-2</v>
      </c>
      <c r="J32" s="29">
        <v>2.7994800574673299E-2</v>
      </c>
      <c r="K32" s="38">
        <v>1.4500000000000001E-2</v>
      </c>
    </row>
    <row r="33" spans="2:11" x14ac:dyDescent="0.25">
      <c r="B33">
        <v>2022</v>
      </c>
      <c r="C33" s="27">
        <v>153.72999999999999</v>
      </c>
      <c r="D33" s="22">
        <v>177.5</v>
      </c>
      <c r="E33" s="1">
        <v>169.233457943925</v>
      </c>
      <c r="F33" s="30">
        <v>170.41</v>
      </c>
      <c r="G33" s="28">
        <v>2.4225352112675999E-2</v>
      </c>
      <c r="H33" s="23">
        <v>2.7971118194236599E-2</v>
      </c>
      <c r="I33" s="2">
        <v>2.5432807596742199E-2</v>
      </c>
      <c r="J33" s="29">
        <v>2.5233260958863898E-2</v>
      </c>
      <c r="K33" s="38">
        <v>2.2800000000000001E-2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69F2-57A8-4AF2-8759-F26D94DB8BCC}">
  <dimension ref="B3:T34"/>
  <sheetViews>
    <sheetView tabSelected="1" workbookViewId="0">
      <selection activeCell="N35" sqref="N35"/>
    </sheetView>
  </sheetViews>
  <sheetFormatPr defaultRowHeight="15" x14ac:dyDescent="0.25"/>
  <cols>
    <col min="3" max="3" width="11.28515625" bestFit="1" customWidth="1"/>
    <col min="4" max="4" width="11.7109375" bestFit="1" customWidth="1"/>
    <col min="6" max="6" width="10.140625" bestFit="1" customWidth="1"/>
    <col min="7" max="7" width="10.5703125" bestFit="1" customWidth="1"/>
    <col min="8" max="8" width="8" bestFit="1" customWidth="1"/>
    <col min="9" max="9" width="10" bestFit="1" customWidth="1"/>
    <col min="10" max="10" width="10.42578125" bestFit="1" customWidth="1"/>
    <col min="12" max="12" width="10" bestFit="1" customWidth="1"/>
    <col min="13" max="13" width="10.42578125" bestFit="1" customWidth="1"/>
    <col min="15" max="15" width="9.7109375" bestFit="1" customWidth="1"/>
    <col min="16" max="16" width="10.140625" bestFit="1" customWidth="1"/>
    <col min="17" max="17" width="9.85546875" bestFit="1" customWidth="1"/>
    <col min="18" max="19" width="9.7109375" bestFit="1" customWidth="1"/>
    <col min="20" max="20" width="9.42578125" bestFit="1" customWidth="1"/>
  </cols>
  <sheetData>
    <row r="3" spans="2:20" x14ac:dyDescent="0.25">
      <c r="B3" t="s">
        <v>7</v>
      </c>
      <c r="C3" s="4" t="s">
        <v>55</v>
      </c>
      <c r="D3" s="19" t="s">
        <v>56</v>
      </c>
      <c r="E3" t="s">
        <v>57</v>
      </c>
      <c r="F3" s="4" t="s">
        <v>58</v>
      </c>
      <c r="G3" s="19" t="s">
        <v>59</v>
      </c>
      <c r="H3" t="s">
        <v>16</v>
      </c>
      <c r="I3" s="4" t="s">
        <v>60</v>
      </c>
      <c r="J3" s="19" t="s">
        <v>61</v>
      </c>
      <c r="K3" t="s">
        <v>6</v>
      </c>
      <c r="L3" s="4" t="s">
        <v>62</v>
      </c>
      <c r="M3" s="19" t="s">
        <v>63</v>
      </c>
      <c r="N3" t="s">
        <v>64</v>
      </c>
      <c r="O3" s="4" t="s">
        <v>53</v>
      </c>
      <c r="P3" s="19" t="s">
        <v>54</v>
      </c>
      <c r="Q3" s="26" t="s">
        <v>9</v>
      </c>
      <c r="R3" s="26" t="s">
        <v>65</v>
      </c>
      <c r="S3" s="26" t="s">
        <v>66</v>
      </c>
      <c r="T3" s="26" t="s">
        <v>11</v>
      </c>
    </row>
    <row r="4" spans="2:20" x14ac:dyDescent="0.25">
      <c r="B4" t="s">
        <v>76</v>
      </c>
      <c r="C4" s="24">
        <v>14.131</v>
      </c>
      <c r="D4" s="20">
        <v>19.646000000000001</v>
      </c>
      <c r="E4" s="3">
        <v>13.5</v>
      </c>
      <c r="F4" s="25">
        <v>1.0467407407407401</v>
      </c>
      <c r="G4" s="21">
        <v>1.4552592592592499</v>
      </c>
      <c r="H4" s="3">
        <v>0.71399999999999997</v>
      </c>
      <c r="I4" s="25">
        <v>19.791316526610601</v>
      </c>
      <c r="J4" s="21">
        <v>27.515406162464899</v>
      </c>
      <c r="K4" s="3">
        <v>0.23</v>
      </c>
      <c r="L4" s="25">
        <v>61.439130434782598</v>
      </c>
      <c r="M4" s="21">
        <v>85.417391304347802</v>
      </c>
      <c r="N4" s="3">
        <v>0.255</v>
      </c>
      <c r="O4" s="4">
        <v>55.415686274509802</v>
      </c>
      <c r="P4" s="19">
        <v>77.043137254901893</v>
      </c>
      <c r="Q4" s="31" t="e">
        <f>(Table2[[#This Row],[Rev]]-E3)/E3</f>
        <v>#VALUE!</v>
      </c>
      <c r="R4" s="31" t="e">
        <f>(Table2[[#This Row],[FCF]]-H3)/H3</f>
        <v>#VALUE!</v>
      </c>
      <c r="S4" s="31" t="e">
        <f>(Table2[[#This Row],[EPS]]-K3)/K3</f>
        <v>#VALUE!</v>
      </c>
      <c r="T4" s="31" t="e">
        <f>(Table2[[#This Row],[Div]]-N3)/N3</f>
        <v>#VALUE!</v>
      </c>
    </row>
    <row r="5" spans="2:20" x14ac:dyDescent="0.25">
      <c r="B5" t="s">
        <v>77</v>
      </c>
      <c r="C5" s="24">
        <v>16.027000000000001</v>
      </c>
      <c r="D5" s="20">
        <v>19.704000000000001</v>
      </c>
      <c r="E5" s="3">
        <v>15.51</v>
      </c>
      <c r="F5" s="25">
        <v>1.0333333333333301</v>
      </c>
      <c r="G5" s="21">
        <v>1.27040618955512</v>
      </c>
      <c r="H5" s="3">
        <v>0.71499999999999997</v>
      </c>
      <c r="I5" s="25">
        <v>22.4153846153846</v>
      </c>
      <c r="J5" s="21">
        <v>27.558041958041901</v>
      </c>
      <c r="K5" s="3">
        <v>0.71</v>
      </c>
      <c r="L5" s="25">
        <v>22.573239436619701</v>
      </c>
      <c r="M5" s="21">
        <v>27.752112676056299</v>
      </c>
      <c r="N5" s="3">
        <v>0.30499999999999999</v>
      </c>
      <c r="O5" s="4">
        <v>52.547540983606503</v>
      </c>
      <c r="P5" s="19">
        <v>64.603278688524597</v>
      </c>
      <c r="Q5" s="31">
        <f>(Table2[[#This Row],[Rev]]-E4)/E4</f>
        <v>0.14888888888888888</v>
      </c>
      <c r="R5" s="31">
        <f>(Table2[[#This Row],[FCF]]-H4)/H4</f>
        <v>1.4005602240896372E-3</v>
      </c>
      <c r="S5" s="31">
        <f>(Table2[[#This Row],[EPS]]-K4)/K4</f>
        <v>2.0869565217391304</v>
      </c>
      <c r="T5" s="31">
        <f>(Table2[[#This Row],[Div]]-N4)/N4</f>
        <v>0.19607843137254896</v>
      </c>
    </row>
    <row r="6" spans="2:20" x14ac:dyDescent="0.25">
      <c r="B6" t="s">
        <v>78</v>
      </c>
      <c r="C6" s="24">
        <v>13.672000000000001</v>
      </c>
      <c r="D6" s="20">
        <v>18.785</v>
      </c>
      <c r="E6" s="3">
        <v>17.699000000000002</v>
      </c>
      <c r="F6" s="25">
        <v>0.772473021074637</v>
      </c>
      <c r="G6" s="21">
        <v>1.0613593988360901</v>
      </c>
      <c r="H6" s="3">
        <v>0.90900000000000003</v>
      </c>
      <c r="I6" s="25">
        <v>15.040704070406999</v>
      </c>
      <c r="J6" s="21">
        <v>20.665566556655602</v>
      </c>
      <c r="K6" s="3">
        <v>1.0900000000000001</v>
      </c>
      <c r="L6" s="25">
        <v>12.543119266054999</v>
      </c>
      <c r="M6" s="21">
        <v>17.2339449541284</v>
      </c>
      <c r="N6" s="3">
        <v>0.35</v>
      </c>
      <c r="O6" s="4">
        <v>39.062857142857098</v>
      </c>
      <c r="P6" s="19">
        <v>53.6714285714285</v>
      </c>
      <c r="Q6" s="31">
        <f>(Table2[[#This Row],[Rev]]-E5)/E5</f>
        <v>0.14113475177304977</v>
      </c>
      <c r="R6" s="31">
        <f>(Table2[[#This Row],[FCF]]-H5)/H5</f>
        <v>0.27132867132867144</v>
      </c>
      <c r="S6" s="31">
        <f>(Table2[[#This Row],[EPS]]-K5)/K5</f>
        <v>0.53521126760563398</v>
      </c>
      <c r="T6" s="31">
        <f>(Table2[[#This Row],[Div]]-N5)/N5</f>
        <v>0.14754098360655732</v>
      </c>
    </row>
    <row r="7" spans="2:20" x14ac:dyDescent="0.25">
      <c r="B7" t="s">
        <v>79</v>
      </c>
      <c r="C7" s="24">
        <v>15.568</v>
      </c>
      <c r="D7" s="20">
        <v>26.654</v>
      </c>
      <c r="E7" s="3">
        <v>11.858000000000001</v>
      </c>
      <c r="F7" s="25">
        <v>1.31286894923258</v>
      </c>
      <c r="G7" s="21">
        <v>2.2477652217911901</v>
      </c>
      <c r="H7" s="3">
        <v>1.109</v>
      </c>
      <c r="I7" s="25">
        <v>14.0378719567177</v>
      </c>
      <c r="J7" s="21">
        <v>24.034265103696999</v>
      </c>
      <c r="K7" s="3">
        <v>1</v>
      </c>
      <c r="L7" s="25">
        <v>15.568</v>
      </c>
      <c r="M7" s="21">
        <v>26.654</v>
      </c>
      <c r="N7" s="3">
        <v>0.39</v>
      </c>
      <c r="O7" s="4">
        <v>39.917948717948697</v>
      </c>
      <c r="P7" s="19">
        <v>68.343589743589703</v>
      </c>
      <c r="Q7" s="31">
        <f>(Table2[[#This Row],[Rev]]-E6)/E6</f>
        <v>-0.33001864512119333</v>
      </c>
      <c r="R7" s="31">
        <f>(Table2[[#This Row],[FCF]]-H6)/H6</f>
        <v>0.22002200220021997</v>
      </c>
      <c r="S7" s="31">
        <f>(Table2[[#This Row],[EPS]]-K6)/K6</f>
        <v>-8.2568807339449615E-2</v>
      </c>
      <c r="T7" s="31">
        <f>(Table2[[#This Row],[Div]]-N6)/N6</f>
        <v>0.11428571428571439</v>
      </c>
    </row>
    <row r="8" spans="2:20" x14ac:dyDescent="0.25">
      <c r="B8" t="s">
        <v>80</v>
      </c>
      <c r="C8" s="24">
        <v>25.276</v>
      </c>
      <c r="D8" s="20">
        <v>32.744</v>
      </c>
      <c r="E8" s="3">
        <v>12.663</v>
      </c>
      <c r="F8" s="25">
        <v>1.9960514885888001</v>
      </c>
      <c r="G8" s="21">
        <v>2.5858011529653302</v>
      </c>
      <c r="H8" s="3">
        <v>1.349</v>
      </c>
      <c r="I8" s="25">
        <v>18.736842105263101</v>
      </c>
      <c r="J8" s="21">
        <v>24.2727946627131</v>
      </c>
      <c r="K8" s="3">
        <v>0.72</v>
      </c>
      <c r="L8" s="25">
        <v>35.105555555555497</v>
      </c>
      <c r="M8" s="21">
        <v>45.477777777777703</v>
      </c>
      <c r="N8" s="3">
        <v>0.44500000000000001</v>
      </c>
      <c r="O8" s="4">
        <v>56.8</v>
      </c>
      <c r="P8" s="19">
        <v>73.582022471910093</v>
      </c>
      <c r="Q8" s="31">
        <f>(Table2[[#This Row],[Rev]]-E7)/E7</f>
        <v>6.7886658795749677E-2</v>
      </c>
      <c r="R8" s="31">
        <f>(Table2[[#This Row],[FCF]]-H7)/H7</f>
        <v>0.21641118124436429</v>
      </c>
      <c r="S8" s="31">
        <f>(Table2[[#This Row],[EPS]]-K7)/K7</f>
        <v>-0.28000000000000003</v>
      </c>
      <c r="T8" s="31">
        <f>(Table2[[#This Row],[Div]]-N7)/N7</f>
        <v>0.141025641025641</v>
      </c>
    </row>
    <row r="9" spans="2:20" x14ac:dyDescent="0.25">
      <c r="B9" t="s">
        <v>81</v>
      </c>
      <c r="C9" s="24">
        <v>26.768999999999998</v>
      </c>
      <c r="D9" s="20">
        <v>40</v>
      </c>
      <c r="E9" s="3">
        <v>13.323</v>
      </c>
      <c r="F9" s="25">
        <v>2.0092321549200598</v>
      </c>
      <c r="G9" s="21">
        <v>3.0023268032725299</v>
      </c>
      <c r="H9" s="3">
        <v>5.19</v>
      </c>
      <c r="I9" s="25">
        <v>5.1578034682080904</v>
      </c>
      <c r="J9" s="21">
        <v>7.7071290944123296</v>
      </c>
      <c r="K9" s="3">
        <v>1.36</v>
      </c>
      <c r="L9" s="25">
        <v>19.6830882352941</v>
      </c>
      <c r="M9" s="21">
        <v>29.411764705882302</v>
      </c>
      <c r="N9" s="3">
        <v>0.49</v>
      </c>
      <c r="O9" s="4">
        <v>54.630612244897897</v>
      </c>
      <c r="P9" s="19">
        <v>81.632653061224403</v>
      </c>
      <c r="Q9" s="31">
        <f>(Table2[[#This Row],[Rev]]-E8)/E8</f>
        <v>5.2120350627813325E-2</v>
      </c>
      <c r="R9" s="31">
        <f>(Table2[[#This Row],[FCF]]-H8)/H8</f>
        <v>2.8472942920681987</v>
      </c>
      <c r="S9" s="31">
        <f>(Table2[[#This Row],[EPS]]-K8)/K8</f>
        <v>0.88888888888888906</v>
      </c>
      <c r="T9" s="31">
        <f>(Table2[[#This Row],[Div]]-N8)/N8</f>
        <v>0.10112359550561795</v>
      </c>
    </row>
    <row r="10" spans="2:20" x14ac:dyDescent="0.25">
      <c r="B10" t="s">
        <v>82</v>
      </c>
      <c r="C10" s="24">
        <v>27.687999999999999</v>
      </c>
      <c r="D10" s="20">
        <v>44.688000000000002</v>
      </c>
      <c r="E10" s="3">
        <v>14.712</v>
      </c>
      <c r="F10" s="25">
        <v>1.8820010875475801</v>
      </c>
      <c r="G10" s="21">
        <v>3.0375203915171198</v>
      </c>
      <c r="H10" s="3">
        <v>-1.798</v>
      </c>
      <c r="I10" s="25">
        <v>-15.3993325917686</v>
      </c>
      <c r="J10" s="21">
        <v>-24.854282536151199</v>
      </c>
      <c r="K10" s="3">
        <v>1.31</v>
      </c>
      <c r="L10" s="25">
        <v>21.1358778625954</v>
      </c>
      <c r="M10" s="21">
        <v>34.112977099236602</v>
      </c>
      <c r="N10" s="3">
        <v>0.51500000000000001</v>
      </c>
      <c r="O10" s="4">
        <v>53.763106796116503</v>
      </c>
      <c r="P10" s="19">
        <v>86.772815533980506</v>
      </c>
      <c r="Q10" s="31">
        <f>(Table2[[#This Row],[Rev]]-E9)/E9</f>
        <v>0.10425579824363877</v>
      </c>
      <c r="R10" s="31">
        <f>(Table2[[#This Row],[FCF]]-H9)/H9</f>
        <v>-1.3464354527938343</v>
      </c>
      <c r="S10" s="31">
        <f>(Table2[[#This Row],[EPS]]-K9)/K9</f>
        <v>-3.676470588235297E-2</v>
      </c>
      <c r="T10" s="31">
        <f>(Table2[[#This Row],[Div]]-N9)/N9</f>
        <v>5.1020408163265356E-2</v>
      </c>
    </row>
    <row r="11" spans="2:20" x14ac:dyDescent="0.25">
      <c r="B11" t="s">
        <v>83</v>
      </c>
      <c r="C11" s="24">
        <v>30.25</v>
      </c>
      <c r="D11" s="20">
        <v>41.813000000000002</v>
      </c>
      <c r="E11" s="3">
        <v>16.773</v>
      </c>
      <c r="F11" s="25">
        <v>1.80349371012937</v>
      </c>
      <c r="G11" s="21">
        <v>2.4928754545996501</v>
      </c>
      <c r="H11" s="3">
        <v>1.5129999999999999</v>
      </c>
      <c r="I11" s="25">
        <v>19.993390614672801</v>
      </c>
      <c r="J11" s="21">
        <v>27.635822868473198</v>
      </c>
      <c r="K11" s="3">
        <v>1.37</v>
      </c>
      <c r="L11" s="25">
        <v>22.0802919708029</v>
      </c>
      <c r="M11" s="21">
        <v>30.520437956204301</v>
      </c>
      <c r="N11" s="3">
        <v>0.53500000000000003</v>
      </c>
      <c r="O11" s="4">
        <v>56.5420560747663</v>
      </c>
      <c r="P11" s="19">
        <v>78.155140186915801</v>
      </c>
      <c r="Q11" s="31">
        <f>(Table2[[#This Row],[Rev]]-E10)/E10</f>
        <v>0.14008972267536704</v>
      </c>
      <c r="R11" s="31">
        <f>(Table2[[#This Row],[FCF]]-H10)/H10</f>
        <v>-1.8414905450500556</v>
      </c>
      <c r="S11" s="31">
        <f>(Table2[[#This Row],[EPS]]-K10)/K10</f>
        <v>4.5801526717557293E-2</v>
      </c>
      <c r="T11" s="31">
        <f>(Table2[[#This Row],[Div]]-N10)/N10</f>
        <v>3.8834951456310711E-2</v>
      </c>
    </row>
    <row r="12" spans="2:20" x14ac:dyDescent="0.25">
      <c r="B12" t="s">
        <v>84</v>
      </c>
      <c r="C12" s="24">
        <v>30.437999999999999</v>
      </c>
      <c r="D12" s="20">
        <v>49.75</v>
      </c>
      <c r="E12" s="3">
        <v>14.226000000000001</v>
      </c>
      <c r="F12" s="25">
        <v>2.1396035428089402</v>
      </c>
      <c r="G12" s="21">
        <v>3.4971179530437202</v>
      </c>
      <c r="H12" s="3">
        <v>1.724</v>
      </c>
      <c r="I12" s="25">
        <v>17.6554524361948</v>
      </c>
      <c r="J12" s="21">
        <v>28.857308584686699</v>
      </c>
      <c r="K12" s="3">
        <v>1.42</v>
      </c>
      <c r="L12" s="25">
        <v>21.435211267605599</v>
      </c>
      <c r="M12" s="21">
        <v>35.035211267605597</v>
      </c>
      <c r="N12" s="3">
        <v>0.55500000000000005</v>
      </c>
      <c r="O12" s="4">
        <v>54.843243243243201</v>
      </c>
      <c r="P12" s="19">
        <v>89.639639639639597</v>
      </c>
      <c r="Q12" s="31">
        <f>(Table2[[#This Row],[Rev]]-E11)/E11</f>
        <v>-0.1518511894115542</v>
      </c>
      <c r="R12" s="31">
        <f>(Table2[[#This Row],[FCF]]-H11)/H11</f>
        <v>0.13945803040317256</v>
      </c>
      <c r="S12" s="31">
        <f>(Table2[[#This Row],[EPS]]-K11)/K11</f>
        <v>3.6496350364963369E-2</v>
      </c>
      <c r="T12" s="31">
        <f>(Table2[[#This Row],[Div]]-N11)/N11</f>
        <v>3.738317757009349E-2</v>
      </c>
    </row>
    <row r="13" spans="2:20" x14ac:dyDescent="0.25">
      <c r="B13" t="s">
        <v>85</v>
      </c>
      <c r="C13" s="24">
        <v>41.26</v>
      </c>
      <c r="D13" s="20">
        <v>50.22</v>
      </c>
      <c r="E13" s="3">
        <v>13.045999999999999</v>
      </c>
      <c r="F13" s="25">
        <v>3.1626552199907998</v>
      </c>
      <c r="G13" s="21">
        <v>3.8494557718841</v>
      </c>
      <c r="H13" s="3">
        <v>1.385</v>
      </c>
      <c r="I13" s="25">
        <v>29.7906137184115</v>
      </c>
      <c r="J13" s="21">
        <v>36.259927797833903</v>
      </c>
      <c r="K13" s="3">
        <v>1.33</v>
      </c>
      <c r="L13" s="25">
        <v>31.0225563909774</v>
      </c>
      <c r="M13" s="21">
        <v>37.7593984962406</v>
      </c>
      <c r="N13" s="3">
        <v>0.57499999999999996</v>
      </c>
      <c r="O13" s="4">
        <v>71.756521739130406</v>
      </c>
      <c r="P13" s="19">
        <v>87.339130434782604</v>
      </c>
      <c r="Q13" s="31">
        <f>(Table2[[#This Row],[Rev]]-E12)/E12</f>
        <v>-8.2946717278223073E-2</v>
      </c>
      <c r="R13" s="31">
        <f>(Table2[[#This Row],[FCF]]-H12)/H12</f>
        <v>-0.19663573085846867</v>
      </c>
      <c r="S13" s="31">
        <f>(Table2[[#This Row],[EPS]]-K12)/K12</f>
        <v>-6.3380281690140747E-2</v>
      </c>
      <c r="T13" s="31">
        <f>(Table2[[#This Row],[Div]]-N12)/N12</f>
        <v>3.6036036036035862E-2</v>
      </c>
    </row>
    <row r="14" spans="2:20" x14ac:dyDescent="0.25">
      <c r="B14" t="s">
        <v>86</v>
      </c>
      <c r="C14" s="24">
        <v>35.5</v>
      </c>
      <c r="D14" s="20">
        <v>53.12</v>
      </c>
      <c r="E14" s="3">
        <v>14.081</v>
      </c>
      <c r="F14" s="25">
        <v>2.5211277608124401</v>
      </c>
      <c r="G14" s="21">
        <v>3.77245934237625</v>
      </c>
      <c r="H14" s="3">
        <v>1.7889999999999999</v>
      </c>
      <c r="I14" s="25">
        <v>19.843487982112901</v>
      </c>
      <c r="J14" s="21">
        <v>29.692565679150299</v>
      </c>
      <c r="K14" s="3">
        <v>1.68</v>
      </c>
      <c r="L14" s="25">
        <v>21.130952380952301</v>
      </c>
      <c r="M14" s="21">
        <v>31.619047619047599</v>
      </c>
      <c r="N14" s="3">
        <v>0.59499999999999997</v>
      </c>
      <c r="O14" s="4">
        <v>59.663865546218403</v>
      </c>
      <c r="P14" s="19">
        <v>89.277310924369701</v>
      </c>
      <c r="Q14" s="31">
        <f>(Table2[[#This Row],[Rev]]-E13)/E13</f>
        <v>7.9334661965353381E-2</v>
      </c>
      <c r="R14" s="31">
        <f>(Table2[[#This Row],[FCF]]-H13)/H13</f>
        <v>0.291696750902527</v>
      </c>
      <c r="S14" s="31">
        <f>(Table2[[#This Row],[EPS]]-K13)/K13</f>
        <v>0.26315789473684198</v>
      </c>
      <c r="T14" s="31">
        <f>(Table2[[#This Row],[Div]]-N13)/N13</f>
        <v>3.4782608695652209E-2</v>
      </c>
    </row>
    <row r="15" spans="2:20" x14ac:dyDescent="0.25">
      <c r="B15" t="s">
        <v>87</v>
      </c>
      <c r="C15" s="24">
        <v>37.299999999999997</v>
      </c>
      <c r="D15" s="20">
        <v>48.71</v>
      </c>
      <c r="E15" s="3">
        <v>15.509</v>
      </c>
      <c r="F15" s="25">
        <v>2.4050551292797699</v>
      </c>
      <c r="G15" s="21">
        <v>3.1407569798181698</v>
      </c>
      <c r="H15" s="3">
        <v>1.7150000000000001</v>
      </c>
      <c r="I15" s="25">
        <v>21.749271137026199</v>
      </c>
      <c r="J15" s="21">
        <v>28.402332361515999</v>
      </c>
      <c r="K15" s="3">
        <v>2.0499999999999998</v>
      </c>
      <c r="L15" s="25">
        <v>18.195121951219502</v>
      </c>
      <c r="M15" s="21">
        <v>23.760975609756098</v>
      </c>
      <c r="N15" s="3">
        <v>0.63</v>
      </c>
      <c r="O15" s="4">
        <v>59.206349206349202</v>
      </c>
      <c r="P15" s="19">
        <v>77.317460317460302</v>
      </c>
      <c r="Q15" s="31">
        <f>(Table2[[#This Row],[Rev]]-E14)/E14</f>
        <v>0.1014132518997231</v>
      </c>
      <c r="R15" s="31">
        <f>(Table2[[#This Row],[FCF]]-H14)/H14</f>
        <v>-4.1363890441587392E-2</v>
      </c>
      <c r="S15" s="31">
        <f>(Table2[[#This Row],[EPS]]-K14)/K14</f>
        <v>0.22023809523809518</v>
      </c>
      <c r="T15" s="31">
        <f>(Table2[[#This Row],[Div]]-N14)/N14</f>
        <v>5.8823529411764761E-2</v>
      </c>
    </row>
    <row r="16" spans="2:20" x14ac:dyDescent="0.25">
      <c r="B16" t="s">
        <v>88</v>
      </c>
      <c r="C16" s="24">
        <v>45.39</v>
      </c>
      <c r="D16" s="20">
        <v>55.55</v>
      </c>
      <c r="E16" s="3">
        <v>16.963000000000001</v>
      </c>
      <c r="F16" s="25">
        <v>2.67582385191298</v>
      </c>
      <c r="G16" s="21">
        <v>3.2747745092259599</v>
      </c>
      <c r="H16" s="3">
        <v>2.1259999999999999</v>
      </c>
      <c r="I16" s="25">
        <v>21.349952963311299</v>
      </c>
      <c r="J16" s="21">
        <v>26.128880526810899</v>
      </c>
      <c r="K16" s="3">
        <v>2.44</v>
      </c>
      <c r="L16" s="25">
        <v>18.6024590163934</v>
      </c>
      <c r="M16" s="21">
        <v>22.766393442622899</v>
      </c>
      <c r="N16" s="3">
        <v>0.85</v>
      </c>
      <c r="O16" s="4">
        <v>53.4</v>
      </c>
      <c r="P16" s="19">
        <v>65.352941176470495</v>
      </c>
      <c r="Q16" s="31">
        <f>(Table2[[#This Row],[Rev]]-E15)/E15</f>
        <v>9.3752014959056065E-2</v>
      </c>
      <c r="R16" s="31">
        <f>(Table2[[#This Row],[FCF]]-H15)/H15</f>
        <v>0.23965014577259464</v>
      </c>
      <c r="S16" s="31">
        <f>(Table2[[#This Row],[EPS]]-K15)/K15</f>
        <v>0.19024390243902448</v>
      </c>
      <c r="T16" s="31">
        <f>(Table2[[#This Row],[Div]]-N15)/N15</f>
        <v>0.34920634920634919</v>
      </c>
    </row>
    <row r="17" spans="2:20" x14ac:dyDescent="0.25">
      <c r="B17" t="s">
        <v>89</v>
      </c>
      <c r="C17" s="24">
        <v>51.57</v>
      </c>
      <c r="D17" s="20">
        <v>59.9</v>
      </c>
      <c r="E17" s="3">
        <v>19.093</v>
      </c>
      <c r="F17" s="25">
        <v>2.7009898915832999</v>
      </c>
      <c r="G17" s="21">
        <v>3.1372754412611901</v>
      </c>
      <c r="H17" s="3">
        <v>2.4129999999999998</v>
      </c>
      <c r="I17" s="25">
        <v>21.371736427683299</v>
      </c>
      <c r="J17" s="21">
        <v>24.8238707003729</v>
      </c>
      <c r="K17" s="3">
        <v>2.39</v>
      </c>
      <c r="L17" s="25">
        <v>21.577405857740501</v>
      </c>
      <c r="M17" s="21">
        <v>25.0627615062761</v>
      </c>
      <c r="N17" s="3">
        <v>1.01</v>
      </c>
      <c r="O17" s="4">
        <v>51.059405940593997</v>
      </c>
      <c r="P17" s="19">
        <v>59.306930693069297</v>
      </c>
      <c r="Q17" s="31">
        <f>(Table2[[#This Row],[Rev]]-E16)/E16</f>
        <v>0.12556741142486583</v>
      </c>
      <c r="R17" s="31">
        <f>(Table2[[#This Row],[FCF]]-H16)/H16</f>
        <v>0.13499529633113827</v>
      </c>
      <c r="S17" s="31">
        <f>(Table2[[#This Row],[EPS]]-K16)/K16</f>
        <v>-2.0491803278688454E-2</v>
      </c>
      <c r="T17" s="31">
        <f>(Table2[[#This Row],[Div]]-N16)/N16</f>
        <v>0.18823529411764711</v>
      </c>
    </row>
    <row r="18" spans="2:20" x14ac:dyDescent="0.25">
      <c r="B18" t="s">
        <v>90</v>
      </c>
      <c r="C18" s="24">
        <v>56.77</v>
      </c>
      <c r="D18" s="20">
        <v>65.91</v>
      </c>
      <c r="E18" s="3">
        <v>20.827999999999999</v>
      </c>
      <c r="F18" s="25">
        <v>2.7256577683887002</v>
      </c>
      <c r="G18" s="21">
        <v>3.1644901094680198</v>
      </c>
      <c r="H18" s="3">
        <v>2.3809999999999998</v>
      </c>
      <c r="I18" s="25">
        <v>23.842923141537099</v>
      </c>
      <c r="J18" s="21">
        <v>27.681646367072599</v>
      </c>
      <c r="K18" s="3">
        <v>3.34</v>
      </c>
      <c r="L18" s="25">
        <v>16.997005988023901</v>
      </c>
      <c r="M18" s="21">
        <v>19.733532934131699</v>
      </c>
      <c r="N18" s="3">
        <v>1.1599999999999999</v>
      </c>
      <c r="O18" s="4">
        <v>48.939655172413801</v>
      </c>
      <c r="P18" s="19">
        <v>56.818965517241303</v>
      </c>
      <c r="Q18" s="31">
        <f>(Table2[[#This Row],[Rev]]-E17)/E17</f>
        <v>9.087099984287432E-2</v>
      </c>
      <c r="R18" s="31">
        <f>(Table2[[#This Row],[FCF]]-H17)/H17</f>
        <v>-1.3261500207210954E-2</v>
      </c>
      <c r="S18" s="31">
        <f>(Table2[[#This Row],[EPS]]-K17)/K17</f>
        <v>0.39748953974895385</v>
      </c>
      <c r="T18" s="31">
        <f>(Table2[[#This Row],[Div]]-N17)/N17</f>
        <v>0.14851485148514842</v>
      </c>
    </row>
    <row r="19" spans="2:20" x14ac:dyDescent="0.25">
      <c r="B19" t="s">
        <v>91</v>
      </c>
      <c r="C19" s="24">
        <v>62.16</v>
      </c>
      <c r="D19" s="20">
        <v>78.69</v>
      </c>
      <c r="E19" s="3">
        <v>23.808</v>
      </c>
      <c r="F19" s="25">
        <v>2.61088709677419</v>
      </c>
      <c r="G19" s="21">
        <v>3.3051915322580601</v>
      </c>
      <c r="H19" s="3">
        <v>2.7170000000000001</v>
      </c>
      <c r="I19" s="25">
        <v>22.878174457121801</v>
      </c>
      <c r="J19" s="21">
        <v>28.962090541037899</v>
      </c>
      <c r="K19" s="3">
        <v>3.41</v>
      </c>
      <c r="L19" s="25">
        <v>18.2287390029325</v>
      </c>
      <c r="M19" s="21">
        <v>23.076246334310799</v>
      </c>
      <c r="N19" s="3">
        <v>1.425</v>
      </c>
      <c r="O19" s="4">
        <v>43.621052631578898</v>
      </c>
      <c r="P19" s="19">
        <v>55.2210526315789</v>
      </c>
      <c r="Q19" s="31">
        <f>(Table2[[#This Row],[Rev]]-E18)/E18</f>
        <v>0.14307662761666989</v>
      </c>
      <c r="R19" s="31">
        <f>(Table2[[#This Row],[FCF]]-H18)/H18</f>
        <v>0.14111717765644702</v>
      </c>
      <c r="S19" s="31">
        <f>(Table2[[#This Row],[EPS]]-K18)/K18</f>
        <v>2.0958083832335415E-2</v>
      </c>
      <c r="T19" s="31">
        <f>(Table2[[#This Row],[Div]]-N18)/N18</f>
        <v>0.22844827586206909</v>
      </c>
    </row>
    <row r="20" spans="2:20" x14ac:dyDescent="0.25">
      <c r="B20" t="s">
        <v>92</v>
      </c>
      <c r="C20" s="24">
        <v>50.29</v>
      </c>
      <c r="D20" s="20">
        <v>79.569999999999993</v>
      </c>
      <c r="E20" s="3">
        <v>26.998000000000001</v>
      </c>
      <c r="F20" s="25">
        <v>1.8627305726350001</v>
      </c>
      <c r="G20" s="21">
        <v>2.9472553522483098</v>
      </c>
      <c r="H20" s="3">
        <v>2.8420000000000001</v>
      </c>
      <c r="I20" s="25">
        <v>17.695285010555899</v>
      </c>
      <c r="J20" s="21">
        <v>27.997888810696601</v>
      </c>
      <c r="K20" s="3">
        <v>3.21</v>
      </c>
      <c r="L20" s="25">
        <v>15.6666666666666</v>
      </c>
      <c r="M20" s="21">
        <v>24.7881619937694</v>
      </c>
      <c r="N20" s="3">
        <v>1.65</v>
      </c>
      <c r="O20" s="4">
        <v>30.478787878787799</v>
      </c>
      <c r="P20" s="19">
        <v>48.224242424242398</v>
      </c>
      <c r="Q20" s="31">
        <f>(Table2[[#This Row],[Rev]]-E19)/E19</f>
        <v>0.13398857526881727</v>
      </c>
      <c r="R20" s="31">
        <f>(Table2[[#This Row],[FCF]]-H19)/H19</f>
        <v>4.6006624953993373E-2</v>
      </c>
      <c r="S20" s="31">
        <f>(Table2[[#This Row],[EPS]]-K19)/K19</f>
        <v>-5.8651026392961929E-2</v>
      </c>
      <c r="T20" s="31">
        <f>(Table2[[#This Row],[Div]]-N19)/N19</f>
        <v>0.15789473684210517</v>
      </c>
    </row>
    <row r="21" spans="2:20" x14ac:dyDescent="0.25">
      <c r="B21" t="s">
        <v>93</v>
      </c>
      <c r="C21" s="24">
        <v>45.81</v>
      </c>
      <c r="D21" s="20">
        <v>64.23</v>
      </c>
      <c r="E21" s="3">
        <v>27.414000000000001</v>
      </c>
      <c r="F21" s="25">
        <v>1.67104399212081</v>
      </c>
      <c r="G21" s="21">
        <v>2.34296344933245</v>
      </c>
      <c r="H21" s="3">
        <v>2.96</v>
      </c>
      <c r="I21" s="25">
        <v>15.476351351351299</v>
      </c>
      <c r="J21" s="21">
        <v>21.699324324324301</v>
      </c>
      <c r="K21" s="3">
        <v>3.77</v>
      </c>
      <c r="L21" s="25">
        <v>12.1511936339522</v>
      </c>
      <c r="M21" s="21">
        <v>17.037135278514501</v>
      </c>
      <c r="N21" s="3">
        <v>1.7749999999999999</v>
      </c>
      <c r="O21" s="4">
        <v>25.808450704225301</v>
      </c>
      <c r="P21" s="19">
        <v>36.185915492957697</v>
      </c>
      <c r="Q21" s="31">
        <f>(Table2[[#This Row],[Rev]]-E20)/E20</f>
        <v>1.5408548781391227E-2</v>
      </c>
      <c r="R21" s="31">
        <f>(Table2[[#This Row],[FCF]]-H20)/H20</f>
        <v>4.1520056298381382E-2</v>
      </c>
      <c r="S21" s="31">
        <f>(Table2[[#This Row],[EPS]]-K20)/K20</f>
        <v>0.17445482866043616</v>
      </c>
      <c r="T21" s="31">
        <f>(Table2[[#This Row],[Div]]-N20)/N20</f>
        <v>7.575757575757576E-2</v>
      </c>
    </row>
    <row r="22" spans="2:20" x14ac:dyDescent="0.25">
      <c r="B22" t="s">
        <v>94</v>
      </c>
      <c r="C22" s="24">
        <v>58.96</v>
      </c>
      <c r="D22" s="20">
        <v>68.11</v>
      </c>
      <c r="E22" s="3">
        <v>35.835000000000001</v>
      </c>
      <c r="F22" s="25">
        <v>1.6453188223803501</v>
      </c>
      <c r="G22" s="21">
        <v>1.90065578345193</v>
      </c>
      <c r="H22" s="3">
        <v>3.2189999999999999</v>
      </c>
      <c r="I22" s="25">
        <v>18.3162472817645</v>
      </c>
      <c r="J22" s="21">
        <v>21.158744951848401</v>
      </c>
      <c r="K22" s="3">
        <v>3.91</v>
      </c>
      <c r="L22" s="25">
        <v>15.079283887468</v>
      </c>
      <c r="M22" s="21">
        <v>17.419437340153401</v>
      </c>
      <c r="N22" s="3">
        <v>1.89</v>
      </c>
      <c r="O22" s="4">
        <v>31.1957671957671</v>
      </c>
      <c r="P22" s="19">
        <v>36.037037037037003</v>
      </c>
      <c r="Q22" s="31">
        <f>(Table2[[#This Row],[Rev]]-E21)/E21</f>
        <v>0.30717881374480188</v>
      </c>
      <c r="R22" s="31">
        <f>(Table2[[#This Row],[FCF]]-H21)/H21</f>
        <v>8.7499999999999967E-2</v>
      </c>
      <c r="S22" s="31">
        <f>(Table2[[#This Row],[EPS]]-K21)/K21</f>
        <v>3.7135278514588893E-2</v>
      </c>
      <c r="T22" s="31">
        <f>(Table2[[#This Row],[Div]]-N21)/N21</f>
        <v>6.4788732394366194E-2</v>
      </c>
    </row>
    <row r="23" spans="2:20" x14ac:dyDescent="0.25">
      <c r="B23" t="s">
        <v>95</v>
      </c>
      <c r="C23" s="24">
        <v>59.99</v>
      </c>
      <c r="D23" s="20">
        <v>71.78</v>
      </c>
      <c r="E23" s="3">
        <v>41.643000000000001</v>
      </c>
      <c r="F23" s="25">
        <v>1.44057824844511</v>
      </c>
      <c r="G23" s="21">
        <v>1.72369906106668</v>
      </c>
      <c r="H23" s="3">
        <v>3.51</v>
      </c>
      <c r="I23" s="25">
        <v>17.091168091168001</v>
      </c>
      <c r="J23" s="21">
        <v>20.450142450142401</v>
      </c>
      <c r="K23" s="3">
        <v>4.03</v>
      </c>
      <c r="L23" s="25">
        <v>14.8858560794044</v>
      </c>
      <c r="M23" s="21">
        <v>17.8114143920595</v>
      </c>
      <c r="N23" s="3">
        <v>2.0249999999999999</v>
      </c>
      <c r="O23" s="4">
        <v>29.624691358024599</v>
      </c>
      <c r="P23" s="19">
        <v>35.4469135802469</v>
      </c>
      <c r="Q23" s="31">
        <f>(Table2[[#This Row],[Rev]]-E22)/E22</f>
        <v>0.16207618250313938</v>
      </c>
      <c r="R23" s="31">
        <f>(Table2[[#This Row],[FCF]]-H22)/H22</f>
        <v>9.0400745573159344E-2</v>
      </c>
      <c r="S23" s="31">
        <f>(Table2[[#This Row],[EPS]]-K22)/K22</f>
        <v>3.0690537084399002E-2</v>
      </c>
      <c r="T23" s="31">
        <f>(Table2[[#This Row],[Div]]-N22)/N22</f>
        <v>7.1428571428571438E-2</v>
      </c>
    </row>
    <row r="24" spans="2:20" x14ac:dyDescent="0.25">
      <c r="B24" t="s">
        <v>96</v>
      </c>
      <c r="C24" s="24">
        <v>62.28</v>
      </c>
      <c r="D24" s="20">
        <v>73.58</v>
      </c>
      <c r="E24" s="3">
        <v>41.582000000000001</v>
      </c>
      <c r="F24" s="25">
        <v>1.49776345534125</v>
      </c>
      <c r="G24" s="21">
        <v>1.7695156558126099</v>
      </c>
      <c r="H24" s="3">
        <v>3.66</v>
      </c>
      <c r="I24" s="25">
        <v>17.016393442622899</v>
      </c>
      <c r="J24" s="21">
        <v>20.103825136611999</v>
      </c>
      <c r="K24" s="3">
        <v>3.92</v>
      </c>
      <c r="L24" s="25">
        <v>15.887755102040799</v>
      </c>
      <c r="M24" s="21">
        <v>18.770408163265301</v>
      </c>
      <c r="N24" s="3">
        <v>2.1280000000000001</v>
      </c>
      <c r="O24" s="4">
        <v>29.266917293233</v>
      </c>
      <c r="P24" s="19">
        <v>34.577067669172898</v>
      </c>
      <c r="Q24" s="31">
        <f>(Table2[[#This Row],[Rev]]-E23)/E23</f>
        <v>-1.4648320245899658E-3</v>
      </c>
      <c r="R24" s="31">
        <f>(Table2[[#This Row],[FCF]]-H23)/H23</f>
        <v>4.273504273504284E-2</v>
      </c>
      <c r="S24" s="31">
        <f>(Table2[[#This Row],[EPS]]-K23)/K23</f>
        <v>-2.7295285359801566E-2</v>
      </c>
      <c r="T24" s="31">
        <f>(Table2[[#This Row],[Div]]-N23)/N23</f>
        <v>5.0864197530864297E-2</v>
      </c>
    </row>
    <row r="25" spans="2:20" x14ac:dyDescent="0.25">
      <c r="B25" t="s">
        <v>97</v>
      </c>
      <c r="C25" s="24">
        <v>69.33</v>
      </c>
      <c r="D25" s="20">
        <v>86.8</v>
      </c>
      <c r="E25" s="3">
        <v>42.573999999999998</v>
      </c>
      <c r="F25" s="25">
        <v>1.6284586837036601</v>
      </c>
      <c r="G25" s="21">
        <v>2.0388030253206102</v>
      </c>
      <c r="H25" s="3">
        <v>4.4189999999999996</v>
      </c>
      <c r="I25" s="25">
        <v>15.6890699253224</v>
      </c>
      <c r="J25" s="21">
        <v>19.642453043675001</v>
      </c>
      <c r="K25" s="3">
        <v>4.32</v>
      </c>
      <c r="L25" s="25">
        <v>16.0486111111111</v>
      </c>
      <c r="M25" s="21">
        <v>20.092592592592499</v>
      </c>
      <c r="N25" s="3">
        <v>2.2400000000000002</v>
      </c>
      <c r="O25" s="4">
        <v>30.950892857142801</v>
      </c>
      <c r="P25" s="19">
        <v>38.749999999999901</v>
      </c>
      <c r="Q25" s="31">
        <f>(Table2[[#This Row],[Rev]]-E24)/E24</f>
        <v>2.385647635996338E-2</v>
      </c>
      <c r="R25" s="31">
        <f>(Table2[[#This Row],[FCF]]-H24)/H24</f>
        <v>0.2073770491803277</v>
      </c>
      <c r="S25" s="31">
        <f>(Table2[[#This Row],[EPS]]-K24)/K24</f>
        <v>0.10204081632653071</v>
      </c>
      <c r="T25" s="31">
        <f>(Table2[[#This Row],[Div]]-N24)/N24</f>
        <v>5.2631578947368467E-2</v>
      </c>
    </row>
    <row r="26" spans="2:20" x14ac:dyDescent="0.25">
      <c r="B26" t="s">
        <v>98</v>
      </c>
      <c r="C26" s="24">
        <v>77.099999999999994</v>
      </c>
      <c r="D26" s="20">
        <v>100.39</v>
      </c>
      <c r="E26" s="3">
        <v>43.668999999999997</v>
      </c>
      <c r="F26" s="25">
        <v>1.7655545123542999</v>
      </c>
      <c r="G26" s="21">
        <v>2.2988847924156701</v>
      </c>
      <c r="H26" s="3">
        <v>5.008</v>
      </c>
      <c r="I26" s="25">
        <v>15.3953674121405</v>
      </c>
      <c r="J26" s="21">
        <v>20.0459265175718</v>
      </c>
      <c r="K26" s="3">
        <v>4.2699999999999996</v>
      </c>
      <c r="L26" s="25">
        <v>18.056206088992901</v>
      </c>
      <c r="M26" s="21">
        <v>23.5105386416861</v>
      </c>
      <c r="N26" s="3">
        <v>2.5329999999999999</v>
      </c>
      <c r="O26" s="4">
        <v>30.438215554678202</v>
      </c>
      <c r="P26" s="19">
        <v>39.632846427161397</v>
      </c>
      <c r="Q26" s="31">
        <f>(Table2[[#This Row],[Rev]]-E25)/E25</f>
        <v>2.5719922957673672E-2</v>
      </c>
      <c r="R26" s="31">
        <f>(Table2[[#This Row],[FCF]]-H25)/H25</f>
        <v>0.13328807422493788</v>
      </c>
      <c r="S26" s="31">
        <f>(Table2[[#This Row],[EPS]]-K25)/K25</f>
        <v>-1.1574074074074238E-2</v>
      </c>
      <c r="T26" s="31">
        <f>(Table2[[#This Row],[Div]]-N25)/N25</f>
        <v>0.1308035714285713</v>
      </c>
    </row>
    <row r="27" spans="2:20" x14ac:dyDescent="0.25">
      <c r="B27" t="s">
        <v>99</v>
      </c>
      <c r="C27" s="24">
        <v>89.64</v>
      </c>
      <c r="D27" s="20">
        <v>103.08</v>
      </c>
      <c r="E27" s="3">
        <v>42.462000000000003</v>
      </c>
      <c r="F27" s="25">
        <v>2.1110640101737999</v>
      </c>
      <c r="G27" s="21">
        <v>2.4275823088879398</v>
      </c>
      <c r="H27" s="3">
        <v>5.4589999999999996</v>
      </c>
      <c r="I27" s="25">
        <v>16.420589851621099</v>
      </c>
      <c r="J27" s="21">
        <v>18.882579226964602</v>
      </c>
      <c r="K27" s="3">
        <v>3.67</v>
      </c>
      <c r="L27" s="25">
        <v>24.425068119891002</v>
      </c>
      <c r="M27" s="21">
        <v>28.087193460490401</v>
      </c>
      <c r="N27" s="3">
        <v>2.7629999999999999</v>
      </c>
      <c r="O27" s="4">
        <v>32.442996742670999</v>
      </c>
      <c r="P27" s="19">
        <v>37.307274701411501</v>
      </c>
      <c r="Q27" s="31">
        <f>(Table2[[#This Row],[Rev]]-E26)/E26</f>
        <v>-2.763974444113659E-2</v>
      </c>
      <c r="R27" s="31">
        <f>(Table2[[#This Row],[FCF]]-H26)/H26</f>
        <v>9.0055910543130918E-2</v>
      </c>
      <c r="S27" s="31">
        <f>(Table2[[#This Row],[EPS]]-K26)/K26</f>
        <v>-0.14051522248243553</v>
      </c>
      <c r="T27" s="31">
        <f>(Table2[[#This Row],[Div]]-N26)/N26</f>
        <v>9.080142123963679E-2</v>
      </c>
    </row>
    <row r="28" spans="2:20" x14ac:dyDescent="0.25">
      <c r="B28" t="s">
        <v>100</v>
      </c>
      <c r="C28" s="24">
        <v>93.77</v>
      </c>
      <c r="D28" s="20">
        <v>109.96</v>
      </c>
      <c r="E28" s="3">
        <v>43.25</v>
      </c>
      <c r="F28" s="25">
        <v>2.1680924855491299</v>
      </c>
      <c r="G28" s="21">
        <v>2.54242774566473</v>
      </c>
      <c r="H28" s="3">
        <v>5.25</v>
      </c>
      <c r="I28" s="25">
        <v>17.860952380952298</v>
      </c>
      <c r="J28" s="21">
        <v>20.944761904761901</v>
      </c>
      <c r="K28" s="3">
        <v>4.3600000000000003</v>
      </c>
      <c r="L28" s="25">
        <v>21.5068807339449</v>
      </c>
      <c r="M28" s="21">
        <v>25.220183486238501</v>
      </c>
      <c r="N28" s="3">
        <v>2.96</v>
      </c>
      <c r="O28" s="4">
        <v>31.679054054053999</v>
      </c>
      <c r="P28" s="19">
        <v>37.148648648648603</v>
      </c>
      <c r="Q28" s="31">
        <f>(Table2[[#This Row],[Rev]]-E27)/E27</f>
        <v>1.8557769299608982E-2</v>
      </c>
      <c r="R28" s="31">
        <f>(Table2[[#This Row],[FCF]]-H27)/H27</f>
        <v>-3.8285400256457158E-2</v>
      </c>
      <c r="S28" s="31">
        <f>(Table2[[#This Row],[EPS]]-K27)/K27</f>
        <v>0.18801089918256142</v>
      </c>
      <c r="T28" s="31">
        <f>(Table2[[#This Row],[Div]]-N27)/N27</f>
        <v>7.129931234165765E-2</v>
      </c>
    </row>
    <row r="29" spans="2:20" x14ac:dyDescent="0.25">
      <c r="B29" t="s">
        <v>101</v>
      </c>
      <c r="C29" s="24">
        <v>101.55</v>
      </c>
      <c r="D29" s="20">
        <v>119.92</v>
      </c>
      <c r="E29" s="3">
        <v>44.176000000000002</v>
      </c>
      <c r="F29" s="25">
        <v>2.2987595074248399</v>
      </c>
      <c r="G29" s="21">
        <v>2.7145961608113001</v>
      </c>
      <c r="H29" s="3">
        <v>4.91</v>
      </c>
      <c r="I29" s="25">
        <v>20.682281059063101</v>
      </c>
      <c r="J29" s="21">
        <v>24.423625254582401</v>
      </c>
      <c r="K29" s="3">
        <v>3.38</v>
      </c>
      <c r="L29" s="25">
        <v>30.044378698224801</v>
      </c>
      <c r="M29" s="21">
        <v>35.479289940828401</v>
      </c>
      <c r="N29" s="3">
        <v>3.1680000000000001</v>
      </c>
      <c r="O29" s="4">
        <v>32.0549242424242</v>
      </c>
      <c r="P29" s="19">
        <v>37.8535353535353</v>
      </c>
      <c r="Q29" s="31">
        <f>(Table2[[#This Row],[Rev]]-E28)/E28</f>
        <v>2.1410404624277502E-2</v>
      </c>
      <c r="R29" s="31">
        <f>(Table2[[#This Row],[FCF]]-H28)/H28</f>
        <v>-6.4761904761904729E-2</v>
      </c>
      <c r="S29" s="31">
        <f>(Table2[[#This Row],[EPS]]-K28)/K28</f>
        <v>-0.22477064220183493</v>
      </c>
      <c r="T29" s="31">
        <f>(Table2[[#This Row],[Div]]-N28)/N28</f>
        <v>7.027027027027033E-2</v>
      </c>
    </row>
    <row r="30" spans="2:20" x14ac:dyDescent="0.25">
      <c r="B30" t="s">
        <v>102</v>
      </c>
      <c r="C30" s="24">
        <v>96.16</v>
      </c>
      <c r="D30" s="20">
        <v>121.94</v>
      </c>
      <c r="E30" s="3">
        <v>45.375999999999998</v>
      </c>
      <c r="F30" s="25">
        <v>2.1191819464033799</v>
      </c>
      <c r="G30" s="21">
        <v>2.6873236953455502</v>
      </c>
      <c r="H30" s="3">
        <v>4.3040000000000003</v>
      </c>
      <c r="I30" s="25">
        <v>22.3420074349442</v>
      </c>
      <c r="J30" s="21">
        <v>28.331784386616999</v>
      </c>
      <c r="K30" s="3">
        <v>8.7799999999999994</v>
      </c>
      <c r="L30" s="25">
        <v>10.9521640091116</v>
      </c>
      <c r="M30" s="21">
        <v>13.8883826879271</v>
      </c>
      <c r="N30" s="3">
        <v>3.5880000000000001</v>
      </c>
      <c r="O30" s="4">
        <v>26.800445930880699</v>
      </c>
      <c r="P30" s="19">
        <v>33.985507246376798</v>
      </c>
      <c r="Q30" s="31">
        <f>(Table2[[#This Row],[Rev]]-E29)/E29</f>
        <v>2.7164070988772087E-2</v>
      </c>
      <c r="R30" s="31">
        <f>(Table2[[#This Row],[FCF]]-H29)/H29</f>
        <v>-0.12342158859470466</v>
      </c>
      <c r="S30" s="31">
        <f>(Table2[[#This Row],[EPS]]-K29)/K29</f>
        <v>1.5976331360946745</v>
      </c>
      <c r="T30" s="31">
        <f>(Table2[[#This Row],[Div]]-N29)/N29</f>
        <v>0.13257575757575754</v>
      </c>
    </row>
    <row r="31" spans="2:20" x14ac:dyDescent="0.25">
      <c r="B31" t="s">
        <v>103</v>
      </c>
      <c r="C31" s="24">
        <v>107.32</v>
      </c>
      <c r="D31" s="20">
        <v>140.28</v>
      </c>
      <c r="E31" s="3">
        <v>47.732999999999997</v>
      </c>
      <c r="F31" s="25">
        <v>2.2483397230427502</v>
      </c>
      <c r="G31" s="21">
        <v>2.9388473383194</v>
      </c>
      <c r="H31" s="3">
        <v>3.85</v>
      </c>
      <c r="I31" s="25">
        <v>27.875324675324599</v>
      </c>
      <c r="J31" s="21">
        <v>36.436363636363602</v>
      </c>
      <c r="K31" s="3">
        <v>5.2</v>
      </c>
      <c r="L31" s="25">
        <v>20.638461538461499</v>
      </c>
      <c r="M31" s="21">
        <v>26.976923076923001</v>
      </c>
      <c r="N31" s="3">
        <v>3.7930000000000001</v>
      </c>
      <c r="O31" s="4">
        <v>28.294226206169199</v>
      </c>
      <c r="P31" s="19">
        <v>36.983917743211101</v>
      </c>
      <c r="Q31" s="31">
        <f>(Table2[[#This Row],[Rev]]-E30)/E30</f>
        <v>5.1943758815232707E-2</v>
      </c>
      <c r="R31" s="31">
        <f>(Table2[[#This Row],[FCF]]-H30)/H30</f>
        <v>-0.10548327137546472</v>
      </c>
      <c r="S31" s="31">
        <f>(Table2[[#This Row],[EPS]]-K30)/K30</f>
        <v>-0.40774487471526188</v>
      </c>
      <c r="T31" s="31">
        <f>(Table2[[#This Row],[Div]]-N30)/N30</f>
        <v>5.7134894091415846E-2</v>
      </c>
    </row>
    <row r="32" spans="2:20" x14ac:dyDescent="0.25">
      <c r="B32" t="s">
        <v>104</v>
      </c>
      <c r="C32" s="24">
        <v>103.93</v>
      </c>
      <c r="D32" s="20">
        <v>148.30000000000001</v>
      </c>
      <c r="E32" s="3">
        <v>50.555</v>
      </c>
      <c r="F32" s="25">
        <v>2.0557808327563998</v>
      </c>
      <c r="G32" s="21">
        <v>2.9334388289981201</v>
      </c>
      <c r="H32" s="3">
        <v>4.5780000000000003</v>
      </c>
      <c r="I32" s="25">
        <v>22.7020532983835</v>
      </c>
      <c r="J32" s="21">
        <v>32.394058540847503</v>
      </c>
      <c r="K32" s="3">
        <v>5.12</v>
      </c>
      <c r="L32" s="25">
        <v>20.298828125</v>
      </c>
      <c r="M32" s="21">
        <v>28.96484375</v>
      </c>
      <c r="N32" s="3">
        <v>4.0229999999999997</v>
      </c>
      <c r="O32" s="4">
        <v>25.833954760129199</v>
      </c>
      <c r="P32" s="19">
        <v>36.863037534178403</v>
      </c>
      <c r="Q32" s="31">
        <f>(Table2[[#This Row],[Rev]]-E31)/E31</f>
        <v>5.9120524584668946E-2</v>
      </c>
      <c r="R32" s="31">
        <f>(Table2[[#This Row],[FCF]]-H31)/H31</f>
        <v>0.18909090909090914</v>
      </c>
      <c r="S32" s="31">
        <f>(Table2[[#This Row],[EPS]]-K31)/K31</f>
        <v>-1.5384615384615398E-2</v>
      </c>
      <c r="T32" s="31">
        <f>(Table2[[#This Row],[Div]]-N31)/N31</f>
        <v>6.0638017400474434E-2</v>
      </c>
    </row>
    <row r="33" spans="2:20" x14ac:dyDescent="0.25">
      <c r="B33" t="s">
        <v>105</v>
      </c>
      <c r="C33" s="24">
        <v>128.83000000000001</v>
      </c>
      <c r="D33" s="20">
        <v>173.71</v>
      </c>
      <c r="E33" s="3">
        <v>57.216999999999999</v>
      </c>
      <c r="F33" s="25">
        <v>2.25160354440114</v>
      </c>
      <c r="G33" s="21">
        <v>3.0359858084135798</v>
      </c>
      <c r="H33" s="3">
        <v>5.0330000000000004</v>
      </c>
      <c r="I33" s="25">
        <v>25.5970594079078</v>
      </c>
      <c r="J33" s="21">
        <v>34.514206238823697</v>
      </c>
      <c r="K33" s="3">
        <v>5.49</v>
      </c>
      <c r="L33" s="25">
        <v>23.466302367941701</v>
      </c>
      <c r="M33" s="21">
        <v>31.641165755919801</v>
      </c>
      <c r="N33" s="3">
        <v>4.2480000000000002</v>
      </c>
      <c r="O33" s="4">
        <v>30.327212806026299</v>
      </c>
      <c r="P33" s="19">
        <v>40.892184557438704</v>
      </c>
      <c r="Q33" s="31">
        <f>(Table2[[#This Row],[Rev]]-E32)/E32</f>
        <v>0.13177727227771732</v>
      </c>
      <c r="R33" s="31">
        <f>(Table2[[#This Row],[FCF]]-H32)/H32</f>
        <v>9.9388379204892977E-2</v>
      </c>
      <c r="S33" s="31">
        <f>(Table2[[#This Row],[EPS]]-K32)/K32</f>
        <v>7.2265625000000014E-2</v>
      </c>
      <c r="T33" s="31">
        <f>(Table2[[#This Row],[Div]]-N32)/N32</f>
        <v>5.5928411633109756E-2</v>
      </c>
    </row>
    <row r="34" spans="2:20" x14ac:dyDescent="0.25">
      <c r="C34" s="24"/>
      <c r="D34" s="20"/>
      <c r="E34" s="3"/>
      <c r="F34" s="25"/>
      <c r="G34" s="21"/>
      <c r="H34" s="3"/>
      <c r="I34" s="25"/>
      <c r="J34" s="21"/>
      <c r="K34" s="3"/>
      <c r="L34" s="25"/>
      <c r="M34" s="21"/>
      <c r="N34" s="3">
        <v>4.5999999999999996</v>
      </c>
      <c r="O34" s="4"/>
      <c r="P34" s="19"/>
      <c r="Q34" s="31">
        <f>(Table2[[#This Row],[Rev]]-E33)/E33</f>
        <v>-1</v>
      </c>
      <c r="R34" s="31">
        <f>(Table2[[#This Row],[FCF]]-H33)/H33</f>
        <v>-1</v>
      </c>
      <c r="S34" s="31">
        <f>(Table2[[#This Row],[EPS]]-K33)/K33</f>
        <v>-1</v>
      </c>
      <c r="T34" s="31">
        <f>(Table2[[#This Row],[Div]]-N33)/N33</f>
        <v>8.2862523540489508E-2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B2:T32"/>
  <sheetViews>
    <sheetView workbookViewId="0">
      <selection activeCell="B3" sqref="B3:T32"/>
    </sheetView>
  </sheetViews>
  <sheetFormatPr defaultRowHeight="15" x14ac:dyDescent="0.25"/>
  <cols>
    <col min="2" max="2" width="12.42578125" customWidth="1"/>
    <col min="3" max="4" width="11.5703125" bestFit="1" customWidth="1"/>
    <col min="5" max="5" width="13.140625" customWidth="1"/>
    <col min="7" max="7" width="17" customWidth="1"/>
    <col min="8" max="8" width="11.5703125" bestFit="1" customWidth="1"/>
    <col min="10" max="10" width="11.42578125" customWidth="1"/>
    <col min="11" max="11" width="12.7109375" customWidth="1"/>
    <col min="12" max="12" width="15.28515625" customWidth="1"/>
    <col min="13" max="13" width="13.140625" bestFit="1" customWidth="1"/>
    <col min="14" max="14" width="11.28515625" bestFit="1" customWidth="1"/>
    <col min="15" max="15" width="14.85546875" customWidth="1"/>
    <col min="16" max="16" width="11.28515625" bestFit="1" customWidth="1"/>
    <col min="17" max="18" width="12.7109375" bestFit="1" customWidth="1"/>
    <col min="19" max="19" width="12.28515625" customWidth="1"/>
  </cols>
  <sheetData>
    <row r="2" spans="2:20" x14ac:dyDescent="0.25">
      <c r="B2" t="s">
        <v>5</v>
      </c>
      <c r="C2" t="s">
        <v>8</v>
      </c>
      <c r="D2" t="s">
        <v>24</v>
      </c>
      <c r="E2" t="s">
        <v>25</v>
      </c>
      <c r="F2" s="4" t="s">
        <v>26</v>
      </c>
      <c r="G2" t="s">
        <v>27</v>
      </c>
      <c r="H2" t="s">
        <v>28</v>
      </c>
      <c r="I2" s="4" t="s">
        <v>29</v>
      </c>
      <c r="J2" t="s">
        <v>30</v>
      </c>
      <c r="K2" s="4" t="s">
        <v>31</v>
      </c>
      <c r="L2" t="s">
        <v>15</v>
      </c>
      <c r="M2" s="4" t="s">
        <v>68</v>
      </c>
      <c r="N2" t="s">
        <v>32</v>
      </c>
      <c r="O2" s="4" t="s">
        <v>33</v>
      </c>
      <c r="P2" t="s">
        <v>16</v>
      </c>
      <c r="Q2" s="4" t="s">
        <v>69</v>
      </c>
      <c r="R2" t="s">
        <v>34</v>
      </c>
      <c r="S2" s="4" t="s">
        <v>35</v>
      </c>
      <c r="T2" s="4" t="s">
        <v>73</v>
      </c>
    </row>
    <row r="3" spans="2:20" x14ac:dyDescent="0.25">
      <c r="B3" t="s">
        <v>76</v>
      </c>
      <c r="C3" s="3">
        <v>21970</v>
      </c>
      <c r="D3" s="3">
        <v>9277.7000000000007</v>
      </c>
      <c r="E3" s="3">
        <v>12692.3</v>
      </c>
      <c r="F3" s="5">
        <v>0.57771051433773302</v>
      </c>
      <c r="G3" s="3">
        <v>2637.1</v>
      </c>
      <c r="H3" s="3">
        <v>10055.200000000001</v>
      </c>
      <c r="I3" s="6">
        <v>0.120031861629494</v>
      </c>
      <c r="J3" s="3">
        <v>374.3</v>
      </c>
      <c r="K3" s="6">
        <v>1.7036868456986799E-2</v>
      </c>
      <c r="L3" s="3">
        <v>2711.6</v>
      </c>
      <c r="M3" s="6">
        <v>0.12342284934000899</v>
      </c>
      <c r="N3" s="3">
        <v>-1549.6</v>
      </c>
      <c r="O3" s="6">
        <v>-7.05325443786982E-2</v>
      </c>
      <c r="P3" s="3">
        <v>1162</v>
      </c>
      <c r="Q3" s="6">
        <v>5.2890304961310801E-2</v>
      </c>
      <c r="R3" s="3">
        <v>-395.5</v>
      </c>
      <c r="S3" s="6">
        <v>-1.8001820664542499E-2</v>
      </c>
      <c r="T3" s="6">
        <v>-0.34036144578313199</v>
      </c>
    </row>
    <row r="4" spans="2:20" x14ac:dyDescent="0.25">
      <c r="B4" t="s">
        <v>77</v>
      </c>
      <c r="C4" s="3">
        <v>25020.7</v>
      </c>
      <c r="D4" s="3">
        <v>10805.6</v>
      </c>
      <c r="E4" s="3">
        <v>14215.1</v>
      </c>
      <c r="F4" s="5">
        <v>0.56813358539129599</v>
      </c>
      <c r="G4" s="3">
        <v>2906.5</v>
      </c>
      <c r="H4" s="3">
        <v>11308.6</v>
      </c>
      <c r="I4" s="6">
        <v>0.116163816360053</v>
      </c>
      <c r="J4" s="3">
        <v>1587.9</v>
      </c>
      <c r="K4" s="6">
        <v>6.34634522615274E-2</v>
      </c>
      <c r="L4" s="3">
        <v>3134.4</v>
      </c>
      <c r="M4" s="6">
        <v>0.12527227455666701</v>
      </c>
      <c r="N4" s="3">
        <v>-1981.6</v>
      </c>
      <c r="O4" s="6">
        <v>-7.9198423705172105E-2</v>
      </c>
      <c r="P4" s="3">
        <v>1152.8</v>
      </c>
      <c r="Q4" s="6">
        <v>4.6073850851494902E-2</v>
      </c>
      <c r="R4" s="3">
        <v>-461.6</v>
      </c>
      <c r="S4" s="6">
        <v>-1.8448724456150301E-2</v>
      </c>
      <c r="T4" s="6">
        <v>-0.40041637751561399</v>
      </c>
    </row>
    <row r="5" spans="2:20" x14ac:dyDescent="0.25">
      <c r="B5" t="s">
        <v>78</v>
      </c>
      <c r="C5" s="3">
        <v>28472.400000000001</v>
      </c>
      <c r="D5" s="3">
        <v>12451.1</v>
      </c>
      <c r="E5" s="3">
        <v>16021.3</v>
      </c>
      <c r="F5" s="5">
        <v>0.56269580365546901</v>
      </c>
      <c r="G5" s="3">
        <v>3201.2</v>
      </c>
      <c r="H5" s="3">
        <v>12820.1</v>
      </c>
      <c r="I5" s="6">
        <v>0.11243168823141</v>
      </c>
      <c r="J5" s="3">
        <v>1752</v>
      </c>
      <c r="K5" s="6">
        <v>6.1533274328823599E-2</v>
      </c>
      <c r="L5" s="3">
        <v>3716</v>
      </c>
      <c r="M5" s="6">
        <v>0.13051235582529</v>
      </c>
      <c r="N5" s="3">
        <v>-2253.1999999999998</v>
      </c>
      <c r="O5" s="6">
        <v>-7.9136286368553396E-2</v>
      </c>
      <c r="P5" s="3">
        <v>1462.8</v>
      </c>
      <c r="Q5" s="6">
        <v>5.1376069456736999E-2</v>
      </c>
      <c r="R5" s="3">
        <v>-540.20000000000005</v>
      </c>
      <c r="S5" s="6">
        <v>-1.8972759584720601E-2</v>
      </c>
      <c r="T5" s="6">
        <v>-0.369291769209734</v>
      </c>
    </row>
    <row r="6" spans="2:20" x14ac:dyDescent="0.25">
      <c r="B6" t="s">
        <v>79</v>
      </c>
      <c r="C6" s="3">
        <v>19067</v>
      </c>
      <c r="D6" s="3">
        <v>7216</v>
      </c>
      <c r="E6" s="3">
        <v>11851</v>
      </c>
      <c r="F6" s="5">
        <v>0.62154507788325297</v>
      </c>
      <c r="G6" s="3">
        <v>2672</v>
      </c>
      <c r="H6" s="3">
        <v>9179</v>
      </c>
      <c r="I6" s="6">
        <v>0.14013741018513601</v>
      </c>
      <c r="J6" s="3">
        <v>1606</v>
      </c>
      <c r="K6" s="6">
        <v>8.4229296690617295E-2</v>
      </c>
      <c r="L6" s="3">
        <v>3148</v>
      </c>
      <c r="M6" s="6">
        <v>0.165102008706141</v>
      </c>
      <c r="N6" s="3">
        <v>-1365</v>
      </c>
      <c r="O6" s="6">
        <v>-7.1589657523469796E-2</v>
      </c>
      <c r="P6" s="3">
        <v>1783</v>
      </c>
      <c r="Q6" s="6">
        <v>9.3512351182671594E-2</v>
      </c>
      <c r="R6" s="3">
        <v>-599</v>
      </c>
      <c r="S6" s="6">
        <v>-3.1415534693449397E-2</v>
      </c>
      <c r="T6" s="6">
        <v>-0.33595064498036997</v>
      </c>
    </row>
    <row r="7" spans="2:20" x14ac:dyDescent="0.25">
      <c r="B7" t="s">
        <v>80</v>
      </c>
      <c r="C7" s="3">
        <v>20337</v>
      </c>
      <c r="D7" s="3">
        <v>7585</v>
      </c>
      <c r="E7" s="3">
        <v>12752</v>
      </c>
      <c r="F7" s="5">
        <v>0.62703446919407901</v>
      </c>
      <c r="G7" s="3">
        <v>2616</v>
      </c>
      <c r="H7" s="3">
        <v>10136</v>
      </c>
      <c r="I7" s="6">
        <v>0.12863254167281299</v>
      </c>
      <c r="J7" s="3">
        <v>1149</v>
      </c>
      <c r="K7" s="6">
        <v>5.6498008555834103E-2</v>
      </c>
      <c r="L7" s="3">
        <v>3797</v>
      </c>
      <c r="M7" s="6">
        <v>0.18670403697693799</v>
      </c>
      <c r="N7" s="3">
        <v>-1630</v>
      </c>
      <c r="O7" s="6">
        <v>-8.0149481241087603E-2</v>
      </c>
      <c r="P7" s="3">
        <v>2167</v>
      </c>
      <c r="Q7" s="6">
        <v>0.10655455573585</v>
      </c>
      <c r="R7" s="3">
        <v>-675</v>
      </c>
      <c r="S7" s="6">
        <v>-3.3190736096769403E-2</v>
      </c>
      <c r="T7" s="6">
        <v>-0.31149053991693498</v>
      </c>
    </row>
    <row r="8" spans="2:20" x14ac:dyDescent="0.25">
      <c r="B8" t="s">
        <v>81</v>
      </c>
      <c r="C8" s="3">
        <v>20917</v>
      </c>
      <c r="D8" s="3">
        <v>7618</v>
      </c>
      <c r="E8" s="3">
        <v>13299</v>
      </c>
      <c r="F8" s="5">
        <v>0.63579863269111203</v>
      </c>
      <c r="G8" s="3">
        <v>2952</v>
      </c>
      <c r="H8" s="3">
        <v>10347</v>
      </c>
      <c r="I8" s="6">
        <v>0.14112922503226999</v>
      </c>
      <c r="J8" s="3">
        <v>2142</v>
      </c>
      <c r="K8" s="6">
        <v>0.102404742553903</v>
      </c>
      <c r="L8" s="3">
        <v>9655</v>
      </c>
      <c r="M8" s="6">
        <v>0.46158626954152099</v>
      </c>
      <c r="N8" s="3">
        <v>-1506</v>
      </c>
      <c r="O8" s="6">
        <v>-7.1998852607926503E-2</v>
      </c>
      <c r="P8" s="3">
        <v>8149</v>
      </c>
      <c r="Q8" s="6">
        <v>0.389587416933594</v>
      </c>
      <c r="R8" s="3">
        <v>-736</v>
      </c>
      <c r="S8" s="6">
        <v>-3.5186690251948101E-2</v>
      </c>
      <c r="T8" s="6">
        <v>-9.0317830408639097E-2</v>
      </c>
    </row>
    <row r="9" spans="2:20" x14ac:dyDescent="0.25">
      <c r="B9" t="s">
        <v>82</v>
      </c>
      <c r="C9" s="3">
        <v>22348</v>
      </c>
      <c r="D9" s="3">
        <v>8318</v>
      </c>
      <c r="E9" s="3">
        <v>14030</v>
      </c>
      <c r="F9" s="5">
        <v>0.62779667084302804</v>
      </c>
      <c r="G9" s="3">
        <v>2872</v>
      </c>
      <c r="H9" s="3">
        <v>11158</v>
      </c>
      <c r="I9" s="6">
        <v>0.128512618578843</v>
      </c>
      <c r="J9" s="3">
        <v>1993</v>
      </c>
      <c r="K9" s="6">
        <v>8.9180239842491502E-2</v>
      </c>
      <c r="L9" s="3">
        <v>3211</v>
      </c>
      <c r="M9" s="6">
        <v>0.14368176123143001</v>
      </c>
      <c r="N9" s="3">
        <v>-5942</v>
      </c>
      <c r="O9" s="6">
        <v>-0.26588509038840102</v>
      </c>
      <c r="P9" s="3">
        <v>-2731</v>
      </c>
      <c r="Q9" s="6">
        <v>-0.12220332915697101</v>
      </c>
      <c r="R9" s="3">
        <v>-757</v>
      </c>
      <c r="S9" s="6">
        <v>-3.3873277250760697E-2</v>
      </c>
      <c r="T9" s="6">
        <v>0.277187843280849</v>
      </c>
    </row>
    <row r="10" spans="2:20" x14ac:dyDescent="0.25">
      <c r="B10" t="s">
        <v>83</v>
      </c>
      <c r="C10" s="3">
        <v>25093</v>
      </c>
      <c r="D10" s="3">
        <v>10326</v>
      </c>
      <c r="E10" s="3">
        <v>14767</v>
      </c>
      <c r="F10" s="5">
        <v>0.58849081417128202</v>
      </c>
      <c r="G10" s="3">
        <v>3556</v>
      </c>
      <c r="H10" s="3">
        <v>11211</v>
      </c>
      <c r="I10" s="6">
        <v>0.14171282827880199</v>
      </c>
      <c r="J10" s="3">
        <v>2505</v>
      </c>
      <c r="K10" s="6">
        <v>9.9828637468616699E-2</v>
      </c>
      <c r="L10" s="3">
        <v>3605</v>
      </c>
      <c r="M10" s="6">
        <v>0.14366556410154199</v>
      </c>
      <c r="N10" s="3">
        <v>-1341</v>
      </c>
      <c r="O10" s="6">
        <v>-5.3441198740684599E-2</v>
      </c>
      <c r="P10" s="3">
        <v>2264</v>
      </c>
      <c r="Q10" s="6">
        <v>9.0224365360857595E-2</v>
      </c>
      <c r="R10" s="3">
        <v>-935</v>
      </c>
      <c r="S10" s="6">
        <v>-3.7261387637986601E-2</v>
      </c>
      <c r="T10" s="6">
        <v>-0.41298586572438101</v>
      </c>
    </row>
    <row r="11" spans="2:20" x14ac:dyDescent="0.25">
      <c r="B11" t="s">
        <v>84</v>
      </c>
      <c r="C11" s="3">
        <v>25479</v>
      </c>
      <c r="D11" s="3">
        <v>10226</v>
      </c>
      <c r="E11" s="3">
        <v>15253</v>
      </c>
      <c r="F11" s="5">
        <v>0.59864986851917201</v>
      </c>
      <c r="G11" s="3">
        <v>4002</v>
      </c>
      <c r="H11" s="3">
        <v>11251</v>
      </c>
      <c r="I11" s="6">
        <v>0.15707052867066901</v>
      </c>
      <c r="J11" s="3">
        <v>2543</v>
      </c>
      <c r="K11" s="6">
        <v>9.9807684759998405E-2</v>
      </c>
      <c r="L11" s="3">
        <v>4440</v>
      </c>
      <c r="M11" s="6">
        <v>0.17426115624631999</v>
      </c>
      <c r="N11" s="3">
        <v>-1352</v>
      </c>
      <c r="O11" s="6">
        <v>-5.3063307037167801E-2</v>
      </c>
      <c r="P11" s="3">
        <v>3088</v>
      </c>
      <c r="Q11" s="6">
        <v>0.121197849209152</v>
      </c>
      <c r="R11" s="3">
        <v>-949</v>
      </c>
      <c r="S11" s="6">
        <v>-3.7246359747242802E-2</v>
      </c>
      <c r="T11" s="6">
        <v>-0.30731865284974003</v>
      </c>
    </row>
    <row r="12" spans="2:20" x14ac:dyDescent="0.25">
      <c r="B12" t="s">
        <v>85</v>
      </c>
      <c r="C12" s="3">
        <v>23512</v>
      </c>
      <c r="D12" s="3">
        <v>10750</v>
      </c>
      <c r="E12" s="3">
        <v>12762</v>
      </c>
      <c r="F12" s="5">
        <v>0.54278666212997595</v>
      </c>
      <c r="G12" s="3">
        <v>4023</v>
      </c>
      <c r="H12" s="3">
        <v>8739</v>
      </c>
      <c r="I12" s="6">
        <v>0.17110411704661399</v>
      </c>
      <c r="J12" s="3">
        <v>2400</v>
      </c>
      <c r="K12" s="6">
        <v>0.102075535896563</v>
      </c>
      <c r="L12" s="3">
        <v>3820</v>
      </c>
      <c r="M12" s="6">
        <v>0.16247022796869601</v>
      </c>
      <c r="N12" s="3">
        <v>-1324</v>
      </c>
      <c r="O12" s="6">
        <v>-5.6311670636270801E-2</v>
      </c>
      <c r="P12" s="3">
        <v>2496</v>
      </c>
      <c r="Q12" s="6">
        <v>0.106158557332425</v>
      </c>
      <c r="R12" s="3">
        <v>-994</v>
      </c>
      <c r="S12" s="6">
        <v>-4.22762844504933E-2</v>
      </c>
      <c r="T12" s="6">
        <v>-0.39823717948717902</v>
      </c>
    </row>
    <row r="13" spans="2:20" x14ac:dyDescent="0.25">
      <c r="B13" t="s">
        <v>86</v>
      </c>
      <c r="C13" s="3">
        <v>25112</v>
      </c>
      <c r="D13" s="3">
        <v>11497</v>
      </c>
      <c r="E13" s="3">
        <v>13615</v>
      </c>
      <c r="F13" s="5">
        <v>0.54217107359031502</v>
      </c>
      <c r="G13" s="3">
        <v>4519</v>
      </c>
      <c r="H13" s="3">
        <v>9096</v>
      </c>
      <c r="I13" s="6">
        <v>0.179953806944886</v>
      </c>
      <c r="J13" s="3">
        <v>3000</v>
      </c>
      <c r="K13" s="6">
        <v>0.11946479770627499</v>
      </c>
      <c r="L13" s="3">
        <v>4627</v>
      </c>
      <c r="M13" s="6">
        <v>0.18425453966231201</v>
      </c>
      <c r="N13" s="3">
        <v>-1437</v>
      </c>
      <c r="O13" s="6">
        <v>-5.7223638101306103E-2</v>
      </c>
      <c r="P13" s="3">
        <v>3190</v>
      </c>
      <c r="Q13" s="6">
        <v>0.12703090156100599</v>
      </c>
      <c r="R13" s="3">
        <v>-1041</v>
      </c>
      <c r="S13" s="6">
        <v>-4.1454284804077701E-2</v>
      </c>
      <c r="T13" s="6">
        <v>-0.326332288401253</v>
      </c>
    </row>
    <row r="14" spans="2:20" x14ac:dyDescent="0.25">
      <c r="B14" t="s">
        <v>87</v>
      </c>
      <c r="C14" s="3">
        <v>26971</v>
      </c>
      <c r="D14" s="3">
        <v>12379</v>
      </c>
      <c r="E14" s="3">
        <v>14592</v>
      </c>
      <c r="F14" s="5">
        <v>0.54102554595676799</v>
      </c>
      <c r="G14" s="3">
        <v>4987</v>
      </c>
      <c r="H14" s="3">
        <v>9605</v>
      </c>
      <c r="I14" s="6">
        <v>0.184902302473026</v>
      </c>
      <c r="J14" s="3">
        <v>3568</v>
      </c>
      <c r="K14" s="6">
        <v>0.132290237662674</v>
      </c>
      <c r="L14" s="3">
        <v>4328</v>
      </c>
      <c r="M14" s="6">
        <v>0.160468651514589</v>
      </c>
      <c r="N14" s="3">
        <v>-1345</v>
      </c>
      <c r="O14" s="6">
        <v>-4.9868377145823199E-2</v>
      </c>
      <c r="P14" s="3">
        <v>2983</v>
      </c>
      <c r="Q14" s="6">
        <v>0.110600274368766</v>
      </c>
      <c r="R14" s="3">
        <v>-1070</v>
      </c>
      <c r="S14" s="6">
        <v>-3.9672240554669801E-2</v>
      </c>
      <c r="T14" s="6">
        <v>-0.35869929601072698</v>
      </c>
    </row>
    <row r="15" spans="2:20" x14ac:dyDescent="0.25">
      <c r="B15" t="s">
        <v>88</v>
      </c>
      <c r="C15" s="3">
        <v>29261</v>
      </c>
      <c r="D15" s="3">
        <v>12674</v>
      </c>
      <c r="E15" s="3">
        <v>16587</v>
      </c>
      <c r="F15" s="5">
        <v>0.56686374354943403</v>
      </c>
      <c r="G15" s="3">
        <v>5409</v>
      </c>
      <c r="H15" s="3">
        <v>11178</v>
      </c>
      <c r="I15" s="6">
        <v>0.18485355934520301</v>
      </c>
      <c r="J15" s="3">
        <v>4212</v>
      </c>
      <c r="K15" s="6">
        <v>0.14394586651173899</v>
      </c>
      <c r="L15" s="3">
        <v>5054</v>
      </c>
      <c r="M15" s="6">
        <v>0.17272136974129301</v>
      </c>
      <c r="N15" s="3">
        <v>-1387</v>
      </c>
      <c r="O15" s="6">
        <v>-4.74009774102047E-2</v>
      </c>
      <c r="P15" s="3">
        <v>3667</v>
      </c>
      <c r="Q15" s="6">
        <v>0.12532039233108899</v>
      </c>
      <c r="R15" s="3">
        <v>-1329</v>
      </c>
      <c r="S15" s="6">
        <v>-4.5418816855199703E-2</v>
      </c>
      <c r="T15" s="6">
        <v>-0.362421598036542</v>
      </c>
    </row>
    <row r="16" spans="2:20" x14ac:dyDescent="0.25">
      <c r="B16" t="s">
        <v>89</v>
      </c>
      <c r="C16" s="3">
        <v>32562</v>
      </c>
      <c r="D16" s="3">
        <v>14176</v>
      </c>
      <c r="E16" s="3">
        <v>18386</v>
      </c>
      <c r="F16" s="5">
        <v>0.564645906271113</v>
      </c>
      <c r="G16" s="3">
        <v>5922</v>
      </c>
      <c r="H16" s="3">
        <v>12464</v>
      </c>
      <c r="I16" s="6">
        <v>0.181868435599778</v>
      </c>
      <c r="J16" s="3">
        <v>4078</v>
      </c>
      <c r="K16" s="6">
        <v>0.125238007493397</v>
      </c>
      <c r="L16" s="3">
        <v>5852</v>
      </c>
      <c r="M16" s="6">
        <v>0.179718690498126</v>
      </c>
      <c r="N16" s="3">
        <v>-1736</v>
      </c>
      <c r="O16" s="6">
        <v>-5.3313678520975301E-2</v>
      </c>
      <c r="P16" s="3">
        <v>4116</v>
      </c>
      <c r="Q16" s="6">
        <v>0.12640501197715101</v>
      </c>
      <c r="R16" s="3">
        <v>-1642</v>
      </c>
      <c r="S16" s="6">
        <v>-5.04268779558995E-2</v>
      </c>
      <c r="T16" s="6">
        <v>-0.398931000971817</v>
      </c>
    </row>
    <row r="17" spans="2:20" x14ac:dyDescent="0.25">
      <c r="B17" t="s">
        <v>90</v>
      </c>
      <c r="C17" s="3">
        <v>35137</v>
      </c>
      <c r="D17" s="3">
        <v>15762</v>
      </c>
      <c r="E17" s="3">
        <v>19375</v>
      </c>
      <c r="F17" s="5">
        <v>0.55141304038477901</v>
      </c>
      <c r="G17" s="3">
        <v>6502</v>
      </c>
      <c r="H17" s="3">
        <v>12873</v>
      </c>
      <c r="I17" s="6">
        <v>0.18504710134615901</v>
      </c>
      <c r="J17" s="3">
        <v>5642</v>
      </c>
      <c r="K17" s="6">
        <v>0.16057147736004701</v>
      </c>
      <c r="L17" s="3">
        <v>6084</v>
      </c>
      <c r="M17" s="6">
        <v>0.17315080968779301</v>
      </c>
      <c r="N17" s="3">
        <v>-2068</v>
      </c>
      <c r="O17" s="6">
        <v>-5.8855337678230903E-2</v>
      </c>
      <c r="P17" s="3">
        <v>4016</v>
      </c>
      <c r="Q17" s="6">
        <v>0.114295472009562</v>
      </c>
      <c r="R17" s="3">
        <v>-1854</v>
      </c>
      <c r="S17" s="6">
        <v>-5.2764891709593802E-2</v>
      </c>
      <c r="T17" s="6">
        <v>-0.46165338645418302</v>
      </c>
    </row>
    <row r="18" spans="2:20" x14ac:dyDescent="0.25">
      <c r="B18" t="s">
        <v>91</v>
      </c>
      <c r="C18" s="3">
        <v>39474</v>
      </c>
      <c r="D18" s="3">
        <v>18038</v>
      </c>
      <c r="E18" s="3">
        <v>21436</v>
      </c>
      <c r="F18" s="5">
        <v>0.54304098900542097</v>
      </c>
      <c r="G18" s="3">
        <v>7170</v>
      </c>
      <c r="H18" s="3">
        <v>14266</v>
      </c>
      <c r="I18" s="6">
        <v>0.18163854689162401</v>
      </c>
      <c r="J18" s="3">
        <v>5658</v>
      </c>
      <c r="K18" s="6">
        <v>0.14333485332117299</v>
      </c>
      <c r="L18" s="3">
        <v>6934</v>
      </c>
      <c r="M18" s="6">
        <v>0.17565992805390801</v>
      </c>
      <c r="N18" s="3">
        <v>-2430</v>
      </c>
      <c r="O18" s="6">
        <v>-6.1559507523939801E-2</v>
      </c>
      <c r="P18" s="3">
        <v>4504</v>
      </c>
      <c r="Q18" s="6">
        <v>0.11410042052996899</v>
      </c>
      <c r="R18" s="3">
        <v>-2204</v>
      </c>
      <c r="S18" s="6">
        <v>-5.5834219992906699E-2</v>
      </c>
      <c r="T18" s="6">
        <v>-0.48934280639431599</v>
      </c>
    </row>
    <row r="19" spans="2:20" x14ac:dyDescent="0.25">
      <c r="B19" t="s">
        <v>92</v>
      </c>
      <c r="C19" s="3">
        <v>43251</v>
      </c>
      <c r="D19" s="3">
        <v>20351</v>
      </c>
      <c r="E19" s="3">
        <v>22900</v>
      </c>
      <c r="F19" s="5">
        <v>0.52946752676238695</v>
      </c>
      <c r="G19" s="3">
        <v>6959</v>
      </c>
      <c r="H19" s="3">
        <v>15941</v>
      </c>
      <c r="I19" s="6">
        <v>0.160898013918753</v>
      </c>
      <c r="J19" s="3">
        <v>5142</v>
      </c>
      <c r="K19" s="6">
        <v>0.11888742456821801</v>
      </c>
      <c r="L19" s="3">
        <v>6999</v>
      </c>
      <c r="M19" s="6">
        <v>0.16182284802663499</v>
      </c>
      <c r="N19" s="3">
        <v>-2446</v>
      </c>
      <c r="O19" s="6">
        <v>-5.65536056969781E-2</v>
      </c>
      <c r="P19" s="3">
        <v>4553</v>
      </c>
      <c r="Q19" s="6">
        <v>0.105269242329657</v>
      </c>
      <c r="R19" s="3">
        <v>-2541</v>
      </c>
      <c r="S19" s="6">
        <v>-5.8750086703197597E-2</v>
      </c>
      <c r="T19" s="6">
        <v>-0.55809356468262605</v>
      </c>
    </row>
    <row r="20" spans="2:20" x14ac:dyDescent="0.25">
      <c r="B20" t="s">
        <v>93</v>
      </c>
      <c r="C20" s="3">
        <v>43232</v>
      </c>
      <c r="D20" s="3">
        <v>20099</v>
      </c>
      <c r="E20" s="3">
        <v>23133</v>
      </c>
      <c r="F20" s="5">
        <v>0.53508974833456702</v>
      </c>
      <c r="G20" s="3">
        <v>8044</v>
      </c>
      <c r="H20" s="3">
        <v>15089</v>
      </c>
      <c r="I20" s="6">
        <v>0.186065877128053</v>
      </c>
      <c r="J20" s="3">
        <v>5946</v>
      </c>
      <c r="K20" s="6">
        <v>0.13753700962250101</v>
      </c>
      <c r="L20" s="3">
        <v>6796</v>
      </c>
      <c r="M20" s="6">
        <v>0.15719837157660899</v>
      </c>
      <c r="N20" s="3">
        <v>-2128</v>
      </c>
      <c r="O20" s="6">
        <v>-4.92227979274611E-2</v>
      </c>
      <c r="P20" s="3">
        <v>4668</v>
      </c>
      <c r="Q20" s="6">
        <v>0.107975573649148</v>
      </c>
      <c r="R20" s="3">
        <v>-2732</v>
      </c>
      <c r="S20" s="6">
        <v>-6.3193930421909697E-2</v>
      </c>
      <c r="T20" s="6">
        <v>-0.58526135389888601</v>
      </c>
    </row>
    <row r="21" spans="2:20" x14ac:dyDescent="0.25">
      <c r="B21" t="s">
        <v>94</v>
      </c>
      <c r="C21" s="3">
        <v>57838</v>
      </c>
      <c r="D21" s="3">
        <v>26575</v>
      </c>
      <c r="E21" s="3">
        <v>31263</v>
      </c>
      <c r="F21" s="5">
        <v>0.54052698917666497</v>
      </c>
      <c r="G21" s="3">
        <v>8332</v>
      </c>
      <c r="H21" s="3">
        <v>22931</v>
      </c>
      <c r="I21" s="6">
        <v>0.14405754002558799</v>
      </c>
      <c r="J21" s="3">
        <v>6320</v>
      </c>
      <c r="K21" s="6">
        <v>0.109270721670873</v>
      </c>
      <c r="L21" s="3">
        <v>8448</v>
      </c>
      <c r="M21" s="6">
        <v>0.14606314187904099</v>
      </c>
      <c r="N21" s="3">
        <v>-3253</v>
      </c>
      <c r="O21" s="6">
        <v>-5.6243300252429199E-2</v>
      </c>
      <c r="P21" s="3">
        <v>5195</v>
      </c>
      <c r="Q21" s="6">
        <v>8.9819841626612204E-2</v>
      </c>
      <c r="R21" s="3">
        <v>-2978</v>
      </c>
      <c r="S21" s="6">
        <v>-5.1488640686054098E-2</v>
      </c>
      <c r="T21" s="6">
        <v>-0.57324350336862295</v>
      </c>
    </row>
    <row r="22" spans="2:20" x14ac:dyDescent="0.25">
      <c r="B22" t="s">
        <v>95</v>
      </c>
      <c r="C22" s="3">
        <v>66504</v>
      </c>
      <c r="D22" s="3">
        <v>31593</v>
      </c>
      <c r="E22" s="3">
        <v>34911</v>
      </c>
      <c r="F22" s="5">
        <v>0.52494586791771902</v>
      </c>
      <c r="G22" s="3">
        <v>9633</v>
      </c>
      <c r="H22" s="3">
        <v>25278</v>
      </c>
      <c r="I22" s="6">
        <v>0.14484843016961299</v>
      </c>
      <c r="J22" s="3">
        <v>6443</v>
      </c>
      <c r="K22" s="6">
        <v>9.6881390593046998E-2</v>
      </c>
      <c r="L22" s="3">
        <v>8944</v>
      </c>
      <c r="M22" s="6">
        <v>0.134488151088656</v>
      </c>
      <c r="N22" s="3">
        <v>-3339</v>
      </c>
      <c r="O22" s="6">
        <v>-5.02075063154096E-2</v>
      </c>
      <c r="P22" s="3">
        <v>5605</v>
      </c>
      <c r="Q22" s="6">
        <v>8.4280644773246705E-2</v>
      </c>
      <c r="R22" s="3">
        <v>-3157</v>
      </c>
      <c r="S22" s="6">
        <v>-4.7470828822326401E-2</v>
      </c>
      <c r="T22" s="6">
        <v>-0.56324710080285401</v>
      </c>
    </row>
    <row r="23" spans="2:20" x14ac:dyDescent="0.25">
      <c r="B23" t="s">
        <v>96</v>
      </c>
      <c r="C23" s="3">
        <v>65492</v>
      </c>
      <c r="D23" s="3">
        <v>31291</v>
      </c>
      <c r="E23" s="3">
        <v>34201</v>
      </c>
      <c r="F23" s="5">
        <v>0.52221645391803495</v>
      </c>
      <c r="G23" s="3">
        <v>9112</v>
      </c>
      <c r="H23" s="3">
        <v>25089</v>
      </c>
      <c r="I23" s="6">
        <v>0.13913149697673</v>
      </c>
      <c r="J23" s="3">
        <v>6178</v>
      </c>
      <c r="K23" s="6">
        <v>9.4332132168814503E-2</v>
      </c>
      <c r="L23" s="3">
        <v>8479</v>
      </c>
      <c r="M23" s="6">
        <v>0.129466194344347</v>
      </c>
      <c r="N23" s="3">
        <v>-2714</v>
      </c>
      <c r="O23" s="6">
        <v>-4.1440175899346399E-2</v>
      </c>
      <c r="P23" s="3">
        <v>5765</v>
      </c>
      <c r="Q23" s="6">
        <v>8.8026018445000895E-2</v>
      </c>
      <c r="R23" s="3">
        <v>-3305</v>
      </c>
      <c r="S23" s="6">
        <v>-5.0464178831002203E-2</v>
      </c>
      <c r="T23" s="6">
        <v>-0.57328707718993899</v>
      </c>
    </row>
    <row r="24" spans="2:20" x14ac:dyDescent="0.25">
      <c r="B24" t="s">
        <v>97</v>
      </c>
      <c r="C24" s="3">
        <v>66415</v>
      </c>
      <c r="D24" s="3">
        <v>31243</v>
      </c>
      <c r="E24" s="3">
        <v>35172</v>
      </c>
      <c r="F24" s="5">
        <v>0.52957916133403504</v>
      </c>
      <c r="G24" s="3">
        <v>9705</v>
      </c>
      <c r="H24" s="3">
        <v>25467</v>
      </c>
      <c r="I24" s="6">
        <v>0.146126628020778</v>
      </c>
      <c r="J24" s="3">
        <v>6740</v>
      </c>
      <c r="K24" s="6">
        <v>0.101483098697583</v>
      </c>
      <c r="L24" s="3">
        <v>9688</v>
      </c>
      <c r="M24" s="6">
        <v>0.14587066174809901</v>
      </c>
      <c r="N24" s="3">
        <v>-2795</v>
      </c>
      <c r="O24" s="6">
        <v>-4.2083866596401398E-2</v>
      </c>
      <c r="P24" s="3">
        <v>6893</v>
      </c>
      <c r="Q24" s="6">
        <v>0.103786795151697</v>
      </c>
      <c r="R24" s="3">
        <v>-3434</v>
      </c>
      <c r="S24" s="6">
        <v>-5.1705187081231598E-2</v>
      </c>
      <c r="T24" s="6">
        <v>-0.498186566081532</v>
      </c>
    </row>
    <row r="25" spans="2:20" x14ac:dyDescent="0.25">
      <c r="B25" t="s">
        <v>98</v>
      </c>
      <c r="C25" s="3">
        <v>66683</v>
      </c>
      <c r="D25" s="3">
        <v>31238</v>
      </c>
      <c r="E25" s="3">
        <v>35445</v>
      </c>
      <c r="F25" s="5">
        <v>0.53154477153097401</v>
      </c>
      <c r="G25" s="3">
        <v>9581</v>
      </c>
      <c r="H25" s="3">
        <v>25864</v>
      </c>
      <c r="I25" s="6">
        <v>0.143679798449379</v>
      </c>
      <c r="J25" s="3">
        <v>6513</v>
      </c>
      <c r="K25" s="6">
        <v>9.7671070587705994E-2</v>
      </c>
      <c r="L25" s="3">
        <v>10506</v>
      </c>
      <c r="M25" s="6">
        <v>0.15755139990702199</v>
      </c>
      <c r="N25" s="3">
        <v>-2859</v>
      </c>
      <c r="O25" s="6">
        <v>-4.2874495748541602E-2</v>
      </c>
      <c r="P25" s="3">
        <v>7647</v>
      </c>
      <c r="Q25" s="6">
        <v>0.114676904158481</v>
      </c>
      <c r="R25" s="3">
        <v>-3730</v>
      </c>
      <c r="S25" s="6">
        <v>-5.5936295607576098E-2</v>
      </c>
      <c r="T25" s="6">
        <v>-0.48777298286909898</v>
      </c>
    </row>
    <row r="26" spans="2:20" x14ac:dyDescent="0.25">
      <c r="B26" t="s">
        <v>99</v>
      </c>
      <c r="C26" s="3">
        <v>63056</v>
      </c>
      <c r="D26" s="3">
        <v>28731</v>
      </c>
      <c r="E26" s="3">
        <v>34325</v>
      </c>
      <c r="F26" s="5">
        <v>0.54435739659984705</v>
      </c>
      <c r="G26" s="3">
        <v>9712</v>
      </c>
      <c r="H26" s="3">
        <v>24613</v>
      </c>
      <c r="I26" s="6">
        <v>0.15402182187262101</v>
      </c>
      <c r="J26" s="3">
        <v>5452</v>
      </c>
      <c r="K26" s="6">
        <v>8.6462826693732495E-2</v>
      </c>
      <c r="L26" s="3">
        <v>10864</v>
      </c>
      <c r="M26" s="6">
        <v>0.172291296625222</v>
      </c>
      <c r="N26" s="3">
        <v>-2758</v>
      </c>
      <c r="O26" s="6">
        <v>-4.3738898756660698E-2</v>
      </c>
      <c r="P26" s="3">
        <v>8106</v>
      </c>
      <c r="Q26" s="6">
        <v>0.12855239786856101</v>
      </c>
      <c r="R26" s="3">
        <v>-4040</v>
      </c>
      <c r="S26" s="6">
        <v>-6.4070032986551603E-2</v>
      </c>
      <c r="T26" s="6">
        <v>-0.49839624969158602</v>
      </c>
    </row>
    <row r="27" spans="2:20" x14ac:dyDescent="0.25">
      <c r="B27" t="s">
        <v>100</v>
      </c>
      <c r="C27" s="3">
        <v>62799</v>
      </c>
      <c r="D27" s="3">
        <v>28222</v>
      </c>
      <c r="E27" s="3">
        <v>34577</v>
      </c>
      <c r="F27" s="5">
        <v>0.55059793945763402</v>
      </c>
      <c r="G27" s="3">
        <v>9804</v>
      </c>
      <c r="H27" s="3">
        <v>24773</v>
      </c>
      <c r="I27" s="6">
        <v>0.156117135623178</v>
      </c>
      <c r="J27" s="3">
        <v>6329</v>
      </c>
      <c r="K27" s="6">
        <v>0.10078185958375099</v>
      </c>
      <c r="L27" s="3">
        <v>10663</v>
      </c>
      <c r="M27" s="6">
        <v>0.169795697383716</v>
      </c>
      <c r="N27" s="3">
        <v>-3040</v>
      </c>
      <c r="O27" s="6">
        <v>-4.8408414146721999E-2</v>
      </c>
      <c r="P27" s="3">
        <v>7623</v>
      </c>
      <c r="Q27" s="6">
        <v>0.12138728323699401</v>
      </c>
      <c r="R27" s="3">
        <v>-4227</v>
      </c>
      <c r="S27" s="6">
        <v>-6.7309989012563895E-2</v>
      </c>
      <c r="T27" s="6">
        <v>-0.55450609996064504</v>
      </c>
    </row>
    <row r="28" spans="2:20" x14ac:dyDescent="0.25">
      <c r="B28" t="s">
        <v>101</v>
      </c>
      <c r="C28" s="3">
        <v>63525</v>
      </c>
      <c r="D28" s="3">
        <v>28796</v>
      </c>
      <c r="E28" s="3">
        <v>34729</v>
      </c>
      <c r="F28" s="5">
        <v>0.54669815033451397</v>
      </c>
      <c r="G28" s="3">
        <v>10276</v>
      </c>
      <c r="H28" s="3">
        <v>24453</v>
      </c>
      <c r="I28" s="6">
        <v>0.161763085399449</v>
      </c>
      <c r="J28" s="3">
        <v>4857</v>
      </c>
      <c r="K28" s="6">
        <v>7.6458087367178199E-2</v>
      </c>
      <c r="L28" s="3">
        <v>10030</v>
      </c>
      <c r="M28" s="6">
        <v>0.15789059425422999</v>
      </c>
      <c r="N28" s="3">
        <v>-2969</v>
      </c>
      <c r="O28" s="6">
        <v>-4.6737504919323103E-2</v>
      </c>
      <c r="P28" s="3">
        <v>7061</v>
      </c>
      <c r="Q28" s="6">
        <v>0.111153089334907</v>
      </c>
      <c r="R28" s="3">
        <v>-4472</v>
      </c>
      <c r="S28" s="6">
        <v>-7.0397481306572196E-2</v>
      </c>
      <c r="T28" s="6">
        <v>-0.633338054099985</v>
      </c>
    </row>
    <row r="29" spans="2:20" x14ac:dyDescent="0.25">
      <c r="B29" t="s">
        <v>102</v>
      </c>
      <c r="C29" s="3">
        <v>64661</v>
      </c>
      <c r="D29" s="3">
        <v>29381</v>
      </c>
      <c r="E29" s="3">
        <v>35280</v>
      </c>
      <c r="F29" s="5">
        <v>0.54561482191738397</v>
      </c>
      <c r="G29" s="3">
        <v>10110</v>
      </c>
      <c r="H29" s="3">
        <v>25170</v>
      </c>
      <c r="I29" s="6">
        <v>0.156353907301155</v>
      </c>
      <c r="J29" s="3">
        <v>12515</v>
      </c>
      <c r="K29" s="6">
        <v>0.193547888217008</v>
      </c>
      <c r="L29" s="3">
        <v>9415</v>
      </c>
      <c r="M29" s="6">
        <v>0.14560554275374599</v>
      </c>
      <c r="N29" s="3">
        <v>-3282</v>
      </c>
      <c r="O29" s="6">
        <v>-5.0757025100137597E-2</v>
      </c>
      <c r="P29" s="3">
        <v>6133</v>
      </c>
      <c r="Q29" s="6">
        <v>9.4848517653608799E-2</v>
      </c>
      <c r="R29" s="3">
        <v>-4930</v>
      </c>
      <c r="S29" s="6">
        <v>-7.6243794559316999E-2</v>
      </c>
      <c r="T29" s="6">
        <v>-0.80384803521930503</v>
      </c>
    </row>
    <row r="30" spans="2:20" x14ac:dyDescent="0.25">
      <c r="B30" t="s">
        <v>103</v>
      </c>
      <c r="C30" s="3">
        <v>67161</v>
      </c>
      <c r="D30" s="3">
        <v>30132</v>
      </c>
      <c r="E30" s="3">
        <v>37029</v>
      </c>
      <c r="F30" s="5">
        <v>0.55134676374681701</v>
      </c>
      <c r="G30" s="3">
        <v>10291</v>
      </c>
      <c r="H30" s="3">
        <v>26738</v>
      </c>
      <c r="I30" s="6">
        <v>0.15322880838581901</v>
      </c>
      <c r="J30" s="3">
        <v>7314</v>
      </c>
      <c r="K30" s="6">
        <v>0.108902488051101</v>
      </c>
      <c r="L30" s="3">
        <v>9649</v>
      </c>
      <c r="M30" s="6">
        <v>0.14366968925418</v>
      </c>
      <c r="N30" s="3">
        <v>-4232</v>
      </c>
      <c r="O30" s="6">
        <v>-6.3012760381769103E-2</v>
      </c>
      <c r="P30" s="3">
        <v>5417</v>
      </c>
      <c r="Q30" s="6">
        <v>8.0656928872410993E-2</v>
      </c>
      <c r="R30" s="3">
        <v>-5304</v>
      </c>
      <c r="S30" s="6">
        <v>-7.8974404788493296E-2</v>
      </c>
      <c r="T30" s="6">
        <v>-0.97913974524644598</v>
      </c>
    </row>
    <row r="31" spans="2:20" x14ac:dyDescent="0.25">
      <c r="B31" t="s">
        <v>104</v>
      </c>
      <c r="C31" s="3">
        <v>70372</v>
      </c>
      <c r="D31" s="3">
        <v>31797</v>
      </c>
      <c r="E31" s="3">
        <v>38575</v>
      </c>
      <c r="F31" s="5">
        <v>0.54815835843801497</v>
      </c>
      <c r="G31" s="3">
        <v>10080</v>
      </c>
      <c r="H31" s="3">
        <v>28495</v>
      </c>
      <c r="I31" s="6">
        <v>0.14323878815437899</v>
      </c>
      <c r="J31" s="3">
        <v>7120</v>
      </c>
      <c r="K31" s="6">
        <v>0.101176604331268</v>
      </c>
      <c r="L31" s="3">
        <v>10613</v>
      </c>
      <c r="M31" s="6">
        <v>0.150812823281987</v>
      </c>
      <c r="N31" s="3">
        <v>-4240</v>
      </c>
      <c r="O31" s="6">
        <v>-6.0251236287159601E-2</v>
      </c>
      <c r="P31" s="3">
        <v>6373</v>
      </c>
      <c r="Q31" s="6">
        <v>9.05615869948274E-2</v>
      </c>
      <c r="R31" s="3">
        <v>-5509</v>
      </c>
      <c r="S31" s="6">
        <v>-7.8283976581594902E-2</v>
      </c>
      <c r="T31" s="6">
        <v>-0.86442805586066196</v>
      </c>
    </row>
    <row r="32" spans="2:20" x14ac:dyDescent="0.25">
      <c r="B32" t="s">
        <v>105</v>
      </c>
      <c r="C32" s="3">
        <v>79474</v>
      </c>
      <c r="D32" s="3">
        <v>37075</v>
      </c>
      <c r="E32" s="3">
        <v>42399</v>
      </c>
      <c r="F32" s="5">
        <v>0.53349523114477604</v>
      </c>
      <c r="G32" s="3">
        <v>11162</v>
      </c>
      <c r="H32" s="3">
        <v>31237</v>
      </c>
      <c r="I32" s="6">
        <v>0.14044844854921101</v>
      </c>
      <c r="J32" s="3">
        <v>7618</v>
      </c>
      <c r="K32" s="6">
        <v>9.5855248257291595E-2</v>
      </c>
      <c r="L32" s="3">
        <v>11616</v>
      </c>
      <c r="M32" s="6">
        <v>0.14616100863175299</v>
      </c>
      <c r="N32" s="3">
        <v>-4625</v>
      </c>
      <c r="O32" s="6">
        <v>-5.8195132999471502E-2</v>
      </c>
      <c r="P32" s="3">
        <v>6991</v>
      </c>
      <c r="Q32" s="6">
        <v>8.7965875632282198E-2</v>
      </c>
      <c r="R32" s="3">
        <v>-5815</v>
      </c>
      <c r="S32" s="6">
        <v>-7.3168583436092297E-2</v>
      </c>
      <c r="T32" s="6">
        <v>-0.83178372192819305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B2:K32"/>
  <sheetViews>
    <sheetView workbookViewId="0">
      <selection activeCell="C3" sqref="C3:F32"/>
    </sheetView>
  </sheetViews>
  <sheetFormatPr defaultRowHeight="15" x14ac:dyDescent="0.25"/>
  <cols>
    <col min="2" max="2" width="12.42578125" customWidth="1"/>
    <col min="3" max="3" width="11.5703125" bestFit="1" customWidth="1"/>
    <col min="4" max="4" width="11.28515625" bestFit="1" customWidth="1"/>
    <col min="5" max="5" width="14.7109375" customWidth="1"/>
    <col min="6" max="6" width="19.85546875" customWidth="1"/>
    <col min="7" max="7" width="20.28515625" bestFit="1" customWidth="1"/>
    <col min="8" max="8" width="11.5703125" bestFit="1" customWidth="1"/>
    <col min="9" max="9" width="9.85546875" bestFit="1" customWidth="1"/>
    <col min="10" max="11" width="13" bestFit="1" customWidth="1"/>
  </cols>
  <sheetData>
    <row r="2" spans="2:11" x14ac:dyDescent="0.25">
      <c r="B2" t="s">
        <v>5</v>
      </c>
      <c r="C2" t="s">
        <v>8</v>
      </c>
      <c r="D2" t="s">
        <v>16</v>
      </c>
      <c r="E2" t="s">
        <v>10</v>
      </c>
      <c r="F2" t="s">
        <v>12</v>
      </c>
      <c r="G2" t="s">
        <v>13</v>
      </c>
      <c r="H2" s="26" t="s">
        <v>14</v>
      </c>
      <c r="I2" s="26" t="s">
        <v>9</v>
      </c>
      <c r="J2" s="26" t="s">
        <v>11</v>
      </c>
      <c r="K2" s="26" t="s">
        <v>67</v>
      </c>
    </row>
    <row r="3" spans="2:11" x14ac:dyDescent="0.25">
      <c r="B3" t="s">
        <v>76</v>
      </c>
      <c r="C3" s="3">
        <v>21970</v>
      </c>
      <c r="D3" s="3">
        <v>1162</v>
      </c>
      <c r="E3" s="3">
        <v>-395.5</v>
      </c>
      <c r="F3" s="3">
        <v>30468.948</v>
      </c>
      <c r="G3">
        <v>1627.3910000000001</v>
      </c>
      <c r="H3" s="31" t="e">
        <f>(Table3[[#This Row],[SharesOutstanding]]-G2)/G2</f>
        <v>#VALUE!</v>
      </c>
      <c r="I3" s="31" t="e">
        <f>(Table3[[#This Row],[Revenue]]-C2)/C2</f>
        <v>#VALUE!</v>
      </c>
      <c r="J3" s="31" t="e">
        <f>(Table3[[#This Row],[Dividend]]-E2)/E2</f>
        <v>#VALUE!</v>
      </c>
      <c r="K3" s="31" t="e">
        <f>(Table3[[#This Row],[MarketValue]]-F2)/F2</f>
        <v>#VALUE!</v>
      </c>
    </row>
    <row r="4" spans="2:11" x14ac:dyDescent="0.25">
      <c r="B4" t="s">
        <v>77</v>
      </c>
      <c r="C4" s="3">
        <v>25020.7</v>
      </c>
      <c r="D4" s="3">
        <v>1152.8</v>
      </c>
      <c r="E4" s="3">
        <v>-461.6</v>
      </c>
      <c r="F4" s="3">
        <v>30010.116999999998</v>
      </c>
      <c r="G4">
        <v>1613.239</v>
      </c>
      <c r="H4" s="31">
        <f>(Table3[[#This Row],[SharesOutstanding]]-G3)/G3</f>
        <v>-8.6961277283701607E-3</v>
      </c>
      <c r="I4" s="31">
        <f>(Table3[[#This Row],[Revenue]]-C3)/C3</f>
        <v>0.13885753299954487</v>
      </c>
      <c r="J4" s="31">
        <f>(Table3[[#This Row],[Dividend]]-E3)/E3</f>
        <v>0.16713021491782559</v>
      </c>
      <c r="K4" s="31">
        <f>(Table3[[#This Row],[MarketValue]]-F3)/F3</f>
        <v>-1.5058970857805854E-2</v>
      </c>
    </row>
    <row r="5" spans="2:11" x14ac:dyDescent="0.25">
      <c r="B5" t="s">
        <v>78</v>
      </c>
      <c r="C5" s="3">
        <v>28472.400000000001</v>
      </c>
      <c r="D5" s="3">
        <v>1462.8</v>
      </c>
      <c r="E5" s="3">
        <v>-540.20000000000005</v>
      </c>
      <c r="F5" s="3">
        <v>26317.887999999999</v>
      </c>
      <c r="G5">
        <v>1608.701</v>
      </c>
      <c r="H5" s="31">
        <f>(Table3[[#This Row],[SharesOutstanding]]-G4)/G4</f>
        <v>-2.8129743949904576E-3</v>
      </c>
      <c r="I5" s="31">
        <f>(Table3[[#This Row],[Revenue]]-C4)/C4</f>
        <v>0.13795377427490041</v>
      </c>
      <c r="J5" s="31">
        <f>(Table3[[#This Row],[Dividend]]-E4)/E4</f>
        <v>0.1702772963604853</v>
      </c>
      <c r="K5" s="31">
        <f>(Table3[[#This Row],[MarketValue]]-F4)/F4</f>
        <v>-0.12303280923563209</v>
      </c>
    </row>
    <row r="6" spans="2:11" x14ac:dyDescent="0.25">
      <c r="B6" t="s">
        <v>79</v>
      </c>
      <c r="C6" s="3">
        <v>19067</v>
      </c>
      <c r="D6" s="3">
        <v>1783</v>
      </c>
      <c r="E6" s="3">
        <v>-599</v>
      </c>
      <c r="F6" s="3">
        <v>40468.527999999998</v>
      </c>
      <c r="G6">
        <v>1608</v>
      </c>
      <c r="H6" s="31">
        <f>(Table3[[#This Row],[SharesOutstanding]]-G5)/G5</f>
        <v>-4.3575530816479996E-4</v>
      </c>
      <c r="I6" s="31">
        <f>(Table3[[#This Row],[Revenue]]-C5)/C5</f>
        <v>-0.33033393742712241</v>
      </c>
      <c r="J6" s="31">
        <f>(Table3[[#This Row],[Dividend]]-E5)/E5</f>
        <v>0.10884857460199916</v>
      </c>
      <c r="K6" s="31">
        <f>(Table3[[#This Row],[MarketValue]]-F5)/F5</f>
        <v>0.53768144313099897</v>
      </c>
    </row>
    <row r="7" spans="2:11" x14ac:dyDescent="0.25">
      <c r="B7" t="s">
        <v>80</v>
      </c>
      <c r="C7" s="3">
        <v>20337</v>
      </c>
      <c r="D7" s="3">
        <v>2167</v>
      </c>
      <c r="E7" s="3">
        <v>-675</v>
      </c>
      <c r="F7" s="3">
        <v>41939.040000000001</v>
      </c>
      <c r="G7">
        <v>1606</v>
      </c>
      <c r="H7" s="31">
        <f>(Table3[[#This Row],[SharesOutstanding]]-G6)/G6</f>
        <v>-1.2437810945273632E-3</v>
      </c>
      <c r="I7" s="31">
        <f>(Table3[[#This Row],[Revenue]]-C6)/C6</f>
        <v>6.6607227146378553E-2</v>
      </c>
      <c r="J7" s="31">
        <f>(Table3[[#This Row],[Dividend]]-E6)/E6</f>
        <v>0.12687813021702837</v>
      </c>
      <c r="K7" s="31">
        <f>(Table3[[#This Row],[MarketValue]]-F6)/F6</f>
        <v>3.6337175397138301E-2</v>
      </c>
    </row>
    <row r="8" spans="2:11" x14ac:dyDescent="0.25">
      <c r="B8" t="s">
        <v>81</v>
      </c>
      <c r="C8" s="3">
        <v>20917</v>
      </c>
      <c r="D8" s="3">
        <v>8149</v>
      </c>
      <c r="E8" s="3">
        <v>-736</v>
      </c>
      <c r="F8" s="3">
        <v>54729.125</v>
      </c>
      <c r="G8">
        <v>1570</v>
      </c>
      <c r="H8" s="31">
        <f>(Table3[[#This Row],[SharesOutstanding]]-G7)/G7</f>
        <v>-2.2415940224159402E-2</v>
      </c>
      <c r="I8" s="31">
        <f>(Table3[[#This Row],[Revenue]]-C7)/C7</f>
        <v>2.8519447312779663E-2</v>
      </c>
      <c r="J8" s="31">
        <f>(Table3[[#This Row],[Dividend]]-E7)/E7</f>
        <v>9.0370370370370365E-2</v>
      </c>
      <c r="K8" s="31">
        <f>(Table3[[#This Row],[MarketValue]]-F7)/F7</f>
        <v>0.30496847328884968</v>
      </c>
    </row>
    <row r="9" spans="2:11" x14ac:dyDescent="0.25">
      <c r="B9" t="s">
        <v>82</v>
      </c>
      <c r="C9" s="3">
        <v>22348</v>
      </c>
      <c r="D9" s="3">
        <v>-2731</v>
      </c>
      <c r="E9" s="3">
        <v>-757</v>
      </c>
      <c r="F9" s="3">
        <v>60127.125</v>
      </c>
      <c r="G9">
        <v>1519</v>
      </c>
      <c r="H9" s="31">
        <f>(Table3[[#This Row],[SharesOutstanding]]-G8)/G8</f>
        <v>-3.2484076433121019E-2</v>
      </c>
      <c r="I9" s="31">
        <f>(Table3[[#This Row],[Revenue]]-C8)/C8</f>
        <v>6.8413252378448156E-2</v>
      </c>
      <c r="J9" s="31">
        <f>(Table3[[#This Row],[Dividend]]-E8)/E8</f>
        <v>2.8532608695652172E-2</v>
      </c>
      <c r="K9" s="31">
        <f>(Table3[[#This Row],[MarketValue]]-F8)/F8</f>
        <v>9.8631213270813298E-2</v>
      </c>
    </row>
    <row r="10" spans="2:11" x14ac:dyDescent="0.25">
      <c r="B10" t="s">
        <v>83</v>
      </c>
      <c r="C10" s="3">
        <v>25093</v>
      </c>
      <c r="D10" s="3">
        <v>2264</v>
      </c>
      <c r="E10" s="3">
        <v>-935</v>
      </c>
      <c r="F10" s="3">
        <v>51288.75</v>
      </c>
      <c r="G10">
        <v>1496</v>
      </c>
      <c r="H10" s="31">
        <f>(Table3[[#This Row],[SharesOutstanding]]-G9)/G9</f>
        <v>-1.5141540487162607E-2</v>
      </c>
      <c r="I10" s="31">
        <f>(Table3[[#This Row],[Revenue]]-C9)/C9</f>
        <v>0.12282978342580991</v>
      </c>
      <c r="J10" s="31">
        <f>(Table3[[#This Row],[Dividend]]-E9)/E9</f>
        <v>0.23513870541611626</v>
      </c>
      <c r="K10" s="31">
        <f>(Table3[[#This Row],[MarketValue]]-F9)/F9</f>
        <v>-0.14699480475742022</v>
      </c>
    </row>
    <row r="11" spans="2:11" x14ac:dyDescent="0.25">
      <c r="B11" t="s">
        <v>84</v>
      </c>
      <c r="C11" s="3">
        <v>25479</v>
      </c>
      <c r="D11" s="3">
        <v>3088</v>
      </c>
      <c r="E11" s="3">
        <v>-949</v>
      </c>
      <c r="F11" s="3">
        <v>72114.164999999994</v>
      </c>
      <c r="G11">
        <v>1791</v>
      </c>
      <c r="H11" s="31">
        <f>(Table3[[#This Row],[SharesOutstanding]]-G10)/G10</f>
        <v>0.19719251336898397</v>
      </c>
      <c r="I11" s="31">
        <f>(Table3[[#This Row],[Revenue]]-C10)/C10</f>
        <v>1.5382776073008409E-2</v>
      </c>
      <c r="J11" s="31">
        <f>(Table3[[#This Row],[Dividend]]-E10)/E10</f>
        <v>1.4973262032085561E-2</v>
      </c>
      <c r="K11" s="31">
        <f>(Table3[[#This Row],[MarketValue]]-F10)/F10</f>
        <v>0.40604255319148924</v>
      </c>
    </row>
    <row r="12" spans="2:11" x14ac:dyDescent="0.25">
      <c r="B12" t="s">
        <v>85</v>
      </c>
      <c r="C12" s="3">
        <v>23512</v>
      </c>
      <c r="D12" s="3">
        <v>2496</v>
      </c>
      <c r="E12" s="3">
        <v>-994</v>
      </c>
      <c r="F12" s="3">
        <v>85499.64</v>
      </c>
      <c r="G12">
        <v>1802.2560000000001</v>
      </c>
      <c r="H12" s="31">
        <f>(Table3[[#This Row],[SharesOutstanding]]-G11)/G11</f>
        <v>6.2847571189280213E-3</v>
      </c>
      <c r="I12" s="31">
        <f>(Table3[[#This Row],[Revenue]]-C11)/C11</f>
        <v>-7.7200832057773061E-2</v>
      </c>
      <c r="J12" s="31">
        <f>(Table3[[#This Row],[Dividend]]-E11)/E11</f>
        <v>4.7418335089567963E-2</v>
      </c>
      <c r="K12" s="31">
        <f>(Table3[[#This Row],[MarketValue]]-F11)/F11</f>
        <v>0.18561505912187998</v>
      </c>
    </row>
    <row r="13" spans="2:11" x14ac:dyDescent="0.25">
      <c r="B13" t="s">
        <v>86</v>
      </c>
      <c r="C13" s="3">
        <v>25112</v>
      </c>
      <c r="D13" s="3">
        <v>3190</v>
      </c>
      <c r="E13" s="3">
        <v>-1041</v>
      </c>
      <c r="F13" s="3">
        <v>72702.84</v>
      </c>
      <c r="G13">
        <v>1783.3330000000001</v>
      </c>
      <c r="H13" s="31">
        <f>(Table3[[#This Row],[SharesOutstanding]]-G12)/G12</f>
        <v>-1.049961825622997E-2</v>
      </c>
      <c r="I13" s="31">
        <f>(Table3[[#This Row],[Revenue]]-C12)/C12</f>
        <v>6.8050357264375638E-2</v>
      </c>
      <c r="J13" s="31">
        <f>(Table3[[#This Row],[Dividend]]-E12)/E12</f>
        <v>4.7283702213279676E-2</v>
      </c>
      <c r="K13" s="31">
        <f>(Table3[[#This Row],[MarketValue]]-F12)/F12</f>
        <v>-0.14967080563146234</v>
      </c>
    </row>
    <row r="14" spans="2:11" x14ac:dyDescent="0.25">
      <c r="B14" t="s">
        <v>87</v>
      </c>
      <c r="C14" s="3">
        <v>26971</v>
      </c>
      <c r="D14" s="3">
        <v>2983</v>
      </c>
      <c r="E14" s="3">
        <v>-1070</v>
      </c>
      <c r="F14" s="3">
        <v>79487.100000000006</v>
      </c>
      <c r="G14">
        <v>1739</v>
      </c>
      <c r="H14" s="31">
        <f>(Table3[[#This Row],[SharesOutstanding]]-G13)/G13</f>
        <v>-2.485963081488431E-2</v>
      </c>
      <c r="I14" s="31">
        <f>(Table3[[#This Row],[Revenue]]-C13)/C13</f>
        <v>7.402835297865562E-2</v>
      </c>
      <c r="J14" s="31">
        <f>(Table3[[#This Row],[Dividend]]-E13)/E13</f>
        <v>2.7857829010566763E-2</v>
      </c>
      <c r="K14" s="31">
        <f>(Table3[[#This Row],[MarketValue]]-F13)/F13</f>
        <v>9.3314924148767908E-2</v>
      </c>
    </row>
    <row r="15" spans="2:11" x14ac:dyDescent="0.25">
      <c r="B15" t="s">
        <v>88</v>
      </c>
      <c r="C15" s="3">
        <v>29261</v>
      </c>
      <c r="D15" s="3">
        <v>3667</v>
      </c>
      <c r="E15" s="3">
        <v>-1329</v>
      </c>
      <c r="F15" s="3">
        <v>87643.8</v>
      </c>
      <c r="G15">
        <v>1725</v>
      </c>
      <c r="H15" s="31">
        <f>(Table3[[#This Row],[SharesOutstanding]]-G14)/G14</f>
        <v>-8.0506037952846471E-3</v>
      </c>
      <c r="I15" s="31">
        <f>(Table3[[#This Row],[Revenue]]-C14)/C14</f>
        <v>8.4906010159059728E-2</v>
      </c>
      <c r="J15" s="31">
        <f>(Table3[[#This Row],[Dividend]]-E14)/E14</f>
        <v>0.24205607476635513</v>
      </c>
      <c r="K15" s="31">
        <f>(Table3[[#This Row],[MarketValue]]-F14)/F14</f>
        <v>0.10261665100374773</v>
      </c>
    </row>
    <row r="16" spans="2:11" x14ac:dyDescent="0.25">
      <c r="B16" t="s">
        <v>89</v>
      </c>
      <c r="C16" s="3">
        <v>32562</v>
      </c>
      <c r="D16" s="3">
        <v>4116</v>
      </c>
      <c r="E16" s="3">
        <v>-1642</v>
      </c>
      <c r="F16" s="3">
        <v>97836.479999999996</v>
      </c>
      <c r="G16">
        <v>1705.4390000000001</v>
      </c>
      <c r="H16" s="31">
        <f>(Table3[[#This Row],[SharesOutstanding]]-G15)/G15</f>
        <v>-1.1339710144927491E-2</v>
      </c>
      <c r="I16" s="31">
        <f>(Table3[[#This Row],[Revenue]]-C15)/C15</f>
        <v>0.11281227572536824</v>
      </c>
      <c r="J16" s="31">
        <f>(Table3[[#This Row],[Dividend]]-E15)/E15</f>
        <v>0.23551542513167795</v>
      </c>
      <c r="K16" s="31">
        <f>(Table3[[#This Row],[MarketValue]]-F15)/F15</f>
        <v>0.11629664619744914</v>
      </c>
    </row>
    <row r="17" spans="2:11" x14ac:dyDescent="0.25">
      <c r="B17" t="s">
        <v>90</v>
      </c>
      <c r="C17" s="3">
        <v>35137</v>
      </c>
      <c r="D17" s="3">
        <v>4016</v>
      </c>
      <c r="E17" s="3">
        <v>-1854</v>
      </c>
      <c r="F17" s="3">
        <v>102456.9</v>
      </c>
      <c r="G17">
        <v>1687</v>
      </c>
      <c r="H17" s="31">
        <f>(Table3[[#This Row],[SharesOutstanding]]-G16)/G16</f>
        <v>-1.0811878935570301E-2</v>
      </c>
      <c r="I17" s="31">
        <f>(Table3[[#This Row],[Revenue]]-C16)/C16</f>
        <v>7.9079909096492845E-2</v>
      </c>
      <c r="J17" s="31">
        <f>(Table3[[#This Row],[Dividend]]-E16)/E16</f>
        <v>0.12911084043848964</v>
      </c>
      <c r="K17" s="31">
        <f>(Table3[[#This Row],[MarketValue]]-F16)/F16</f>
        <v>4.7225942715845855E-2</v>
      </c>
    </row>
    <row r="18" spans="2:11" x14ac:dyDescent="0.25">
      <c r="B18" t="s">
        <v>91</v>
      </c>
      <c r="C18" s="3">
        <v>39474</v>
      </c>
      <c r="D18" s="3">
        <v>4504</v>
      </c>
      <c r="E18" s="3">
        <v>-2204</v>
      </c>
      <c r="F18" s="3">
        <v>121819.5</v>
      </c>
      <c r="G18">
        <v>1658</v>
      </c>
      <c r="H18" s="31">
        <f>(Table3[[#This Row],[SharesOutstanding]]-G17)/G17</f>
        <v>-1.7190278601066984E-2</v>
      </c>
      <c r="I18" s="31">
        <f>(Table3[[#This Row],[Revenue]]-C17)/C17</f>
        <v>0.12343114096251814</v>
      </c>
      <c r="J18" s="31">
        <f>(Table3[[#This Row],[Dividend]]-E17)/E17</f>
        <v>0.18878101402373246</v>
      </c>
      <c r="K18" s="31">
        <f>(Table3[[#This Row],[MarketValue]]-F17)/F17</f>
        <v>0.1889828796303617</v>
      </c>
    </row>
    <row r="19" spans="2:11" x14ac:dyDescent="0.25">
      <c r="B19" t="s">
        <v>92</v>
      </c>
      <c r="C19" s="3">
        <v>43251</v>
      </c>
      <c r="D19" s="3">
        <v>4553</v>
      </c>
      <c r="E19" s="3">
        <v>-2541</v>
      </c>
      <c r="F19" s="3">
        <v>85238.002999999997</v>
      </c>
      <c r="G19">
        <v>1602</v>
      </c>
      <c r="H19" s="31">
        <f>(Table3[[#This Row],[SharesOutstanding]]-G18)/G18</f>
        <v>-3.3775633293124246E-2</v>
      </c>
      <c r="I19" s="31">
        <f>(Table3[[#This Row],[Revenue]]-C18)/C18</f>
        <v>9.5683234534123723E-2</v>
      </c>
      <c r="J19" s="31">
        <f>(Table3[[#This Row],[Dividend]]-E18)/E18</f>
        <v>0.1529038112522686</v>
      </c>
      <c r="K19" s="31">
        <f>(Table3[[#This Row],[MarketValue]]-F18)/F18</f>
        <v>-0.30029262146043945</v>
      </c>
    </row>
    <row r="20" spans="2:11" x14ac:dyDescent="0.25">
      <c r="B20" t="s">
        <v>93</v>
      </c>
      <c r="C20" s="3">
        <v>43232</v>
      </c>
      <c r="D20" s="3">
        <v>4668</v>
      </c>
      <c r="E20" s="3">
        <v>-2732</v>
      </c>
      <c r="F20" s="3">
        <v>95152</v>
      </c>
      <c r="G20">
        <v>1577</v>
      </c>
      <c r="H20" s="31">
        <f>(Table3[[#This Row],[SharesOutstanding]]-G19)/G19</f>
        <v>-1.5605493133583021E-2</v>
      </c>
      <c r="I20" s="31">
        <f>(Table3[[#This Row],[Revenue]]-C19)/C19</f>
        <v>-4.3929620124390185E-4</v>
      </c>
      <c r="J20" s="31">
        <f>(Table3[[#This Row],[Dividend]]-E19)/E19</f>
        <v>7.5167256985438802E-2</v>
      </c>
      <c r="K20" s="31">
        <f>(Table3[[#This Row],[MarketValue]]-F19)/F19</f>
        <v>0.11630958787244233</v>
      </c>
    </row>
    <row r="21" spans="2:11" x14ac:dyDescent="0.25">
      <c r="B21" t="s">
        <v>94</v>
      </c>
      <c r="C21" s="3">
        <v>57838</v>
      </c>
      <c r="D21" s="3">
        <v>5195</v>
      </c>
      <c r="E21" s="3">
        <v>-2978</v>
      </c>
      <c r="F21" s="3">
        <v>103286.73</v>
      </c>
      <c r="G21">
        <v>1614</v>
      </c>
      <c r="H21" s="31">
        <f>(Table3[[#This Row],[SharesOutstanding]]-G20)/G20</f>
        <v>2.3462270133164237E-2</v>
      </c>
      <c r="I21" s="31">
        <f>(Table3[[#This Row],[Revenue]]-C20)/C20</f>
        <v>0.33785159141376758</v>
      </c>
      <c r="J21" s="31">
        <f>(Table3[[#This Row],[Dividend]]-E20)/E20</f>
        <v>9.0043923865300149E-2</v>
      </c>
      <c r="K21" s="31">
        <f>(Table3[[#This Row],[MarketValue]]-F20)/F20</f>
        <v>8.5491949722549143E-2</v>
      </c>
    </row>
    <row r="22" spans="2:11" x14ac:dyDescent="0.25">
      <c r="B22" t="s">
        <v>95</v>
      </c>
      <c r="C22" s="3">
        <v>66504</v>
      </c>
      <c r="D22" s="3">
        <v>5605</v>
      </c>
      <c r="E22" s="3">
        <v>-3157</v>
      </c>
      <c r="F22" s="3">
        <v>103771.4</v>
      </c>
      <c r="G22">
        <v>1597</v>
      </c>
      <c r="H22" s="31">
        <f>(Table3[[#This Row],[SharesOutstanding]]-G21)/G21</f>
        <v>-1.0532837670384139E-2</v>
      </c>
      <c r="I22" s="31">
        <f>(Table3[[#This Row],[Revenue]]-C21)/C21</f>
        <v>0.14983229018984059</v>
      </c>
      <c r="J22" s="31">
        <f>(Table3[[#This Row],[Dividend]]-E21)/E21</f>
        <v>6.0107454667562121E-2</v>
      </c>
      <c r="K22" s="31">
        <f>(Table3[[#This Row],[MarketValue]]-F21)/F21</f>
        <v>4.6924711431952414E-3</v>
      </c>
    </row>
    <row r="23" spans="2:11" x14ac:dyDescent="0.25">
      <c r="B23" t="s">
        <v>96</v>
      </c>
      <c r="C23" s="3">
        <v>65492</v>
      </c>
      <c r="D23" s="3">
        <v>5765</v>
      </c>
      <c r="E23" s="3">
        <v>-3305</v>
      </c>
      <c r="F23" s="3">
        <v>105655.92</v>
      </c>
      <c r="G23">
        <v>1575</v>
      </c>
      <c r="H23" s="31">
        <f>(Table3[[#This Row],[SharesOutstanding]]-G22)/G22</f>
        <v>-1.3775829680651221E-2</v>
      </c>
      <c r="I23" s="31">
        <f>(Table3[[#This Row],[Revenue]]-C22)/C22</f>
        <v>-1.5217129796703957E-2</v>
      </c>
      <c r="J23" s="31">
        <f>(Table3[[#This Row],[Dividend]]-E22)/E22</f>
        <v>4.6879949318973713E-2</v>
      </c>
      <c r="K23" s="31">
        <f>(Table3[[#This Row],[MarketValue]]-F22)/F22</f>
        <v>1.8160302356911483E-2</v>
      </c>
    </row>
    <row r="24" spans="2:11" x14ac:dyDescent="0.25">
      <c r="B24" t="s">
        <v>97</v>
      </c>
      <c r="C24" s="3">
        <v>66415</v>
      </c>
      <c r="D24" s="3">
        <v>6893</v>
      </c>
      <c r="E24" s="3">
        <v>-3434</v>
      </c>
      <c r="F24" s="3">
        <v>126815.26</v>
      </c>
      <c r="G24">
        <v>1560</v>
      </c>
      <c r="H24" s="31">
        <f>(Table3[[#This Row],[SharesOutstanding]]-G23)/G23</f>
        <v>-9.5238095238095247E-3</v>
      </c>
      <c r="I24" s="31">
        <f>(Table3[[#This Row],[Revenue]]-C23)/C23</f>
        <v>1.4093324375496244E-2</v>
      </c>
      <c r="J24" s="31">
        <f>(Table3[[#This Row],[Dividend]]-E23)/E23</f>
        <v>3.9031770045385779E-2</v>
      </c>
      <c r="K24" s="31">
        <f>(Table3[[#This Row],[MarketValue]]-F23)/F23</f>
        <v>0.20026648767054414</v>
      </c>
    </row>
    <row r="25" spans="2:11" x14ac:dyDescent="0.25">
      <c r="B25" t="s">
        <v>98</v>
      </c>
      <c r="C25" s="3">
        <v>66683</v>
      </c>
      <c r="D25" s="3">
        <v>7647</v>
      </c>
      <c r="E25" s="3">
        <v>-3730</v>
      </c>
      <c r="F25" s="3">
        <v>140705.28</v>
      </c>
      <c r="G25">
        <v>1527</v>
      </c>
      <c r="H25" s="31">
        <f>(Table3[[#This Row],[SharesOutstanding]]-G24)/G24</f>
        <v>-2.1153846153846155E-2</v>
      </c>
      <c r="I25" s="31">
        <f>(Table3[[#This Row],[Revenue]]-C24)/C24</f>
        <v>4.0352330045923361E-3</v>
      </c>
      <c r="J25" s="31">
        <f>(Table3[[#This Row],[Dividend]]-E24)/E24</f>
        <v>8.6196854979615614E-2</v>
      </c>
      <c r="K25" s="31">
        <f>(Table3[[#This Row],[MarketValue]]-F24)/F24</f>
        <v>0.10952956292484047</v>
      </c>
    </row>
    <row r="26" spans="2:11" x14ac:dyDescent="0.25">
      <c r="B26" t="s">
        <v>99</v>
      </c>
      <c r="C26" s="3">
        <v>63056</v>
      </c>
      <c r="D26" s="3">
        <v>8106</v>
      </c>
      <c r="E26" s="3">
        <v>-4040</v>
      </c>
      <c r="F26" s="3">
        <v>144684.16</v>
      </c>
      <c r="G26">
        <v>1485</v>
      </c>
      <c r="H26" s="31">
        <f>(Table3[[#This Row],[SharesOutstanding]]-G25)/G25</f>
        <v>-2.75049115913556E-2</v>
      </c>
      <c r="I26" s="31">
        <f>(Table3[[#This Row],[Revenue]]-C25)/C25</f>
        <v>-5.4391674039860234E-2</v>
      </c>
      <c r="J26" s="31">
        <f>(Table3[[#This Row],[Dividend]]-E25)/E25</f>
        <v>8.3109919571045576E-2</v>
      </c>
      <c r="K26" s="31">
        <f>(Table3[[#This Row],[MarketValue]]-F25)/F25</f>
        <v>2.8278114367847496E-2</v>
      </c>
    </row>
    <row r="27" spans="2:11" x14ac:dyDescent="0.25">
      <c r="B27" t="s">
        <v>100</v>
      </c>
      <c r="C27" s="3">
        <v>62799</v>
      </c>
      <c r="D27" s="3">
        <v>7623</v>
      </c>
      <c r="E27" s="3">
        <v>-4227</v>
      </c>
      <c r="F27" s="3">
        <v>149411.64000000001</v>
      </c>
      <c r="G27">
        <v>1452</v>
      </c>
      <c r="H27" s="31">
        <f>(Table3[[#This Row],[SharesOutstanding]]-G26)/G26</f>
        <v>-2.2222222222222223E-2</v>
      </c>
      <c r="I27" s="31">
        <f>(Table3[[#This Row],[Revenue]]-C26)/C26</f>
        <v>-4.0757421974118241E-3</v>
      </c>
      <c r="J27" s="31">
        <f>(Table3[[#This Row],[Dividend]]-E26)/E26</f>
        <v>4.6287128712871287E-2</v>
      </c>
      <c r="K27" s="31">
        <f>(Table3[[#This Row],[MarketValue]]-F26)/F26</f>
        <v>3.2674482127138249E-2</v>
      </c>
    </row>
    <row r="28" spans="2:11" x14ac:dyDescent="0.25">
      <c r="B28" t="s">
        <v>101</v>
      </c>
      <c r="C28" s="3">
        <v>63525</v>
      </c>
      <c r="D28" s="3">
        <v>7061</v>
      </c>
      <c r="E28" s="3">
        <v>-4472</v>
      </c>
      <c r="F28" s="3">
        <v>170286.4</v>
      </c>
      <c r="G28">
        <v>1438</v>
      </c>
      <c r="H28" s="31">
        <f>(Table3[[#This Row],[SharesOutstanding]]-G27)/G27</f>
        <v>-9.6418732782369149E-3</v>
      </c>
      <c r="I28" s="31">
        <f>(Table3[[#This Row],[Revenue]]-C27)/C27</f>
        <v>1.1560693641618497E-2</v>
      </c>
      <c r="J28" s="31">
        <f>(Table3[[#This Row],[Dividend]]-E27)/E27</f>
        <v>5.7960728649160159E-2</v>
      </c>
      <c r="K28" s="31">
        <f>(Table3[[#This Row],[MarketValue]]-F27)/F27</f>
        <v>0.13971307724083598</v>
      </c>
    </row>
    <row r="29" spans="2:11" x14ac:dyDescent="0.25">
      <c r="B29" t="s">
        <v>102</v>
      </c>
      <c r="C29" s="3">
        <v>64661</v>
      </c>
      <c r="D29" s="3">
        <v>6133</v>
      </c>
      <c r="E29" s="3">
        <v>-4930</v>
      </c>
      <c r="F29" s="3">
        <v>155666.32</v>
      </c>
      <c r="G29">
        <v>1425</v>
      </c>
      <c r="H29" s="31">
        <f>(Table3[[#This Row],[SharesOutstanding]]-G28)/G28</f>
        <v>-9.0403337969401955E-3</v>
      </c>
      <c r="I29" s="31">
        <f>(Table3[[#This Row],[Revenue]]-C28)/C28</f>
        <v>1.7882723337268792E-2</v>
      </c>
      <c r="J29" s="31">
        <f>(Table3[[#This Row],[Dividend]]-E28)/E28</f>
        <v>0.10241502683363149</v>
      </c>
      <c r="K29" s="31">
        <f>(Table3[[#This Row],[MarketValue]]-F28)/F28</f>
        <v>-8.5855828768474682E-2</v>
      </c>
    </row>
    <row r="30" spans="2:11" x14ac:dyDescent="0.25">
      <c r="B30" t="s">
        <v>103</v>
      </c>
      <c r="C30" s="3">
        <v>67161</v>
      </c>
      <c r="D30" s="3">
        <v>5417</v>
      </c>
      <c r="E30" s="3">
        <v>-5304</v>
      </c>
      <c r="F30" s="3">
        <v>190107.97</v>
      </c>
      <c r="G30">
        <v>1407</v>
      </c>
      <c r="H30" s="31">
        <f>(Table3[[#This Row],[SharesOutstanding]]-G29)/G29</f>
        <v>-1.2631578947368421E-2</v>
      </c>
      <c r="I30" s="31">
        <f>(Table3[[#This Row],[Revenue]]-C29)/C29</f>
        <v>3.8663181825211487E-2</v>
      </c>
      <c r="J30" s="31">
        <f>(Table3[[#This Row],[Dividend]]-E29)/E29</f>
        <v>7.586206896551724E-2</v>
      </c>
      <c r="K30" s="31">
        <f>(Table3[[#This Row],[MarketValue]]-F29)/F29</f>
        <v>0.22125306231945352</v>
      </c>
    </row>
    <row r="31" spans="2:11" x14ac:dyDescent="0.25">
      <c r="B31" t="s">
        <v>104</v>
      </c>
      <c r="C31" s="3">
        <v>70372</v>
      </c>
      <c r="D31" s="3">
        <v>6373</v>
      </c>
      <c r="E31" s="3">
        <v>-5509</v>
      </c>
      <c r="F31" s="3">
        <v>204654</v>
      </c>
      <c r="G31">
        <v>1392</v>
      </c>
      <c r="H31" s="31">
        <f>(Table3[[#This Row],[SharesOutstanding]]-G30)/G30</f>
        <v>-1.0660980810234541E-2</v>
      </c>
      <c r="I31" s="31">
        <f>(Table3[[#This Row],[Revenue]]-C30)/C30</f>
        <v>4.7810485251857479E-2</v>
      </c>
      <c r="J31" s="31">
        <f>(Table3[[#This Row],[Dividend]]-E30)/E30</f>
        <v>3.8650075414781299E-2</v>
      </c>
      <c r="K31" s="31">
        <f>(Table3[[#This Row],[MarketValue]]-F30)/F30</f>
        <v>7.6514572219144719E-2</v>
      </c>
    </row>
    <row r="32" spans="2:11" x14ac:dyDescent="0.25">
      <c r="B32" t="s">
        <v>105</v>
      </c>
      <c r="C32" s="3">
        <v>79474</v>
      </c>
      <c r="D32" s="3">
        <v>6991</v>
      </c>
      <c r="E32" s="3">
        <v>-5815</v>
      </c>
      <c r="F32" s="3">
        <v>240240.93</v>
      </c>
      <c r="G32">
        <v>1389</v>
      </c>
      <c r="H32" s="31">
        <f>(Table3[[#This Row],[SharesOutstanding]]-G31)/G31</f>
        <v>-2.1551724137931034E-3</v>
      </c>
      <c r="I32" s="31">
        <f>(Table3[[#This Row],[Revenue]]-C31)/C31</f>
        <v>0.12934121525606776</v>
      </c>
      <c r="J32" s="31">
        <f>(Table3[[#This Row],[Dividend]]-E31)/E31</f>
        <v>5.5545471047377018E-2</v>
      </c>
      <c r="K32" s="31">
        <f>(Table3[[#This Row],[MarketValue]]-F31)/F31</f>
        <v>0.17388826995807555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B2:H32"/>
  <sheetViews>
    <sheetView workbookViewId="0">
      <selection activeCell="C3" sqref="C3:H32"/>
    </sheetView>
  </sheetViews>
  <sheetFormatPr defaultRowHeight="15" x14ac:dyDescent="0.25"/>
  <cols>
    <col min="2" max="2" width="12.42578125" customWidth="1"/>
    <col min="3" max="3" width="11.5703125" bestFit="1" customWidth="1"/>
    <col min="4" max="4" width="11.42578125" bestFit="1" customWidth="1"/>
    <col min="5" max="5" width="11.140625" customWidth="1"/>
    <col min="6" max="6" width="20.5703125" customWidth="1"/>
    <col min="7" max="7" width="11.42578125" bestFit="1" customWidth="1"/>
    <col min="8" max="8" width="21.140625" bestFit="1" customWidth="1"/>
    <col min="9" max="9" width="12.5703125" bestFit="1" customWidth="1"/>
    <col min="10" max="10" width="15.7109375" bestFit="1" customWidth="1"/>
    <col min="11" max="11" width="10.7109375" bestFit="1" customWidth="1"/>
    <col min="12" max="12" width="21.7109375" bestFit="1" customWidth="1"/>
    <col min="13" max="13" width="18.7109375" bestFit="1" customWidth="1"/>
    <col min="14" max="14" width="11.28515625" bestFit="1" customWidth="1"/>
    <col min="15" max="15" width="16" bestFit="1" customWidth="1"/>
    <col min="16" max="16" width="13.28515625" bestFit="1" customWidth="1"/>
    <col min="17" max="17" width="18.7109375" bestFit="1" customWidth="1"/>
    <col min="18" max="18" width="16.28515625" bestFit="1" customWidth="1"/>
  </cols>
  <sheetData>
    <row r="2" spans="2:8" x14ac:dyDescent="0.25">
      <c r="B2" t="s">
        <v>5</v>
      </c>
      <c r="C2" t="s">
        <v>72</v>
      </c>
      <c r="D2" t="s">
        <v>16</v>
      </c>
      <c r="E2" t="s">
        <v>36</v>
      </c>
      <c r="F2" t="s">
        <v>37</v>
      </c>
      <c r="G2" t="s">
        <v>10</v>
      </c>
      <c r="H2" t="s">
        <v>38</v>
      </c>
    </row>
    <row r="3" spans="2:8" x14ac:dyDescent="0.25">
      <c r="B3" t="s">
        <v>76</v>
      </c>
      <c r="C3" s="3">
        <v>2711.6</v>
      </c>
      <c r="D3" s="3">
        <v>1162</v>
      </c>
      <c r="E3" s="3">
        <v>82.8</v>
      </c>
      <c r="F3" s="3">
        <v>-32</v>
      </c>
      <c r="G3" s="3">
        <v>-395.5</v>
      </c>
      <c r="H3" s="3">
        <v>-344.7</v>
      </c>
    </row>
    <row r="4" spans="2:8" x14ac:dyDescent="0.25">
      <c r="B4" t="s">
        <v>77</v>
      </c>
      <c r="C4" s="3">
        <v>3134.4</v>
      </c>
      <c r="D4" s="3">
        <v>1152.8</v>
      </c>
      <c r="E4" s="3">
        <v>68.599999999999994</v>
      </c>
      <c r="F4" s="3">
        <v>-463.5</v>
      </c>
      <c r="G4" s="3">
        <v>-461.6</v>
      </c>
      <c r="H4" s="3">
        <v>-856.5</v>
      </c>
    </row>
    <row r="5" spans="2:8" x14ac:dyDescent="0.25">
      <c r="B5" t="s">
        <v>78</v>
      </c>
      <c r="C5" s="3">
        <v>3716</v>
      </c>
      <c r="D5" s="3">
        <v>1462.8</v>
      </c>
      <c r="E5" s="3">
        <v>97.4</v>
      </c>
      <c r="F5" s="3">
        <v>-549.1</v>
      </c>
      <c r="G5" s="3">
        <v>-540.20000000000005</v>
      </c>
      <c r="H5" s="3">
        <v>-991.9</v>
      </c>
    </row>
    <row r="6" spans="2:8" x14ac:dyDescent="0.25">
      <c r="B6" t="s">
        <v>79</v>
      </c>
      <c r="C6" s="3">
        <v>3148</v>
      </c>
      <c r="D6" s="3">
        <v>1783</v>
      </c>
      <c r="E6" s="3">
        <v>252</v>
      </c>
      <c r="F6" s="3">
        <v>-541</v>
      </c>
      <c r="G6" s="3">
        <v>-599</v>
      </c>
      <c r="H6" s="3">
        <v>-888</v>
      </c>
    </row>
    <row r="7" spans="2:8" x14ac:dyDescent="0.25">
      <c r="B7" t="s">
        <v>80</v>
      </c>
      <c r="C7" s="3">
        <v>3797</v>
      </c>
      <c r="D7" s="3">
        <v>2167</v>
      </c>
      <c r="E7" s="3">
        <v>323</v>
      </c>
      <c r="F7" s="3">
        <v>-1651</v>
      </c>
      <c r="G7" s="3">
        <v>-675</v>
      </c>
      <c r="H7" s="3">
        <v>-2003</v>
      </c>
    </row>
    <row r="8" spans="2:8" x14ac:dyDescent="0.25">
      <c r="B8" t="s">
        <v>81</v>
      </c>
      <c r="C8" s="3">
        <v>9655</v>
      </c>
      <c r="D8" s="3">
        <v>8149</v>
      </c>
      <c r="E8" s="3">
        <v>403</v>
      </c>
      <c r="F8" s="3">
        <v>-2459</v>
      </c>
      <c r="G8" s="3">
        <v>-736</v>
      </c>
      <c r="H8" s="3">
        <v>-2792</v>
      </c>
    </row>
    <row r="9" spans="2:8" x14ac:dyDescent="0.25">
      <c r="B9" t="s">
        <v>82</v>
      </c>
      <c r="C9" s="3">
        <v>3211</v>
      </c>
      <c r="D9" s="3">
        <v>-2731</v>
      </c>
      <c r="E9" s="3">
        <v>415</v>
      </c>
      <c r="F9" s="3">
        <v>-2230</v>
      </c>
      <c r="G9" s="3">
        <v>-757</v>
      </c>
      <c r="H9" s="3">
        <v>-2572</v>
      </c>
    </row>
    <row r="10" spans="2:8" x14ac:dyDescent="0.25">
      <c r="B10" t="s">
        <v>83</v>
      </c>
      <c r="C10" s="3">
        <v>3605</v>
      </c>
      <c r="D10" s="3">
        <v>2264</v>
      </c>
      <c r="E10" s="3">
        <v>383</v>
      </c>
      <c r="F10" s="3">
        <v>-1667</v>
      </c>
      <c r="G10" s="3">
        <v>-935</v>
      </c>
      <c r="H10" s="3">
        <v>-2219</v>
      </c>
    </row>
    <row r="11" spans="2:8" x14ac:dyDescent="0.25">
      <c r="B11" t="s">
        <v>84</v>
      </c>
      <c r="C11" s="3">
        <v>4440</v>
      </c>
      <c r="D11" s="3">
        <v>3088</v>
      </c>
      <c r="E11" s="3">
        <v>690</v>
      </c>
      <c r="F11" s="3">
        <v>-1684</v>
      </c>
      <c r="G11" s="3">
        <v>-949</v>
      </c>
      <c r="H11" s="3">
        <v>-1943</v>
      </c>
    </row>
    <row r="12" spans="2:8" x14ac:dyDescent="0.25">
      <c r="B12" t="s">
        <v>85</v>
      </c>
      <c r="C12" s="3">
        <v>3820</v>
      </c>
      <c r="D12" s="3">
        <v>2496</v>
      </c>
      <c r="E12" s="3">
        <v>1147</v>
      </c>
      <c r="F12" s="3">
        <v>-1731</v>
      </c>
      <c r="G12" s="3">
        <v>-994</v>
      </c>
      <c r="H12" s="3">
        <v>-1578</v>
      </c>
    </row>
    <row r="13" spans="2:8" x14ac:dyDescent="0.25">
      <c r="B13" t="s">
        <v>86</v>
      </c>
      <c r="C13" s="3">
        <v>4627</v>
      </c>
      <c r="D13" s="3">
        <v>3190</v>
      </c>
      <c r="E13" s="3">
        <v>456</v>
      </c>
      <c r="F13" s="3">
        <v>-2190</v>
      </c>
      <c r="G13" s="3">
        <v>-1041</v>
      </c>
      <c r="H13" s="3">
        <v>-2775</v>
      </c>
    </row>
    <row r="14" spans="2:8" x14ac:dyDescent="0.25">
      <c r="B14" t="s">
        <v>87</v>
      </c>
      <c r="C14" s="3">
        <v>4328</v>
      </c>
      <c r="D14" s="3">
        <v>2983</v>
      </c>
      <c r="E14" s="3">
        <v>689</v>
      </c>
      <c r="F14" s="3">
        <v>-1945</v>
      </c>
      <c r="G14" s="3">
        <v>-1070</v>
      </c>
      <c r="H14" s="3">
        <v>-2326</v>
      </c>
    </row>
    <row r="15" spans="2:8" x14ac:dyDescent="0.25">
      <c r="B15" t="s">
        <v>88</v>
      </c>
      <c r="C15" s="3">
        <v>5054</v>
      </c>
      <c r="D15" s="3">
        <v>3667</v>
      </c>
      <c r="E15" s="3">
        <v>965</v>
      </c>
      <c r="F15" s="3">
        <v>-3055</v>
      </c>
      <c r="G15" s="3">
        <v>-1329</v>
      </c>
      <c r="H15" s="3">
        <v>-3419</v>
      </c>
    </row>
    <row r="16" spans="2:8" x14ac:dyDescent="0.25">
      <c r="B16" t="s">
        <v>89</v>
      </c>
      <c r="C16" s="3">
        <v>5852</v>
      </c>
      <c r="D16" s="3">
        <v>4116</v>
      </c>
      <c r="E16" s="3">
        <v>1099</v>
      </c>
      <c r="F16" s="3">
        <v>-3031</v>
      </c>
      <c r="G16" s="3">
        <v>-1642</v>
      </c>
      <c r="H16" s="3">
        <v>-3574</v>
      </c>
    </row>
    <row r="17" spans="2:8" x14ac:dyDescent="0.25">
      <c r="B17" t="s">
        <v>90</v>
      </c>
      <c r="C17" s="3">
        <v>6084</v>
      </c>
      <c r="D17" s="3">
        <v>4016</v>
      </c>
      <c r="E17" s="3">
        <v>1194</v>
      </c>
      <c r="F17" s="3">
        <v>-3000</v>
      </c>
      <c r="G17" s="3">
        <v>-1854</v>
      </c>
      <c r="H17" s="3">
        <v>-3660</v>
      </c>
    </row>
    <row r="18" spans="2:8" x14ac:dyDescent="0.25">
      <c r="B18" t="s">
        <v>91</v>
      </c>
      <c r="C18" s="3">
        <v>6934</v>
      </c>
      <c r="D18" s="3">
        <v>4504</v>
      </c>
      <c r="E18" s="3">
        <v>1108</v>
      </c>
      <c r="F18" s="3">
        <v>-4300</v>
      </c>
      <c r="G18" s="3">
        <v>-2204</v>
      </c>
      <c r="H18" s="3">
        <v>-5396</v>
      </c>
    </row>
    <row r="19" spans="2:8" x14ac:dyDescent="0.25">
      <c r="B19" t="s">
        <v>92</v>
      </c>
      <c r="C19" s="3">
        <v>6999</v>
      </c>
      <c r="D19" s="3">
        <v>4553</v>
      </c>
      <c r="E19" s="3">
        <v>0</v>
      </c>
      <c r="F19" s="3">
        <v>-4720</v>
      </c>
      <c r="G19" s="3">
        <v>-2541</v>
      </c>
      <c r="H19" s="3">
        <v>-7261</v>
      </c>
    </row>
    <row r="20" spans="2:8" x14ac:dyDescent="0.25">
      <c r="B20" t="s">
        <v>93</v>
      </c>
      <c r="C20" s="3">
        <v>6796</v>
      </c>
      <c r="D20" s="3">
        <v>4668</v>
      </c>
      <c r="E20" s="3">
        <v>0</v>
      </c>
      <c r="F20" s="3">
        <v>0</v>
      </c>
      <c r="G20" s="3">
        <v>-2732</v>
      </c>
      <c r="H20" s="3">
        <v>-2732</v>
      </c>
    </row>
    <row r="21" spans="2:8" x14ac:dyDescent="0.25">
      <c r="B21" t="s">
        <v>94</v>
      </c>
      <c r="C21" s="3">
        <v>8448</v>
      </c>
      <c r="D21" s="3">
        <v>5195</v>
      </c>
      <c r="E21" s="3">
        <v>0</v>
      </c>
      <c r="F21" s="3">
        <v>-4978</v>
      </c>
      <c r="G21" s="3">
        <v>-2978</v>
      </c>
      <c r="H21" s="3">
        <v>-7956</v>
      </c>
    </row>
    <row r="22" spans="2:8" x14ac:dyDescent="0.25">
      <c r="B22" t="s">
        <v>95</v>
      </c>
      <c r="C22" s="3">
        <v>8944</v>
      </c>
      <c r="D22" s="3">
        <v>5605</v>
      </c>
      <c r="E22" s="3">
        <v>0</v>
      </c>
      <c r="F22" s="3">
        <v>-2489</v>
      </c>
      <c r="G22" s="3">
        <v>-3157</v>
      </c>
      <c r="H22" s="3">
        <v>-5646</v>
      </c>
    </row>
    <row r="23" spans="2:8" x14ac:dyDescent="0.25">
      <c r="B23" t="s">
        <v>96</v>
      </c>
      <c r="C23" s="3">
        <v>8479</v>
      </c>
      <c r="D23" s="3">
        <v>5765</v>
      </c>
      <c r="E23" s="3">
        <v>0</v>
      </c>
      <c r="F23" s="3">
        <v>-3219</v>
      </c>
      <c r="G23" s="3">
        <v>-3305</v>
      </c>
      <c r="H23" s="3">
        <v>-6524</v>
      </c>
    </row>
    <row r="24" spans="2:8" x14ac:dyDescent="0.25">
      <c r="B24" t="s">
        <v>97</v>
      </c>
      <c r="C24" s="3">
        <v>9688</v>
      </c>
      <c r="D24" s="3">
        <v>6893</v>
      </c>
      <c r="E24" s="3">
        <v>0</v>
      </c>
      <c r="F24" s="3">
        <v>-3001</v>
      </c>
      <c r="G24" s="3">
        <v>-3434</v>
      </c>
      <c r="H24" s="3">
        <v>-6435</v>
      </c>
    </row>
    <row r="25" spans="2:8" x14ac:dyDescent="0.25">
      <c r="B25" t="s">
        <v>98</v>
      </c>
      <c r="C25" s="3">
        <v>10506</v>
      </c>
      <c r="D25" s="3">
        <v>7647</v>
      </c>
      <c r="E25" s="3">
        <v>0</v>
      </c>
      <c r="F25" s="3">
        <v>-5012</v>
      </c>
      <c r="G25" s="3">
        <v>-3730</v>
      </c>
      <c r="H25" s="3">
        <v>-8742</v>
      </c>
    </row>
    <row r="26" spans="2:8" x14ac:dyDescent="0.25">
      <c r="B26" t="s">
        <v>99</v>
      </c>
      <c r="C26" s="3">
        <v>10864</v>
      </c>
      <c r="D26" s="3">
        <v>8106</v>
      </c>
      <c r="E26" s="3">
        <v>0</v>
      </c>
      <c r="F26" s="3">
        <v>-5000</v>
      </c>
      <c r="G26" s="3">
        <v>-4040</v>
      </c>
      <c r="H26" s="3">
        <v>-9040</v>
      </c>
    </row>
    <row r="27" spans="2:8" x14ac:dyDescent="0.25">
      <c r="B27" t="s">
        <v>100</v>
      </c>
      <c r="C27" s="3">
        <v>10663</v>
      </c>
      <c r="D27" s="3">
        <v>7623</v>
      </c>
      <c r="E27" s="3">
        <v>0</v>
      </c>
      <c r="F27" s="3">
        <v>-3000</v>
      </c>
      <c r="G27" s="3">
        <v>-4227</v>
      </c>
      <c r="H27" s="3">
        <v>-7227</v>
      </c>
    </row>
    <row r="28" spans="2:8" x14ac:dyDescent="0.25">
      <c r="B28" t="s">
        <v>101</v>
      </c>
      <c r="C28" s="3">
        <v>10030</v>
      </c>
      <c r="D28" s="3">
        <v>7061</v>
      </c>
      <c r="E28" s="3">
        <v>0</v>
      </c>
      <c r="F28" s="3">
        <v>-2000</v>
      </c>
      <c r="G28" s="3">
        <v>-4472</v>
      </c>
      <c r="H28" s="3">
        <v>-6472</v>
      </c>
    </row>
    <row r="29" spans="2:8" x14ac:dyDescent="0.25">
      <c r="B29" t="s">
        <v>102</v>
      </c>
      <c r="C29" s="3">
        <v>9415</v>
      </c>
      <c r="D29" s="3">
        <v>6133</v>
      </c>
      <c r="E29" s="3">
        <v>0</v>
      </c>
      <c r="F29" s="3">
        <v>-2000</v>
      </c>
      <c r="G29" s="3">
        <v>-4930</v>
      </c>
      <c r="H29" s="3">
        <v>-6930</v>
      </c>
    </row>
    <row r="30" spans="2:8" x14ac:dyDescent="0.25">
      <c r="B30" t="s">
        <v>103</v>
      </c>
      <c r="C30" s="3">
        <v>9649</v>
      </c>
      <c r="D30" s="3">
        <v>5417</v>
      </c>
      <c r="E30" s="3">
        <v>0</v>
      </c>
      <c r="F30" s="3">
        <v>-3000</v>
      </c>
      <c r="G30" s="3">
        <v>-5304</v>
      </c>
      <c r="H30" s="3">
        <v>-8304</v>
      </c>
    </row>
    <row r="31" spans="2:8" x14ac:dyDescent="0.25">
      <c r="B31" t="s">
        <v>104</v>
      </c>
      <c r="C31" s="3">
        <v>10613</v>
      </c>
      <c r="D31" s="3">
        <v>6373</v>
      </c>
      <c r="E31" s="3">
        <v>0</v>
      </c>
      <c r="F31" s="3">
        <v>-2000</v>
      </c>
      <c r="G31" s="3">
        <v>-5509</v>
      </c>
      <c r="H31" s="3">
        <v>-7509</v>
      </c>
    </row>
    <row r="32" spans="2:8" x14ac:dyDescent="0.25">
      <c r="B32" t="s">
        <v>105</v>
      </c>
      <c r="C32" s="3">
        <v>11616</v>
      </c>
      <c r="D32" s="3">
        <v>6991</v>
      </c>
      <c r="E32" s="3">
        <v>0</v>
      </c>
      <c r="F32" s="3">
        <v>-106</v>
      </c>
      <c r="G32" s="3">
        <v>-5815</v>
      </c>
      <c r="H32" s="3">
        <v>-5921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D91-9B0A-465E-BC8F-60D84B087232}">
  <dimension ref="B3:M33"/>
  <sheetViews>
    <sheetView workbookViewId="0">
      <selection activeCell="C4" sqref="C4:L33"/>
    </sheetView>
  </sheetViews>
  <sheetFormatPr defaultRowHeight="15" x14ac:dyDescent="0.25"/>
  <cols>
    <col min="2" max="2" width="12.5703125" bestFit="1" customWidth="1"/>
    <col min="3" max="3" width="15.7109375" bestFit="1" customWidth="1"/>
    <col min="4" max="4" width="11.28515625" bestFit="1" customWidth="1"/>
    <col min="5" max="5" width="21.7109375" bestFit="1" customWidth="1"/>
    <col min="6" max="6" width="18.7109375" bestFit="1" customWidth="1"/>
    <col min="7" max="7" width="12" bestFit="1" customWidth="1"/>
    <col min="8" max="9" width="16" bestFit="1" customWidth="1"/>
    <col min="10" max="11" width="18.85546875" bestFit="1" customWidth="1"/>
    <col min="12" max="12" width="16.28515625" bestFit="1" customWidth="1"/>
    <col min="13" max="13" width="14.5703125" bestFit="1" customWidth="1"/>
  </cols>
  <sheetData>
    <row r="3" spans="2:13" x14ac:dyDescent="0.25"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70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71</v>
      </c>
    </row>
    <row r="4" spans="2:13" x14ac:dyDescent="0.25">
      <c r="B4" t="s">
        <v>76</v>
      </c>
      <c r="C4" s="3">
        <v>2711.6</v>
      </c>
      <c r="D4" s="3">
        <v>1162</v>
      </c>
      <c r="E4" s="3">
        <v>169.9</v>
      </c>
      <c r="F4" s="3">
        <v>0</v>
      </c>
      <c r="G4" s="3">
        <v>169.9</v>
      </c>
      <c r="H4" s="3">
        <v>0</v>
      </c>
      <c r="I4" s="3">
        <v>4842.3</v>
      </c>
      <c r="J4" s="3">
        <v>16108.9</v>
      </c>
      <c r="K4" s="3">
        <v>4324.3999999999996</v>
      </c>
      <c r="L4" s="3">
        <v>11271.1</v>
      </c>
      <c r="M4">
        <v>1.1197622791601101</v>
      </c>
    </row>
    <row r="5" spans="2:13" x14ac:dyDescent="0.25">
      <c r="B5" t="s">
        <v>77</v>
      </c>
      <c r="C5" s="3">
        <v>3134.4</v>
      </c>
      <c r="D5" s="3">
        <v>1152.8</v>
      </c>
      <c r="E5" s="3">
        <v>226.9</v>
      </c>
      <c r="F5" s="3">
        <v>0</v>
      </c>
      <c r="G5" s="3">
        <v>226.9</v>
      </c>
      <c r="H5" s="3">
        <v>0</v>
      </c>
      <c r="I5" s="3">
        <v>5164.1000000000004</v>
      </c>
      <c r="J5" s="3">
        <v>18541.7</v>
      </c>
      <c r="K5" s="3">
        <v>6574.9</v>
      </c>
      <c r="L5" s="3">
        <v>10792.2</v>
      </c>
      <c r="M5">
        <v>0.78542639431778405</v>
      </c>
    </row>
    <row r="6" spans="2:13" x14ac:dyDescent="0.25">
      <c r="B6" t="s">
        <v>78</v>
      </c>
      <c r="C6" s="3">
        <v>3716</v>
      </c>
      <c r="D6" s="3">
        <v>1462.8</v>
      </c>
      <c r="E6" s="3">
        <v>330.7</v>
      </c>
      <c r="F6" s="3">
        <v>0</v>
      </c>
      <c r="G6" s="3">
        <v>330.7</v>
      </c>
      <c r="H6" s="3">
        <v>0</v>
      </c>
      <c r="I6" s="3">
        <v>5072.2</v>
      </c>
      <c r="J6" s="3">
        <v>19719.8</v>
      </c>
      <c r="K6" s="3">
        <v>5270.4</v>
      </c>
      <c r="L6" s="3">
        <v>12665.5</v>
      </c>
      <c r="M6">
        <v>0.962393746205221</v>
      </c>
    </row>
    <row r="7" spans="2:13" x14ac:dyDescent="0.25">
      <c r="B7" t="s">
        <v>79</v>
      </c>
      <c r="C7" s="3">
        <v>3148</v>
      </c>
      <c r="D7" s="3">
        <v>1783</v>
      </c>
      <c r="E7" s="3">
        <v>382</v>
      </c>
      <c r="F7" s="3">
        <v>0</v>
      </c>
      <c r="G7" s="3">
        <v>382</v>
      </c>
      <c r="H7" s="3">
        <v>0</v>
      </c>
      <c r="I7" s="3">
        <v>5546</v>
      </c>
      <c r="J7" s="3">
        <v>19886</v>
      </c>
      <c r="K7" s="3">
        <v>5230</v>
      </c>
      <c r="L7" s="3">
        <v>12889</v>
      </c>
      <c r="M7">
        <v>1.0604206500955999</v>
      </c>
    </row>
    <row r="8" spans="2:13" x14ac:dyDescent="0.25">
      <c r="B8" t="s">
        <v>80</v>
      </c>
      <c r="C8" s="3">
        <v>3797</v>
      </c>
      <c r="D8" s="3">
        <v>2167</v>
      </c>
      <c r="E8" s="3">
        <v>307</v>
      </c>
      <c r="F8" s="3">
        <v>0</v>
      </c>
      <c r="G8" s="3">
        <v>307</v>
      </c>
      <c r="H8" s="3">
        <v>0</v>
      </c>
      <c r="I8" s="3">
        <v>3950</v>
      </c>
      <c r="J8" s="3">
        <v>18210</v>
      </c>
      <c r="K8" s="3">
        <v>3791</v>
      </c>
      <c r="L8" s="3">
        <v>11746</v>
      </c>
      <c r="M8">
        <v>1.0419414402532301</v>
      </c>
    </row>
    <row r="9" spans="2:13" x14ac:dyDescent="0.25">
      <c r="B9" t="s">
        <v>81</v>
      </c>
      <c r="C9" s="3">
        <v>9655</v>
      </c>
      <c r="D9" s="3">
        <v>8149</v>
      </c>
      <c r="E9" s="3">
        <v>1928</v>
      </c>
      <c r="F9" s="3">
        <v>0</v>
      </c>
      <c r="G9" s="3">
        <v>1928</v>
      </c>
      <c r="H9" s="3">
        <v>0</v>
      </c>
      <c r="I9" s="3">
        <v>6251</v>
      </c>
      <c r="J9" s="3">
        <v>13850</v>
      </c>
      <c r="K9" s="3">
        <v>4257</v>
      </c>
      <c r="L9" s="3">
        <v>8908</v>
      </c>
      <c r="M9">
        <v>1.46840498003288</v>
      </c>
    </row>
    <row r="10" spans="2:13" x14ac:dyDescent="0.25">
      <c r="B10" t="s">
        <v>82</v>
      </c>
      <c r="C10" s="3">
        <v>3211</v>
      </c>
      <c r="D10" s="3">
        <v>-2731</v>
      </c>
      <c r="E10" s="3">
        <v>311</v>
      </c>
      <c r="F10" s="3">
        <v>0</v>
      </c>
      <c r="G10" s="3">
        <v>311</v>
      </c>
      <c r="H10" s="3">
        <v>0</v>
      </c>
      <c r="I10" s="3">
        <v>4362</v>
      </c>
      <c r="J10" s="3">
        <v>18298</v>
      </c>
      <c r="K10" s="3">
        <v>7914</v>
      </c>
      <c r="L10" s="3">
        <v>8345</v>
      </c>
      <c r="M10">
        <v>0.55117513267626905</v>
      </c>
    </row>
    <row r="11" spans="2:13" x14ac:dyDescent="0.25">
      <c r="B11" t="s">
        <v>83</v>
      </c>
      <c r="C11" s="3">
        <v>3605</v>
      </c>
      <c r="D11" s="3">
        <v>2264</v>
      </c>
      <c r="E11" s="3">
        <v>964</v>
      </c>
      <c r="F11" s="3">
        <v>92</v>
      </c>
      <c r="G11" s="3">
        <v>1056</v>
      </c>
      <c r="H11" s="3">
        <v>-7306</v>
      </c>
      <c r="I11" s="3">
        <v>4173</v>
      </c>
      <c r="J11" s="3">
        <v>13378</v>
      </c>
      <c r="K11" s="3">
        <v>3788</v>
      </c>
      <c r="L11" s="3">
        <v>6882</v>
      </c>
      <c r="M11">
        <v>1.10163674762407</v>
      </c>
    </row>
    <row r="12" spans="2:13" x14ac:dyDescent="0.25">
      <c r="B12" t="s">
        <v>84</v>
      </c>
      <c r="C12" s="3">
        <v>4440</v>
      </c>
      <c r="D12" s="3">
        <v>3088</v>
      </c>
      <c r="E12" s="3">
        <v>1038</v>
      </c>
      <c r="F12" s="3">
        <v>467</v>
      </c>
      <c r="G12" s="3">
        <v>1505</v>
      </c>
      <c r="H12" s="3">
        <v>-7920</v>
      </c>
      <c r="I12" s="3">
        <v>5617</v>
      </c>
      <c r="J12" s="3">
        <v>15140</v>
      </c>
      <c r="K12" s="3">
        <v>4795</v>
      </c>
      <c r="L12" s="3">
        <v>8358</v>
      </c>
      <c r="M12">
        <v>1.1714285714285699</v>
      </c>
    </row>
    <row r="13" spans="2:13" x14ac:dyDescent="0.25">
      <c r="B13" t="s">
        <v>85</v>
      </c>
      <c r="C13" s="3">
        <v>3820</v>
      </c>
      <c r="D13" s="3">
        <v>2496</v>
      </c>
      <c r="E13" s="3">
        <v>683</v>
      </c>
      <c r="F13" s="3">
        <v>966</v>
      </c>
      <c r="G13" s="3">
        <v>1649</v>
      </c>
      <c r="H13" s="3">
        <v>-1268</v>
      </c>
      <c r="I13" s="3">
        <v>5853</v>
      </c>
      <c r="J13" s="3">
        <v>15842</v>
      </c>
      <c r="K13" s="3">
        <v>4998</v>
      </c>
      <c r="L13" s="3">
        <v>8049</v>
      </c>
      <c r="M13">
        <v>1.17106842737094</v>
      </c>
    </row>
    <row r="14" spans="2:13" x14ac:dyDescent="0.25">
      <c r="B14" t="s">
        <v>86</v>
      </c>
      <c r="C14" s="3">
        <v>4627</v>
      </c>
      <c r="D14" s="3">
        <v>3190</v>
      </c>
      <c r="E14" s="3">
        <v>1638</v>
      </c>
      <c r="F14" s="3">
        <v>207</v>
      </c>
      <c r="G14" s="3">
        <v>1845</v>
      </c>
      <c r="H14" s="3">
        <v>-2524</v>
      </c>
      <c r="I14" s="3">
        <v>6413</v>
      </c>
      <c r="J14" s="3">
        <v>17061</v>
      </c>
      <c r="K14" s="3">
        <v>6052</v>
      </c>
      <c r="L14" s="3">
        <v>8124</v>
      </c>
      <c r="M14">
        <v>1.0596497025776599</v>
      </c>
    </row>
    <row r="15" spans="2:13" x14ac:dyDescent="0.25">
      <c r="B15" t="s">
        <v>87</v>
      </c>
      <c r="C15" s="3">
        <v>4328</v>
      </c>
      <c r="D15" s="3">
        <v>2983</v>
      </c>
      <c r="E15" s="3">
        <v>820</v>
      </c>
      <c r="F15" s="3">
        <v>1181</v>
      </c>
      <c r="G15" s="3">
        <v>2001</v>
      </c>
      <c r="H15" s="3">
        <v>-3376</v>
      </c>
      <c r="I15" s="3">
        <v>6930</v>
      </c>
      <c r="J15" s="3">
        <v>18397</v>
      </c>
      <c r="K15" s="3">
        <v>6415</v>
      </c>
      <c r="L15" s="3">
        <v>7016</v>
      </c>
      <c r="M15">
        <v>1.0802805923616501</v>
      </c>
    </row>
    <row r="16" spans="2:13" x14ac:dyDescent="0.25">
      <c r="B16" t="s">
        <v>88</v>
      </c>
      <c r="C16" s="3">
        <v>5054</v>
      </c>
      <c r="D16" s="3">
        <v>3667</v>
      </c>
      <c r="E16" s="3">
        <v>1280</v>
      </c>
      <c r="F16" s="3">
        <v>2165</v>
      </c>
      <c r="G16" s="3">
        <v>3445</v>
      </c>
      <c r="H16" s="3">
        <v>-4920</v>
      </c>
      <c r="I16" s="3">
        <v>8639</v>
      </c>
      <c r="J16" s="3">
        <v>19348</v>
      </c>
      <c r="K16" s="3">
        <v>6752</v>
      </c>
      <c r="L16" s="3">
        <v>7663</v>
      </c>
      <c r="M16">
        <v>1.27947274881516</v>
      </c>
    </row>
    <row r="17" spans="2:13" x14ac:dyDescent="0.25">
      <c r="B17" t="s">
        <v>89</v>
      </c>
      <c r="C17" s="3">
        <v>5852</v>
      </c>
      <c r="D17" s="3">
        <v>4116</v>
      </c>
      <c r="E17" s="3">
        <v>1716</v>
      </c>
      <c r="F17" s="3">
        <v>3166</v>
      </c>
      <c r="G17" s="3">
        <v>4882</v>
      </c>
      <c r="H17" s="3">
        <v>-6387</v>
      </c>
      <c r="I17" s="3">
        <v>10454</v>
      </c>
      <c r="J17" s="3">
        <v>21273</v>
      </c>
      <c r="K17" s="3">
        <v>9406</v>
      </c>
      <c r="L17" s="3">
        <v>8001</v>
      </c>
      <c r="M17">
        <v>1.1114182436742499</v>
      </c>
    </row>
    <row r="18" spans="2:13" x14ac:dyDescent="0.25">
      <c r="B18" t="s">
        <v>90</v>
      </c>
      <c r="C18" s="3">
        <v>6084</v>
      </c>
      <c r="D18" s="3">
        <v>4016</v>
      </c>
      <c r="E18" s="3">
        <v>1651</v>
      </c>
      <c r="F18" s="3">
        <v>1171</v>
      </c>
      <c r="G18" s="3">
        <v>2822</v>
      </c>
      <c r="H18" s="3">
        <v>-7758</v>
      </c>
      <c r="I18" s="3">
        <v>9130</v>
      </c>
      <c r="J18" s="3">
        <v>20800</v>
      </c>
      <c r="K18" s="3">
        <v>6860</v>
      </c>
      <c r="L18" s="3">
        <v>7623</v>
      </c>
      <c r="M18">
        <v>1.3309037900874601</v>
      </c>
    </row>
    <row r="19" spans="2:13" x14ac:dyDescent="0.25">
      <c r="B19" t="s">
        <v>91</v>
      </c>
      <c r="C19" s="3">
        <v>6934</v>
      </c>
      <c r="D19" s="3">
        <v>4504</v>
      </c>
      <c r="E19" s="3">
        <v>910</v>
      </c>
      <c r="F19" s="3">
        <v>1571</v>
      </c>
      <c r="G19" s="3">
        <v>2481</v>
      </c>
      <c r="H19" s="3">
        <v>-10519</v>
      </c>
      <c r="I19" s="3">
        <v>10151</v>
      </c>
      <c r="J19" s="3">
        <v>24477</v>
      </c>
      <c r="K19" s="3">
        <v>7753</v>
      </c>
      <c r="L19" s="3">
        <v>9641</v>
      </c>
      <c r="M19">
        <v>1.3092996259512399</v>
      </c>
    </row>
    <row r="20" spans="2:13" x14ac:dyDescent="0.25">
      <c r="B20" t="s">
        <v>92</v>
      </c>
      <c r="C20" s="3">
        <v>6999</v>
      </c>
      <c r="D20" s="3">
        <v>4553</v>
      </c>
      <c r="E20" s="3">
        <v>2064</v>
      </c>
      <c r="F20" s="3">
        <v>213</v>
      </c>
      <c r="G20" s="3">
        <v>2277</v>
      </c>
      <c r="H20" s="3">
        <v>-14260</v>
      </c>
      <c r="I20" s="3">
        <v>10806</v>
      </c>
      <c r="J20" s="3">
        <v>25188</v>
      </c>
      <c r="K20" s="3">
        <v>8787</v>
      </c>
      <c r="L20" s="3">
        <v>14625</v>
      </c>
      <c r="M20">
        <v>1.2297712529873599</v>
      </c>
    </row>
    <row r="21" spans="2:13" x14ac:dyDescent="0.25">
      <c r="B21" t="s">
        <v>93</v>
      </c>
      <c r="C21" s="3">
        <v>6796</v>
      </c>
      <c r="D21" s="3">
        <v>4668</v>
      </c>
      <c r="E21" s="3">
        <v>3943</v>
      </c>
      <c r="F21" s="3">
        <v>192</v>
      </c>
      <c r="G21" s="3">
        <v>4135</v>
      </c>
      <c r="H21" s="3">
        <v>-13528</v>
      </c>
      <c r="I21" s="3">
        <v>12571</v>
      </c>
      <c r="J21" s="3">
        <v>27277</v>
      </c>
      <c r="K21" s="3">
        <v>8756</v>
      </c>
      <c r="L21" s="3">
        <v>13650</v>
      </c>
      <c r="M21">
        <v>1.43570123343992</v>
      </c>
    </row>
    <row r="22" spans="2:13" x14ac:dyDescent="0.25">
      <c r="B22" t="s">
        <v>94</v>
      </c>
      <c r="C22" s="3">
        <v>8448</v>
      </c>
      <c r="D22" s="3">
        <v>5195</v>
      </c>
      <c r="E22" s="3">
        <v>5943</v>
      </c>
      <c r="F22" s="3">
        <v>426</v>
      </c>
      <c r="G22" s="3">
        <v>6369</v>
      </c>
      <c r="H22" s="3">
        <v>-16745</v>
      </c>
      <c r="I22" s="3">
        <v>17569</v>
      </c>
      <c r="J22" s="3">
        <v>50584</v>
      </c>
      <c r="K22" s="3">
        <v>15892</v>
      </c>
      <c r="L22" s="3">
        <v>30785</v>
      </c>
      <c r="M22">
        <v>1.10552479234835</v>
      </c>
    </row>
    <row r="23" spans="2:13" x14ac:dyDescent="0.25">
      <c r="B23" t="s">
        <v>95</v>
      </c>
      <c r="C23" s="3">
        <v>8944</v>
      </c>
      <c r="D23" s="3">
        <v>5605</v>
      </c>
      <c r="E23" s="3">
        <v>4067</v>
      </c>
      <c r="F23" s="3">
        <v>358</v>
      </c>
      <c r="G23" s="3">
        <v>4425</v>
      </c>
      <c r="H23" s="3">
        <v>-17870</v>
      </c>
      <c r="I23" s="3">
        <v>17441</v>
      </c>
      <c r="J23" s="3">
        <v>55441</v>
      </c>
      <c r="K23" s="3">
        <v>18154</v>
      </c>
      <c r="L23" s="3">
        <v>33829</v>
      </c>
      <c r="M23">
        <v>0.960724909110939</v>
      </c>
    </row>
    <row r="24" spans="2:13" x14ac:dyDescent="0.25">
      <c r="B24" t="s">
        <v>96</v>
      </c>
      <c r="C24" s="3">
        <v>8479</v>
      </c>
      <c r="D24" s="3">
        <v>5765</v>
      </c>
      <c r="E24" s="3">
        <v>6297</v>
      </c>
      <c r="F24" s="3">
        <v>322</v>
      </c>
      <c r="G24" s="3">
        <v>6619</v>
      </c>
      <c r="H24" s="3">
        <v>-19458</v>
      </c>
      <c r="I24" s="3">
        <v>18720</v>
      </c>
      <c r="J24" s="3">
        <v>55918</v>
      </c>
      <c r="K24" s="3">
        <v>17089</v>
      </c>
      <c r="L24" s="3">
        <v>35150</v>
      </c>
      <c r="M24">
        <v>1.0954415120837899</v>
      </c>
    </row>
    <row r="25" spans="2:13" x14ac:dyDescent="0.25">
      <c r="B25" t="s">
        <v>97</v>
      </c>
      <c r="C25" s="3">
        <v>9688</v>
      </c>
      <c r="D25" s="3">
        <v>6893</v>
      </c>
      <c r="E25" s="3">
        <v>9375</v>
      </c>
      <c r="F25" s="3">
        <v>303</v>
      </c>
      <c r="G25" s="3">
        <v>9678</v>
      </c>
      <c r="H25" s="3">
        <v>-21004</v>
      </c>
      <c r="I25" s="3">
        <v>22203</v>
      </c>
      <c r="J25" s="3">
        <v>55275</v>
      </c>
      <c r="K25" s="3">
        <v>17839</v>
      </c>
      <c r="L25" s="3">
        <v>35250</v>
      </c>
      <c r="M25">
        <v>1.24463254666741</v>
      </c>
    </row>
    <row r="26" spans="2:13" x14ac:dyDescent="0.25">
      <c r="B26" t="s">
        <v>98</v>
      </c>
      <c r="C26" s="3">
        <v>10506</v>
      </c>
      <c r="D26" s="3">
        <v>7647</v>
      </c>
      <c r="E26" s="3">
        <v>6134</v>
      </c>
      <c r="F26" s="3">
        <v>2592</v>
      </c>
      <c r="G26" s="3">
        <v>8726</v>
      </c>
      <c r="H26" s="3">
        <v>-24985</v>
      </c>
      <c r="I26" s="3">
        <v>20663</v>
      </c>
      <c r="J26" s="3">
        <v>49846</v>
      </c>
      <c r="K26" s="3">
        <v>18092</v>
      </c>
      <c r="L26" s="3">
        <v>34869</v>
      </c>
      <c r="M26">
        <v>1.14210700862259</v>
      </c>
    </row>
    <row r="27" spans="2:13" x14ac:dyDescent="0.25">
      <c r="B27" t="s">
        <v>99</v>
      </c>
      <c r="C27" s="3">
        <v>10864</v>
      </c>
      <c r="D27" s="3">
        <v>8106</v>
      </c>
      <c r="E27" s="3">
        <v>9096</v>
      </c>
      <c r="F27" s="3">
        <v>2913</v>
      </c>
      <c r="G27" s="3">
        <v>12009</v>
      </c>
      <c r="H27" s="3">
        <v>-29185</v>
      </c>
      <c r="I27" s="3">
        <v>23031</v>
      </c>
      <c r="J27" s="3">
        <v>46636</v>
      </c>
      <c r="K27" s="3">
        <v>17578</v>
      </c>
      <c r="L27" s="3">
        <v>40059</v>
      </c>
      <c r="M27">
        <v>1.3102173171009199</v>
      </c>
    </row>
    <row r="28" spans="2:13" x14ac:dyDescent="0.25">
      <c r="B28" t="s">
        <v>100</v>
      </c>
      <c r="C28" s="3">
        <v>10663</v>
      </c>
      <c r="D28" s="3">
        <v>7623</v>
      </c>
      <c r="E28" s="3">
        <v>9158</v>
      </c>
      <c r="F28" s="3">
        <v>6967</v>
      </c>
      <c r="G28" s="3">
        <v>16125</v>
      </c>
      <c r="H28" s="3">
        <v>-31468</v>
      </c>
      <c r="I28" s="3">
        <v>26450</v>
      </c>
      <c r="J28" s="3">
        <v>47040</v>
      </c>
      <c r="K28" s="3">
        <v>21135</v>
      </c>
      <c r="L28" s="3">
        <v>41156</v>
      </c>
      <c r="M28">
        <v>1.2514785900165599</v>
      </c>
    </row>
    <row r="29" spans="2:13" x14ac:dyDescent="0.25">
      <c r="B29" t="s">
        <v>101</v>
      </c>
      <c r="C29" s="3">
        <v>10030</v>
      </c>
      <c r="D29" s="3">
        <v>7061</v>
      </c>
      <c r="E29" s="3">
        <v>10610</v>
      </c>
      <c r="F29" s="3">
        <v>8900</v>
      </c>
      <c r="G29" s="3">
        <v>19510</v>
      </c>
      <c r="H29" s="3">
        <v>-32757</v>
      </c>
      <c r="I29" s="3">
        <v>31027</v>
      </c>
      <c r="J29" s="3">
        <v>48777</v>
      </c>
      <c r="K29" s="3">
        <v>20502</v>
      </c>
      <c r="L29" s="3">
        <v>48321</v>
      </c>
      <c r="M29">
        <v>1.5133645498000099</v>
      </c>
    </row>
    <row r="30" spans="2:13" x14ac:dyDescent="0.25">
      <c r="B30" t="s">
        <v>102</v>
      </c>
      <c r="C30" s="3">
        <v>9415</v>
      </c>
      <c r="D30" s="3">
        <v>6133</v>
      </c>
      <c r="E30" s="3">
        <v>8721</v>
      </c>
      <c r="F30" s="3">
        <v>272</v>
      </c>
      <c r="G30" s="3">
        <v>8993</v>
      </c>
      <c r="H30" s="3">
        <v>-34286</v>
      </c>
      <c r="I30" s="3">
        <v>21893</v>
      </c>
      <c r="J30" s="3">
        <v>55755</v>
      </c>
      <c r="K30" s="3">
        <v>22138</v>
      </c>
      <c r="L30" s="3">
        <v>40908</v>
      </c>
      <c r="M30">
        <v>0.98893305628331296</v>
      </c>
    </row>
    <row r="31" spans="2:13" x14ac:dyDescent="0.25">
      <c r="B31" t="s">
        <v>103</v>
      </c>
      <c r="C31" s="3">
        <v>9649</v>
      </c>
      <c r="D31" s="3">
        <v>5417</v>
      </c>
      <c r="E31" s="3">
        <v>5509</v>
      </c>
      <c r="F31" s="3">
        <v>229</v>
      </c>
      <c r="G31" s="3">
        <v>5738</v>
      </c>
      <c r="H31" s="3">
        <v>-36769</v>
      </c>
      <c r="I31" s="3">
        <v>17645</v>
      </c>
      <c r="J31" s="3">
        <v>60902</v>
      </c>
      <c r="K31" s="3">
        <v>20461</v>
      </c>
      <c r="L31" s="3">
        <v>43218</v>
      </c>
      <c r="M31">
        <v>0.86237231806851999</v>
      </c>
    </row>
    <row r="32" spans="2:13" x14ac:dyDescent="0.25">
      <c r="B32" t="s">
        <v>104</v>
      </c>
      <c r="C32" s="3">
        <v>10613</v>
      </c>
      <c r="D32" s="3">
        <v>6373</v>
      </c>
      <c r="E32" s="3">
        <v>8185</v>
      </c>
      <c r="F32" s="3">
        <v>1366</v>
      </c>
      <c r="G32" s="3">
        <v>9551</v>
      </c>
      <c r="H32" s="3">
        <v>-38446</v>
      </c>
      <c r="I32" s="3">
        <v>23001</v>
      </c>
      <c r="J32" s="3">
        <v>69917</v>
      </c>
      <c r="K32" s="3">
        <v>23372</v>
      </c>
      <c r="L32" s="3">
        <v>55994</v>
      </c>
      <c r="M32">
        <v>0.98412630498031795</v>
      </c>
    </row>
    <row r="33" spans="2:13" x14ac:dyDescent="0.25">
      <c r="B33" t="s">
        <v>105</v>
      </c>
      <c r="C33" s="3">
        <v>11616</v>
      </c>
      <c r="D33" s="3">
        <v>6991</v>
      </c>
      <c r="E33" s="3">
        <v>5596</v>
      </c>
      <c r="F33" s="3">
        <v>392</v>
      </c>
      <c r="G33" s="3">
        <v>5988</v>
      </c>
      <c r="H33" s="3">
        <v>-38248</v>
      </c>
      <c r="I33" s="3">
        <v>21783</v>
      </c>
      <c r="J33" s="3">
        <v>70594</v>
      </c>
      <c r="K33" s="3">
        <v>26220</v>
      </c>
      <c r="L33" s="3">
        <v>50006</v>
      </c>
      <c r="M33">
        <v>0.83077803203661305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sheetPr>
    <tabColor rgb="FF00B050"/>
  </sheetPr>
  <dimension ref="B2:T32"/>
  <sheetViews>
    <sheetView workbookViewId="0">
      <selection activeCell="E3" sqref="E3:E32"/>
    </sheetView>
  </sheetViews>
  <sheetFormatPr defaultRowHeight="15" x14ac:dyDescent="0.25"/>
  <cols>
    <col min="3" max="3" width="10" customWidth="1"/>
    <col min="4" max="4" width="14.42578125" customWidth="1"/>
    <col min="14" max="20" width="10.5703125" bestFit="1" customWidth="1"/>
  </cols>
  <sheetData>
    <row r="2" spans="2:20" x14ac:dyDescent="0.25">
      <c r="B2" t="s">
        <v>42</v>
      </c>
      <c r="C2" t="s">
        <v>64</v>
      </c>
      <c r="D2" t="s">
        <v>1</v>
      </c>
      <c r="E2" t="s">
        <v>50</v>
      </c>
      <c r="I2" s="33" t="s">
        <v>75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2:20" x14ac:dyDescent="0.25">
      <c r="B3">
        <v>1993</v>
      </c>
      <c r="C3" s="3">
        <v>0.255</v>
      </c>
      <c r="D3" s="1">
        <v>18.152573</v>
      </c>
      <c r="E3" s="2">
        <f>Table7[[#This Row],[Div]]/Table7[[#This Row],[PriceMedian]]</f>
        <v>1.4047595346400755E-2</v>
      </c>
      <c r="I3" t="s">
        <v>42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</row>
    <row r="4" spans="2:20" x14ac:dyDescent="0.25">
      <c r="B4">
        <v>1994</v>
      </c>
      <c r="C4" s="3">
        <v>0.30499999999999999</v>
      </c>
      <c r="D4" s="1">
        <v>16.486835499999899</v>
      </c>
      <c r="E4" s="2">
        <f>Table7[[#This Row],[Div]]/Table7[[#This Row],[PriceMedian]]</f>
        <v>1.849960836935638E-2</v>
      </c>
      <c r="I4" t="s">
        <v>10</v>
      </c>
      <c r="J4" s="3">
        <v>0</v>
      </c>
      <c r="K4" s="3">
        <f>(J4*$J6)+J4</f>
        <v>0</v>
      </c>
      <c r="L4" s="3">
        <f t="shared" ref="L4:T4" si="0">(K4*$J6)+K4</f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</row>
    <row r="5" spans="2:20" x14ac:dyDescent="0.25">
      <c r="B5">
        <v>1995</v>
      </c>
      <c r="C5" s="3">
        <v>0.35</v>
      </c>
      <c r="D5" s="1">
        <v>20.968</v>
      </c>
      <c r="E5" s="2">
        <f>Table7[[#This Row],[Div]]/Table7[[#This Row],[PriceMedian]]</f>
        <v>1.6692102251049216E-2</v>
      </c>
      <c r="I5" t="s">
        <v>47</v>
      </c>
      <c r="J5" s="3">
        <v>0</v>
      </c>
      <c r="K5" s="1" t="e">
        <f>K4/$J7</f>
        <v>#DIV/0!</v>
      </c>
      <c r="L5" s="1" t="e">
        <f t="shared" ref="L5:T5" si="1">L4/$J7</f>
        <v>#DIV/0!</v>
      </c>
      <c r="M5" s="1" t="e">
        <f t="shared" si="1"/>
        <v>#DIV/0!</v>
      </c>
      <c r="N5" s="1" t="e">
        <f t="shared" si="1"/>
        <v>#DIV/0!</v>
      </c>
      <c r="O5" s="1" t="e">
        <f t="shared" si="1"/>
        <v>#DIV/0!</v>
      </c>
      <c r="P5" s="1" t="e">
        <f t="shared" si="1"/>
        <v>#DIV/0!</v>
      </c>
      <c r="Q5" s="1" t="e">
        <f t="shared" si="1"/>
        <v>#DIV/0!</v>
      </c>
      <c r="R5" s="1" t="e">
        <f t="shared" si="1"/>
        <v>#DIV/0!</v>
      </c>
      <c r="S5" s="1" t="e">
        <f t="shared" si="1"/>
        <v>#DIV/0!</v>
      </c>
      <c r="T5" s="1" t="e">
        <f t="shared" si="1"/>
        <v>#DIV/0!</v>
      </c>
    </row>
    <row r="6" spans="2:20" x14ac:dyDescent="0.25">
      <c r="B6">
        <v>1996</v>
      </c>
      <c r="C6" s="3">
        <v>0.39</v>
      </c>
      <c r="D6" s="1">
        <v>28.636499999999899</v>
      </c>
      <c r="E6" s="2">
        <f>Table7[[#This Row],[Div]]/Table7[[#This Row],[PriceMedian]]</f>
        <v>1.3618982766748779E-2</v>
      </c>
      <c r="I6" t="s">
        <v>48</v>
      </c>
      <c r="J6" s="17">
        <v>0</v>
      </c>
    </row>
    <row r="7" spans="2:20" x14ac:dyDescent="0.25">
      <c r="B7">
        <v>1997</v>
      </c>
      <c r="C7" s="3">
        <v>0.44500000000000001</v>
      </c>
      <c r="D7" s="1">
        <v>34.295000000000002</v>
      </c>
      <c r="E7" s="2">
        <f>Table7[[#This Row],[Div]]/Table7[[#This Row],[PriceMedian]]</f>
        <v>1.297565242746756E-2</v>
      </c>
      <c r="I7" t="s">
        <v>49</v>
      </c>
      <c r="J7" s="2">
        <v>0</v>
      </c>
    </row>
    <row r="8" spans="2:20" x14ac:dyDescent="0.25">
      <c r="B8">
        <v>1998</v>
      </c>
      <c r="C8" s="3">
        <v>0.49</v>
      </c>
      <c r="D8" s="1">
        <v>37.844000000000001</v>
      </c>
      <c r="E8" s="2">
        <f>Table7[[#This Row],[Div]]/Table7[[#This Row],[PriceMedian]]</f>
        <v>1.2947891343409786E-2</v>
      </c>
      <c r="I8" t="s">
        <v>50</v>
      </c>
      <c r="J8" s="2" t="e">
        <f>J4/$J5</f>
        <v>#DIV/0!</v>
      </c>
      <c r="K8" s="2" t="e">
        <f t="shared" ref="K8:T8" si="2">K4/$J5</f>
        <v>#DIV/0!</v>
      </c>
      <c r="L8" s="2" t="e">
        <f t="shared" si="2"/>
        <v>#DIV/0!</v>
      </c>
      <c r="M8" s="2" t="e">
        <f t="shared" si="2"/>
        <v>#DIV/0!</v>
      </c>
      <c r="N8" s="2" t="e">
        <f t="shared" si="2"/>
        <v>#DIV/0!</v>
      </c>
      <c r="O8" s="2" t="e">
        <f t="shared" si="2"/>
        <v>#DIV/0!</v>
      </c>
      <c r="P8" s="2" t="e">
        <f t="shared" si="2"/>
        <v>#DIV/0!</v>
      </c>
      <c r="Q8" s="2" t="e">
        <f t="shared" si="2"/>
        <v>#DIV/0!</v>
      </c>
      <c r="R8" s="2" t="e">
        <f t="shared" si="2"/>
        <v>#DIV/0!</v>
      </c>
      <c r="S8" s="2" t="e">
        <f t="shared" si="2"/>
        <v>#DIV/0!</v>
      </c>
      <c r="T8" s="2" t="e">
        <f t="shared" si="2"/>
        <v>#DIV/0!</v>
      </c>
    </row>
    <row r="9" spans="2:20" x14ac:dyDescent="0.25">
      <c r="B9">
        <v>1999</v>
      </c>
      <c r="C9" s="3">
        <v>0.51500000000000001</v>
      </c>
      <c r="D9" s="1">
        <v>36.938000000000002</v>
      </c>
      <c r="E9" s="2">
        <f>Table7[[#This Row],[Div]]/Table7[[#This Row],[PriceMedian]]</f>
        <v>1.3942281661161947E-2</v>
      </c>
    </row>
    <row r="10" spans="2:20" x14ac:dyDescent="0.25">
      <c r="B10">
        <v>2000</v>
      </c>
      <c r="C10" s="3">
        <v>0.53500000000000003</v>
      </c>
      <c r="D10" s="1">
        <v>42.438000000000002</v>
      </c>
      <c r="E10" s="2">
        <f>Table7[[#This Row],[Div]]/Table7[[#This Row],[PriceMedian]]</f>
        <v>1.2606626136952731E-2</v>
      </c>
    </row>
    <row r="11" spans="2:20" x14ac:dyDescent="0.25">
      <c r="B11">
        <v>2001</v>
      </c>
      <c r="C11" s="3">
        <v>0.55500000000000005</v>
      </c>
      <c r="D11" s="1">
        <v>45.944000000000003</v>
      </c>
      <c r="E11" s="2">
        <f>Table7[[#This Row],[Div]]/Table7[[#This Row],[PriceMedian]]</f>
        <v>1.2079923384990424E-2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spans="2:20" x14ac:dyDescent="0.25">
      <c r="B12">
        <v>2002</v>
      </c>
      <c r="C12" s="3">
        <v>0.57499999999999996</v>
      </c>
      <c r="D12" s="1">
        <v>47.58</v>
      </c>
      <c r="E12" s="2">
        <f>Table7[[#This Row],[Div]]/Table7[[#This Row],[PriceMedian]]</f>
        <v>1.2084909625893233E-2</v>
      </c>
    </row>
    <row r="13" spans="2:20" x14ac:dyDescent="0.25">
      <c r="B13">
        <v>2003</v>
      </c>
      <c r="C13" s="3">
        <v>0.59499999999999997</v>
      </c>
      <c r="D13" s="1">
        <v>44.489999999999903</v>
      </c>
      <c r="E13" s="2">
        <f>Table7[[#This Row],[Div]]/Table7[[#This Row],[PriceMedian]]</f>
        <v>1.3373791863340105E-2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B14">
        <v>2004</v>
      </c>
      <c r="C14" s="3">
        <v>0.63</v>
      </c>
      <c r="D14" s="1">
        <v>51.26</v>
      </c>
      <c r="E14" s="2">
        <f>Table7[[#This Row],[Div]]/Table7[[#This Row],[PriceMedian]]</f>
        <v>1.2290284822473664E-2</v>
      </c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>
        <v>2005</v>
      </c>
      <c r="C15" s="3">
        <v>0.85</v>
      </c>
      <c r="D15" s="1">
        <v>55.08</v>
      </c>
      <c r="E15" s="2">
        <f>Table7[[#This Row],[Div]]/Table7[[#This Row],[PriceMedian]]</f>
        <v>1.54320987654321E-2</v>
      </c>
      <c r="J15" s="17"/>
    </row>
    <row r="16" spans="2:20" x14ac:dyDescent="0.25">
      <c r="B16">
        <v>2006</v>
      </c>
      <c r="C16" s="3">
        <v>1.01</v>
      </c>
      <c r="D16" s="1">
        <v>60.56</v>
      </c>
      <c r="E16" s="2">
        <f>Table7[[#This Row],[Div]]/Table7[[#This Row],[PriceMedian]]</f>
        <v>1.6677675033025099E-2</v>
      </c>
      <c r="J16" s="2"/>
    </row>
    <row r="17" spans="2:20" x14ac:dyDescent="0.25">
      <c r="B17">
        <v>2007</v>
      </c>
      <c r="C17" s="3">
        <v>1.1599999999999999</v>
      </c>
      <c r="D17" s="1">
        <v>67.02</v>
      </c>
      <c r="E17" s="2">
        <f>Table7[[#This Row],[Div]]/Table7[[#This Row],[PriceMedian]]</f>
        <v>1.7308266189197254E-2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5">
      <c r="B18">
        <v>2008</v>
      </c>
      <c r="C18" s="3">
        <v>1.425</v>
      </c>
      <c r="D18" s="1">
        <v>68.2</v>
      </c>
      <c r="E18" s="2">
        <f>Table7[[#This Row],[Div]]/Table7[[#This Row],[PriceMedian]]</f>
        <v>2.0894428152492667E-2</v>
      </c>
    </row>
    <row r="19" spans="2:20" x14ac:dyDescent="0.25">
      <c r="B19">
        <v>2009</v>
      </c>
      <c r="C19" s="3">
        <v>1.65</v>
      </c>
      <c r="D19" s="1">
        <v>55.685000000000002</v>
      </c>
      <c r="E19" s="2">
        <f>Table7[[#This Row],[Div]]/Table7[[#This Row],[PriceMedian]]</f>
        <v>2.9630959863517999E-2</v>
      </c>
    </row>
    <row r="20" spans="2:20" x14ac:dyDescent="0.25">
      <c r="B20">
        <v>2010</v>
      </c>
      <c r="C20" s="3">
        <v>1.7749999999999999</v>
      </c>
      <c r="D20" s="1">
        <v>64.894999999999996</v>
      </c>
      <c r="E20" s="2">
        <f>Table7[[#This Row],[Div]]/Table7[[#This Row],[PriceMedian]]</f>
        <v>2.7351876107558362E-2</v>
      </c>
    </row>
    <row r="21" spans="2:20" x14ac:dyDescent="0.25">
      <c r="B21">
        <v>2011</v>
      </c>
      <c r="C21" s="3">
        <v>1.89</v>
      </c>
      <c r="D21" s="1">
        <v>64.405000000000001</v>
      </c>
      <c r="E21" s="2">
        <f>Table7[[#This Row],[Div]]/Table7[[#This Row],[PriceMedian]]</f>
        <v>2.9345547705923451E-2</v>
      </c>
    </row>
    <row r="22" spans="2:20" x14ac:dyDescent="0.25">
      <c r="B22">
        <v>2012</v>
      </c>
      <c r="C22" s="3">
        <v>2.0249999999999999</v>
      </c>
      <c r="D22" s="1">
        <v>68.784999999999997</v>
      </c>
      <c r="E22" s="2">
        <f>Table7[[#This Row],[Div]]/Table7[[#This Row],[PriceMedian]]</f>
        <v>2.9439558043178018E-2</v>
      </c>
    </row>
    <row r="23" spans="2:20" x14ac:dyDescent="0.25">
      <c r="B23">
        <v>2013</v>
      </c>
      <c r="C23" s="3">
        <v>2.1280000000000001</v>
      </c>
      <c r="D23" s="3">
        <v>81.234999999999999</v>
      </c>
      <c r="E23" s="2">
        <f>Table7[[#This Row],[Div]]/Table7[[#This Row],[PriceMedian]]</f>
        <v>2.6195605342524776E-2</v>
      </c>
    </row>
    <row r="24" spans="2:20" x14ac:dyDescent="0.25">
      <c r="B24">
        <v>2014</v>
      </c>
      <c r="C24" s="3">
        <v>2.2400000000000002</v>
      </c>
      <c r="D24" s="3">
        <v>89.15</v>
      </c>
      <c r="E24" s="2">
        <f>Table7[[#This Row],[Div]]/Table7[[#This Row],[PriceMedian]]</f>
        <v>2.5126191811553563E-2</v>
      </c>
    </row>
    <row r="25" spans="2:20" x14ac:dyDescent="0.25">
      <c r="B25">
        <v>2015</v>
      </c>
      <c r="C25" s="3">
        <v>2.5329999999999999</v>
      </c>
      <c r="D25" s="3">
        <v>96.539999999999907</v>
      </c>
      <c r="E25" s="2">
        <f>Table7[[#This Row],[Div]]/Table7[[#This Row],[PriceMedian]]</f>
        <v>2.6237828879221072E-2</v>
      </c>
    </row>
    <row r="26" spans="2:20" x14ac:dyDescent="0.25">
      <c r="B26">
        <v>2016</v>
      </c>
      <c r="C26" s="3">
        <v>2.7629999999999999</v>
      </c>
      <c r="D26" s="3">
        <v>103.8</v>
      </c>
      <c r="E26" s="2">
        <f>Table7[[#This Row],[Div]]/Table7[[#This Row],[PriceMedian]]</f>
        <v>2.661849710982659E-2</v>
      </c>
    </row>
    <row r="27" spans="2:20" x14ac:dyDescent="0.25">
      <c r="B27">
        <v>2017</v>
      </c>
      <c r="C27" s="3">
        <v>2.96</v>
      </c>
      <c r="D27" s="3">
        <v>113.62</v>
      </c>
      <c r="E27" s="2">
        <f>Table7[[#This Row],[Div]]/Table7[[#This Row],[PriceMedian]]</f>
        <v>2.6051751452209115E-2</v>
      </c>
    </row>
    <row r="28" spans="2:20" x14ac:dyDescent="0.25">
      <c r="B28">
        <v>2018</v>
      </c>
      <c r="C28" s="3">
        <v>3.1680000000000001</v>
      </c>
      <c r="D28" s="3">
        <v>111.5</v>
      </c>
      <c r="E28" s="2">
        <f>Table7[[#This Row],[Div]]/Table7[[#This Row],[PriceMedian]]</f>
        <v>2.8412556053811662E-2</v>
      </c>
    </row>
    <row r="29" spans="2:20" x14ac:dyDescent="0.25">
      <c r="B29">
        <v>2019</v>
      </c>
      <c r="C29" s="3">
        <v>3.5880000000000001</v>
      </c>
      <c r="D29" s="3">
        <v>131.17500000000001</v>
      </c>
      <c r="E29" s="2">
        <f>Table7[[#This Row],[Div]]/Table7[[#This Row],[PriceMedian]]</f>
        <v>2.735277301315037E-2</v>
      </c>
    </row>
    <row r="30" spans="2:20" x14ac:dyDescent="0.25">
      <c r="B30">
        <v>2020</v>
      </c>
      <c r="C30" s="3">
        <v>3.7930000000000001</v>
      </c>
      <c r="D30" s="3">
        <v>136.46</v>
      </c>
      <c r="E30" s="2">
        <f>Table7[[#This Row],[Div]]/Table7[[#This Row],[PriceMedian]]</f>
        <v>2.779569104499487E-2</v>
      </c>
    </row>
    <row r="31" spans="2:20" x14ac:dyDescent="0.25">
      <c r="B31">
        <v>2021</v>
      </c>
      <c r="C31" s="3">
        <v>4.0229999999999997</v>
      </c>
      <c r="D31" s="3">
        <v>148.91</v>
      </c>
      <c r="E31" s="2">
        <f>Table7[[#This Row],[Div]]/Table7[[#This Row],[PriceMedian]]</f>
        <v>2.7016318581693639E-2</v>
      </c>
    </row>
    <row r="32" spans="2:20" x14ac:dyDescent="0.25">
      <c r="B32">
        <v>2022</v>
      </c>
      <c r="C32" s="3">
        <v>4.2480000000000002</v>
      </c>
      <c r="D32" s="3">
        <v>170.41</v>
      </c>
      <c r="E32" s="2">
        <f>Table7[[#This Row],[Div]]/Table7[[#This Row],[PriceMedian]]</f>
        <v>2.4928114547268353E-2</v>
      </c>
    </row>
  </sheetData>
  <mergeCells count="2">
    <mergeCell ref="I2:T2"/>
    <mergeCell ref="I11:T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B22A-CCDB-44C6-A28A-E9C6C20D5A00}">
  <sheetPr>
    <tabColor rgb="FFFFC000"/>
  </sheetPr>
  <dimension ref="A1"/>
  <sheetViews>
    <sheetView topLeftCell="B1" workbookViewId="0">
      <selection activeCell="B1" sqref="B1:N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sheetPr>
    <tabColor rgb="FF00B0F0"/>
  </sheetPr>
  <dimension ref="C2:L36"/>
  <sheetViews>
    <sheetView workbookViewId="0">
      <selection activeCell="D5" sqref="D5"/>
    </sheetView>
  </sheetViews>
  <sheetFormatPr defaultRowHeight="15" x14ac:dyDescent="0.25"/>
  <sheetData>
    <row r="2" spans="3:12" x14ac:dyDescent="0.25">
      <c r="C2" s="34" t="s">
        <v>39</v>
      </c>
      <c r="D2" s="34"/>
      <c r="G2" s="35" t="s">
        <v>44</v>
      </c>
      <c r="H2" s="35"/>
      <c r="K2" s="36" t="s">
        <v>45</v>
      </c>
      <c r="L2" s="37"/>
    </row>
    <row r="3" spans="3:12" x14ac:dyDescent="0.25">
      <c r="C3" s="34"/>
      <c r="D3" s="34"/>
      <c r="G3" s="35"/>
      <c r="H3" s="35"/>
      <c r="K3" s="37"/>
      <c r="L3" s="37"/>
    </row>
    <row r="4" spans="3:12" x14ac:dyDescent="0.25">
      <c r="C4" s="7" t="s">
        <v>40</v>
      </c>
      <c r="D4" s="8">
        <v>1</v>
      </c>
      <c r="G4" s="11" t="s">
        <v>43</v>
      </c>
      <c r="H4" s="12">
        <v>1</v>
      </c>
      <c r="K4" s="14" t="s">
        <v>43</v>
      </c>
      <c r="L4" s="15">
        <v>3</v>
      </c>
    </row>
    <row r="5" spans="3:12" x14ac:dyDescent="0.25">
      <c r="C5" s="7" t="s">
        <v>41</v>
      </c>
      <c r="D5" s="9">
        <v>0.15</v>
      </c>
      <c r="G5" s="11" t="s">
        <v>41</v>
      </c>
      <c r="H5" s="13">
        <v>0.08</v>
      </c>
      <c r="K5" s="14" t="s">
        <v>40</v>
      </c>
      <c r="L5" s="15">
        <v>1</v>
      </c>
    </row>
    <row r="6" spans="3:12" x14ac:dyDescent="0.25">
      <c r="C6" s="10" t="s">
        <v>42</v>
      </c>
      <c r="D6" s="10" t="s">
        <v>43</v>
      </c>
      <c r="G6" s="4" t="s">
        <v>42</v>
      </c>
      <c r="H6" s="4" t="s">
        <v>43</v>
      </c>
      <c r="K6" s="16" t="s">
        <v>42</v>
      </c>
      <c r="L6" s="16" t="s">
        <v>46</v>
      </c>
    </row>
    <row r="7" spans="3:12" x14ac:dyDescent="0.25">
      <c r="C7">
        <v>1</v>
      </c>
      <c r="D7" s="1">
        <f>$D$4*(1+$D$5)^C7</f>
        <v>1.1499999999999999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2</v>
      </c>
    </row>
    <row r="8" spans="3:12" x14ac:dyDescent="0.25">
      <c r="C8">
        <v>2</v>
      </c>
      <c r="D8" s="1">
        <f t="shared" ref="D8:D36" si="2">$D$4*(1+$D$5)^C8</f>
        <v>1.3224999999999998</v>
      </c>
      <c r="G8">
        <v>2</v>
      </c>
      <c r="H8" s="1">
        <f t="shared" si="0"/>
        <v>0.85733882030178321</v>
      </c>
      <c r="K8">
        <v>2</v>
      </c>
      <c r="L8" s="2">
        <f t="shared" si="1"/>
        <v>0.73205080756887719</v>
      </c>
    </row>
    <row r="9" spans="3:12" x14ac:dyDescent="0.25">
      <c r="C9">
        <v>3</v>
      </c>
      <c r="D9" s="1">
        <f t="shared" si="2"/>
        <v>1.5208749999999995</v>
      </c>
      <c r="G9">
        <v>3</v>
      </c>
      <c r="H9" s="1">
        <f t="shared" si="0"/>
        <v>0.79383224102016958</v>
      </c>
      <c r="K9">
        <v>3</v>
      </c>
      <c r="L9" s="2">
        <f t="shared" si="1"/>
        <v>0.4422495703074083</v>
      </c>
    </row>
    <row r="10" spans="3:12" x14ac:dyDescent="0.25">
      <c r="C10">
        <v>4</v>
      </c>
      <c r="D10" s="1">
        <f t="shared" si="2"/>
        <v>1.7490062499999994</v>
      </c>
      <c r="G10">
        <v>4</v>
      </c>
      <c r="H10" s="1">
        <f t="shared" si="0"/>
        <v>0.73502985279645328</v>
      </c>
      <c r="K10">
        <v>4</v>
      </c>
      <c r="L10" s="2">
        <f t="shared" si="1"/>
        <v>0.3160740129524926</v>
      </c>
    </row>
    <row r="11" spans="3:12" x14ac:dyDescent="0.25">
      <c r="C11">
        <v>5</v>
      </c>
      <c r="D11" s="1">
        <f t="shared" si="2"/>
        <v>2.0113571874999994</v>
      </c>
      <c r="G11">
        <v>5</v>
      </c>
      <c r="H11" s="1">
        <f t="shared" si="0"/>
        <v>0.68058319703375303</v>
      </c>
      <c r="K11">
        <v>5</v>
      </c>
      <c r="L11" s="2">
        <f t="shared" si="1"/>
        <v>0.2457309396155174</v>
      </c>
    </row>
    <row r="12" spans="3:12" x14ac:dyDescent="0.25">
      <c r="C12">
        <v>6</v>
      </c>
      <c r="D12" s="1">
        <f t="shared" si="2"/>
        <v>2.3130607656249991</v>
      </c>
      <c r="G12">
        <v>6</v>
      </c>
      <c r="H12" s="1">
        <f t="shared" si="0"/>
        <v>0.63016962688310452</v>
      </c>
      <c r="K12">
        <v>6</v>
      </c>
      <c r="L12" s="2">
        <f t="shared" si="1"/>
        <v>0.20093695517600274</v>
      </c>
    </row>
    <row r="13" spans="3:12" x14ac:dyDescent="0.25">
      <c r="C13">
        <v>7</v>
      </c>
      <c r="D13" s="1">
        <f t="shared" si="2"/>
        <v>2.6600198804687483</v>
      </c>
      <c r="G13">
        <v>7</v>
      </c>
      <c r="H13" s="1">
        <f t="shared" si="0"/>
        <v>0.58349039526213387</v>
      </c>
      <c r="K13">
        <v>7</v>
      </c>
      <c r="L13" s="2">
        <f t="shared" si="1"/>
        <v>0.16993081275868693</v>
      </c>
    </row>
    <row r="14" spans="3:12" x14ac:dyDescent="0.25">
      <c r="C14">
        <v>8</v>
      </c>
      <c r="D14" s="1">
        <f t="shared" si="2"/>
        <v>3.0590228625390603</v>
      </c>
      <c r="G14">
        <v>8</v>
      </c>
      <c r="H14" s="1">
        <f t="shared" si="0"/>
        <v>0.54026888450197574</v>
      </c>
      <c r="K14">
        <v>8</v>
      </c>
      <c r="L14" s="2">
        <f t="shared" si="1"/>
        <v>0.1472026904398771</v>
      </c>
    </row>
    <row r="15" spans="3:12" x14ac:dyDescent="0.25">
      <c r="C15">
        <v>9</v>
      </c>
      <c r="D15" s="1">
        <f t="shared" si="2"/>
        <v>3.5178762919199191</v>
      </c>
      <c r="G15">
        <v>9</v>
      </c>
      <c r="H15" s="1">
        <f t="shared" si="0"/>
        <v>0.50024896713145905</v>
      </c>
      <c r="K15">
        <v>9</v>
      </c>
      <c r="L15" s="2">
        <f t="shared" si="1"/>
        <v>0.12983096390975302</v>
      </c>
    </row>
    <row r="16" spans="3:12" x14ac:dyDescent="0.25">
      <c r="C16">
        <v>10</v>
      </c>
      <c r="D16" s="1">
        <f t="shared" si="2"/>
        <v>4.0455577357079067</v>
      </c>
      <c r="G16">
        <v>10</v>
      </c>
      <c r="H16" s="1">
        <f t="shared" si="0"/>
        <v>0.46319348808468425</v>
      </c>
      <c r="K16">
        <v>10</v>
      </c>
      <c r="L16" s="2">
        <f t="shared" si="1"/>
        <v>0.11612317403390437</v>
      </c>
    </row>
    <row r="17" spans="3:12" x14ac:dyDescent="0.25">
      <c r="C17">
        <v>11</v>
      </c>
      <c r="D17" s="1">
        <f t="shared" si="2"/>
        <v>4.6523913960640924</v>
      </c>
      <c r="G17">
        <v>11</v>
      </c>
      <c r="H17" s="1">
        <f t="shared" si="0"/>
        <v>0.42888285933767062</v>
      </c>
      <c r="K17">
        <v>11</v>
      </c>
      <c r="L17" s="2">
        <f t="shared" si="1"/>
        <v>0.10503150339646661</v>
      </c>
    </row>
    <row r="18" spans="3:12" x14ac:dyDescent="0.25">
      <c r="C18">
        <v>12</v>
      </c>
      <c r="D18" s="1">
        <f t="shared" si="2"/>
        <v>5.3502501054737053</v>
      </c>
      <c r="G18">
        <v>12</v>
      </c>
      <c r="H18" s="1">
        <f t="shared" si="0"/>
        <v>0.39711375864599124</v>
      </c>
      <c r="K18">
        <v>12</v>
      </c>
      <c r="L18" s="2">
        <f t="shared" si="1"/>
        <v>9.5872691135244326E-2</v>
      </c>
    </row>
    <row r="19" spans="3:12" x14ac:dyDescent="0.25">
      <c r="C19">
        <v>13</v>
      </c>
      <c r="D19" s="1">
        <f t="shared" si="2"/>
        <v>6.1527876212947614</v>
      </c>
      <c r="G19">
        <v>13</v>
      </c>
      <c r="H19" s="1">
        <f t="shared" si="0"/>
        <v>0.36769792467221413</v>
      </c>
      <c r="K19">
        <v>13</v>
      </c>
      <c r="L19" s="2">
        <f t="shared" si="1"/>
        <v>8.8182243463316823E-2</v>
      </c>
    </row>
    <row r="20" spans="3:12" x14ac:dyDescent="0.25">
      <c r="C20">
        <v>14</v>
      </c>
      <c r="D20" s="1">
        <f t="shared" si="2"/>
        <v>7.0757057644889754</v>
      </c>
      <c r="G20">
        <v>14</v>
      </c>
      <c r="H20" s="1">
        <f t="shared" si="0"/>
        <v>0.34046104136316119</v>
      </c>
      <c r="K20">
        <v>14</v>
      </c>
      <c r="L20" s="2">
        <f t="shared" si="1"/>
        <v>8.1633400352765895E-2</v>
      </c>
    </row>
    <row r="21" spans="3:12" x14ac:dyDescent="0.25">
      <c r="C21">
        <v>15</v>
      </c>
      <c r="D21" s="1">
        <f t="shared" si="2"/>
        <v>8.1370616291623197</v>
      </c>
      <c r="G21">
        <v>15</v>
      </c>
      <c r="H21" s="1">
        <f t="shared" si="0"/>
        <v>0.31524170496588994</v>
      </c>
      <c r="K21">
        <v>15</v>
      </c>
      <c r="L21" s="2">
        <f t="shared" si="1"/>
        <v>7.5989624725345761E-2</v>
      </c>
    </row>
    <row r="22" spans="3:12" x14ac:dyDescent="0.25">
      <c r="C22">
        <v>16</v>
      </c>
      <c r="D22" s="1">
        <f t="shared" si="2"/>
        <v>9.3576208735366659</v>
      </c>
      <c r="G22">
        <v>16</v>
      </c>
      <c r="H22" s="1">
        <f t="shared" si="0"/>
        <v>0.29189046756100923</v>
      </c>
      <c r="K22">
        <v>16</v>
      </c>
      <c r="L22" s="2">
        <f t="shared" si="1"/>
        <v>7.1075483072914558E-2</v>
      </c>
    </row>
    <row r="23" spans="3:12" x14ac:dyDescent="0.25">
      <c r="C23">
        <v>17</v>
      </c>
      <c r="D23" s="1">
        <f t="shared" si="2"/>
        <v>10.761264004567165</v>
      </c>
      <c r="G23">
        <v>17</v>
      </c>
      <c r="H23" s="1">
        <f t="shared" si="0"/>
        <v>0.27026895144537894</v>
      </c>
      <c r="K23">
        <v>17</v>
      </c>
      <c r="L23" s="2">
        <f t="shared" si="1"/>
        <v>6.6758117132845296E-2</v>
      </c>
    </row>
    <row r="24" spans="3:12" x14ac:dyDescent="0.25">
      <c r="C24">
        <v>18</v>
      </c>
      <c r="D24" s="1">
        <f t="shared" si="2"/>
        <v>12.375453605252238</v>
      </c>
      <c r="G24">
        <v>18</v>
      </c>
      <c r="H24" s="1">
        <f t="shared" si="0"/>
        <v>0.25024902911609154</v>
      </c>
      <c r="K24">
        <v>18</v>
      </c>
      <c r="L24" s="2">
        <f t="shared" si="1"/>
        <v>6.2935070411054284E-2</v>
      </c>
    </row>
    <row r="25" spans="3:12" x14ac:dyDescent="0.25">
      <c r="C25">
        <v>19</v>
      </c>
      <c r="D25" s="1">
        <f t="shared" si="2"/>
        <v>14.231771646040073</v>
      </c>
      <c r="G25">
        <v>19</v>
      </c>
      <c r="H25" s="1">
        <f t="shared" si="0"/>
        <v>0.23171206399638106</v>
      </c>
      <c r="K25">
        <v>19</v>
      </c>
      <c r="L25" s="2">
        <f t="shared" si="1"/>
        <v>5.9526064738275153E-2</v>
      </c>
    </row>
    <row r="26" spans="3:12" x14ac:dyDescent="0.25">
      <c r="C26">
        <v>20</v>
      </c>
      <c r="D26" s="1">
        <f t="shared" si="2"/>
        <v>16.366537392946082</v>
      </c>
      <c r="G26">
        <v>20</v>
      </c>
      <c r="H26" s="1">
        <f t="shared" si="0"/>
        <v>0.21454820740405653</v>
      </c>
      <c r="K26">
        <v>20</v>
      </c>
      <c r="L26" s="2">
        <f t="shared" si="1"/>
        <v>5.6467308549537965E-2</v>
      </c>
    </row>
    <row r="27" spans="3:12" x14ac:dyDescent="0.25">
      <c r="C27">
        <v>21</v>
      </c>
      <c r="D27" s="1">
        <f t="shared" si="2"/>
        <v>18.821518001887995</v>
      </c>
      <c r="G27">
        <v>21</v>
      </c>
      <c r="H27" s="1">
        <f t="shared" si="0"/>
        <v>0.19865574759634863</v>
      </c>
      <c r="K27">
        <v>21</v>
      </c>
      <c r="L27" s="2">
        <f t="shared" si="1"/>
        <v>5.3707472093069475E-2</v>
      </c>
    </row>
    <row r="28" spans="3:12" x14ac:dyDescent="0.25">
      <c r="C28">
        <v>22</v>
      </c>
      <c r="D28" s="1">
        <f t="shared" si="2"/>
        <v>21.644745702171193</v>
      </c>
      <c r="G28">
        <v>22</v>
      </c>
      <c r="H28" s="1">
        <f t="shared" si="0"/>
        <v>0.18394050703365611</v>
      </c>
      <c r="K28">
        <v>22</v>
      </c>
      <c r="L28" s="2">
        <f t="shared" si="1"/>
        <v>5.1204786612231379E-2</v>
      </c>
    </row>
    <row r="29" spans="3:12" x14ac:dyDescent="0.25">
      <c r="C29">
        <v>23</v>
      </c>
      <c r="D29" s="1">
        <f t="shared" si="2"/>
        <v>24.891457557496867</v>
      </c>
      <c r="G29">
        <v>23</v>
      </c>
      <c r="H29" s="1">
        <f t="shared" si="0"/>
        <v>0.17031528429042234</v>
      </c>
      <c r="K29">
        <v>23</v>
      </c>
      <c r="L29" s="2">
        <f t="shared" si="1"/>
        <v>4.8924917645292609E-2</v>
      </c>
    </row>
    <row r="30" spans="3:12" x14ac:dyDescent="0.25">
      <c r="C30">
        <v>24</v>
      </c>
      <c r="D30" s="1">
        <f t="shared" si="2"/>
        <v>28.625176191121394</v>
      </c>
      <c r="G30">
        <v>24</v>
      </c>
      <c r="H30" s="1">
        <f t="shared" si="0"/>
        <v>0.1576993373059466</v>
      </c>
      <c r="K30">
        <v>24</v>
      </c>
      <c r="L30" s="2">
        <f t="shared" si="1"/>
        <v>4.6839381727323159E-2</v>
      </c>
    </row>
    <row r="31" spans="3:12" x14ac:dyDescent="0.25">
      <c r="C31">
        <v>25</v>
      </c>
      <c r="D31" s="1">
        <f t="shared" si="2"/>
        <v>32.9189526197896</v>
      </c>
      <c r="G31">
        <v>25</v>
      </c>
      <c r="H31" s="1">
        <f t="shared" si="0"/>
        <v>0.1460179049129135</v>
      </c>
      <c r="K31">
        <v>25</v>
      </c>
      <c r="L31" s="2">
        <f t="shared" si="1"/>
        <v>4.4924351144087549E-2</v>
      </c>
    </row>
    <row r="32" spans="3:12" x14ac:dyDescent="0.25">
      <c r="C32">
        <v>26</v>
      </c>
      <c r="D32" s="1">
        <f t="shared" si="2"/>
        <v>37.85679551275804</v>
      </c>
      <c r="G32">
        <v>26</v>
      </c>
      <c r="H32" s="1">
        <f t="shared" si="0"/>
        <v>0.13520176380825324</v>
      </c>
      <c r="K32">
        <v>26</v>
      </c>
      <c r="L32" s="2">
        <f t="shared" si="1"/>
        <v>4.3159740146885062E-2</v>
      </c>
    </row>
    <row r="33" spans="3:12" x14ac:dyDescent="0.25">
      <c r="C33">
        <v>27</v>
      </c>
      <c r="D33" s="1">
        <f t="shared" si="2"/>
        <v>43.535314839671742</v>
      </c>
      <c r="G33">
        <v>27</v>
      </c>
      <c r="H33" s="1">
        <f t="shared" si="0"/>
        <v>0.12518681834097523</v>
      </c>
      <c r="K33">
        <v>27</v>
      </c>
      <c r="L33" s="2">
        <f t="shared" si="1"/>
        <v>4.1528498231435007E-2</v>
      </c>
    </row>
    <row r="34" spans="3:12" x14ac:dyDescent="0.25">
      <c r="C34">
        <v>28</v>
      </c>
      <c r="D34" s="1">
        <f t="shared" si="2"/>
        <v>50.065612065622496</v>
      </c>
      <c r="G34">
        <v>28</v>
      </c>
      <c r="H34" s="1">
        <f t="shared" si="0"/>
        <v>0.11591372068608817</v>
      </c>
      <c r="K34">
        <v>28</v>
      </c>
      <c r="L34" s="2">
        <f t="shared" si="1"/>
        <v>4.0016057737939814E-2</v>
      </c>
    </row>
    <row r="35" spans="3:12" x14ac:dyDescent="0.25">
      <c r="C35">
        <v>29</v>
      </c>
      <c r="D35" s="1">
        <f t="shared" si="2"/>
        <v>57.575453875465868</v>
      </c>
      <c r="G35">
        <v>29</v>
      </c>
      <c r="H35" s="1">
        <f t="shared" si="0"/>
        <v>0.10732751915378534</v>
      </c>
      <c r="K35">
        <v>29</v>
      </c>
      <c r="L35" s="2">
        <f t="shared" si="1"/>
        <v>3.8609897842622809E-2</v>
      </c>
    </row>
    <row r="36" spans="3:12" x14ac:dyDescent="0.25">
      <c r="C36">
        <v>30</v>
      </c>
      <c r="D36" s="1">
        <f t="shared" si="2"/>
        <v>66.211771956785753</v>
      </c>
      <c r="G36">
        <v>30</v>
      </c>
      <c r="H36" s="1">
        <f t="shared" si="0"/>
        <v>9.9377332549801231E-2</v>
      </c>
      <c r="K36">
        <v>30</v>
      </c>
      <c r="L36" s="2">
        <f t="shared" si="1"/>
        <v>3.7299197302950615E-2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DYT</vt:lpstr>
      <vt:lpstr>PerShare</vt:lpstr>
      <vt:lpstr>Margins</vt:lpstr>
      <vt:lpstr>Growth</vt:lpstr>
      <vt:lpstr>Owner</vt:lpstr>
      <vt:lpstr>Debt</vt:lpstr>
      <vt:lpstr>Return</vt:lpstr>
      <vt:lpstr>BackTest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2022-06-01T11:04:32Z</dcterms:modified>
</cp:coreProperties>
</file>