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1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XLSX/Freedom-Fund/"/>
    </mc:Choice>
  </mc:AlternateContent>
  <xr:revisionPtr revIDLastSave="26" documentId="8_{283090CE-76C6-47C1-A900-D86B01B2C2C6}" xr6:coauthVersionLast="47" xr6:coauthVersionMax="47" xr10:uidLastSave="{DF3528B6-4311-4C93-BB67-11BDF9C20BEA}"/>
  <bookViews>
    <workbookView xWindow="-120" yWindow="-12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BackTest" sheetId="13" r:id="rId8"/>
    <sheet name="Formula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" i="9" l="1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I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H27" i="9"/>
  <c r="I27" i="9"/>
  <c r="J27" i="9"/>
  <c r="K27" i="9"/>
  <c r="H28" i="9"/>
  <c r="I28" i="9"/>
  <c r="J28" i="9"/>
  <c r="K28" i="9"/>
  <c r="H29" i="9"/>
  <c r="I29" i="9"/>
  <c r="J29" i="9"/>
  <c r="K29" i="9"/>
  <c r="H30" i="9"/>
  <c r="I30" i="9"/>
  <c r="J30" i="9"/>
  <c r="K30" i="9"/>
  <c r="H31" i="9"/>
  <c r="I31" i="9"/>
  <c r="J31" i="9"/>
  <c r="K31" i="9"/>
  <c r="H32" i="9"/>
  <c r="I32" i="9"/>
  <c r="J32" i="9"/>
  <c r="K32" i="9"/>
  <c r="K4" i="9"/>
  <c r="J4" i="9"/>
  <c r="I4" i="9"/>
  <c r="H4" i="9"/>
  <c r="Q34" i="11"/>
  <c r="R34" i="11"/>
  <c r="S34" i="11"/>
  <c r="T34" i="11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28" i="11"/>
  <c r="T29" i="11"/>
  <c r="T30" i="11"/>
  <c r="T31" i="11"/>
  <c r="T32" i="11"/>
  <c r="T33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28" i="11"/>
  <c r="S29" i="11"/>
  <c r="S30" i="11"/>
  <c r="S31" i="11"/>
  <c r="S32" i="11"/>
  <c r="S33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28" i="11"/>
  <c r="R29" i="11"/>
  <c r="R30" i="11"/>
  <c r="R31" i="11"/>
  <c r="R32" i="11"/>
  <c r="R33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28" i="11"/>
  <c r="Q29" i="11"/>
  <c r="Q30" i="11"/>
  <c r="Q31" i="11"/>
  <c r="Q32" i="11"/>
  <c r="Q33" i="11"/>
  <c r="Q5" i="11"/>
  <c r="J8" i="10"/>
  <c r="K4" i="10"/>
  <c r="L4" i="10" s="1"/>
  <c r="M4" i="10" s="1"/>
  <c r="N4" i="10" s="1"/>
  <c r="O4" i="10" s="1"/>
  <c r="P4" i="10" s="1"/>
  <c r="Q4" i="10" s="1"/>
  <c r="R4" i="10" s="1"/>
  <c r="S4" i="10" s="1"/>
  <c r="T4" i="10" s="1"/>
  <c r="T8" i="10" s="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K5" i="10" l="1"/>
  <c r="K8" i="10"/>
  <c r="S8" i="10"/>
  <c r="Q5" i="10"/>
  <c r="T5" i="10"/>
  <c r="N8" i="10"/>
  <c r="R5" i="10"/>
  <c r="L8" i="10"/>
  <c r="P5" i="10"/>
  <c r="R8" i="10"/>
  <c r="O5" i="10"/>
  <c r="Q8" i="10"/>
  <c r="N5" i="10"/>
  <c r="P8" i="10"/>
  <c r="M5" i="10"/>
  <c r="O8" i="10"/>
  <c r="L5" i="10"/>
  <c r="S5" i="10"/>
  <c r="M8" i="10"/>
</calcChain>
</file>

<file path=xl/sharedStrings.xml><?xml version="1.0" encoding="utf-8"?>
<sst xmlns="http://schemas.openxmlformats.org/spreadsheetml/2006/main" count="253" uniqueCount="107">
  <si>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</si>
  <si>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</si>
  <si>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</si>
  <si>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</si>
  <si>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</si>
  <si>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</si>
  <si>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</si>
  <si>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</si>
  <si>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</si>
  <si>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</si>
  <si>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</si>
  <si>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</si>
  <si>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</si>
  <si>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</si>
  <si>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</si>
  <si>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</si>
  <si>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</si>
  <si>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</si>
  <si>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</si>
  <si>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</si>
  <si>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</si>
  <si>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</si>
  <si>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</si>
  <si>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</si>
  <si>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</si>
  <si>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</si>
  <si>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</si>
  <si>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</si>
  <si>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</si>
  <si>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</si>
  <si>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</si>
  <si>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</si>
  <si>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</si>
  <si>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</si>
  <si>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</si>
  <si>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</si>
  <si>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</si>
  <si>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</si>
  <si>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</si>
  <si>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</si>
  <si>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</si>
  <si>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</si>
  <si>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</si>
  <si>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</si>
  <si>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</si>
  <si>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</si>
  <si>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</si>
  <si>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Coupon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</si>
  <si>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</si>
  <si>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</si>
  <si>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</si>
  <si>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</si>
  <si>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</si>
  <si>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</si>
  <si>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</si>
  <si>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</si>
  <si>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</si>
  <si>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</si>
  <si>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</si>
  <si>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</si>
  <si>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</si>
  <si>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</si>
  <si>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</si>
  <si>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</si>
  <si>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</si>
  <si>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</si>
  <si>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</si>
  <si>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</si>
  <si>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</si>
  <si>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</si>
  <si>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</si>
  <si>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</si>
  <si>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</si>
  <si>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CFO</t>
  </si>
  <si>
    <t>[AnalysisDate: Mar 22 ] [Div: 4.8 ][PivotRange: 2.7 - 3 ][Growth: 10 - 14  ]</t>
  </si>
  <si>
    <t>DivFCF</t>
  </si>
  <si>
    <t>10YT</t>
  </si>
  <si>
    <t>1992-12</t>
  </si>
  <si>
    <t>1993-12</t>
  </si>
  <si>
    <t>1994-12</t>
  </si>
  <si>
    <t>1995-12</t>
  </si>
  <si>
    <t>1996-12</t>
  </si>
  <si>
    <t>1997-12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</si>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</sst>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0" fontId="0" fillId="7" borderId="0" xfId="0" applyFill="1"/>
    <xf numFmtId="10" fontId="0" fillId="7" borderId="0" xfId="1" applyNumberFormat="1" applyFont="1" applyFill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0" borderId="0" xfId="0" applyAlignment="1"/>
  </cellXfs>
  <cellStyles count="3">
    <cellStyle name="Currency" xfId="2" builtinId="4"/>
    <cellStyle name="Normal" xfId="0" builtinId="0"/>
    <cellStyle name="Percent" xfId="1" builtinId="5"/>
  </cellStyles>
  <dxfs count="45"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11</xdr:row>
      <xdr:rowOff>0</xdr:rowOff>
    </xdr:from>
    <xdr:to>
      <xdr:col>17</xdr:col>
      <xdr:colOff>628650</xdr:colOff>
      <xdr:row>31</xdr:row>
      <xdr:rowOff>180975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BD5374E-70DE-CCB4-E402-4297FDA500F8}"/>
            </a:ext>
          </a:extLst>
        </xdr:cNvPr>
        <xdr:cNvSpPr txBox="1"/>
      </xdr:nvSpPr>
      <xdr:spPr>
        <a:xfrm>
          <a:off x="5314950" y="2095500"/>
          <a:ext cx="6467475" cy="3990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MOS: 3.5%</a:t>
          </a:r>
        </a:p>
        <a:p>
          <a:r>
            <a:rPr lang="en-US" sz="1100"/>
            <a:t>Median Low: 2.7%</a:t>
          </a:r>
        </a:p>
        <a:p>
          <a:r>
            <a:rPr lang="en-US" sz="1100"/>
            <a:t>Median High: 3.1%</a:t>
          </a:r>
        </a:p>
        <a:p>
          <a:r>
            <a:rPr lang="en-US" sz="1100"/>
            <a:t>Growth Low: 10%</a:t>
          </a:r>
        </a:p>
        <a:p>
          <a:r>
            <a:rPr lang="en-US" sz="1100"/>
            <a:t>Growth High: 14%</a:t>
          </a:r>
        </a:p>
        <a:p>
          <a:r>
            <a:rPr lang="en-US" sz="1100"/>
            <a:t>Ex Div: 2-5-8-11</a:t>
          </a:r>
        </a:p>
        <a:p>
          <a:r>
            <a:rPr lang="en-US" sz="1100"/>
            <a:t>Div Pay: 3-6-9-12</a:t>
          </a:r>
        </a:p>
        <a:p>
          <a:r>
            <a:rPr lang="en-US" sz="1100"/>
            <a:t>Div History: 1995</a:t>
          </a:r>
        </a:p>
        <a:p>
          <a:r>
            <a:rPr lang="en-US" sz="1100"/>
            <a:t>Div Increase: Nov</a:t>
          </a:r>
        </a:p>
        <a:p>
          <a:r>
            <a:rPr lang="en-US" sz="1100"/>
            <a:t>DivGro Streak: 2000</a:t>
          </a:r>
        </a:p>
        <a:p>
          <a:r>
            <a:rPr lang="en-US" sz="1100"/>
            <a:t>Certainty: Yes</a:t>
          </a:r>
        </a:p>
        <a:p>
          <a:endParaRPr lang="en-US" sz="1100"/>
        </a:p>
        <a:p>
          <a:r>
            <a:rPr lang="en-US" sz="1100"/>
            <a:t>https://investors.lockheedmartin.com/</a:t>
          </a:r>
        </a:p>
        <a:p>
          <a:r>
            <a:rPr lang="en-US" sz="1100"/>
            <a:t>CEO: James D Taiclet</a:t>
          </a:r>
        </a:p>
        <a:p>
          <a:r>
            <a:rPr lang="en-US" sz="1100"/>
            <a:t>FY End: Dec</a:t>
          </a:r>
        </a:p>
        <a:p>
          <a:r>
            <a:rPr lang="en-US" sz="1100"/>
            <a:t>Business: Aerospace &amp; Defense</a:t>
          </a:r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  <a:p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31" totalsRowShown="0">
  <autoFilter ref="B3:K31" xr:uid="{CC465B3B-07DF-45B2-A4C7-6673C75C36E3}"/>
  <tableColumns count="10">
    <tableColumn id="1" xr3:uid="{C9E7A322-3B72-4FD9-A543-8D859BB5B277}" name="CY"/>
    <tableColumn id="2" xr3:uid="{CC7E0DC4-C81C-4EAB-B498-D06AAA4CFA12}" name="PriceMin" dataDxfId="44"/>
    <tableColumn id="3" xr3:uid="{59C0C3F5-1927-4D3A-A9F5-9442547A4B36}" name="PriceMax" dataDxfId="43"/>
    <tableColumn id="4" xr3:uid="{CE3C0130-A44E-4882-985C-70F35028953D}" name="PriceMean" dataDxfId="42"/>
    <tableColumn id="5" xr3:uid="{8EF5D246-211D-4EE5-99F0-22A9BA1261B6}" name="PriceMedian" dataDxfId="41"/>
    <tableColumn id="6" xr3:uid="{60F9DAEA-0E91-491A-918D-91BC5E3E4832}" name="DivLow" dataDxfId="40" dataCellStyle="Percent"/>
    <tableColumn id="7" xr3:uid="{131C0FD6-FF3D-40D2-86BF-0CA31FEFDFB4}" name="DivHigh" dataDxfId="39" dataCellStyle="Percent"/>
    <tableColumn id="8" xr3:uid="{3A4DF5EF-35AA-4285-9F70-645E7BDAD0C5}" name="DivMean" dataDxfId="38" dataCellStyle="Percent"/>
    <tableColumn id="9" xr3:uid="{B95D3B00-F5E6-483D-8585-A79B6158BCB3}" name="DivMedian" dataDxfId="37" dataCellStyle="Percent"/>
    <tableColumn id="10" xr3:uid="{C10088D7-01FC-4262-A4A2-81AA879ABE83}" name="10YT" dataDxfId="36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1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0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34" totalsRowShown="0">
  <autoFilter ref="B3:T34" xr:uid="{10671DA0-6975-463D-88D8-DF5B851D74DD}"/>
  <tableColumns count="19">
    <tableColumn id="1" xr3:uid="{E95A5EA6-8C37-450D-BF76-C50C15336E54}" name="FY"/>
    <tableColumn id="2" xr3:uid="{8747F51E-820F-4468-BCC3-48363D5907BA}" name="PriceLow" dataDxfId="35" dataCellStyle="Currency"/>
    <tableColumn id="3" xr3:uid="{0384F1EE-FFB5-407C-BEE1-9ACA12902632}" name="PriceHigh" dataDxfId="34" dataCellStyle="Currency"/>
    <tableColumn id="4" xr3:uid="{CB7E9246-F4BD-4729-AEEF-6B492176E463}" name="Rev" dataCellStyle="Currency"/>
    <tableColumn id="5" xr3:uid="{38E590BD-6779-455E-AAD6-D6BF73040176}" name="RevLow" dataDxfId="33"/>
    <tableColumn id="6" xr3:uid="{A824D407-B985-4B0A-963D-1C4B29E61195}" name="RevHigh" dataDxfId="32"/>
    <tableColumn id="7" xr3:uid="{8449A9C0-E2CF-4912-B46C-514654E50275}" name="FCF" dataCellStyle="Currency"/>
    <tableColumn id="8" xr3:uid="{05F0B1A5-314B-4E98-8ECF-282F17A63780}" name="FCFLow" dataDxfId="31"/>
    <tableColumn id="9" xr3:uid="{2F81A370-4427-43EF-9614-E702E70853F8}" name="FCFHigh" dataDxfId="30"/>
    <tableColumn id="10" xr3:uid="{C216ACE0-25C2-44B8-9536-29C417ACD356}" name="EPS" dataCellStyle="Currency"/>
    <tableColumn id="11" xr3:uid="{0194C2E4-463D-4C97-B0B9-2713EB0DADE9}" name="EPSLow" dataDxfId="29"/>
    <tableColumn id="12" xr3:uid="{7E27F257-4F4B-47A6-BE74-21F38CA09F32}" name="EPSHigh" dataDxfId="28"/>
    <tableColumn id="13" xr3:uid="{62E4CEDC-B5C5-4284-A3D3-670D7BC4FD02}" name="Div" dataCellStyle="Currency"/>
    <tableColumn id="14" xr3:uid="{EB74DD92-9E7F-48A7-AE9F-413C8D7251CD}" name="DivLow" dataDxfId="27"/>
    <tableColumn id="15" xr3:uid="{770C5EEB-09CD-42F9-842E-34230217C9C6}" name="DivHigh" dataDxfId="26"/>
    <tableColumn id="16" xr3:uid="{E6FED66A-5F7A-45B1-8AE3-DC2E925490AF}" name="RevGro" dataDxfId="25" dataCellStyle="Percent"/>
    <tableColumn id="17" xr3:uid="{10B36EBE-D179-42F0-91B7-35130E27E2E4}" name="FCFGro" dataDxfId="24" dataCellStyle="Percent"/>
    <tableColumn id="18" xr3:uid="{01FB4025-6FED-4479-9C79-4C9929B4E07E}" name="EPSGro" dataDxfId="23" dataCellStyle="Percent"/>
    <tableColumn id="19" xr3:uid="{A0F36E0A-BED1-4884-8B05-429AC70F5C35}" name="DivGro" dataDxfId="22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32" totalsRowShown="0">
  <autoFilter ref="B2:T32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1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0" dataCellStyle="Percent"/>
    <tableColumn id="9" xr3:uid="{6F33ACA0-58FC-4A42-AE23-29CB12B46808}" name="NetProfit" dataCellStyle="Currency"/>
    <tableColumn id="10" xr3:uid="{C35EB3C6-5BDB-4D32-AE01-CD9DB9910314}" name="NetMargin" dataDxfId="19" dataCellStyle="Percent"/>
    <tableColumn id="11" xr3:uid="{F0364200-1EE9-45E1-B7A7-2B6C5AC7A838}" name="CashFromOps" dataCellStyle="Currency"/>
    <tableColumn id="12" xr3:uid="{0119C3F0-E3BA-465F-BA8C-1C6E43BFD01B}" name="CFOMargin" dataDxfId="18" dataCellStyle="Percent"/>
    <tableColumn id="13" xr3:uid="{A8179D66-84F1-4F36-8FB7-10813A416F83}" name="CAPEX" dataCellStyle="Currency"/>
    <tableColumn id="14" xr3:uid="{AA40C489-FB64-4695-8679-DF4FA0272927}" name="CapexMargin" dataDxfId="17" dataCellStyle="Percent"/>
    <tableColumn id="15" xr3:uid="{343D3F24-35EA-43E4-9FF6-71A091DF978D}" name="FCF" dataCellStyle="Currency"/>
    <tableColumn id="16" xr3:uid="{A0353AB7-F60E-4E4E-9A76-3F64464B1E0E}" name="FCFMargin" dataDxfId="16" dataCellStyle="Percent"/>
    <tableColumn id="17" xr3:uid="{06343001-9D9F-49FB-B0BE-9993266C63C8}" name="Dividends" dataCellStyle="Currency"/>
    <tableColumn id="18" xr3:uid="{94B42F0E-2425-4CD1-A347-8FD257F65F7A}" name="DivMargin" dataDxfId="15" dataCellStyle="Percent"/>
    <tableColumn id="19" xr3:uid="{A7B0613E-2510-403B-84F1-CC47FA5761A0}" name="DivFCF" dataDxfId="14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32" totalsRowShown="0">
  <autoFilter ref="B2:K32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3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2"/>
    <tableColumn id="3" xr3:uid="{90D268FB-EEBA-43ED-973B-1C46E55CA5B7}" name="RevGro" dataDxfId="11" dataCellStyle="Currency"/>
    <tableColumn id="5" xr3:uid="{D11E9BA3-DAAF-47B8-A118-CF07526260D6}" name="DivGro" dataDxfId="10" dataCellStyle="Currency"/>
    <tableColumn id="6" xr3:uid="{D77C996E-20E0-4B4F-8363-FC1AB4244869}" name="MarketGro" dataDxfId="9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32" totalsRowShown="0" dataCellStyle="Currency">
  <autoFilter ref="B2:H32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33" totalsRowShown="0" dataCellStyle="Currency">
  <autoFilter ref="B3:M33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8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32" totalsRowShown="0">
  <autoFilter ref="B2:E3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7" dataCellStyle="Percent"/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6" headerRowBorderDxfId="5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4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3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2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31"/>
  <sheetViews>
    <sheetView workbookViewId="0">
      <selection activeCell="A32" sqref="A32:XFD33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52</v>
      </c>
      <c r="D3" s="19" t="s">
        <v>53</v>
      </c>
      <c r="E3" t="s">
        <v>0</v>
      </c>
      <c r="F3" s="18" t="s">
        <v>1</v>
      </c>
      <c r="G3" s="4" t="s">
        <v>54</v>
      </c>
      <c r="H3" s="19" t="s">
        <v>55</v>
      </c>
      <c r="I3" t="s">
        <v>2</v>
      </c>
      <c r="J3" s="18" t="s">
        <v>3</v>
      </c>
      <c r="K3" s="32" t="s">
        <v>76</v>
      </c>
    </row>
    <row r="4" spans="2:11" x14ac:dyDescent="0.25">
      <c r="B4">
        <v>1995</v>
      </c>
      <c r="C4" s="27">
        <v>22.19</v>
      </c>
      <c r="D4" s="22">
        <v>39.630000000000003</v>
      </c>
      <c r="E4" s="1">
        <v>29.847896825396798</v>
      </c>
      <c r="F4" s="30">
        <v>30.53</v>
      </c>
      <c r="G4" s="28">
        <v>0</v>
      </c>
      <c r="H4" s="23">
        <v>2.4238227146814399E-2</v>
      </c>
      <c r="I4" s="2">
        <v>1.2871222191694801E-2</v>
      </c>
      <c r="J4" s="29">
        <v>1.94094627425654E-2</v>
      </c>
      <c r="K4" s="33">
        <v>6.5699999999999995E-2</v>
      </c>
    </row>
    <row r="5" spans="2:11" x14ac:dyDescent="0.25">
      <c r="B5">
        <v>1996</v>
      </c>
      <c r="C5" s="27">
        <v>37.06</v>
      </c>
      <c r="D5" s="22">
        <v>47.81</v>
      </c>
      <c r="E5" s="1">
        <v>41.819960629921198</v>
      </c>
      <c r="F5" s="30">
        <v>41.78</v>
      </c>
      <c r="G5" s="28">
        <v>1.64203612479474E-2</v>
      </c>
      <c r="H5" s="23">
        <v>2.04813108038914E-2</v>
      </c>
      <c r="I5" s="2">
        <v>1.8169552248639999E-2</v>
      </c>
      <c r="J5" s="29">
        <v>1.8120631633445499E-2</v>
      </c>
      <c r="K5" s="33">
        <v>6.4399999999999999E-2</v>
      </c>
    </row>
    <row r="6" spans="2:11" x14ac:dyDescent="0.25">
      <c r="B6">
        <v>1997</v>
      </c>
      <c r="C6" s="27">
        <v>39.630000000000003</v>
      </c>
      <c r="D6" s="22">
        <v>56</v>
      </c>
      <c r="E6" s="1">
        <v>47.8805928853754</v>
      </c>
      <c r="F6" s="30">
        <v>47.03</v>
      </c>
      <c r="G6" s="28">
        <v>1.42857142857142E-2</v>
      </c>
      <c r="H6" s="23">
        <v>2.0186727226848299E-2</v>
      </c>
      <c r="I6" s="2">
        <v>1.6818529845221499E-2</v>
      </c>
      <c r="J6" s="29">
        <v>1.70104188815649E-2</v>
      </c>
      <c r="K6" s="33">
        <v>6.3500000000000001E-2</v>
      </c>
    </row>
    <row r="7" spans="2:11" x14ac:dyDescent="0.25">
      <c r="B7">
        <v>1998</v>
      </c>
      <c r="C7" s="27">
        <v>41.66</v>
      </c>
      <c r="D7" s="22">
        <v>58.5</v>
      </c>
      <c r="E7" s="1">
        <v>52.6987301587301</v>
      </c>
      <c r="F7" s="30">
        <v>53.295000000000002</v>
      </c>
      <c r="G7" s="28">
        <v>1.3675213675213601E-2</v>
      </c>
      <c r="H7" s="23">
        <v>2.1123379740758501E-2</v>
      </c>
      <c r="I7" s="2">
        <v>1.54226726415015E-2</v>
      </c>
      <c r="J7" s="29">
        <v>1.50107901936827E-2</v>
      </c>
      <c r="K7" s="33">
        <v>5.2600000000000001E-2</v>
      </c>
    </row>
    <row r="8" spans="2:11" x14ac:dyDescent="0.25">
      <c r="B8">
        <v>1999</v>
      </c>
      <c r="C8" s="27">
        <v>17.25</v>
      </c>
      <c r="D8" s="22">
        <v>44.56</v>
      </c>
      <c r="E8" s="1">
        <v>33.893293650793602</v>
      </c>
      <c r="F8" s="30">
        <v>36.81</v>
      </c>
      <c r="G8" s="28">
        <v>1.9748653500897599E-2</v>
      </c>
      <c r="H8" s="23">
        <v>5.1014492753623103E-2</v>
      </c>
      <c r="I8" s="2">
        <v>2.7831614781268599E-2</v>
      </c>
      <c r="J8" s="29">
        <v>2.3906547133930901E-2</v>
      </c>
      <c r="K8" s="33">
        <v>5.6500000000000002E-2</v>
      </c>
    </row>
    <row r="9" spans="2:11" x14ac:dyDescent="0.25">
      <c r="B9">
        <v>2000</v>
      </c>
      <c r="C9" s="27">
        <v>16.63</v>
      </c>
      <c r="D9" s="22">
        <v>35.85</v>
      </c>
      <c r="E9" s="1">
        <v>26.0482936507936</v>
      </c>
      <c r="F9" s="30">
        <v>25.91</v>
      </c>
      <c r="G9" s="28">
        <v>1.22733612273361E-2</v>
      </c>
      <c r="H9" s="23">
        <v>5.0458715596330202E-2</v>
      </c>
      <c r="I9" s="2">
        <v>2.1489852371583299E-2</v>
      </c>
      <c r="J9" s="29">
        <v>1.69818830519603E-2</v>
      </c>
      <c r="K9" s="33">
        <v>6.0299999999999999E-2</v>
      </c>
    </row>
    <row r="10" spans="2:11" x14ac:dyDescent="0.25">
      <c r="B10">
        <v>2001</v>
      </c>
      <c r="C10" s="27">
        <v>31.73</v>
      </c>
      <c r="D10" s="22">
        <v>50.83</v>
      </c>
      <c r="E10" s="1">
        <v>39.643346774193503</v>
      </c>
      <c r="F10" s="30">
        <v>38.119999999999997</v>
      </c>
      <c r="G10" s="28">
        <v>8.6563053314971401E-3</v>
      </c>
      <c r="H10" s="23">
        <v>1.38670028364323E-2</v>
      </c>
      <c r="I10" s="2">
        <v>1.1245536747211999E-2</v>
      </c>
      <c r="J10" s="29">
        <v>1.1542548213233699E-2</v>
      </c>
      <c r="K10" s="33">
        <v>5.0200000000000002E-2</v>
      </c>
    </row>
    <row r="11" spans="2:11" x14ac:dyDescent="0.25">
      <c r="B11">
        <v>2002</v>
      </c>
      <c r="C11" s="27">
        <v>46.24</v>
      </c>
      <c r="D11" s="22">
        <v>71.52</v>
      </c>
      <c r="E11" s="1">
        <v>58.899285714285703</v>
      </c>
      <c r="F11" s="30">
        <v>59.44</v>
      </c>
      <c r="G11" s="28">
        <v>6.1521252796420496E-3</v>
      </c>
      <c r="H11" s="23">
        <v>9.5155709342560502E-3</v>
      </c>
      <c r="I11" s="2">
        <v>7.5437533763960197E-3</v>
      </c>
      <c r="J11" s="29">
        <v>7.4024301536040399E-3</v>
      </c>
      <c r="K11" s="33">
        <v>4.6100000000000002E-2</v>
      </c>
    </row>
    <row r="12" spans="2:11" x14ac:dyDescent="0.25">
      <c r="B12">
        <v>2003</v>
      </c>
      <c r="C12" s="27">
        <v>41.13</v>
      </c>
      <c r="D12" s="22">
        <v>58.85</v>
      </c>
      <c r="E12" s="1">
        <v>48.511309523809501</v>
      </c>
      <c r="F12" s="30">
        <v>48.349999999999902</v>
      </c>
      <c r="G12" s="28">
        <v>7.4766355140186902E-3</v>
      </c>
      <c r="H12" s="23">
        <v>1.9155420113191102E-2</v>
      </c>
      <c r="I12" s="2">
        <v>1.0591818686011801E-2</v>
      </c>
      <c r="J12" s="29">
        <v>9.9989828483232398E-3</v>
      </c>
      <c r="K12" s="33">
        <v>4.0099999999999997E-2</v>
      </c>
    </row>
    <row r="13" spans="2:11" x14ac:dyDescent="0.25">
      <c r="B13">
        <v>2004</v>
      </c>
      <c r="C13" s="27">
        <v>43.82</v>
      </c>
      <c r="D13" s="22">
        <v>61.62</v>
      </c>
      <c r="E13" s="1">
        <v>51.887579365079297</v>
      </c>
      <c r="F13" s="30">
        <v>52.094999999999999</v>
      </c>
      <c r="G13" s="28">
        <v>1.4779979845482001E-2</v>
      </c>
      <c r="H13" s="23">
        <v>2.00821542674577E-2</v>
      </c>
      <c r="I13" s="2">
        <v>1.7272902710647201E-2</v>
      </c>
      <c r="J13" s="29">
        <v>1.70592240846715E-2</v>
      </c>
      <c r="K13" s="33">
        <v>4.2700000000000002E-2</v>
      </c>
    </row>
    <row r="14" spans="2:11" x14ac:dyDescent="0.25">
      <c r="B14">
        <v>2005</v>
      </c>
      <c r="C14" s="27">
        <v>53.29</v>
      </c>
      <c r="D14" s="22">
        <v>65.400000000000006</v>
      </c>
      <c r="E14" s="1">
        <v>61.263968253968201</v>
      </c>
      <c r="F14" s="30">
        <v>61.59</v>
      </c>
      <c r="G14" s="28">
        <v>1.5290519877675801E-2</v>
      </c>
      <c r="H14" s="23">
        <v>1.9801980198019799E-2</v>
      </c>
      <c r="I14" s="2">
        <v>1.6642822283099101E-2</v>
      </c>
      <c r="J14" s="29">
        <v>1.6406890894175501E-2</v>
      </c>
      <c r="K14" s="33">
        <v>4.2900000000000001E-2</v>
      </c>
    </row>
    <row r="15" spans="2:11" x14ac:dyDescent="0.25">
      <c r="B15">
        <v>2006</v>
      </c>
      <c r="C15" s="27">
        <v>63.55</v>
      </c>
      <c r="D15" s="22">
        <v>92.95</v>
      </c>
      <c r="E15" s="1">
        <v>78.601992031872499</v>
      </c>
      <c r="F15" s="30">
        <v>76.040000000000006</v>
      </c>
      <c r="G15" s="28">
        <v>1.3325930038867201E-2</v>
      </c>
      <c r="H15" s="23">
        <v>1.8882769472856002E-2</v>
      </c>
      <c r="I15" s="2">
        <v>1.5605779345931299E-2</v>
      </c>
      <c r="J15" s="29">
        <v>1.5781167806417602E-2</v>
      </c>
      <c r="K15" s="33">
        <v>4.8000000000000001E-2</v>
      </c>
    </row>
    <row r="16" spans="2:11" x14ac:dyDescent="0.25">
      <c r="B16">
        <v>2007</v>
      </c>
      <c r="C16" s="27">
        <v>91.36</v>
      </c>
      <c r="D16" s="22">
        <v>112.25</v>
      </c>
      <c r="E16" s="1">
        <v>100.764581673306</v>
      </c>
      <c r="F16" s="30">
        <v>98.46</v>
      </c>
      <c r="G16" s="28">
        <v>1.2472160356347401E-2</v>
      </c>
      <c r="H16" s="23">
        <v>1.5960478814364399E-2</v>
      </c>
      <c r="I16" s="2">
        <v>1.4160427152171501E-2</v>
      </c>
      <c r="J16" s="29">
        <v>1.4312001635657301E-2</v>
      </c>
      <c r="K16" s="33">
        <v>4.6300000000000001E-2</v>
      </c>
    </row>
    <row r="17" spans="2:11" x14ac:dyDescent="0.25">
      <c r="B17">
        <v>2008</v>
      </c>
      <c r="C17" s="27">
        <v>67.97</v>
      </c>
      <c r="D17" s="22">
        <v>119.59</v>
      </c>
      <c r="E17" s="1">
        <v>100.15996047430799</v>
      </c>
      <c r="F17" s="30">
        <v>103.94</v>
      </c>
      <c r="G17" s="28">
        <v>1.4047997324190899E-2</v>
      </c>
      <c r="H17" s="23">
        <v>3.2081046855213097E-2</v>
      </c>
      <c r="I17" s="2">
        <v>1.7802762737570001E-2</v>
      </c>
      <c r="J17" s="29">
        <v>1.6163171060227001E-2</v>
      </c>
      <c r="K17" s="33">
        <v>3.6600000000000001E-2</v>
      </c>
    </row>
    <row r="18" spans="2:11" x14ac:dyDescent="0.25">
      <c r="B18">
        <v>2009</v>
      </c>
      <c r="C18" s="27">
        <v>58.18</v>
      </c>
      <c r="D18" s="22">
        <v>86.17</v>
      </c>
      <c r="E18" s="1">
        <v>76.262420634920502</v>
      </c>
      <c r="F18" s="30">
        <v>76.474999999999994</v>
      </c>
      <c r="G18" s="28">
        <v>2.6459324590924899E-2</v>
      </c>
      <c r="H18" s="23">
        <v>3.9188724647645203E-2</v>
      </c>
      <c r="I18" s="2">
        <v>3.03603506777698E-2</v>
      </c>
      <c r="J18" s="29">
        <v>3.0128843724270701E-2</v>
      </c>
      <c r="K18" s="33">
        <v>3.2599999999999997E-2</v>
      </c>
    </row>
    <row r="19" spans="2:11" x14ac:dyDescent="0.25">
      <c r="B19">
        <v>2010</v>
      </c>
      <c r="C19" s="27">
        <v>68.040000000000006</v>
      </c>
      <c r="D19" s="22">
        <v>86.92</v>
      </c>
      <c r="E19" s="1">
        <v>75.754087301587305</v>
      </c>
      <c r="F19" s="30">
        <v>75.239999999999995</v>
      </c>
      <c r="G19" s="28">
        <v>2.89921767142199E-2</v>
      </c>
      <c r="H19" s="23">
        <v>4.4091710758377402E-2</v>
      </c>
      <c r="I19" s="2">
        <v>3.4085544264693297E-2</v>
      </c>
      <c r="J19" s="29">
        <v>3.3492822966507102E-2</v>
      </c>
      <c r="K19" s="33">
        <v>3.2199999999999999E-2</v>
      </c>
    </row>
    <row r="20" spans="2:11" x14ac:dyDescent="0.25">
      <c r="B20">
        <v>2011</v>
      </c>
      <c r="C20" s="27">
        <v>66.87</v>
      </c>
      <c r="D20" s="22">
        <v>82.27</v>
      </c>
      <c r="E20" s="1">
        <v>77.317579365079297</v>
      </c>
      <c r="F20" s="30">
        <v>78.069999999999993</v>
      </c>
      <c r="G20" s="28">
        <v>3.6465297192172098E-2</v>
      </c>
      <c r="H20" s="23">
        <v>5.24315113383143E-2</v>
      </c>
      <c r="I20" s="2">
        <v>4.0038796040543403E-2</v>
      </c>
      <c r="J20" s="29">
        <v>3.8734668173176001E-2</v>
      </c>
      <c r="K20" s="33">
        <v>2.7799999999999998E-2</v>
      </c>
    </row>
    <row r="21" spans="2:11" x14ac:dyDescent="0.25">
      <c r="B21">
        <v>2012</v>
      </c>
      <c r="C21" s="27">
        <v>79.98</v>
      </c>
      <c r="D21" s="22">
        <v>94.87</v>
      </c>
      <c r="E21" s="1">
        <v>88.747919999999993</v>
      </c>
      <c r="F21" s="30">
        <v>89.545000000000002</v>
      </c>
      <c r="G21" s="28">
        <v>4.2162959839780703E-2</v>
      </c>
      <c r="H21" s="23">
        <v>5.1708633093525101E-2</v>
      </c>
      <c r="I21" s="2">
        <v>4.5730514378257398E-2</v>
      </c>
      <c r="J21" s="29">
        <v>4.51951868568587E-2</v>
      </c>
      <c r="K21" s="33">
        <v>1.7999999999999999E-2</v>
      </c>
    </row>
    <row r="22" spans="2:11" x14ac:dyDescent="0.25">
      <c r="B22">
        <v>2013</v>
      </c>
      <c r="C22" s="27">
        <v>86.7</v>
      </c>
      <c r="D22" s="22">
        <v>148.84</v>
      </c>
      <c r="E22" s="1">
        <v>112.864047619047</v>
      </c>
      <c r="F22" s="30">
        <v>108.56</v>
      </c>
      <c r="G22" s="28">
        <v>3.2154340836012797E-2</v>
      </c>
      <c r="H22" s="23">
        <v>5.30565167243367E-2</v>
      </c>
      <c r="I22" s="2">
        <v>4.2286648575827201E-2</v>
      </c>
      <c r="J22" s="29">
        <v>4.2372917310054901E-2</v>
      </c>
      <c r="K22" s="33">
        <v>2.35E-2</v>
      </c>
    </row>
    <row r="23" spans="2:11" x14ac:dyDescent="0.25">
      <c r="B23">
        <v>2014</v>
      </c>
      <c r="C23" s="27">
        <v>146.07</v>
      </c>
      <c r="D23" s="22">
        <v>196.84</v>
      </c>
      <c r="E23" s="1">
        <v>169.020674603174</v>
      </c>
      <c r="F23" s="30">
        <v>165.22</v>
      </c>
      <c r="G23" s="28">
        <v>2.7884061009486798E-2</v>
      </c>
      <c r="H23" s="23">
        <v>3.6420894091873698E-2</v>
      </c>
      <c r="I23" s="2">
        <v>3.1978907585600701E-2</v>
      </c>
      <c r="J23" s="29">
        <v>3.2317841135008303E-2</v>
      </c>
      <c r="K23" s="33">
        <v>2.5399999999999999E-2</v>
      </c>
    </row>
    <row r="24" spans="2:11" x14ac:dyDescent="0.25">
      <c r="B24">
        <v>2015</v>
      </c>
      <c r="C24" s="27">
        <v>185.52</v>
      </c>
      <c r="D24" s="22">
        <v>226.43</v>
      </c>
      <c r="E24" s="1">
        <v>202.713333333333</v>
      </c>
      <c r="F24" s="30">
        <v>201.38499999999999</v>
      </c>
      <c r="G24" s="28">
        <v>2.6498255531510799E-2</v>
      </c>
      <c r="H24" s="23">
        <v>3.2341526520051699E-2</v>
      </c>
      <c r="I24" s="2">
        <v>2.9937730700401899E-2</v>
      </c>
      <c r="J24" s="29">
        <v>3.0144212689089199E-2</v>
      </c>
      <c r="K24" s="33">
        <v>2.1399999999999999E-2</v>
      </c>
    </row>
    <row r="25" spans="2:11" x14ac:dyDescent="0.25">
      <c r="B25">
        <v>2016</v>
      </c>
      <c r="C25" s="27">
        <v>206.08</v>
      </c>
      <c r="D25" s="22">
        <v>267.62</v>
      </c>
      <c r="E25" s="1">
        <v>237.99253968253899</v>
      </c>
      <c r="F25" s="30">
        <v>239.51</v>
      </c>
      <c r="G25" s="28">
        <v>2.4696901661427899E-2</v>
      </c>
      <c r="H25" s="23">
        <v>3.2026397515527903E-2</v>
      </c>
      <c r="I25" s="2">
        <v>2.8107804426534801E-2</v>
      </c>
      <c r="J25" s="29">
        <v>2.7718281906549899E-2</v>
      </c>
      <c r="K25" s="33">
        <v>1.84E-2</v>
      </c>
    </row>
    <row r="26" spans="2:11" x14ac:dyDescent="0.25">
      <c r="B26">
        <v>2017</v>
      </c>
      <c r="C26" s="27">
        <v>250.9</v>
      </c>
      <c r="D26" s="22">
        <v>322.82</v>
      </c>
      <c r="E26" s="1">
        <v>287.53964000000002</v>
      </c>
      <c r="F26" s="30">
        <v>282.64499999999998</v>
      </c>
      <c r="G26" s="28">
        <v>2.2551266959915699E-2</v>
      </c>
      <c r="H26" s="23">
        <v>2.9015544041450701E-2</v>
      </c>
      <c r="I26" s="2">
        <v>2.5460869929467101E-2</v>
      </c>
      <c r="J26" s="29">
        <v>2.57567106084437E-2</v>
      </c>
      <c r="K26" s="33">
        <v>2.3300000000000001E-2</v>
      </c>
    </row>
    <row r="27" spans="2:11" x14ac:dyDescent="0.25">
      <c r="B27">
        <v>2018</v>
      </c>
      <c r="C27" s="27">
        <v>245.22</v>
      </c>
      <c r="D27" s="22">
        <v>361</v>
      </c>
      <c r="E27" s="1">
        <v>322.10282868525798</v>
      </c>
      <c r="F27" s="30">
        <v>324.08999999999997</v>
      </c>
      <c r="G27" s="28">
        <v>2.0166204986149499E-2</v>
      </c>
      <c r="H27" s="23">
        <v>3.5886143055215702E-2</v>
      </c>
      <c r="I27" s="2">
        <v>2.4855044935003501E-2</v>
      </c>
      <c r="J27" s="29">
        <v>2.4674603664178601E-2</v>
      </c>
      <c r="K27" s="33">
        <v>2.9100000000000001E-2</v>
      </c>
    </row>
    <row r="28" spans="2:11" x14ac:dyDescent="0.25">
      <c r="B28">
        <v>2019</v>
      </c>
      <c r="C28" s="27">
        <v>258.08</v>
      </c>
      <c r="D28" s="22">
        <v>397.04</v>
      </c>
      <c r="E28" s="1">
        <v>347.59361111111099</v>
      </c>
      <c r="F28" s="30">
        <v>359.74</v>
      </c>
      <c r="G28" s="28">
        <v>2.2164013701390199E-2</v>
      </c>
      <c r="H28" s="23">
        <v>3.40979541227526E-2</v>
      </c>
      <c r="I28" s="2">
        <v>2.58293603074293E-2</v>
      </c>
      <c r="J28" s="29">
        <v>2.48476164422313E-2</v>
      </c>
      <c r="K28" s="33">
        <v>2.1399999999999999E-2</v>
      </c>
    </row>
    <row r="29" spans="2:11" x14ac:dyDescent="0.25">
      <c r="B29">
        <v>2020</v>
      </c>
      <c r="C29" s="27">
        <v>276.8</v>
      </c>
      <c r="D29" s="22">
        <v>439.85</v>
      </c>
      <c r="E29" s="1">
        <v>379.96446640316202</v>
      </c>
      <c r="F29" s="30">
        <v>379.11</v>
      </c>
      <c r="G29" s="28">
        <v>2.1825622371262898E-2</v>
      </c>
      <c r="H29" s="23">
        <v>3.4682080924855398E-2</v>
      </c>
      <c r="I29" s="2">
        <v>2.5607979509275201E-2</v>
      </c>
      <c r="J29" s="29">
        <v>2.5322465775104799E-2</v>
      </c>
      <c r="K29" s="33">
        <v>8.8999999999999999E-3</v>
      </c>
    </row>
    <row r="30" spans="2:11" x14ac:dyDescent="0.25">
      <c r="B30">
        <v>2021</v>
      </c>
      <c r="C30" s="27">
        <v>321.82</v>
      </c>
      <c r="D30" s="22">
        <v>394.1</v>
      </c>
      <c r="E30" s="1">
        <v>358.94471042471002</v>
      </c>
      <c r="F30" s="30">
        <v>356</v>
      </c>
      <c r="G30" s="28">
        <v>2.6389241309312299E-2</v>
      </c>
      <c r="H30" s="23">
        <v>3.4102673406004501E-2</v>
      </c>
      <c r="I30" s="2">
        <v>2.9274641514929499E-2</v>
      </c>
      <c r="J30" s="29">
        <v>2.92134831460674E-2</v>
      </c>
      <c r="K30" s="33">
        <v>1.4500000000000001E-2</v>
      </c>
    </row>
    <row r="31" spans="2:11" x14ac:dyDescent="0.25">
      <c r="B31">
        <v>2022</v>
      </c>
      <c r="C31" s="27">
        <v>354.36</v>
      </c>
      <c r="D31" s="22">
        <v>469.19</v>
      </c>
      <c r="E31" s="1">
        <v>420.93990476190402</v>
      </c>
      <c r="F31" s="30">
        <v>435.17</v>
      </c>
      <c r="G31" s="28">
        <v>2.3870926490334399E-2</v>
      </c>
      <c r="H31" s="23">
        <v>3.1606276103397599E-2</v>
      </c>
      <c r="I31" s="2">
        <v>2.67864770388824E-2</v>
      </c>
      <c r="J31" s="29">
        <v>2.57370682721694E-2</v>
      </c>
      <c r="K31" s="33">
        <v>2.2800000000000001E-2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34"/>
  <sheetViews>
    <sheetView workbookViewId="0">
      <selection activeCell="N35" sqref="N35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56</v>
      </c>
      <c r="D3" s="19" t="s">
        <v>57</v>
      </c>
      <c r="E3" t="s">
        <v>58</v>
      </c>
      <c r="F3" s="4" t="s">
        <v>59</v>
      </c>
      <c r="G3" s="19" t="s">
        <v>60</v>
      </c>
      <c r="H3" t="s">
        <v>16</v>
      </c>
      <c r="I3" s="4" t="s">
        <v>61</v>
      </c>
      <c r="J3" s="19" t="s">
        <v>62</v>
      </c>
      <c r="K3" t="s">
        <v>6</v>
      </c>
      <c r="L3" s="4" t="s">
        <v>63</v>
      </c>
      <c r="M3" s="19" t="s">
        <v>64</v>
      </c>
      <c r="N3" t="s">
        <v>65</v>
      </c>
      <c r="O3" s="4" t="s">
        <v>54</v>
      </c>
      <c r="P3" s="19" t="s">
        <v>55</v>
      </c>
      <c r="Q3" s="26" t="s">
        <v>9</v>
      </c>
      <c r="R3" s="26" t="s">
        <v>66</v>
      </c>
      <c r="S3" s="26" t="s">
        <v>67</v>
      </c>
      <c r="T3" s="26" t="s">
        <v>11</v>
      </c>
    </row>
    <row r="4" spans="2:20" x14ac:dyDescent="0.25">
      <c r="B4" t="s">
        <v>77</v>
      </c>
      <c r="C4" s="24">
        <v>0</v>
      </c>
      <c r="D4" s="20">
        <v>0</v>
      </c>
      <c r="E4" s="3">
        <v>40.872</v>
      </c>
      <c r="F4" s="25">
        <v>0</v>
      </c>
      <c r="G4" s="21">
        <v>0</v>
      </c>
      <c r="H4" s="3">
        <v>1.734</v>
      </c>
      <c r="I4" s="25">
        <v>0</v>
      </c>
      <c r="J4" s="21">
        <v>0</v>
      </c>
      <c r="K4" s="3">
        <v>-0.92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78</v>
      </c>
      <c r="C5" s="24">
        <v>0</v>
      </c>
      <c r="D5" s="20">
        <v>0</v>
      </c>
      <c r="E5" s="3">
        <v>50.649000000000001</v>
      </c>
      <c r="F5" s="25">
        <v>0</v>
      </c>
      <c r="G5" s="21">
        <v>0</v>
      </c>
      <c r="H5" s="3">
        <v>2.0870000000000002</v>
      </c>
      <c r="I5" s="25">
        <v>0</v>
      </c>
      <c r="J5" s="21">
        <v>0</v>
      </c>
      <c r="K5" s="3">
        <v>1.875</v>
      </c>
      <c r="L5" s="25">
        <v>0</v>
      </c>
      <c r="M5" s="21">
        <v>0</v>
      </c>
      <c r="N5" s="3">
        <v>0</v>
      </c>
      <c r="O5" s="4"/>
      <c r="P5" s="19"/>
      <c r="Q5" s="31">
        <f>(Table2[[#This Row],[Rev]]-E4)/E4</f>
        <v>0.23921021726365241</v>
      </c>
      <c r="R5" s="31">
        <f>(Table2[[#This Row],[FCF]]-H4)/H4</f>
        <v>0.20357554786620544</v>
      </c>
      <c r="S5" s="31">
        <f>(Table2[[#This Row],[EPS]]-K4)/K4</f>
        <v>-3.0380434782608692</v>
      </c>
      <c r="T5" s="31" t="e">
        <f>(Table2[[#This Row],[Div]]-N4)/N4</f>
        <v>#DIV/0!</v>
      </c>
    </row>
    <row r="6" spans="2:20" x14ac:dyDescent="0.25">
      <c r="B6" t="s">
        <v>79</v>
      </c>
      <c r="C6" s="24">
        <v>0</v>
      </c>
      <c r="D6" s="20">
        <v>0</v>
      </c>
      <c r="E6" s="3">
        <v>52.463999999999999</v>
      </c>
      <c r="F6" s="25">
        <v>0</v>
      </c>
      <c r="G6" s="21">
        <v>0</v>
      </c>
      <c r="H6" s="3">
        <v>2.254</v>
      </c>
      <c r="I6" s="25">
        <v>0</v>
      </c>
      <c r="J6" s="21">
        <v>0</v>
      </c>
      <c r="K6" s="3">
        <v>2.33</v>
      </c>
      <c r="L6" s="25">
        <v>0</v>
      </c>
      <c r="M6" s="21">
        <v>0</v>
      </c>
      <c r="N6" s="3">
        <v>0</v>
      </c>
      <c r="O6" s="4"/>
      <c r="P6" s="19"/>
      <c r="Q6" s="31">
        <f>(Table2[[#This Row],[Rev]]-E5)/E5</f>
        <v>3.5834863472131682E-2</v>
      </c>
      <c r="R6" s="31">
        <f>(Table2[[#This Row],[FCF]]-H5)/H5</f>
        <v>8.0019166267369338E-2</v>
      </c>
      <c r="S6" s="31">
        <f>(Table2[[#This Row],[EPS]]-K5)/K5</f>
        <v>0.2426666666666667</v>
      </c>
      <c r="T6" s="31" t="e">
        <f>(Table2[[#This Row],[Div]]-N5)/N5</f>
        <v>#DIV/0!</v>
      </c>
    </row>
    <row r="7" spans="2:20" x14ac:dyDescent="0.25">
      <c r="B7" t="s">
        <v>80</v>
      </c>
      <c r="C7" s="24">
        <v>22.19</v>
      </c>
      <c r="D7" s="20">
        <v>39.630000000000003</v>
      </c>
      <c r="E7" s="3">
        <v>51.704000000000001</v>
      </c>
      <c r="F7" s="25">
        <v>0.42917375831657101</v>
      </c>
      <c r="G7" s="21">
        <v>0.76647841559647201</v>
      </c>
      <c r="H7" s="3">
        <v>1.792</v>
      </c>
      <c r="I7" s="25">
        <v>12.3828125</v>
      </c>
      <c r="J7" s="21">
        <v>22.114955357142801</v>
      </c>
      <c r="K7" s="3">
        <v>1.5449999999999999</v>
      </c>
      <c r="L7" s="25">
        <v>14.3624595469255</v>
      </c>
      <c r="M7" s="21">
        <v>25.650485436893199</v>
      </c>
      <c r="N7" s="3">
        <v>0.52500000000000002</v>
      </c>
      <c r="O7" s="4">
        <v>42.266666666666602</v>
      </c>
      <c r="P7" s="19">
        <v>75.485714285714195</v>
      </c>
      <c r="Q7" s="31">
        <f>(Table2[[#This Row],[Rev]]-E6)/E6</f>
        <v>-1.448612381823723E-2</v>
      </c>
      <c r="R7" s="31">
        <f>(Table2[[#This Row],[FCF]]-H6)/H6</f>
        <v>-0.20496894409937888</v>
      </c>
      <c r="S7" s="31">
        <f>(Table2[[#This Row],[EPS]]-K6)/K6</f>
        <v>-0.33690987124463523</v>
      </c>
      <c r="T7" s="31" t="e">
        <f>(Table2[[#This Row],[Div]]-N6)/N6</f>
        <v>#DIV/0!</v>
      </c>
    </row>
    <row r="8" spans="2:20" x14ac:dyDescent="0.25">
      <c r="B8" t="s">
        <v>81</v>
      </c>
      <c r="C8" s="24">
        <v>37.06</v>
      </c>
      <c r="D8" s="20">
        <v>47.81</v>
      </c>
      <c r="E8" s="3">
        <v>60.720999999999997</v>
      </c>
      <c r="F8" s="25">
        <v>0.61033250440539499</v>
      </c>
      <c r="G8" s="21">
        <v>0.78737174947711597</v>
      </c>
      <c r="H8" s="3">
        <v>2.0310000000000001</v>
      </c>
      <c r="I8" s="25">
        <v>18.247168882323901</v>
      </c>
      <c r="J8" s="21">
        <v>23.540128015755698</v>
      </c>
      <c r="K8" s="3">
        <v>3.04</v>
      </c>
      <c r="L8" s="25">
        <v>12.1907894736842</v>
      </c>
      <c r="M8" s="21">
        <v>15.726973684210501</v>
      </c>
      <c r="N8" s="3">
        <v>0.77500000000000002</v>
      </c>
      <c r="O8" s="4">
        <v>47.8193548387096</v>
      </c>
      <c r="P8" s="19">
        <v>61.690322580645102</v>
      </c>
      <c r="Q8" s="31">
        <f>(Table2[[#This Row],[Rev]]-E7)/E7</f>
        <v>0.17439656506266432</v>
      </c>
      <c r="R8" s="31">
        <f>(Table2[[#This Row],[FCF]]-H7)/H7</f>
        <v>0.13337053571428578</v>
      </c>
      <c r="S8" s="31">
        <f>(Table2[[#This Row],[EPS]]-K7)/K7</f>
        <v>0.9676375404530746</v>
      </c>
      <c r="T8" s="31">
        <f>(Table2[[#This Row],[Div]]-N7)/N7</f>
        <v>0.47619047619047616</v>
      </c>
    </row>
    <row r="9" spans="2:20" x14ac:dyDescent="0.25">
      <c r="B9" t="s">
        <v>82</v>
      </c>
      <c r="C9" s="24">
        <v>39.630000000000003</v>
      </c>
      <c r="D9" s="20">
        <v>56</v>
      </c>
      <c r="E9" s="3">
        <v>75.739000000000004</v>
      </c>
      <c r="F9" s="25">
        <v>0.52324429950223705</v>
      </c>
      <c r="G9" s="21">
        <v>0.73938129629385096</v>
      </c>
      <c r="H9" s="3">
        <v>1.236</v>
      </c>
      <c r="I9" s="25">
        <v>32.0631067961165</v>
      </c>
      <c r="J9" s="21">
        <v>45.307443365695697</v>
      </c>
      <c r="K9" s="3">
        <v>-1.56</v>
      </c>
      <c r="L9" s="25">
        <v>-25.4038461538461</v>
      </c>
      <c r="M9" s="21">
        <v>-35.897435897435898</v>
      </c>
      <c r="N9" s="3">
        <v>0.8</v>
      </c>
      <c r="O9" s="4">
        <v>49.537500000000001</v>
      </c>
      <c r="P9" s="19">
        <v>70</v>
      </c>
      <c r="Q9" s="31">
        <f>(Table2[[#This Row],[Rev]]-E8)/E8</f>
        <v>0.24732794255694091</v>
      </c>
      <c r="R9" s="31">
        <f>(Table2[[#This Row],[FCF]]-H8)/H8</f>
        <v>-0.39143279172821277</v>
      </c>
      <c r="S9" s="31">
        <f>(Table2[[#This Row],[EPS]]-K8)/K8</f>
        <v>-1.513157894736842</v>
      </c>
      <c r="T9" s="31">
        <f>(Table2[[#This Row],[Div]]-N8)/N8</f>
        <v>3.2258064516129059E-2</v>
      </c>
    </row>
    <row r="10" spans="2:20" x14ac:dyDescent="0.25">
      <c r="B10" t="s">
        <v>83</v>
      </c>
      <c r="C10" s="24">
        <v>41.66</v>
      </c>
      <c r="D10" s="20">
        <v>58.5</v>
      </c>
      <c r="E10" s="3">
        <v>68.921999999999997</v>
      </c>
      <c r="F10" s="25">
        <v>0.60445140883897697</v>
      </c>
      <c r="G10" s="21">
        <v>0.84878558370331603</v>
      </c>
      <c r="H10" s="3">
        <v>3.5</v>
      </c>
      <c r="I10" s="25">
        <v>11.9028571428571</v>
      </c>
      <c r="J10" s="21">
        <v>16.714285714285701</v>
      </c>
      <c r="K10" s="3">
        <v>2.63</v>
      </c>
      <c r="L10" s="25">
        <v>15.840304182509501</v>
      </c>
      <c r="M10" s="21">
        <v>22.243346007604501</v>
      </c>
      <c r="N10" s="3">
        <v>0.82</v>
      </c>
      <c r="O10" s="4">
        <v>50.804878048780402</v>
      </c>
      <c r="P10" s="19">
        <v>71.341463414634106</v>
      </c>
      <c r="Q10" s="31">
        <f>(Table2[[#This Row],[Rev]]-E9)/E9</f>
        <v>-9.0006469586342661E-2</v>
      </c>
      <c r="R10" s="31">
        <f>(Table2[[#This Row],[FCF]]-H9)/H9</f>
        <v>1.8317152103559873</v>
      </c>
      <c r="S10" s="31">
        <f>(Table2[[#This Row],[EPS]]-K9)/K9</f>
        <v>-2.6858974358974357</v>
      </c>
      <c r="T10" s="31">
        <f>(Table2[[#This Row],[Div]]-N9)/N9</f>
        <v>2.4999999999999883E-2</v>
      </c>
    </row>
    <row r="11" spans="2:20" x14ac:dyDescent="0.25">
      <c r="B11" t="s">
        <v>84</v>
      </c>
      <c r="C11" s="24">
        <v>17.25</v>
      </c>
      <c r="D11" s="20">
        <v>44.56</v>
      </c>
      <c r="E11" s="3">
        <v>66.164000000000001</v>
      </c>
      <c r="F11" s="25">
        <v>0.26071579711021098</v>
      </c>
      <c r="G11" s="21">
        <v>0.67347802430324599</v>
      </c>
      <c r="H11" s="3">
        <v>-2.06</v>
      </c>
      <c r="I11" s="25">
        <v>-8.3737864077669908</v>
      </c>
      <c r="J11" s="21">
        <v>-21.631067961165002</v>
      </c>
      <c r="K11" s="3">
        <v>0.99</v>
      </c>
      <c r="L11" s="25">
        <v>17.424242424242401</v>
      </c>
      <c r="M11" s="21">
        <v>45.010101010101003</v>
      </c>
      <c r="N11" s="3">
        <v>0.88</v>
      </c>
      <c r="O11" s="4">
        <v>19.602272727272702</v>
      </c>
      <c r="P11" s="19">
        <v>50.636363636363598</v>
      </c>
      <c r="Q11" s="31">
        <f>(Table2[[#This Row],[Rev]]-E10)/E10</f>
        <v>-4.0016250253910153E-2</v>
      </c>
      <c r="R11" s="31">
        <f>(Table2[[#This Row],[FCF]]-H10)/H10</f>
        <v>-1.5885714285714287</v>
      </c>
      <c r="S11" s="31">
        <f>(Table2[[#This Row],[EPS]]-K10)/K10</f>
        <v>-0.62357414448669202</v>
      </c>
      <c r="T11" s="31">
        <f>(Table2[[#This Row],[Div]]-N10)/N10</f>
        <v>7.3170731707317138E-2</v>
      </c>
    </row>
    <row r="12" spans="2:20" x14ac:dyDescent="0.25">
      <c r="B12" t="s">
        <v>85</v>
      </c>
      <c r="C12" s="24">
        <v>16.63</v>
      </c>
      <c r="D12" s="20">
        <v>35.85</v>
      </c>
      <c r="E12" s="3">
        <v>61.23</v>
      </c>
      <c r="F12" s="25">
        <v>0.27159888943328397</v>
      </c>
      <c r="G12" s="21">
        <v>0.58549730524252797</v>
      </c>
      <c r="H12" s="3">
        <v>3.782</v>
      </c>
      <c r="I12" s="25">
        <v>4.3971443680592204</v>
      </c>
      <c r="J12" s="21">
        <v>9.4791115811739797</v>
      </c>
      <c r="K12" s="3">
        <v>-1.29</v>
      </c>
      <c r="L12" s="25">
        <v>-12.891472868217001</v>
      </c>
      <c r="M12" s="21">
        <v>-27.790697674418599</v>
      </c>
      <c r="N12" s="3">
        <v>0.44</v>
      </c>
      <c r="O12" s="4">
        <v>37.795454545454497</v>
      </c>
      <c r="P12" s="19">
        <v>81.477272727272705</v>
      </c>
      <c r="Q12" s="31">
        <f>(Table2[[#This Row],[Rev]]-E11)/E11</f>
        <v>-7.4572274953146792E-2</v>
      </c>
      <c r="R12" s="31">
        <f>(Table2[[#This Row],[FCF]]-H11)/H11</f>
        <v>-2.8359223300970875</v>
      </c>
      <c r="S12" s="31">
        <f>(Table2[[#This Row],[EPS]]-K11)/K11</f>
        <v>-2.3030303030303032</v>
      </c>
      <c r="T12" s="31">
        <f>(Table2[[#This Row],[Div]]-N11)/N11</f>
        <v>-0.5</v>
      </c>
    </row>
    <row r="13" spans="2:20" x14ac:dyDescent="0.25">
      <c r="B13" t="s">
        <v>86</v>
      </c>
      <c r="C13" s="24">
        <v>31.73</v>
      </c>
      <c r="D13" s="20">
        <v>50.83</v>
      </c>
      <c r="E13" s="3">
        <v>55.468000000000004</v>
      </c>
      <c r="F13" s="25">
        <v>0.57204153746304098</v>
      </c>
      <c r="G13" s="21">
        <v>0.91638422153313603</v>
      </c>
      <c r="H13" s="3">
        <v>2.7879999999999998</v>
      </c>
      <c r="I13" s="25">
        <v>11.380918220946899</v>
      </c>
      <c r="J13" s="21">
        <v>18.231707317073099</v>
      </c>
      <c r="K13" s="3">
        <v>-2.4500000000000002</v>
      </c>
      <c r="L13" s="25">
        <v>-12.951020408163201</v>
      </c>
      <c r="M13" s="21">
        <v>-20.746938775510198</v>
      </c>
      <c r="N13" s="3">
        <v>0.44</v>
      </c>
      <c r="O13" s="4">
        <v>72.113636363636303</v>
      </c>
      <c r="P13" s="19">
        <v>115.522727272727</v>
      </c>
      <c r="Q13" s="31">
        <f>(Table2[[#This Row],[Rev]]-E12)/E12</f>
        <v>-9.4104197288910563E-2</v>
      </c>
      <c r="R13" s="31">
        <f>(Table2[[#This Row],[FCF]]-H12)/H12</f>
        <v>-0.2628239026969858</v>
      </c>
      <c r="S13" s="31">
        <f>(Table2[[#This Row],[EPS]]-K12)/K12</f>
        <v>0.89922480620155043</v>
      </c>
      <c r="T13" s="31">
        <f>(Table2[[#This Row],[Div]]-N12)/N12</f>
        <v>0</v>
      </c>
    </row>
    <row r="14" spans="2:20" x14ac:dyDescent="0.25">
      <c r="B14" t="s">
        <v>87</v>
      </c>
      <c r="C14" s="24">
        <v>46.24</v>
      </c>
      <c r="D14" s="20">
        <v>71.52</v>
      </c>
      <c r="E14" s="3">
        <v>58.801000000000002</v>
      </c>
      <c r="F14" s="25">
        <v>0.78638118399346901</v>
      </c>
      <c r="G14" s="21">
        <v>1.2163058451386799</v>
      </c>
      <c r="H14" s="3">
        <v>3.597</v>
      </c>
      <c r="I14" s="25">
        <v>12.8551570753405</v>
      </c>
      <c r="J14" s="21">
        <v>19.883236030025</v>
      </c>
      <c r="K14" s="3">
        <v>1.1100000000000001</v>
      </c>
      <c r="L14" s="25">
        <v>41.657657657657602</v>
      </c>
      <c r="M14" s="21">
        <v>64.432432432432407</v>
      </c>
      <c r="N14" s="3">
        <v>0.44</v>
      </c>
      <c r="O14" s="4">
        <v>105.09090909090899</v>
      </c>
      <c r="P14" s="19">
        <v>162.54545454545399</v>
      </c>
      <c r="Q14" s="31">
        <f>(Table2[[#This Row],[Rev]]-E13)/E13</f>
        <v>6.0088699790870378E-2</v>
      </c>
      <c r="R14" s="31">
        <f>(Table2[[#This Row],[FCF]]-H13)/H13</f>
        <v>0.29017216642754673</v>
      </c>
      <c r="S14" s="31">
        <f>(Table2[[#This Row],[EPS]]-K13)/K13</f>
        <v>-1.453061224489796</v>
      </c>
      <c r="T14" s="31">
        <f>(Table2[[#This Row],[Div]]-N13)/N13</f>
        <v>0</v>
      </c>
    </row>
    <row r="15" spans="2:20" x14ac:dyDescent="0.25">
      <c r="B15" t="s">
        <v>88</v>
      </c>
      <c r="C15" s="24">
        <v>41.13</v>
      </c>
      <c r="D15" s="20">
        <v>58.85</v>
      </c>
      <c r="E15" s="3">
        <v>70.72</v>
      </c>
      <c r="F15" s="25">
        <v>0.58158936651583704</v>
      </c>
      <c r="G15" s="21">
        <v>0.83215497737556499</v>
      </c>
      <c r="H15" s="3">
        <v>2.4929999999999999</v>
      </c>
      <c r="I15" s="25">
        <v>16.498194945848301</v>
      </c>
      <c r="J15" s="21">
        <v>23.606097071800999</v>
      </c>
      <c r="K15" s="3">
        <v>2.34</v>
      </c>
      <c r="L15" s="25">
        <v>17.576923076922998</v>
      </c>
      <c r="M15" s="21">
        <v>25.149572649572601</v>
      </c>
      <c r="N15" s="3">
        <v>0.57999999999999996</v>
      </c>
      <c r="O15" s="4">
        <v>70.913793103448199</v>
      </c>
      <c r="P15" s="19">
        <v>101.465517241379</v>
      </c>
      <c r="Q15" s="31">
        <f>(Table2[[#This Row],[Rev]]-E14)/E14</f>
        <v>0.2027006343429533</v>
      </c>
      <c r="R15" s="31">
        <f>(Table2[[#This Row],[FCF]]-H14)/H14</f>
        <v>-0.30692243536280234</v>
      </c>
      <c r="S15" s="31">
        <f>(Table2[[#This Row],[EPS]]-K14)/K14</f>
        <v>1.1081081081081079</v>
      </c>
      <c r="T15" s="31">
        <f>(Table2[[#This Row],[Div]]-N14)/N14</f>
        <v>0.31818181818181807</v>
      </c>
    </row>
    <row r="16" spans="2:20" x14ac:dyDescent="0.25">
      <c r="B16" t="s">
        <v>89</v>
      </c>
      <c r="C16" s="24">
        <v>43.82</v>
      </c>
      <c r="D16" s="20">
        <v>61.62</v>
      </c>
      <c r="E16" s="3">
        <v>79.459000000000003</v>
      </c>
      <c r="F16" s="25">
        <v>0.55147937930253299</v>
      </c>
      <c r="G16" s="21">
        <v>0.77549428006896604</v>
      </c>
      <c r="H16" s="3">
        <v>4.82</v>
      </c>
      <c r="I16" s="25">
        <v>9.0912863070539398</v>
      </c>
      <c r="J16" s="21">
        <v>12.784232365145201</v>
      </c>
      <c r="K16" s="3">
        <v>2.83</v>
      </c>
      <c r="L16" s="25">
        <v>15.4840989399293</v>
      </c>
      <c r="M16" s="21">
        <v>21.773851590105998</v>
      </c>
      <c r="N16" s="3">
        <v>0.91</v>
      </c>
      <c r="O16" s="4">
        <v>48.153846153846096</v>
      </c>
      <c r="P16" s="19">
        <v>67.714285714285694</v>
      </c>
      <c r="Q16" s="31">
        <f>(Table2[[#This Row],[Rev]]-E15)/E15</f>
        <v>0.12357183257918558</v>
      </c>
      <c r="R16" s="31">
        <f>(Table2[[#This Row],[FCF]]-H15)/H15</f>
        <v>0.93341355796229464</v>
      </c>
      <c r="S16" s="31">
        <f>(Table2[[#This Row],[EPS]]-K15)/K15</f>
        <v>0.20940170940170952</v>
      </c>
      <c r="T16" s="31">
        <f>(Table2[[#This Row],[Div]]-N15)/N15</f>
        <v>0.56896551724137945</v>
      </c>
    </row>
    <row r="17" spans="2:20" x14ac:dyDescent="0.25">
      <c r="B17" t="s">
        <v>90</v>
      </c>
      <c r="C17" s="24">
        <v>53.29</v>
      </c>
      <c r="D17" s="20">
        <v>65.400000000000006</v>
      </c>
      <c r="E17" s="3">
        <v>83.492999999999995</v>
      </c>
      <c r="F17" s="25">
        <v>0.63825709939755404</v>
      </c>
      <c r="G17" s="21">
        <v>0.78329919873522302</v>
      </c>
      <c r="H17" s="3">
        <v>5.2249999999999996</v>
      </c>
      <c r="I17" s="25">
        <v>10.1990430622009</v>
      </c>
      <c r="J17" s="21">
        <v>12.516746411483201</v>
      </c>
      <c r="K17" s="3">
        <v>4.0999999999999996</v>
      </c>
      <c r="L17" s="25">
        <v>12.9975609756097</v>
      </c>
      <c r="M17" s="21">
        <v>15.951219512195101</v>
      </c>
      <c r="N17" s="3">
        <v>1.05</v>
      </c>
      <c r="O17" s="4">
        <v>50.752380952380904</v>
      </c>
      <c r="P17" s="19">
        <v>62.285714285714199</v>
      </c>
      <c r="Q17" s="31">
        <f>(Table2[[#This Row],[Rev]]-E16)/E16</f>
        <v>5.0768320769201625E-2</v>
      </c>
      <c r="R17" s="31">
        <f>(Table2[[#This Row],[FCF]]-H16)/H16</f>
        <v>8.4024896265560034E-2</v>
      </c>
      <c r="S17" s="31">
        <f>(Table2[[#This Row],[EPS]]-K16)/K16</f>
        <v>0.44876325088339208</v>
      </c>
      <c r="T17" s="31">
        <f>(Table2[[#This Row],[Div]]-N16)/N16</f>
        <v>0.15384615384615385</v>
      </c>
    </row>
    <row r="18" spans="2:20" x14ac:dyDescent="0.25">
      <c r="B18" t="s">
        <v>91</v>
      </c>
      <c r="C18" s="24">
        <v>63.55</v>
      </c>
      <c r="D18" s="20">
        <v>92.95</v>
      </c>
      <c r="E18" s="3">
        <v>90.787999999999997</v>
      </c>
      <c r="F18" s="25">
        <v>0.69998237652553197</v>
      </c>
      <c r="G18" s="21">
        <v>1.02381371987487</v>
      </c>
      <c r="H18" s="3">
        <v>6.5810000000000004</v>
      </c>
      <c r="I18" s="25">
        <v>9.6565871448108105</v>
      </c>
      <c r="J18" s="21">
        <v>14.123993314086</v>
      </c>
      <c r="K18" s="3">
        <v>5.8</v>
      </c>
      <c r="L18" s="25">
        <v>10.9568965517241</v>
      </c>
      <c r="M18" s="21">
        <v>16.025862068965498</v>
      </c>
      <c r="N18" s="3">
        <v>1.25</v>
      </c>
      <c r="O18" s="4">
        <v>50.839999999999897</v>
      </c>
      <c r="P18" s="19">
        <v>74.36</v>
      </c>
      <c r="Q18" s="31">
        <f>(Table2[[#This Row],[Rev]]-E17)/E17</f>
        <v>8.7372594109685869E-2</v>
      </c>
      <c r="R18" s="31">
        <f>(Table2[[#This Row],[FCF]]-H17)/H17</f>
        <v>0.25952153110047865</v>
      </c>
      <c r="S18" s="31">
        <f>(Table2[[#This Row],[EPS]]-K17)/K17</f>
        <v>0.41463414634146351</v>
      </c>
      <c r="T18" s="31">
        <f>(Table2[[#This Row],[Div]]-N17)/N17</f>
        <v>0.19047619047619044</v>
      </c>
    </row>
    <row r="19" spans="2:20" x14ac:dyDescent="0.25">
      <c r="B19" t="s">
        <v>92</v>
      </c>
      <c r="C19" s="24">
        <v>91.36</v>
      </c>
      <c r="D19" s="20">
        <v>112.25</v>
      </c>
      <c r="E19" s="3">
        <v>98.015000000000001</v>
      </c>
      <c r="F19" s="25">
        <v>0.93210222925062403</v>
      </c>
      <c r="G19" s="21">
        <v>1.14523287251951</v>
      </c>
      <c r="H19" s="3">
        <v>7.7220000000000004</v>
      </c>
      <c r="I19" s="25">
        <v>11.831131831131801</v>
      </c>
      <c r="J19" s="21">
        <v>14.5363895363895</v>
      </c>
      <c r="K19" s="3">
        <v>7.1</v>
      </c>
      <c r="L19" s="25">
        <v>12.8676056338028</v>
      </c>
      <c r="M19" s="21">
        <v>15.8098591549295</v>
      </c>
      <c r="N19" s="3">
        <v>1.47</v>
      </c>
      <c r="O19" s="4">
        <v>62.149659863945502</v>
      </c>
      <c r="P19" s="19">
        <v>76.360544217687007</v>
      </c>
      <c r="Q19" s="31">
        <f>(Table2[[#This Row],[Rev]]-E18)/E18</f>
        <v>7.9603031237608535E-2</v>
      </c>
      <c r="R19" s="31">
        <f>(Table2[[#This Row],[FCF]]-H18)/H18</f>
        <v>0.17337790609329889</v>
      </c>
      <c r="S19" s="31">
        <f>(Table2[[#This Row],[EPS]]-K18)/K18</f>
        <v>0.22413793103448273</v>
      </c>
      <c r="T19" s="31">
        <f>(Table2[[#This Row],[Div]]-N18)/N18</f>
        <v>0.17599999999999999</v>
      </c>
    </row>
    <row r="20" spans="2:20" x14ac:dyDescent="0.25">
      <c r="B20" t="s">
        <v>93</v>
      </c>
      <c r="C20" s="24">
        <v>67.97</v>
      </c>
      <c r="D20" s="20">
        <v>119.59</v>
      </c>
      <c r="E20" s="3">
        <v>101.05500000000001</v>
      </c>
      <c r="F20" s="25">
        <v>0.672604027509771</v>
      </c>
      <c r="G20" s="21">
        <v>1.1834149720449201</v>
      </c>
      <c r="H20" s="3">
        <v>8.5370000000000008</v>
      </c>
      <c r="I20" s="25">
        <v>7.9618132833548003</v>
      </c>
      <c r="J20" s="21">
        <v>14.0084338760688</v>
      </c>
      <c r="K20" s="3">
        <v>7.86</v>
      </c>
      <c r="L20" s="25">
        <v>8.6475826972010097</v>
      </c>
      <c r="M20" s="21">
        <v>15.2150127226463</v>
      </c>
      <c r="N20" s="3">
        <v>1.83</v>
      </c>
      <c r="O20" s="4">
        <v>37.142076502732202</v>
      </c>
      <c r="P20" s="19">
        <v>65.349726775956199</v>
      </c>
      <c r="Q20" s="31">
        <f>(Table2[[#This Row],[Rev]]-E19)/E19</f>
        <v>3.1015660868234516E-2</v>
      </c>
      <c r="R20" s="31">
        <f>(Table2[[#This Row],[FCF]]-H19)/H19</f>
        <v>0.10554260554260558</v>
      </c>
      <c r="S20" s="31">
        <f>(Table2[[#This Row],[EPS]]-K19)/K19</f>
        <v>0.10704225352112687</v>
      </c>
      <c r="T20" s="31">
        <f>(Table2[[#This Row],[Div]]-N19)/N19</f>
        <v>0.24489795918367355</v>
      </c>
    </row>
    <row r="21" spans="2:20" x14ac:dyDescent="0.25">
      <c r="B21" t="s">
        <v>94</v>
      </c>
      <c r="C21" s="24">
        <v>58.18</v>
      </c>
      <c r="D21" s="20">
        <v>86.17</v>
      </c>
      <c r="E21" s="3">
        <v>112.798</v>
      </c>
      <c r="F21" s="25">
        <v>0.51578928704409599</v>
      </c>
      <c r="G21" s="21">
        <v>0.76393198460965595</v>
      </c>
      <c r="H21" s="3">
        <v>5.968</v>
      </c>
      <c r="I21" s="25">
        <v>9.7486595174262707</v>
      </c>
      <c r="J21" s="21">
        <v>14.438672922252</v>
      </c>
      <c r="K21" s="3">
        <v>7.64</v>
      </c>
      <c r="L21" s="25">
        <v>7.6151832460732898</v>
      </c>
      <c r="M21" s="21">
        <v>11.2787958115183</v>
      </c>
      <c r="N21" s="3">
        <v>2.34</v>
      </c>
      <c r="O21" s="4">
        <v>24.8632478632478</v>
      </c>
      <c r="P21" s="19">
        <v>36.824786324786302</v>
      </c>
      <c r="Q21" s="31">
        <f>(Table2[[#This Row],[Rev]]-E20)/E20</f>
        <v>0.11620404730097465</v>
      </c>
      <c r="R21" s="31">
        <f>(Table2[[#This Row],[FCF]]-H20)/H20</f>
        <v>-0.30092538362422405</v>
      </c>
      <c r="S21" s="31">
        <f>(Table2[[#This Row],[EPS]]-K20)/K20</f>
        <v>-2.7989821882951734E-2</v>
      </c>
      <c r="T21" s="31">
        <f>(Table2[[#This Row],[Div]]-N20)/N20</f>
        <v>0.2786885245901638</v>
      </c>
    </row>
    <row r="22" spans="2:20" x14ac:dyDescent="0.25">
      <c r="B22" t="s">
        <v>95</v>
      </c>
      <c r="C22" s="24">
        <v>68.040000000000006</v>
      </c>
      <c r="D22" s="20">
        <v>86.92</v>
      </c>
      <c r="E22" s="3">
        <v>124.005</v>
      </c>
      <c r="F22" s="25">
        <v>0.54868755292125304</v>
      </c>
      <c r="G22" s="21">
        <v>0.70093947824684399</v>
      </c>
      <c r="H22" s="3">
        <v>7.4039999999999999</v>
      </c>
      <c r="I22" s="25">
        <v>9.1896272285251204</v>
      </c>
      <c r="J22" s="21">
        <v>11.739600216099401</v>
      </c>
      <c r="K22" s="3">
        <v>7.81</v>
      </c>
      <c r="L22" s="25">
        <v>8.7119078104993601</v>
      </c>
      <c r="M22" s="21">
        <v>11.1293213828425</v>
      </c>
      <c r="N22" s="3">
        <v>2.64</v>
      </c>
      <c r="O22" s="4">
        <v>25.772727272727199</v>
      </c>
      <c r="P22" s="19">
        <v>32.924242424242401</v>
      </c>
      <c r="Q22" s="31">
        <f>(Table2[[#This Row],[Rev]]-E21)/E21</f>
        <v>9.9354598485788703E-2</v>
      </c>
      <c r="R22" s="31">
        <f>(Table2[[#This Row],[FCF]]-H21)/H21</f>
        <v>0.2406166219839142</v>
      </c>
      <c r="S22" s="31">
        <f>(Table2[[#This Row],[EPS]]-K21)/K21</f>
        <v>2.2251308900523552E-2</v>
      </c>
      <c r="T22" s="31">
        <f>(Table2[[#This Row],[Div]]-N21)/N21</f>
        <v>0.12820512820512833</v>
      </c>
    </row>
    <row r="23" spans="2:20" x14ac:dyDescent="0.25">
      <c r="B23" t="s">
        <v>96</v>
      </c>
      <c r="C23" s="24">
        <v>66.87</v>
      </c>
      <c r="D23" s="20">
        <v>82.27</v>
      </c>
      <c r="E23" s="3">
        <v>136.80199999999999</v>
      </c>
      <c r="F23" s="25">
        <v>0.48880864314849198</v>
      </c>
      <c r="G23" s="21">
        <v>0.60138009678221005</v>
      </c>
      <c r="H23" s="3">
        <v>9.609</v>
      </c>
      <c r="I23" s="25">
        <v>6.9591008429597201</v>
      </c>
      <c r="J23" s="21">
        <v>8.5617650119679407</v>
      </c>
      <c r="K23" s="3">
        <v>7.81</v>
      </c>
      <c r="L23" s="25">
        <v>8.5620998719590204</v>
      </c>
      <c r="M23" s="21">
        <v>10.5339308578745</v>
      </c>
      <c r="N23" s="3">
        <v>3.25</v>
      </c>
      <c r="O23" s="4">
        <v>20.5753846153846</v>
      </c>
      <c r="P23" s="19">
        <v>25.3138461538461</v>
      </c>
      <c r="Q23" s="31">
        <f>(Table2[[#This Row],[Rev]]-E22)/E22</f>
        <v>0.10319745171565661</v>
      </c>
      <c r="R23" s="31">
        <f>(Table2[[#This Row],[FCF]]-H22)/H22</f>
        <v>0.29781199351701781</v>
      </c>
      <c r="S23" s="31">
        <f>(Table2[[#This Row],[EPS]]-K22)/K22</f>
        <v>0</v>
      </c>
      <c r="T23" s="31">
        <f>(Table2[[#This Row],[Div]]-N22)/N22</f>
        <v>0.23106060606060599</v>
      </c>
    </row>
    <row r="24" spans="2:20" x14ac:dyDescent="0.25">
      <c r="B24" t="s">
        <v>97</v>
      </c>
      <c r="C24" s="24">
        <v>79.98</v>
      </c>
      <c r="D24" s="20">
        <v>94.87</v>
      </c>
      <c r="E24" s="3">
        <v>143.672</v>
      </c>
      <c r="F24" s="25">
        <v>0.55668467063867699</v>
      </c>
      <c r="G24" s="21">
        <v>0.66032351467230899</v>
      </c>
      <c r="H24" s="3">
        <v>1.885</v>
      </c>
      <c r="I24" s="25">
        <v>42.429708222811598</v>
      </c>
      <c r="J24" s="21">
        <v>50.328912466843498</v>
      </c>
      <c r="K24" s="3">
        <v>8.36</v>
      </c>
      <c r="L24" s="25">
        <v>9.5669856459330092</v>
      </c>
      <c r="M24" s="21">
        <v>11.348086124401901</v>
      </c>
      <c r="N24" s="3">
        <v>4.1500000000000004</v>
      </c>
      <c r="O24" s="4">
        <v>19.272289156626499</v>
      </c>
      <c r="P24" s="19">
        <v>22.8602409638554</v>
      </c>
      <c r="Q24" s="31">
        <f>(Table2[[#This Row],[Rev]]-E23)/E23</f>
        <v>5.0218564056081084E-2</v>
      </c>
      <c r="R24" s="31">
        <f>(Table2[[#This Row],[FCF]]-H23)/H23</f>
        <v>-0.80382974294931842</v>
      </c>
      <c r="S24" s="31">
        <f>(Table2[[#This Row],[EPS]]-K23)/K23</f>
        <v>7.0422535211267581E-2</v>
      </c>
      <c r="T24" s="31">
        <f>(Table2[[#This Row],[Div]]-N23)/N23</f>
        <v>0.27692307692307705</v>
      </c>
    </row>
    <row r="25" spans="2:20" x14ac:dyDescent="0.25">
      <c r="B25" t="s">
        <v>98</v>
      </c>
      <c r="C25" s="24">
        <v>86.7</v>
      </c>
      <c r="D25" s="20">
        <v>148.84</v>
      </c>
      <c r="E25" s="3">
        <v>138.922</v>
      </c>
      <c r="F25" s="25">
        <v>0.62409121665394895</v>
      </c>
      <c r="G25" s="21">
        <v>1.0713925800089199</v>
      </c>
      <c r="H25" s="3">
        <v>11.363</v>
      </c>
      <c r="I25" s="25">
        <v>7.6300272815277603</v>
      </c>
      <c r="J25" s="21">
        <v>13.098653524597299</v>
      </c>
      <c r="K25" s="3">
        <v>9.1300000000000008</v>
      </c>
      <c r="L25" s="25">
        <v>9.4961664841182891</v>
      </c>
      <c r="M25" s="21">
        <v>16.302300109529</v>
      </c>
      <c r="N25" s="3">
        <v>4.78</v>
      </c>
      <c r="O25" s="4">
        <v>18.138075313807501</v>
      </c>
      <c r="P25" s="19">
        <v>31.138075313807501</v>
      </c>
      <c r="Q25" s="31">
        <f>(Table2[[#This Row],[Rev]]-E24)/E24</f>
        <v>-3.3061417673589846E-2</v>
      </c>
      <c r="R25" s="31">
        <f>(Table2[[#This Row],[FCF]]-H24)/H24</f>
        <v>5.0281167108753317</v>
      </c>
      <c r="S25" s="31">
        <f>(Table2[[#This Row],[EPS]]-K24)/K24</f>
        <v>9.2105263157894898E-2</v>
      </c>
      <c r="T25" s="31">
        <f>(Table2[[#This Row],[Div]]-N24)/N24</f>
        <v>0.15180722891566262</v>
      </c>
    </row>
    <row r="26" spans="2:20" x14ac:dyDescent="0.25">
      <c r="B26" t="s">
        <v>99</v>
      </c>
      <c r="C26" s="24">
        <v>146.07</v>
      </c>
      <c r="D26" s="20">
        <v>196.84</v>
      </c>
      <c r="E26" s="3">
        <v>123.902</v>
      </c>
      <c r="F26" s="25">
        <v>1.17891559458281</v>
      </c>
      <c r="G26" s="21">
        <v>1.5886749205016799</v>
      </c>
      <c r="H26" s="3">
        <v>9.3699999999999992</v>
      </c>
      <c r="I26" s="25">
        <v>15.589114194236901</v>
      </c>
      <c r="J26" s="21">
        <v>21.007470651013801</v>
      </c>
      <c r="K26" s="3">
        <v>11.21</v>
      </c>
      <c r="L26" s="25">
        <v>13.0303300624442</v>
      </c>
      <c r="M26" s="21">
        <v>17.559322033898301</v>
      </c>
      <c r="N26" s="3">
        <v>5.49</v>
      </c>
      <c r="O26" s="4">
        <v>26.6065573770491</v>
      </c>
      <c r="P26" s="19">
        <v>35.854280510018199</v>
      </c>
      <c r="Q26" s="31">
        <f>(Table2[[#This Row],[Rev]]-E25)/E25</f>
        <v>-0.1081182246152517</v>
      </c>
      <c r="R26" s="31">
        <f>(Table2[[#This Row],[FCF]]-H25)/H25</f>
        <v>-0.17539382205403506</v>
      </c>
      <c r="S26" s="31">
        <f>(Table2[[#This Row],[EPS]]-K25)/K25</f>
        <v>0.22782037239868563</v>
      </c>
      <c r="T26" s="31">
        <f>(Table2[[#This Row],[Div]]-N25)/N25</f>
        <v>0.14853556485355646</v>
      </c>
    </row>
    <row r="27" spans="2:20" x14ac:dyDescent="0.25">
      <c r="B27" t="s">
        <v>100</v>
      </c>
      <c r="C27" s="24">
        <v>185.52</v>
      </c>
      <c r="D27" s="20">
        <v>226.43</v>
      </c>
      <c r="E27" s="3">
        <v>128.80799999999999</v>
      </c>
      <c r="F27" s="25">
        <v>1.4402832122228399</v>
      </c>
      <c r="G27" s="21">
        <v>1.7578877088379601</v>
      </c>
      <c r="H27" s="3">
        <v>13.225</v>
      </c>
      <c r="I27" s="25">
        <v>14.027977315689901</v>
      </c>
      <c r="J27" s="21">
        <v>17.121361058601099</v>
      </c>
      <c r="K27" s="3">
        <v>11.46</v>
      </c>
      <c r="L27" s="25">
        <v>16.188481675392602</v>
      </c>
      <c r="M27" s="21">
        <v>19.7582897033158</v>
      </c>
      <c r="N27" s="3">
        <v>6.15</v>
      </c>
      <c r="O27" s="4">
        <v>30.165853658536498</v>
      </c>
      <c r="P27" s="19">
        <v>36.817886178861698</v>
      </c>
      <c r="Q27" s="31">
        <f>(Table2[[#This Row],[Rev]]-E26)/E26</f>
        <v>3.9595809591451238E-2</v>
      </c>
      <c r="R27" s="31">
        <f>(Table2[[#This Row],[FCF]]-H26)/H26</f>
        <v>0.41141942369263618</v>
      </c>
      <c r="S27" s="31">
        <f>(Table2[[#This Row],[EPS]]-K26)/K26</f>
        <v>2.2301516503122211E-2</v>
      </c>
      <c r="T27" s="31">
        <f>(Table2[[#This Row],[Div]]-N26)/N26</f>
        <v>0.1202185792349727</v>
      </c>
    </row>
    <row r="28" spans="2:20" x14ac:dyDescent="0.25">
      <c r="B28" t="s">
        <v>101</v>
      </c>
      <c r="C28" s="24">
        <v>206.08</v>
      </c>
      <c r="D28" s="20">
        <v>267.62</v>
      </c>
      <c r="E28" s="3">
        <v>156.02099999999999</v>
      </c>
      <c r="F28" s="25">
        <v>1.3208478345863699</v>
      </c>
      <c r="G28" s="21">
        <v>1.71528191717781</v>
      </c>
      <c r="H28" s="3">
        <v>13.613</v>
      </c>
      <c r="I28" s="25">
        <v>15.138470579592999</v>
      </c>
      <c r="J28" s="21">
        <v>19.6591493425402</v>
      </c>
      <c r="K28" s="3">
        <v>17.07</v>
      </c>
      <c r="L28" s="25">
        <v>12.0726420620972</v>
      </c>
      <c r="M28" s="21">
        <v>15.677797305213801</v>
      </c>
      <c r="N28" s="3">
        <v>6.77</v>
      </c>
      <c r="O28" s="4">
        <v>30.440177252584899</v>
      </c>
      <c r="P28" s="19">
        <v>39.530280649926098</v>
      </c>
      <c r="Q28" s="31">
        <f>(Table2[[#This Row],[Rev]]-E27)/E27</f>
        <v>0.21126793366871618</v>
      </c>
      <c r="R28" s="31">
        <f>(Table2[[#This Row],[FCF]]-H27)/H27</f>
        <v>2.9338374291115306E-2</v>
      </c>
      <c r="S28" s="31">
        <f>(Table2[[#This Row],[EPS]]-K27)/K27</f>
        <v>0.48952879581151826</v>
      </c>
      <c r="T28" s="31">
        <f>(Table2[[#This Row],[Div]]-N27)/N27</f>
        <v>0.10081300813008116</v>
      </c>
    </row>
    <row r="29" spans="2:20" x14ac:dyDescent="0.25">
      <c r="B29" t="s">
        <v>102</v>
      </c>
      <c r="C29" s="24">
        <v>250.9</v>
      </c>
      <c r="D29" s="20">
        <v>322.82</v>
      </c>
      <c r="E29" s="3">
        <v>171.92</v>
      </c>
      <c r="F29" s="25">
        <v>1.4593997208003699</v>
      </c>
      <c r="G29" s="21">
        <v>1.87773382968822</v>
      </c>
      <c r="H29" s="3">
        <v>18.234999999999999</v>
      </c>
      <c r="I29" s="25">
        <v>13.759254181518999</v>
      </c>
      <c r="J29" s="21">
        <v>17.703317795448299</v>
      </c>
      <c r="K29" s="3">
        <v>6.75</v>
      </c>
      <c r="L29" s="25">
        <v>37.1703703703703</v>
      </c>
      <c r="M29" s="21">
        <v>47.825185185185099</v>
      </c>
      <c r="N29" s="3">
        <v>7.46</v>
      </c>
      <c r="O29" s="4">
        <v>33.632707774798902</v>
      </c>
      <c r="P29" s="19">
        <v>43.273458445040198</v>
      </c>
      <c r="Q29" s="31">
        <f>(Table2[[#This Row],[Rev]]-E28)/E28</f>
        <v>0.10190294896199872</v>
      </c>
      <c r="R29" s="31">
        <f>(Table2[[#This Row],[FCF]]-H28)/H28</f>
        <v>0.33952839197825607</v>
      </c>
      <c r="S29" s="31">
        <f>(Table2[[#This Row],[EPS]]-K28)/K28</f>
        <v>-0.60456942003514935</v>
      </c>
      <c r="T29" s="31">
        <f>(Table2[[#This Row],[Div]]-N28)/N28</f>
        <v>0.10192023633677998</v>
      </c>
    </row>
    <row r="30" spans="2:20" x14ac:dyDescent="0.25">
      <c r="B30" t="s">
        <v>103</v>
      </c>
      <c r="C30" s="24">
        <v>245.22</v>
      </c>
      <c r="D30" s="20">
        <v>361</v>
      </c>
      <c r="E30" s="3">
        <v>187.45500000000001</v>
      </c>
      <c r="F30" s="25">
        <v>1.3081539569496601</v>
      </c>
      <c r="G30" s="21">
        <v>1.92579552425915</v>
      </c>
      <c r="H30" s="3">
        <v>6.4850000000000003</v>
      </c>
      <c r="I30" s="25">
        <v>37.813415574402399</v>
      </c>
      <c r="J30" s="21">
        <v>55.666923670007698</v>
      </c>
      <c r="K30" s="3">
        <v>17.59</v>
      </c>
      <c r="L30" s="25">
        <v>13.9408754974417</v>
      </c>
      <c r="M30" s="21">
        <v>20.523024445707701</v>
      </c>
      <c r="N30" s="3">
        <v>8.1999999999999993</v>
      </c>
      <c r="O30" s="4">
        <v>29.9048780487804</v>
      </c>
      <c r="P30" s="19">
        <v>44.024390243902403</v>
      </c>
      <c r="Q30" s="31">
        <f>(Table2[[#This Row],[Rev]]-E29)/E29</f>
        <v>9.0361796184271911E-2</v>
      </c>
      <c r="R30" s="31">
        <f>(Table2[[#This Row],[FCF]]-H29)/H29</f>
        <v>-0.64436523169728543</v>
      </c>
      <c r="S30" s="31">
        <f>(Table2[[#This Row],[EPS]]-K29)/K29</f>
        <v>1.605925925925926</v>
      </c>
      <c r="T30" s="31">
        <f>(Table2[[#This Row],[Div]]-N29)/N29</f>
        <v>9.9195710455763988E-2</v>
      </c>
    </row>
    <row r="31" spans="2:20" x14ac:dyDescent="0.25">
      <c r="B31" t="s">
        <v>104</v>
      </c>
      <c r="C31" s="24">
        <v>258.08</v>
      </c>
      <c r="D31" s="20">
        <v>397.04</v>
      </c>
      <c r="E31" s="3">
        <v>210.75399999999999</v>
      </c>
      <c r="F31" s="25">
        <v>1.2245556430720099</v>
      </c>
      <c r="G31" s="21">
        <v>1.88390255938202</v>
      </c>
      <c r="H31" s="3">
        <v>20.532</v>
      </c>
      <c r="I31" s="25">
        <v>12.5696473796999</v>
      </c>
      <c r="J31" s="21">
        <v>19.337619325930198</v>
      </c>
      <c r="K31" s="3">
        <v>21.95</v>
      </c>
      <c r="L31" s="25">
        <v>11.757630979498799</v>
      </c>
      <c r="M31" s="21">
        <v>18.088382687927101</v>
      </c>
      <c r="N31" s="3">
        <v>9</v>
      </c>
      <c r="O31" s="4">
        <v>28.675555555555501</v>
      </c>
      <c r="P31" s="19">
        <v>44.115555555555503</v>
      </c>
      <c r="Q31" s="31">
        <f>(Table2[[#This Row],[Rev]]-E30)/E30</f>
        <v>0.1242911632125042</v>
      </c>
      <c r="R31" s="31">
        <f>(Table2[[#This Row],[FCF]]-H30)/H30</f>
        <v>2.1660755589822669</v>
      </c>
      <c r="S31" s="31">
        <f>(Table2[[#This Row],[EPS]]-K30)/K30</f>
        <v>0.24786810687890845</v>
      </c>
      <c r="T31" s="31">
        <f>(Table2[[#This Row],[Div]]-N30)/N30</f>
        <v>9.7560975609756198E-2</v>
      </c>
    </row>
    <row r="32" spans="2:20" x14ac:dyDescent="0.25">
      <c r="B32" t="s">
        <v>105</v>
      </c>
      <c r="C32" s="24">
        <v>276.8</v>
      </c>
      <c r="D32" s="20">
        <v>439.85</v>
      </c>
      <c r="E32" s="3">
        <v>232.56800000000001</v>
      </c>
      <c r="F32" s="25">
        <v>1.1901895359636701</v>
      </c>
      <c r="G32" s="21">
        <v>1.8912748099480501</v>
      </c>
      <c r="H32" s="3">
        <v>22.82</v>
      </c>
      <c r="I32" s="25">
        <v>12.129710780017501</v>
      </c>
      <c r="J32" s="21">
        <v>19.274758983347901</v>
      </c>
      <c r="K32" s="3">
        <v>24.3</v>
      </c>
      <c r="L32" s="25">
        <v>11.3909465020576</v>
      </c>
      <c r="M32" s="21">
        <v>18.100823045267401</v>
      </c>
      <c r="N32" s="3">
        <v>9.8000000000000007</v>
      </c>
      <c r="O32" s="4">
        <v>28.2448979591836</v>
      </c>
      <c r="P32" s="19">
        <v>44.882653061224403</v>
      </c>
      <c r="Q32" s="31">
        <f>(Table2[[#This Row],[Rev]]-E31)/E31</f>
        <v>0.10350455981855634</v>
      </c>
      <c r="R32" s="31">
        <f>(Table2[[#This Row],[FCF]]-H31)/H31</f>
        <v>0.11143580751996884</v>
      </c>
      <c r="S32" s="31">
        <f>(Table2[[#This Row],[EPS]]-K31)/K31</f>
        <v>0.10706150341685657</v>
      </c>
      <c r="T32" s="31">
        <f>(Table2[[#This Row],[Div]]-N31)/N31</f>
        <v>8.8888888888888962E-2</v>
      </c>
    </row>
    <row r="33" spans="2:20" x14ac:dyDescent="0.25">
      <c r="B33" t="s">
        <v>106</v>
      </c>
      <c r="C33" s="24">
        <v>321.82</v>
      </c>
      <c r="D33" s="20">
        <v>394.1</v>
      </c>
      <c r="E33" s="3">
        <v>241.68700000000001</v>
      </c>
      <c r="F33" s="25">
        <v>1.3315569310719999</v>
      </c>
      <c r="G33" s="21">
        <v>1.63062142357677</v>
      </c>
      <c r="H33" s="3">
        <v>27.754000000000001</v>
      </c>
      <c r="I33" s="25">
        <v>11.5954457015205</v>
      </c>
      <c r="J33" s="21">
        <v>14.1997549902716</v>
      </c>
      <c r="K33" s="3">
        <v>22.76</v>
      </c>
      <c r="L33" s="25">
        <v>14.1397188049209</v>
      </c>
      <c r="M33" s="21">
        <v>17.3154657293497</v>
      </c>
      <c r="N33" s="3">
        <v>10.6</v>
      </c>
      <c r="O33" s="4">
        <v>30.360377358490499</v>
      </c>
      <c r="P33" s="19">
        <v>37.179245283018801</v>
      </c>
      <c r="Q33" s="31">
        <f>(Table2[[#This Row],[Rev]]-E32)/E32</f>
        <v>3.9210037494410231E-2</v>
      </c>
      <c r="R33" s="31">
        <f>(Table2[[#This Row],[FCF]]-H32)/H32</f>
        <v>0.21621384750219111</v>
      </c>
      <c r="S33" s="31">
        <f>(Table2[[#This Row],[EPS]]-K32)/K32</f>
        <v>-6.3374485596707789E-2</v>
      </c>
      <c r="T33" s="31">
        <f>(Table2[[#This Row],[Div]]-N32)/N32</f>
        <v>8.1632653061224372E-2</v>
      </c>
    </row>
    <row r="34" spans="2:20" x14ac:dyDescent="0.25">
      <c r="C34" s="24"/>
      <c r="D34" s="20"/>
      <c r="E34" s="3"/>
      <c r="F34" s="25"/>
      <c r="G34" s="21"/>
      <c r="H34" s="3"/>
      <c r="I34" s="25"/>
      <c r="J34" s="21"/>
      <c r="K34" s="3"/>
      <c r="L34" s="25"/>
      <c r="M34" s="21"/>
      <c r="N34" s="3">
        <v>11.2</v>
      </c>
      <c r="O34" s="4"/>
      <c r="P34" s="19"/>
      <c r="Q34" s="31">
        <f>(Table2[[#This Row],[Rev]]-E33)/E33</f>
        <v>-1</v>
      </c>
      <c r="R34" s="31">
        <f>(Table2[[#This Row],[FCF]]-H33)/H33</f>
        <v>-1</v>
      </c>
      <c r="S34" s="31">
        <f>(Table2[[#This Row],[EPS]]-K33)/K33</f>
        <v>-1</v>
      </c>
      <c r="T34" s="31">
        <f>(Table2[[#This Row],[Div]]-N33)/N33</f>
        <v>5.6603773584905627E-2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32"/>
  <sheetViews>
    <sheetView workbookViewId="0">
      <selection activeCell="B3" sqref="B3:T32"/>
    </sheetView>
  </sheetViews>
  <sheetFormatPr defaultRowHeight="15" x14ac:dyDescent="0.25"/>
  <cols>
    <col min="2" max="2" width="12.42578125" customWidth="1"/>
    <col min="3" max="4" width="11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11.2851562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69</v>
      </c>
      <c r="N2" t="s">
        <v>32</v>
      </c>
      <c r="O2" s="4" t="s">
        <v>33</v>
      </c>
      <c r="P2" t="s">
        <v>16</v>
      </c>
      <c r="Q2" s="4" t="s">
        <v>70</v>
      </c>
      <c r="R2" t="s">
        <v>34</v>
      </c>
      <c r="S2" s="4" t="s">
        <v>35</v>
      </c>
      <c r="T2" s="4" t="s">
        <v>75</v>
      </c>
    </row>
    <row r="3" spans="2:20" x14ac:dyDescent="0.25">
      <c r="B3" t="s">
        <v>77</v>
      </c>
      <c r="C3" s="3">
        <v>16030</v>
      </c>
      <c r="D3" s="3">
        <v>14891</v>
      </c>
      <c r="E3" s="3">
        <v>1139</v>
      </c>
      <c r="F3" s="5">
        <v>7.1054273237679294E-2</v>
      </c>
      <c r="G3" s="3">
        <v>1139</v>
      </c>
      <c r="H3" s="3">
        <v>0</v>
      </c>
      <c r="I3" s="6">
        <v>7.1054273237679294E-2</v>
      </c>
      <c r="J3" s="3">
        <v>-361</v>
      </c>
      <c r="K3" s="6">
        <v>-2.25202744853399E-2</v>
      </c>
      <c r="L3" s="3">
        <v>1178</v>
      </c>
      <c r="M3" s="6">
        <v>7.3487211478477796E-2</v>
      </c>
      <c r="N3" s="3">
        <v>-498</v>
      </c>
      <c r="O3" s="6">
        <v>-3.10667498440424E-2</v>
      </c>
      <c r="P3" s="3">
        <v>680</v>
      </c>
      <c r="Q3" s="6">
        <v>4.24204616344354E-2</v>
      </c>
      <c r="R3" s="3">
        <v>-204</v>
      </c>
      <c r="S3" s="6">
        <v>-1.27261384903306E-2</v>
      </c>
      <c r="T3" s="6">
        <v>-0.3</v>
      </c>
    </row>
    <row r="4" spans="2:20" x14ac:dyDescent="0.25">
      <c r="B4" t="s">
        <v>78</v>
      </c>
      <c r="C4" s="3">
        <v>22397</v>
      </c>
      <c r="D4" s="3">
        <v>20857</v>
      </c>
      <c r="E4" s="3">
        <v>1540</v>
      </c>
      <c r="F4" s="5">
        <v>6.8759208822610093E-2</v>
      </c>
      <c r="G4" s="3">
        <v>1540</v>
      </c>
      <c r="H4" s="3">
        <v>0</v>
      </c>
      <c r="I4" s="6">
        <v>6.8759208822610093E-2</v>
      </c>
      <c r="J4" s="3">
        <v>829</v>
      </c>
      <c r="K4" s="6">
        <v>3.7013885788275198E-2</v>
      </c>
      <c r="L4" s="3">
        <v>1459</v>
      </c>
      <c r="M4" s="6">
        <v>6.5142653033888401E-2</v>
      </c>
      <c r="N4" s="3">
        <v>-536</v>
      </c>
      <c r="O4" s="6">
        <v>-2.39317765772201E-2</v>
      </c>
      <c r="P4" s="3">
        <v>923</v>
      </c>
      <c r="Q4" s="6">
        <v>4.1210876456668301E-2</v>
      </c>
      <c r="R4" s="3">
        <v>-260</v>
      </c>
      <c r="S4" s="6">
        <v>-1.16086975934276E-2</v>
      </c>
      <c r="T4" s="6">
        <v>-0.28169014084506999</v>
      </c>
    </row>
    <row r="5" spans="2:20" x14ac:dyDescent="0.25">
      <c r="B5" t="s">
        <v>79</v>
      </c>
      <c r="C5" s="3">
        <v>22906</v>
      </c>
      <c r="D5" s="3">
        <v>21127</v>
      </c>
      <c r="E5" s="3">
        <v>1779</v>
      </c>
      <c r="F5" s="5">
        <v>7.7665240548327893E-2</v>
      </c>
      <c r="G5" s="3">
        <v>1779</v>
      </c>
      <c r="H5" s="3">
        <v>0</v>
      </c>
      <c r="I5" s="6">
        <v>7.7665240548327893E-2</v>
      </c>
      <c r="J5" s="3">
        <v>1018</v>
      </c>
      <c r="K5" s="6">
        <v>4.4442504147384897E-2</v>
      </c>
      <c r="L5" s="3">
        <v>1493</v>
      </c>
      <c r="M5" s="6">
        <v>6.5179428970575395E-2</v>
      </c>
      <c r="N5" s="3">
        <v>-509</v>
      </c>
      <c r="O5" s="6">
        <v>-2.22212520736924E-2</v>
      </c>
      <c r="P5" s="3">
        <v>984</v>
      </c>
      <c r="Q5" s="6">
        <v>4.2958176896882902E-2</v>
      </c>
      <c r="R5" s="3">
        <v>-274</v>
      </c>
      <c r="S5" s="6">
        <v>-1.1961931371693E-2</v>
      </c>
      <c r="T5" s="6">
        <v>-0.27845528455284502</v>
      </c>
    </row>
    <row r="6" spans="2:20" x14ac:dyDescent="0.25">
      <c r="B6" t="s">
        <v>80</v>
      </c>
      <c r="C6" s="3">
        <v>22853</v>
      </c>
      <c r="D6" s="3">
        <v>20881</v>
      </c>
      <c r="E6" s="3">
        <v>1972</v>
      </c>
      <c r="F6" s="5">
        <v>8.6290640178532302E-2</v>
      </c>
      <c r="G6" s="3">
        <v>1972</v>
      </c>
      <c r="H6" s="3">
        <v>0</v>
      </c>
      <c r="I6" s="6">
        <v>8.6290640178532302E-2</v>
      </c>
      <c r="J6" s="3">
        <v>682</v>
      </c>
      <c r="K6" s="6">
        <v>2.98429090272611E-2</v>
      </c>
      <c r="L6" s="3">
        <v>1292</v>
      </c>
      <c r="M6" s="6">
        <v>5.6535247013521202E-2</v>
      </c>
      <c r="N6" s="3">
        <v>-500</v>
      </c>
      <c r="O6" s="6">
        <v>-2.18789655625082E-2</v>
      </c>
      <c r="P6" s="3">
        <v>792</v>
      </c>
      <c r="Q6" s="6">
        <v>3.4656281451012898E-2</v>
      </c>
      <c r="R6" s="3">
        <v>-314</v>
      </c>
      <c r="S6" s="6">
        <v>-1.3739990373255099E-2</v>
      </c>
      <c r="T6" s="6">
        <v>-0.39646464646464602</v>
      </c>
    </row>
    <row r="7" spans="2:20" x14ac:dyDescent="0.25">
      <c r="B7" t="s">
        <v>81</v>
      </c>
      <c r="C7" s="3">
        <v>26875</v>
      </c>
      <c r="D7" s="3">
        <v>24594</v>
      </c>
      <c r="E7" s="3">
        <v>2281</v>
      </c>
      <c r="F7" s="5">
        <v>8.48744186046511E-2</v>
      </c>
      <c r="G7" s="3">
        <v>2281</v>
      </c>
      <c r="H7" s="3">
        <v>0</v>
      </c>
      <c r="I7" s="6">
        <v>8.48744186046511E-2</v>
      </c>
      <c r="J7" s="3">
        <v>1347</v>
      </c>
      <c r="K7" s="6">
        <v>5.0120930232558099E-2</v>
      </c>
      <c r="L7" s="3">
        <v>1636</v>
      </c>
      <c r="M7" s="6">
        <v>6.08744186046511E-2</v>
      </c>
      <c r="N7" s="3">
        <v>-737</v>
      </c>
      <c r="O7" s="6">
        <v>-2.7423255813953398E-2</v>
      </c>
      <c r="P7" s="3">
        <v>899</v>
      </c>
      <c r="Q7" s="6">
        <v>3.3451162790697597E-2</v>
      </c>
      <c r="R7" s="3">
        <v>-362</v>
      </c>
      <c r="S7" s="6">
        <v>-1.34697674418604E-2</v>
      </c>
      <c r="T7" s="6">
        <v>-0.40266963292547198</v>
      </c>
    </row>
    <row r="8" spans="2:20" x14ac:dyDescent="0.25">
      <c r="B8" t="s">
        <v>82</v>
      </c>
      <c r="C8" s="3">
        <v>28069</v>
      </c>
      <c r="D8" s="3">
        <v>25772</v>
      </c>
      <c r="E8" s="3">
        <v>2297</v>
      </c>
      <c r="F8" s="5">
        <v>8.18340518009191E-2</v>
      </c>
      <c r="G8" s="3">
        <v>2297</v>
      </c>
      <c r="H8" s="3">
        <v>0</v>
      </c>
      <c r="I8" s="6">
        <v>8.18340518009191E-2</v>
      </c>
      <c r="J8" s="3">
        <v>1300</v>
      </c>
      <c r="K8" s="6">
        <v>4.6314439417150501E-2</v>
      </c>
      <c r="L8" s="3">
        <v>1208</v>
      </c>
      <c r="M8" s="6">
        <v>4.3036802166090703E-2</v>
      </c>
      <c r="N8" s="3">
        <v>-750</v>
      </c>
      <c r="O8" s="6">
        <v>-2.6719868894509901E-2</v>
      </c>
      <c r="P8" s="3">
        <v>458</v>
      </c>
      <c r="Q8" s="6">
        <v>1.6316933271580701E-2</v>
      </c>
      <c r="R8" s="3">
        <v>-352</v>
      </c>
      <c r="S8" s="6">
        <v>-1.2540525134489999E-2</v>
      </c>
      <c r="T8" s="6">
        <v>-0.76855895196506496</v>
      </c>
    </row>
    <row r="9" spans="2:20" x14ac:dyDescent="0.25">
      <c r="B9" t="s">
        <v>83</v>
      </c>
      <c r="C9" s="3">
        <v>26266</v>
      </c>
      <c r="D9" s="3">
        <v>23914</v>
      </c>
      <c r="E9" s="3">
        <v>2352</v>
      </c>
      <c r="F9" s="5">
        <v>8.9545419934516104E-2</v>
      </c>
      <c r="G9" s="3">
        <v>2352</v>
      </c>
      <c r="H9" s="3">
        <v>0</v>
      </c>
      <c r="I9" s="6">
        <v>8.9545419934516104E-2</v>
      </c>
      <c r="J9" s="3">
        <v>1001</v>
      </c>
      <c r="K9" s="6">
        <v>3.8110104317368401E-2</v>
      </c>
      <c r="L9" s="3">
        <v>2031</v>
      </c>
      <c r="M9" s="6">
        <v>7.73242975710043E-2</v>
      </c>
      <c r="N9" s="3">
        <v>-697</v>
      </c>
      <c r="O9" s="6">
        <v>-2.6536206502703101E-2</v>
      </c>
      <c r="P9" s="3">
        <v>1334</v>
      </c>
      <c r="Q9" s="6">
        <v>5.0788091068301199E-2</v>
      </c>
      <c r="R9" s="3">
        <v>-310</v>
      </c>
      <c r="S9" s="6">
        <v>-1.18023300083758E-2</v>
      </c>
      <c r="T9" s="6">
        <v>-0.23238380809595199</v>
      </c>
    </row>
    <row r="10" spans="2:20" x14ac:dyDescent="0.25">
      <c r="B10" t="s">
        <v>84</v>
      </c>
      <c r="C10" s="3">
        <v>25530</v>
      </c>
      <c r="D10" s="3">
        <v>22896</v>
      </c>
      <c r="E10" s="3">
        <v>2634</v>
      </c>
      <c r="F10" s="5">
        <v>0.103172737955346</v>
      </c>
      <c r="G10" s="3">
        <v>1665</v>
      </c>
      <c r="H10" s="3">
        <v>969</v>
      </c>
      <c r="I10" s="6">
        <v>6.5217391304347797E-2</v>
      </c>
      <c r="J10" s="3">
        <v>382</v>
      </c>
      <c r="K10" s="6">
        <v>1.49627888758323E-2</v>
      </c>
      <c r="L10" s="3">
        <v>1077</v>
      </c>
      <c r="M10" s="6">
        <v>4.2185663924794302E-2</v>
      </c>
      <c r="N10" s="3">
        <v>-1872</v>
      </c>
      <c r="O10" s="6">
        <v>-7.3325499412455905E-2</v>
      </c>
      <c r="P10" s="3">
        <v>-795</v>
      </c>
      <c r="Q10" s="6">
        <v>-3.1139835487661499E-2</v>
      </c>
      <c r="R10" s="3">
        <v>-345</v>
      </c>
      <c r="S10" s="6">
        <v>-1.35135135135135E-2</v>
      </c>
      <c r="T10" s="6">
        <v>0.43396226415094302</v>
      </c>
    </row>
    <row r="11" spans="2:20" x14ac:dyDescent="0.25">
      <c r="B11" t="s">
        <v>85</v>
      </c>
      <c r="C11" s="3">
        <v>24541</v>
      </c>
      <c r="D11" s="3">
        <v>22881</v>
      </c>
      <c r="E11" s="3">
        <v>1660</v>
      </c>
      <c r="F11" s="5">
        <v>6.7641905382828701E-2</v>
      </c>
      <c r="G11" s="3">
        <v>1660</v>
      </c>
      <c r="H11" s="3">
        <v>0</v>
      </c>
      <c r="I11" s="6">
        <v>6.7641905382828701E-2</v>
      </c>
      <c r="J11" s="3">
        <v>-519</v>
      </c>
      <c r="K11" s="6">
        <v>-2.1148282466077101E-2</v>
      </c>
      <c r="L11" s="3">
        <v>2016</v>
      </c>
      <c r="M11" s="6">
        <v>8.2148241717941398E-2</v>
      </c>
      <c r="N11" s="3">
        <v>-500</v>
      </c>
      <c r="O11" s="6">
        <v>-2.03740678863941E-2</v>
      </c>
      <c r="P11" s="3">
        <v>1516</v>
      </c>
      <c r="Q11" s="6">
        <v>6.1774173831547201E-2</v>
      </c>
      <c r="R11" s="3">
        <v>-183</v>
      </c>
      <c r="S11" s="6">
        <v>-7.4569088464202697E-3</v>
      </c>
      <c r="T11" s="6">
        <v>-0.12071240105540799</v>
      </c>
    </row>
    <row r="12" spans="2:20" x14ac:dyDescent="0.25">
      <c r="B12" t="s">
        <v>86</v>
      </c>
      <c r="C12" s="3">
        <v>23990</v>
      </c>
      <c r="D12" s="3">
        <v>22447</v>
      </c>
      <c r="E12" s="3">
        <v>1543</v>
      </c>
      <c r="F12" s="5">
        <v>6.4318466027511401E-2</v>
      </c>
      <c r="G12" s="3">
        <v>1543</v>
      </c>
      <c r="H12" s="3">
        <v>0</v>
      </c>
      <c r="I12" s="6">
        <v>6.4318466027511401E-2</v>
      </c>
      <c r="J12" s="3">
        <v>-1046</v>
      </c>
      <c r="K12" s="6">
        <v>-4.3601500625260498E-2</v>
      </c>
      <c r="L12" s="3">
        <v>1825</v>
      </c>
      <c r="M12" s="6">
        <v>7.6073363901625599E-2</v>
      </c>
      <c r="N12" s="3">
        <v>-619</v>
      </c>
      <c r="O12" s="6">
        <v>-2.5802417674030801E-2</v>
      </c>
      <c r="P12" s="3">
        <v>1206</v>
      </c>
      <c r="Q12" s="6">
        <v>5.0270946227594801E-2</v>
      </c>
      <c r="R12" s="3">
        <v>-192</v>
      </c>
      <c r="S12" s="6">
        <v>-8.00333472280116E-3</v>
      </c>
      <c r="T12" s="6">
        <v>-0.15920398009950201</v>
      </c>
    </row>
    <row r="13" spans="2:20" x14ac:dyDescent="0.25">
      <c r="B13" t="s">
        <v>87</v>
      </c>
      <c r="C13" s="3">
        <v>26578</v>
      </c>
      <c r="D13" s="3">
        <v>24629</v>
      </c>
      <c r="E13" s="3">
        <v>1949</v>
      </c>
      <c r="F13" s="5">
        <v>7.3331326661148305E-2</v>
      </c>
      <c r="G13" s="3">
        <v>1949</v>
      </c>
      <c r="H13" s="3">
        <v>0</v>
      </c>
      <c r="I13" s="6">
        <v>7.3331326661148305E-2</v>
      </c>
      <c r="J13" s="3">
        <v>500</v>
      </c>
      <c r="K13" s="6">
        <v>1.8812551734517201E-2</v>
      </c>
      <c r="L13" s="3">
        <v>2288</v>
      </c>
      <c r="M13" s="6">
        <v>8.6086236737151003E-2</v>
      </c>
      <c r="N13" s="3">
        <v>-662</v>
      </c>
      <c r="O13" s="6">
        <v>-2.4907818496500801E-2</v>
      </c>
      <c r="P13" s="3">
        <v>1626</v>
      </c>
      <c r="Q13" s="6">
        <v>6.1178418240650102E-2</v>
      </c>
      <c r="R13" s="3">
        <v>-199</v>
      </c>
      <c r="S13" s="6">
        <v>-7.4873955903378697E-3</v>
      </c>
      <c r="T13" s="6">
        <v>-0.12238622386223801</v>
      </c>
    </row>
    <row r="14" spans="2:20" x14ac:dyDescent="0.25">
      <c r="B14" t="s">
        <v>88</v>
      </c>
      <c r="C14" s="3">
        <v>31824</v>
      </c>
      <c r="D14" s="3">
        <v>29848</v>
      </c>
      <c r="E14" s="3">
        <v>1976</v>
      </c>
      <c r="F14" s="5">
        <v>6.2091503267973802E-2</v>
      </c>
      <c r="G14" s="3">
        <v>1976</v>
      </c>
      <c r="H14" s="3">
        <v>0</v>
      </c>
      <c r="I14" s="6">
        <v>6.2091503267973802E-2</v>
      </c>
      <c r="J14" s="3">
        <v>1053</v>
      </c>
      <c r="K14" s="6">
        <v>3.3088235294117599E-2</v>
      </c>
      <c r="L14" s="3">
        <v>1809</v>
      </c>
      <c r="M14" s="6">
        <v>5.6843891402714897E-2</v>
      </c>
      <c r="N14" s="3">
        <v>-687</v>
      </c>
      <c r="O14" s="6">
        <v>-2.1587481146304599E-2</v>
      </c>
      <c r="P14" s="3">
        <v>1122</v>
      </c>
      <c r="Q14" s="6">
        <v>3.5256410256410201E-2</v>
      </c>
      <c r="R14" s="3">
        <v>-261</v>
      </c>
      <c r="S14" s="6">
        <v>-8.2013574660633401E-3</v>
      </c>
      <c r="T14" s="6">
        <v>-0.23262032085561499</v>
      </c>
    </row>
    <row r="15" spans="2:20" x14ac:dyDescent="0.25">
      <c r="B15" t="s">
        <v>89</v>
      </c>
      <c r="C15" s="3">
        <v>35526</v>
      </c>
      <c r="D15" s="3">
        <v>33558</v>
      </c>
      <c r="E15" s="3">
        <v>1968</v>
      </c>
      <c r="F15" s="5">
        <v>5.5396047964870798E-2</v>
      </c>
      <c r="G15" s="3">
        <v>1968</v>
      </c>
      <c r="H15" s="3">
        <v>0</v>
      </c>
      <c r="I15" s="6">
        <v>5.5396047964870798E-2</v>
      </c>
      <c r="J15" s="3">
        <v>1266</v>
      </c>
      <c r="K15" s="6">
        <v>3.5635872318865003E-2</v>
      </c>
      <c r="L15" s="3">
        <v>2924</v>
      </c>
      <c r="M15" s="6">
        <v>8.2305916793334405E-2</v>
      </c>
      <c r="N15" s="3">
        <v>-769</v>
      </c>
      <c r="O15" s="6">
        <v>-2.1646118335866601E-2</v>
      </c>
      <c r="P15" s="3">
        <v>2155</v>
      </c>
      <c r="Q15" s="6">
        <v>6.0659798457467697E-2</v>
      </c>
      <c r="R15" s="3">
        <v>-405</v>
      </c>
      <c r="S15" s="6">
        <v>-1.1400101334233999E-2</v>
      </c>
      <c r="T15" s="6">
        <v>-0.18793503480278401</v>
      </c>
    </row>
    <row r="16" spans="2:20" x14ac:dyDescent="0.25">
      <c r="B16" t="s">
        <v>90</v>
      </c>
      <c r="C16" s="3">
        <v>37213</v>
      </c>
      <c r="D16" s="3">
        <v>34676</v>
      </c>
      <c r="E16" s="3">
        <v>2537</v>
      </c>
      <c r="F16" s="5">
        <v>6.8175100099427594E-2</v>
      </c>
      <c r="G16" s="3">
        <v>2537</v>
      </c>
      <c r="H16" s="3">
        <v>0</v>
      </c>
      <c r="I16" s="6">
        <v>6.8175100099427594E-2</v>
      </c>
      <c r="J16" s="3">
        <v>1825</v>
      </c>
      <c r="K16" s="6">
        <v>4.9042001451105703E-2</v>
      </c>
      <c r="L16" s="3">
        <v>3194</v>
      </c>
      <c r="M16" s="6">
        <v>8.5830220621825701E-2</v>
      </c>
      <c r="N16" s="3">
        <v>-865</v>
      </c>
      <c r="O16" s="6">
        <v>-2.3244565071346E-2</v>
      </c>
      <c r="P16" s="3">
        <v>2329</v>
      </c>
      <c r="Q16" s="6">
        <v>6.2585655550479596E-2</v>
      </c>
      <c r="R16" s="3">
        <v>-462</v>
      </c>
      <c r="S16" s="6">
        <v>-1.2415016257759299E-2</v>
      </c>
      <c r="T16" s="6">
        <v>-0.19836839845427201</v>
      </c>
    </row>
    <row r="17" spans="2:20" x14ac:dyDescent="0.25">
      <c r="B17" t="s">
        <v>91</v>
      </c>
      <c r="C17" s="3">
        <v>39620</v>
      </c>
      <c r="D17" s="3">
        <v>36186</v>
      </c>
      <c r="E17" s="3">
        <v>3434</v>
      </c>
      <c r="F17" s="5">
        <v>8.6673397274103905E-2</v>
      </c>
      <c r="G17" s="3">
        <v>3434</v>
      </c>
      <c r="H17" s="3">
        <v>0</v>
      </c>
      <c r="I17" s="6">
        <v>8.6673397274103905E-2</v>
      </c>
      <c r="J17" s="3">
        <v>2529</v>
      </c>
      <c r="K17" s="6">
        <v>6.3831398283695107E-2</v>
      </c>
      <c r="L17" s="3">
        <v>3765</v>
      </c>
      <c r="M17" s="6">
        <v>9.5027763755678896E-2</v>
      </c>
      <c r="N17" s="3">
        <v>-893</v>
      </c>
      <c r="O17" s="6">
        <v>-2.25391216557294E-2</v>
      </c>
      <c r="P17" s="3">
        <v>2872</v>
      </c>
      <c r="Q17" s="6">
        <v>7.2488642099949499E-2</v>
      </c>
      <c r="R17" s="3">
        <v>-538</v>
      </c>
      <c r="S17" s="6">
        <v>-1.35790005047955E-2</v>
      </c>
      <c r="T17" s="6">
        <v>-0.187325905292479</v>
      </c>
    </row>
    <row r="18" spans="2:20" x14ac:dyDescent="0.25">
      <c r="B18" t="s">
        <v>92</v>
      </c>
      <c r="C18" s="3">
        <v>41862</v>
      </c>
      <c r="D18" s="3">
        <v>37628</v>
      </c>
      <c r="E18" s="3">
        <v>4234</v>
      </c>
      <c r="F18" s="5">
        <v>0.10114184702116399</v>
      </c>
      <c r="G18" s="3">
        <v>4234</v>
      </c>
      <c r="H18" s="3">
        <v>0</v>
      </c>
      <c r="I18" s="6">
        <v>0.10114184702116399</v>
      </c>
      <c r="J18" s="3">
        <v>3033</v>
      </c>
      <c r="K18" s="6">
        <v>7.2452343414074805E-2</v>
      </c>
      <c r="L18" s="3">
        <v>4238</v>
      </c>
      <c r="M18" s="6">
        <v>0.101237399073145</v>
      </c>
      <c r="N18" s="3">
        <v>-940</v>
      </c>
      <c r="O18" s="6">
        <v>-2.24547322153743E-2</v>
      </c>
      <c r="P18" s="3">
        <v>3298</v>
      </c>
      <c r="Q18" s="6">
        <v>7.8782666857770703E-2</v>
      </c>
      <c r="R18" s="3">
        <v>-615</v>
      </c>
      <c r="S18" s="6">
        <v>-1.46911279919736E-2</v>
      </c>
      <c r="T18" s="6">
        <v>-0.186476652516676</v>
      </c>
    </row>
    <row r="19" spans="2:20" x14ac:dyDescent="0.25">
      <c r="B19" t="s">
        <v>93</v>
      </c>
      <c r="C19" s="3">
        <v>41372</v>
      </c>
      <c r="D19" s="3">
        <v>36798</v>
      </c>
      <c r="E19" s="3">
        <v>4574</v>
      </c>
      <c r="F19" s="5">
        <v>0.110557865222856</v>
      </c>
      <c r="G19" s="3">
        <v>4574</v>
      </c>
      <c r="H19" s="3">
        <v>0</v>
      </c>
      <c r="I19" s="6">
        <v>0.110557865222856</v>
      </c>
      <c r="J19" s="3">
        <v>3217</v>
      </c>
      <c r="K19" s="6">
        <v>7.7757903896354993E-2</v>
      </c>
      <c r="L19" s="3">
        <v>4421</v>
      </c>
      <c r="M19" s="6">
        <v>0.106859711882432</v>
      </c>
      <c r="N19" s="3">
        <v>-926</v>
      </c>
      <c r="O19" s="6">
        <v>-2.23822875374649E-2</v>
      </c>
      <c r="P19" s="3">
        <v>3495</v>
      </c>
      <c r="Q19" s="6">
        <v>8.4477424344967605E-2</v>
      </c>
      <c r="R19" s="3">
        <v>-737</v>
      </c>
      <c r="S19" s="6">
        <v>-1.7813980469883001E-2</v>
      </c>
      <c r="T19" s="6">
        <v>-0.21087267525035699</v>
      </c>
    </row>
    <row r="20" spans="2:20" x14ac:dyDescent="0.25">
      <c r="B20" t="s">
        <v>94</v>
      </c>
      <c r="C20" s="3">
        <v>43867</v>
      </c>
      <c r="D20" s="3">
        <v>39720</v>
      </c>
      <c r="E20" s="3">
        <v>4147</v>
      </c>
      <c r="F20" s="5">
        <v>9.4535755807326594E-2</v>
      </c>
      <c r="G20" s="3">
        <v>4147</v>
      </c>
      <c r="H20" s="3">
        <v>0</v>
      </c>
      <c r="I20" s="6">
        <v>9.4535755807326594E-2</v>
      </c>
      <c r="J20" s="3">
        <v>2973</v>
      </c>
      <c r="K20" s="6">
        <v>6.7773041238288395E-2</v>
      </c>
      <c r="L20" s="3">
        <v>3487</v>
      </c>
      <c r="M20" s="6">
        <v>7.9490277429502806E-2</v>
      </c>
      <c r="N20" s="3">
        <v>-1166</v>
      </c>
      <c r="O20" s="6">
        <v>-2.6580345134155501E-2</v>
      </c>
      <c r="P20" s="3">
        <v>2321</v>
      </c>
      <c r="Q20" s="6">
        <v>5.2909932295347302E-2</v>
      </c>
      <c r="R20" s="3">
        <v>-908</v>
      </c>
      <c r="S20" s="6">
        <v>-2.0698930859187999E-2</v>
      </c>
      <c r="T20" s="6">
        <v>-0.39121068504954698</v>
      </c>
    </row>
    <row r="21" spans="2:20" x14ac:dyDescent="0.25">
      <c r="B21" t="s">
        <v>95</v>
      </c>
      <c r="C21" s="3">
        <v>45671</v>
      </c>
      <c r="D21" s="3">
        <v>41607</v>
      </c>
      <c r="E21" s="3">
        <v>4064</v>
      </c>
      <c r="F21" s="5">
        <v>8.8984256968316799E-2</v>
      </c>
      <c r="G21" s="3">
        <v>4064</v>
      </c>
      <c r="H21" s="3">
        <v>0</v>
      </c>
      <c r="I21" s="6">
        <v>8.8984256968316799E-2</v>
      </c>
      <c r="J21" s="3">
        <v>2878</v>
      </c>
      <c r="K21" s="6">
        <v>6.3015918197543305E-2</v>
      </c>
      <c r="L21" s="3">
        <v>3801</v>
      </c>
      <c r="M21" s="6">
        <v>8.32256793151014E-2</v>
      </c>
      <c r="N21" s="3">
        <v>-1074</v>
      </c>
      <c r="O21" s="6">
        <v>-2.3516016728339601E-2</v>
      </c>
      <c r="P21" s="3">
        <v>2727</v>
      </c>
      <c r="Q21" s="6">
        <v>5.9709662586761802E-2</v>
      </c>
      <c r="R21" s="3">
        <v>-969</v>
      </c>
      <c r="S21" s="6">
        <v>-2.1216964813557799E-2</v>
      </c>
      <c r="T21" s="6">
        <v>-0.35533553355335501</v>
      </c>
    </row>
    <row r="22" spans="2:20" x14ac:dyDescent="0.25">
      <c r="B22" t="s">
        <v>96</v>
      </c>
      <c r="C22" s="3">
        <v>46499</v>
      </c>
      <c r="D22" s="3">
        <v>42619</v>
      </c>
      <c r="E22" s="3">
        <v>3880</v>
      </c>
      <c r="F22" s="5">
        <v>8.3442654680745798E-2</v>
      </c>
      <c r="G22" s="3">
        <v>3880</v>
      </c>
      <c r="H22" s="3">
        <v>0</v>
      </c>
      <c r="I22" s="6">
        <v>8.3442654680745798E-2</v>
      </c>
      <c r="J22" s="3">
        <v>2655</v>
      </c>
      <c r="K22" s="6">
        <v>5.7098002107572203E-2</v>
      </c>
      <c r="L22" s="3">
        <v>4253</v>
      </c>
      <c r="M22" s="6">
        <v>9.1464332566291703E-2</v>
      </c>
      <c r="N22" s="3">
        <v>-987</v>
      </c>
      <c r="O22" s="6">
        <v>-2.1226262930385601E-2</v>
      </c>
      <c r="P22" s="3">
        <v>3266</v>
      </c>
      <c r="Q22" s="6">
        <v>7.0238069635906106E-2</v>
      </c>
      <c r="R22" s="3">
        <v>-1095</v>
      </c>
      <c r="S22" s="6">
        <v>-2.3548893524591899E-2</v>
      </c>
      <c r="T22" s="6">
        <v>-0.33527250459277402</v>
      </c>
    </row>
    <row r="23" spans="2:20" x14ac:dyDescent="0.25">
      <c r="B23" t="s">
        <v>97</v>
      </c>
      <c r="C23" s="3">
        <v>47182</v>
      </c>
      <c r="D23" s="3">
        <v>42938</v>
      </c>
      <c r="E23" s="3">
        <v>4244</v>
      </c>
      <c r="F23" s="5">
        <v>8.9949557034462294E-2</v>
      </c>
      <c r="G23" s="3">
        <v>4244</v>
      </c>
      <c r="H23" s="3">
        <v>0</v>
      </c>
      <c r="I23" s="6">
        <v>8.9949557034462294E-2</v>
      </c>
      <c r="J23" s="3">
        <v>2745</v>
      </c>
      <c r="K23" s="6">
        <v>5.8178966555042101E-2</v>
      </c>
      <c r="L23" s="3">
        <v>1561</v>
      </c>
      <c r="M23" s="6">
        <v>3.3084650926200602E-2</v>
      </c>
      <c r="N23" s="3">
        <v>-942</v>
      </c>
      <c r="O23" s="6">
        <v>-1.99652409817303E-2</v>
      </c>
      <c r="P23" s="3">
        <v>619</v>
      </c>
      <c r="Q23" s="6">
        <v>1.3119409944470301E-2</v>
      </c>
      <c r="R23" s="3">
        <v>-1352</v>
      </c>
      <c r="S23" s="6">
        <v>-2.8654995549150099E-2</v>
      </c>
      <c r="T23" s="6">
        <v>-2.1841680129240699</v>
      </c>
    </row>
    <row r="24" spans="2:20" x14ac:dyDescent="0.25">
      <c r="B24" t="s">
        <v>98</v>
      </c>
      <c r="C24" s="3">
        <v>45358</v>
      </c>
      <c r="D24" s="3">
        <v>40775</v>
      </c>
      <c r="E24" s="3">
        <v>4583</v>
      </c>
      <c r="F24" s="5">
        <v>0.10104061025618399</v>
      </c>
      <c r="G24" s="3">
        <v>4583</v>
      </c>
      <c r="H24" s="3">
        <v>0</v>
      </c>
      <c r="I24" s="6">
        <v>0.10104061025618399</v>
      </c>
      <c r="J24" s="3">
        <v>2981</v>
      </c>
      <c r="K24" s="6">
        <v>6.5721592662815798E-2</v>
      </c>
      <c r="L24" s="3">
        <v>4546</v>
      </c>
      <c r="M24" s="6">
        <v>0.100224877640107</v>
      </c>
      <c r="N24" s="3">
        <v>-836</v>
      </c>
      <c r="O24" s="6">
        <v>-1.84311477578376E-2</v>
      </c>
      <c r="P24" s="3">
        <v>3710</v>
      </c>
      <c r="Q24" s="6">
        <v>8.1793729882269905E-2</v>
      </c>
      <c r="R24" s="3">
        <v>-1540</v>
      </c>
      <c r="S24" s="6">
        <v>-3.3952114290753503E-2</v>
      </c>
      <c r="T24" s="6">
        <v>-0.41509433962264097</v>
      </c>
    </row>
    <row r="25" spans="2:20" x14ac:dyDescent="0.25">
      <c r="B25" t="s">
        <v>99</v>
      </c>
      <c r="C25" s="3">
        <v>39946</v>
      </c>
      <c r="D25" s="3">
        <v>35263</v>
      </c>
      <c r="E25" s="3">
        <v>4683</v>
      </c>
      <c r="F25" s="5">
        <v>0.11723326490762501</v>
      </c>
      <c r="G25" s="3">
        <v>4683</v>
      </c>
      <c r="H25" s="3">
        <v>0</v>
      </c>
      <c r="I25" s="6">
        <v>0.11723326490762501</v>
      </c>
      <c r="J25" s="3">
        <v>3614</v>
      </c>
      <c r="K25" s="6">
        <v>9.0472137385470303E-2</v>
      </c>
      <c r="L25" s="3">
        <v>3866</v>
      </c>
      <c r="M25" s="6">
        <v>9.6780653882741693E-2</v>
      </c>
      <c r="N25" s="3">
        <v>-845</v>
      </c>
      <c r="O25" s="6">
        <v>-2.11535573023581E-2</v>
      </c>
      <c r="P25" s="3">
        <v>3021</v>
      </c>
      <c r="Q25" s="6">
        <v>7.5627096580383496E-2</v>
      </c>
      <c r="R25" s="3">
        <v>-1760</v>
      </c>
      <c r="S25" s="6">
        <v>-4.4059480298402801E-2</v>
      </c>
      <c r="T25" s="6">
        <v>-0.58258854683879502</v>
      </c>
    </row>
    <row r="26" spans="2:20" x14ac:dyDescent="0.25">
      <c r="B26" t="s">
        <v>100</v>
      </c>
      <c r="C26" s="3">
        <v>40536</v>
      </c>
      <c r="D26" s="3">
        <v>35962</v>
      </c>
      <c r="E26" s="3">
        <v>4574</v>
      </c>
      <c r="F26" s="5">
        <v>0.112837971186106</v>
      </c>
      <c r="G26" s="3">
        <v>4574</v>
      </c>
      <c r="H26" s="3">
        <v>0</v>
      </c>
      <c r="I26" s="6">
        <v>0.112837971186106</v>
      </c>
      <c r="J26" s="3">
        <v>3605</v>
      </c>
      <c r="K26" s="6">
        <v>8.8933293862245896E-2</v>
      </c>
      <c r="L26" s="3">
        <v>5101</v>
      </c>
      <c r="M26" s="6">
        <v>0.12583876060785401</v>
      </c>
      <c r="N26" s="3">
        <v>-939</v>
      </c>
      <c r="O26" s="6">
        <v>-2.3164594434576601E-2</v>
      </c>
      <c r="P26" s="3">
        <v>4162</v>
      </c>
      <c r="Q26" s="6">
        <v>0.102674166173278</v>
      </c>
      <c r="R26" s="3">
        <v>-1932</v>
      </c>
      <c r="S26" s="6">
        <v>-4.76613380698638E-2</v>
      </c>
      <c r="T26" s="6">
        <v>-0.46419990389235899</v>
      </c>
    </row>
    <row r="27" spans="2:20" x14ac:dyDescent="0.25">
      <c r="B27" t="s">
        <v>101</v>
      </c>
      <c r="C27" s="3">
        <v>47290</v>
      </c>
      <c r="D27" s="3">
        <v>41809</v>
      </c>
      <c r="E27" s="3">
        <v>5481</v>
      </c>
      <c r="F27" s="5">
        <v>0.115901882004652</v>
      </c>
      <c r="G27" s="3">
        <v>5481</v>
      </c>
      <c r="H27" s="3">
        <v>0</v>
      </c>
      <c r="I27" s="6">
        <v>0.115901882004652</v>
      </c>
      <c r="J27" s="3">
        <v>5173</v>
      </c>
      <c r="K27" s="6">
        <v>0.10938887714104401</v>
      </c>
      <c r="L27" s="3">
        <v>5189</v>
      </c>
      <c r="M27" s="6">
        <v>0.109727215056037</v>
      </c>
      <c r="N27" s="3">
        <v>-1063</v>
      </c>
      <c r="O27" s="6">
        <v>-2.2478325227320701E-2</v>
      </c>
      <c r="P27" s="3">
        <v>4126</v>
      </c>
      <c r="Q27" s="6">
        <v>8.7248889828716397E-2</v>
      </c>
      <c r="R27" s="3">
        <v>-2048</v>
      </c>
      <c r="S27" s="6">
        <v>-4.3307253119052598E-2</v>
      </c>
      <c r="T27" s="6">
        <v>-0.49636451769267997</v>
      </c>
    </row>
    <row r="28" spans="2:20" x14ac:dyDescent="0.25">
      <c r="B28" t="s">
        <v>102</v>
      </c>
      <c r="C28" s="3">
        <v>49960</v>
      </c>
      <c r="D28" s="3">
        <v>43589</v>
      </c>
      <c r="E28" s="3">
        <v>6371</v>
      </c>
      <c r="F28" s="5">
        <v>0.12752201761409099</v>
      </c>
      <c r="G28" s="3">
        <v>6371</v>
      </c>
      <c r="H28" s="3">
        <v>0</v>
      </c>
      <c r="I28" s="6">
        <v>0.12752201761409099</v>
      </c>
      <c r="J28" s="3">
        <v>1963</v>
      </c>
      <c r="K28" s="6">
        <v>3.9291433146517202E-2</v>
      </c>
      <c r="L28" s="3">
        <v>6476</v>
      </c>
      <c r="M28" s="6">
        <v>0.12962369895916701</v>
      </c>
      <c r="N28" s="3">
        <v>-1177</v>
      </c>
      <c r="O28" s="6">
        <v>-2.35588470776621E-2</v>
      </c>
      <c r="P28" s="3">
        <v>5299</v>
      </c>
      <c r="Q28" s="6">
        <v>0.106064851881505</v>
      </c>
      <c r="R28" s="3">
        <v>-2163</v>
      </c>
      <c r="S28" s="6">
        <v>-4.32946357085668E-2</v>
      </c>
      <c r="T28" s="6">
        <v>-0.408190224570673</v>
      </c>
    </row>
    <row r="29" spans="2:20" x14ac:dyDescent="0.25">
      <c r="B29" t="s">
        <v>103</v>
      </c>
      <c r="C29" s="3">
        <v>53762</v>
      </c>
      <c r="D29" s="3">
        <v>46488</v>
      </c>
      <c r="E29" s="3">
        <v>7274</v>
      </c>
      <c r="F29" s="5">
        <v>0.13530002604069699</v>
      </c>
      <c r="G29" s="3">
        <v>7334</v>
      </c>
      <c r="H29" s="3">
        <v>-60</v>
      </c>
      <c r="I29" s="6">
        <v>0.13641605595029899</v>
      </c>
      <c r="J29" s="3">
        <v>5046</v>
      </c>
      <c r="K29" s="6">
        <v>9.38581153974926E-2</v>
      </c>
      <c r="L29" s="3">
        <v>3138</v>
      </c>
      <c r="M29" s="6">
        <v>5.8368364272162403E-2</v>
      </c>
      <c r="N29" s="3">
        <v>-1278</v>
      </c>
      <c r="O29" s="6">
        <v>-2.3771437074513499E-2</v>
      </c>
      <c r="P29" s="3">
        <v>1860</v>
      </c>
      <c r="Q29" s="6">
        <v>3.4596927197648897E-2</v>
      </c>
      <c r="R29" s="3">
        <v>-2347</v>
      </c>
      <c r="S29" s="6">
        <v>-4.3655369963915003E-2</v>
      </c>
      <c r="T29" s="6">
        <v>-1.2618279569892401</v>
      </c>
    </row>
    <row r="30" spans="2:20" x14ac:dyDescent="0.25">
      <c r="B30" t="s">
        <v>104</v>
      </c>
      <c r="C30" s="3">
        <v>59812</v>
      </c>
      <c r="D30" s="3">
        <v>51445</v>
      </c>
      <c r="E30" s="3">
        <v>8367</v>
      </c>
      <c r="F30" s="5">
        <v>0.13988831672574001</v>
      </c>
      <c r="G30" s="3">
        <v>8545</v>
      </c>
      <c r="H30" s="3">
        <v>-178</v>
      </c>
      <c r="I30" s="6">
        <v>0.14286430816558501</v>
      </c>
      <c r="J30" s="3">
        <v>6230</v>
      </c>
      <c r="K30" s="6">
        <v>0.104159700394569</v>
      </c>
      <c r="L30" s="3">
        <v>7311</v>
      </c>
      <c r="M30" s="6">
        <v>0.12223299672306499</v>
      </c>
      <c r="N30" s="3">
        <v>-1484</v>
      </c>
      <c r="O30" s="6">
        <v>-2.4811074700728901E-2</v>
      </c>
      <c r="P30" s="3">
        <v>5827</v>
      </c>
      <c r="Q30" s="6">
        <v>9.7421922022336599E-2</v>
      </c>
      <c r="R30" s="3">
        <v>-2556</v>
      </c>
      <c r="S30" s="6">
        <v>-4.27338995519293E-2</v>
      </c>
      <c r="T30" s="6">
        <v>-0.43864767461815601</v>
      </c>
    </row>
    <row r="31" spans="2:20" x14ac:dyDescent="0.25">
      <c r="B31" t="s">
        <v>105</v>
      </c>
      <c r="C31" s="3">
        <v>65398</v>
      </c>
      <c r="D31" s="3">
        <v>56744</v>
      </c>
      <c r="E31" s="3">
        <v>8654</v>
      </c>
      <c r="F31" s="5">
        <v>0.13232820575552701</v>
      </c>
      <c r="G31" s="3">
        <v>8644</v>
      </c>
      <c r="H31" s="3">
        <v>10</v>
      </c>
      <c r="I31" s="6">
        <v>0.132175295880607</v>
      </c>
      <c r="J31" s="3">
        <v>6833</v>
      </c>
      <c r="K31" s="6">
        <v>0.104483317532646</v>
      </c>
      <c r="L31" s="3">
        <v>8183</v>
      </c>
      <c r="M31" s="6">
        <v>0.12512615064680799</v>
      </c>
      <c r="N31" s="3">
        <v>-1766</v>
      </c>
      <c r="O31" s="6">
        <v>-2.7003883910822899E-2</v>
      </c>
      <c r="P31" s="3">
        <v>6417</v>
      </c>
      <c r="Q31" s="6">
        <v>9.81222667359858E-2</v>
      </c>
      <c r="R31" s="3">
        <v>-2764</v>
      </c>
      <c r="S31" s="6">
        <v>-4.22642894278112E-2</v>
      </c>
      <c r="T31" s="6">
        <v>-0.430730871123578</v>
      </c>
    </row>
    <row r="32" spans="2:20" x14ac:dyDescent="0.25">
      <c r="B32" t="s">
        <v>106</v>
      </c>
      <c r="C32" s="3">
        <v>67044</v>
      </c>
      <c r="D32" s="3">
        <v>57983</v>
      </c>
      <c r="E32" s="3">
        <v>9061</v>
      </c>
      <c r="F32" s="5">
        <v>0.13515005071296399</v>
      </c>
      <c r="G32" s="3">
        <v>9123</v>
      </c>
      <c r="H32" s="3">
        <v>-62</v>
      </c>
      <c r="I32" s="6">
        <v>0.13607481653839201</v>
      </c>
      <c r="J32" s="3">
        <v>6315</v>
      </c>
      <c r="K32" s="6">
        <v>9.4191873993198394E-2</v>
      </c>
      <c r="L32" s="3">
        <v>9221</v>
      </c>
      <c r="M32" s="6">
        <v>0.13753654316568201</v>
      </c>
      <c r="N32" s="3">
        <v>-1522</v>
      </c>
      <c r="O32" s="6">
        <v>-2.2701509456476299E-2</v>
      </c>
      <c r="P32" s="3">
        <v>7699</v>
      </c>
      <c r="Q32" s="6">
        <v>0.114835033709205</v>
      </c>
      <c r="R32" s="3">
        <v>-2940</v>
      </c>
      <c r="S32" s="6">
        <v>-4.38517988186862E-2</v>
      </c>
      <c r="T32" s="6">
        <v>-0.381867775035718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32"/>
  <sheetViews>
    <sheetView workbookViewId="0">
      <selection activeCell="F26" sqref="F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68</v>
      </c>
    </row>
    <row r="3" spans="2:11" x14ac:dyDescent="0.25">
      <c r="B3" t="s">
        <v>77</v>
      </c>
      <c r="C3" s="3">
        <v>16030</v>
      </c>
      <c r="D3" s="3">
        <v>680</v>
      </c>
      <c r="E3" s="3">
        <v>-204</v>
      </c>
      <c r="F3" s="3">
        <v>0</v>
      </c>
      <c r="G3">
        <v>392.2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78</v>
      </c>
      <c r="C4" s="3">
        <v>22397</v>
      </c>
      <c r="D4" s="3">
        <v>923</v>
      </c>
      <c r="E4" s="3">
        <v>-260</v>
      </c>
      <c r="F4" s="3">
        <v>0</v>
      </c>
      <c r="G4">
        <v>442.2</v>
      </c>
      <c r="H4" s="31">
        <f>(Table3[[#This Row],[SharesOutstanding]]-G3)/G3</f>
        <v>0.12748597654258031</v>
      </c>
      <c r="I4" s="31">
        <f>(Table3[[#This Row],[Revenue]]-C3)/C3</f>
        <v>0.3971927635683094</v>
      </c>
      <c r="J4" s="31">
        <f>(Table3[[#This Row],[Dividend]]-E3)/E3</f>
        <v>0.27450980392156865</v>
      </c>
      <c r="K4" s="31" t="e">
        <f>(Table3[[#This Row],[MarketValue]]-F3)/F3</f>
        <v>#DIV/0!</v>
      </c>
    </row>
    <row r="5" spans="2:11" x14ac:dyDescent="0.25">
      <c r="B5" t="s">
        <v>79</v>
      </c>
      <c r="C5" s="3">
        <v>22906</v>
      </c>
      <c r="D5" s="3">
        <v>984</v>
      </c>
      <c r="E5" s="3">
        <v>-274</v>
      </c>
      <c r="F5" s="3">
        <v>0</v>
      </c>
      <c r="G5">
        <v>436.6</v>
      </c>
      <c r="H5" s="31">
        <f>(Table3[[#This Row],[SharesOutstanding]]-G4)/G4</f>
        <v>-1.2663952962460348E-2</v>
      </c>
      <c r="I5" s="31">
        <f>(Table3[[#This Row],[Revenue]]-C4)/C4</f>
        <v>2.2726257980979596E-2</v>
      </c>
      <c r="J5" s="31">
        <f>(Table3[[#This Row],[Dividend]]-E4)/E4</f>
        <v>5.3846153846153849E-2</v>
      </c>
      <c r="K5" s="31" t="e">
        <f>(Table3[[#This Row],[MarketValue]]-F4)/F4</f>
        <v>#DIV/0!</v>
      </c>
    </row>
    <row r="6" spans="2:11" x14ac:dyDescent="0.25">
      <c r="B6" t="s">
        <v>80</v>
      </c>
      <c r="C6" s="3">
        <v>22853</v>
      </c>
      <c r="D6" s="3">
        <v>792</v>
      </c>
      <c r="E6" s="3">
        <v>-314</v>
      </c>
      <c r="F6" s="3">
        <v>15701.171</v>
      </c>
      <c r="G6">
        <v>442</v>
      </c>
      <c r="H6" s="31">
        <f>(Table3[[#This Row],[SharesOutstanding]]-G5)/G5</f>
        <v>1.2368300503893672E-2</v>
      </c>
      <c r="I6" s="31">
        <f>(Table3[[#This Row],[Revenue]]-C5)/C5</f>
        <v>-2.3138042434296693E-3</v>
      </c>
      <c r="J6" s="31">
        <f>(Table3[[#This Row],[Dividend]]-E5)/E5</f>
        <v>0.145985401459854</v>
      </c>
      <c r="K6" s="31" t="e">
        <f>(Table3[[#This Row],[MarketValue]]-F5)/F5</f>
        <v>#DIV/0!</v>
      </c>
    </row>
    <row r="7" spans="2:11" x14ac:dyDescent="0.25">
      <c r="B7" t="s">
        <v>81</v>
      </c>
      <c r="C7" s="3">
        <v>26875</v>
      </c>
      <c r="D7" s="3">
        <v>899</v>
      </c>
      <c r="E7" s="3">
        <v>-362</v>
      </c>
      <c r="F7" s="3">
        <v>17649.344000000001</v>
      </c>
      <c r="G7">
        <v>442.6</v>
      </c>
      <c r="H7" s="31">
        <f>(Table3[[#This Row],[SharesOutstanding]]-G6)/G6</f>
        <v>1.3574660633484676E-3</v>
      </c>
      <c r="I7" s="31">
        <f>(Table3[[#This Row],[Revenue]]-C6)/C6</f>
        <v>0.175994398984816</v>
      </c>
      <c r="J7" s="31">
        <f>(Table3[[#This Row],[Dividend]]-E6)/E6</f>
        <v>0.15286624203821655</v>
      </c>
      <c r="K7" s="31">
        <f>(Table3[[#This Row],[MarketValue]]-F6)/F6</f>
        <v>0.1240781977344238</v>
      </c>
    </row>
    <row r="8" spans="2:11" x14ac:dyDescent="0.25">
      <c r="B8" t="s">
        <v>82</v>
      </c>
      <c r="C8" s="3">
        <v>28069</v>
      </c>
      <c r="D8" s="3">
        <v>458</v>
      </c>
      <c r="E8" s="3">
        <v>-352</v>
      </c>
      <c r="F8" s="3">
        <v>19178.147000000001</v>
      </c>
      <c r="G8">
        <v>370.6</v>
      </c>
      <c r="H8" s="31">
        <f>(Table3[[#This Row],[SharesOutstanding]]-G7)/G7</f>
        <v>-0.16267510167193855</v>
      </c>
      <c r="I8" s="31">
        <f>(Table3[[#This Row],[Revenue]]-C7)/C7</f>
        <v>4.4427906976744189E-2</v>
      </c>
      <c r="J8" s="31">
        <f>(Table3[[#This Row],[Dividend]]-E7)/E7</f>
        <v>-2.7624309392265192E-2</v>
      </c>
      <c r="K8" s="31">
        <f>(Table3[[#This Row],[MarketValue]]-F7)/F7</f>
        <v>8.662095316403827E-2</v>
      </c>
    </row>
    <row r="9" spans="2:11" x14ac:dyDescent="0.25">
      <c r="B9" t="s">
        <v>83</v>
      </c>
      <c r="C9" s="3">
        <v>26266</v>
      </c>
      <c r="D9" s="3">
        <v>1334</v>
      </c>
      <c r="E9" s="3">
        <v>-310</v>
      </c>
      <c r="F9" s="3">
        <v>16672.928</v>
      </c>
      <c r="G9">
        <v>381.1</v>
      </c>
      <c r="H9" s="31">
        <f>(Table3[[#This Row],[SharesOutstanding]]-G8)/G8</f>
        <v>2.8332433890987586E-2</v>
      </c>
      <c r="I9" s="31">
        <f>(Table3[[#This Row],[Revenue]]-C8)/C8</f>
        <v>-6.4234564822401932E-2</v>
      </c>
      <c r="J9" s="31">
        <f>(Table3[[#This Row],[Dividend]]-E8)/E8</f>
        <v>-0.11931818181818182</v>
      </c>
      <c r="K9" s="31">
        <f>(Table3[[#This Row],[MarketValue]]-F8)/F8</f>
        <v>-0.1306288349964155</v>
      </c>
    </row>
    <row r="10" spans="2:11" x14ac:dyDescent="0.25">
      <c r="B10" t="s">
        <v>84</v>
      </c>
      <c r="C10" s="3">
        <v>25530</v>
      </c>
      <c r="D10" s="3">
        <v>-795</v>
      </c>
      <c r="E10" s="3">
        <v>-345</v>
      </c>
      <c r="F10" s="3">
        <v>8711.85</v>
      </c>
      <c r="G10">
        <v>385.85899999999998</v>
      </c>
      <c r="H10" s="31">
        <f>(Table3[[#This Row],[SharesOutstanding]]-G9)/G9</f>
        <v>1.2487536079768978E-2</v>
      </c>
      <c r="I10" s="31">
        <f>(Table3[[#This Row],[Revenue]]-C9)/C9</f>
        <v>-2.8021015761821366E-2</v>
      </c>
      <c r="J10" s="31">
        <f>(Table3[[#This Row],[Dividend]]-E9)/E9</f>
        <v>0.11290322580645161</v>
      </c>
      <c r="K10" s="31">
        <f>(Table3[[#This Row],[MarketValue]]-F9)/F9</f>
        <v>-0.47748529832312592</v>
      </c>
    </row>
    <row r="11" spans="2:11" x14ac:dyDescent="0.25">
      <c r="B11" t="s">
        <v>85</v>
      </c>
      <c r="C11" s="3">
        <v>24541</v>
      </c>
      <c r="D11" s="3">
        <v>1516</v>
      </c>
      <c r="E11" s="3">
        <v>-183</v>
      </c>
      <c r="F11" s="3">
        <v>14671.424999999999</v>
      </c>
      <c r="G11">
        <v>400.8</v>
      </c>
      <c r="H11" s="31">
        <f>(Table3[[#This Row],[SharesOutstanding]]-G10)/G10</f>
        <v>3.8721398230960095E-2</v>
      </c>
      <c r="I11" s="31">
        <f>(Table3[[#This Row],[Revenue]]-C10)/C10</f>
        <v>-3.8738738738738739E-2</v>
      </c>
      <c r="J11" s="31">
        <f>(Table3[[#This Row],[Dividend]]-E10)/E10</f>
        <v>-0.46956521739130436</v>
      </c>
      <c r="K11" s="31">
        <f>(Table3[[#This Row],[MarketValue]]-F10)/F10</f>
        <v>0.68407686082749342</v>
      </c>
    </row>
    <row r="12" spans="2:11" x14ac:dyDescent="0.25">
      <c r="B12" t="s">
        <v>86</v>
      </c>
      <c r="C12" s="3">
        <v>23990</v>
      </c>
      <c r="D12" s="3">
        <v>1206</v>
      </c>
      <c r="E12" s="3">
        <v>-192</v>
      </c>
      <c r="F12" s="3">
        <v>20692.825000000001</v>
      </c>
      <c r="G12">
        <v>432.5</v>
      </c>
      <c r="H12" s="31">
        <f>(Table3[[#This Row],[SharesOutstanding]]-G11)/G11</f>
        <v>7.9091816367265436E-2</v>
      </c>
      <c r="I12" s="31">
        <f>(Table3[[#This Row],[Revenue]]-C11)/C11</f>
        <v>-2.2452222810806406E-2</v>
      </c>
      <c r="J12" s="31">
        <f>(Table3[[#This Row],[Dividend]]-E11)/E11</f>
        <v>4.9180327868852458E-2</v>
      </c>
      <c r="K12" s="31">
        <f>(Table3[[#This Row],[MarketValue]]-F11)/F11</f>
        <v>0.41041684771588322</v>
      </c>
    </row>
    <row r="13" spans="2:11" x14ac:dyDescent="0.25">
      <c r="B13" t="s">
        <v>87</v>
      </c>
      <c r="C13" s="3">
        <v>26578</v>
      </c>
      <c r="D13" s="3">
        <v>1626</v>
      </c>
      <c r="E13" s="3">
        <v>-199</v>
      </c>
      <c r="F13" s="3">
        <v>26317.195</v>
      </c>
      <c r="G13">
        <v>452</v>
      </c>
      <c r="H13" s="31">
        <f>(Table3[[#This Row],[SharesOutstanding]]-G12)/G12</f>
        <v>4.5086705202312137E-2</v>
      </c>
      <c r="I13" s="31">
        <f>(Table3[[#This Row],[Revenue]]-C12)/C12</f>
        <v>0.10787828261775739</v>
      </c>
      <c r="J13" s="31">
        <f>(Table3[[#This Row],[Dividend]]-E12)/E12</f>
        <v>3.6458333333333336E-2</v>
      </c>
      <c r="K13" s="31">
        <f>(Table3[[#This Row],[MarketValue]]-F12)/F12</f>
        <v>0.27180290752954217</v>
      </c>
    </row>
    <row r="14" spans="2:11" x14ac:dyDescent="0.25">
      <c r="B14" t="s">
        <v>88</v>
      </c>
      <c r="C14" s="3">
        <v>31824</v>
      </c>
      <c r="D14" s="3">
        <v>1122</v>
      </c>
      <c r="E14" s="3">
        <v>-261</v>
      </c>
      <c r="F14" s="3">
        <v>22988.804</v>
      </c>
      <c r="G14">
        <v>450</v>
      </c>
      <c r="H14" s="31">
        <f>(Table3[[#This Row],[SharesOutstanding]]-G13)/G13</f>
        <v>-4.4247787610619468E-3</v>
      </c>
      <c r="I14" s="31">
        <f>(Table3[[#This Row],[Revenue]]-C13)/C13</f>
        <v>0.19738129279855521</v>
      </c>
      <c r="J14" s="31">
        <f>(Table3[[#This Row],[Dividend]]-E13)/E13</f>
        <v>0.31155778894472363</v>
      </c>
      <c r="K14" s="31">
        <f>(Table3[[#This Row],[MarketValue]]-F13)/F13</f>
        <v>-0.12647210312497209</v>
      </c>
    </row>
    <row r="15" spans="2:11" x14ac:dyDescent="0.25">
      <c r="B15" t="s">
        <v>89</v>
      </c>
      <c r="C15" s="3">
        <v>35526</v>
      </c>
      <c r="D15" s="3">
        <v>2155</v>
      </c>
      <c r="E15" s="3">
        <v>-405</v>
      </c>
      <c r="F15" s="3">
        <v>24505.383000000002</v>
      </c>
      <c r="G15">
        <v>447.1</v>
      </c>
      <c r="H15" s="31">
        <f>(Table3[[#This Row],[SharesOutstanding]]-G14)/G14</f>
        <v>-6.4444444444443942E-3</v>
      </c>
      <c r="I15" s="31">
        <f>(Table3[[#This Row],[Revenue]]-C14)/C14</f>
        <v>0.11632730015082957</v>
      </c>
      <c r="J15" s="31">
        <f>(Table3[[#This Row],[Dividend]]-E14)/E14</f>
        <v>0.55172413793103448</v>
      </c>
      <c r="K15" s="31">
        <f>(Table3[[#This Row],[MarketValue]]-F14)/F14</f>
        <v>6.5970330600930854E-2</v>
      </c>
    </row>
    <row r="16" spans="2:11" x14ac:dyDescent="0.25">
      <c r="B16" t="s">
        <v>90</v>
      </c>
      <c r="C16" s="3">
        <v>37213</v>
      </c>
      <c r="D16" s="3">
        <v>2329</v>
      </c>
      <c r="E16" s="3">
        <v>-462</v>
      </c>
      <c r="F16" s="3">
        <v>27800.710999999999</v>
      </c>
      <c r="G16">
        <v>445.7</v>
      </c>
      <c r="H16" s="31">
        <f>(Table3[[#This Row],[SharesOutstanding]]-G15)/G15</f>
        <v>-3.1312905390293759E-3</v>
      </c>
      <c r="I16" s="31">
        <f>(Table3[[#This Row],[Revenue]]-C15)/C15</f>
        <v>4.7486348026797277E-2</v>
      </c>
      <c r="J16" s="31">
        <f>(Table3[[#This Row],[Dividend]]-E15)/E15</f>
        <v>0.14074074074074075</v>
      </c>
      <c r="K16" s="31">
        <f>(Table3[[#This Row],[MarketValue]]-F15)/F15</f>
        <v>0.13447363789417197</v>
      </c>
    </row>
    <row r="17" spans="2:11" x14ac:dyDescent="0.25">
      <c r="B17" t="s">
        <v>91</v>
      </c>
      <c r="C17" s="3">
        <v>39620</v>
      </c>
      <c r="D17" s="3">
        <v>2872</v>
      </c>
      <c r="E17" s="3">
        <v>-538</v>
      </c>
      <c r="F17" s="3">
        <v>38761.47</v>
      </c>
      <c r="G17">
        <v>436.4</v>
      </c>
      <c r="H17" s="31">
        <f>(Table3[[#This Row],[SharesOutstanding]]-G16)/G16</f>
        <v>-2.0866053399147436E-2</v>
      </c>
      <c r="I17" s="31">
        <f>(Table3[[#This Row],[Revenue]]-C16)/C16</f>
        <v>6.4681697256335158E-2</v>
      </c>
      <c r="J17" s="31">
        <f>(Table3[[#This Row],[Dividend]]-E16)/E16</f>
        <v>0.16450216450216451</v>
      </c>
      <c r="K17" s="31">
        <f>(Table3[[#This Row],[MarketValue]]-F16)/F16</f>
        <v>0.39426182301596541</v>
      </c>
    </row>
    <row r="18" spans="2:11" x14ac:dyDescent="0.25">
      <c r="B18" t="s">
        <v>92</v>
      </c>
      <c r="C18" s="3">
        <v>41862</v>
      </c>
      <c r="D18" s="3">
        <v>3298</v>
      </c>
      <c r="E18" s="3">
        <v>-615</v>
      </c>
      <c r="F18" s="3">
        <v>42959.027000000002</v>
      </c>
      <c r="G18">
        <v>427.1</v>
      </c>
      <c r="H18" s="31">
        <f>(Table3[[#This Row],[SharesOutstanding]]-G17)/G17</f>
        <v>-2.1310724106324369E-2</v>
      </c>
      <c r="I18" s="31">
        <f>(Table3[[#This Row],[Revenue]]-C17)/C17</f>
        <v>5.658758202927814E-2</v>
      </c>
      <c r="J18" s="31">
        <f>(Table3[[#This Row],[Dividend]]-E17)/E17</f>
        <v>0.14312267657992564</v>
      </c>
      <c r="K18" s="31">
        <f>(Table3[[#This Row],[MarketValue]]-F17)/F17</f>
        <v>0.10829199718173745</v>
      </c>
    </row>
    <row r="19" spans="2:11" x14ac:dyDescent="0.25">
      <c r="B19" t="s">
        <v>93</v>
      </c>
      <c r="C19" s="3">
        <v>41372</v>
      </c>
      <c r="D19" s="3">
        <v>3495</v>
      </c>
      <c r="E19" s="3">
        <v>-737</v>
      </c>
      <c r="F19" s="3">
        <v>33234.47</v>
      </c>
      <c r="G19">
        <v>409.4</v>
      </c>
      <c r="H19" s="31">
        <f>(Table3[[#This Row],[SharesOutstanding]]-G18)/G18</f>
        <v>-4.1442285179115065E-2</v>
      </c>
      <c r="I19" s="31">
        <f>(Table3[[#This Row],[Revenue]]-C18)/C18</f>
        <v>-1.1705126367588744E-2</v>
      </c>
      <c r="J19" s="31">
        <f>(Table3[[#This Row],[Dividend]]-E18)/E18</f>
        <v>0.19837398373983739</v>
      </c>
      <c r="K19" s="31">
        <f>(Table3[[#This Row],[MarketValue]]-F18)/F18</f>
        <v>-0.226368185666775</v>
      </c>
    </row>
    <row r="20" spans="2:11" x14ac:dyDescent="0.25">
      <c r="B20" t="s">
        <v>94</v>
      </c>
      <c r="C20" s="3">
        <v>43867</v>
      </c>
      <c r="D20" s="3">
        <v>2321</v>
      </c>
      <c r="E20" s="3">
        <v>-908</v>
      </c>
      <c r="F20" s="3">
        <v>28105.55</v>
      </c>
      <c r="G20">
        <v>388.9</v>
      </c>
      <c r="H20" s="31">
        <f>(Table3[[#This Row],[SharesOutstanding]]-G19)/G19</f>
        <v>-5.00732779677577E-2</v>
      </c>
      <c r="I20" s="31">
        <f>(Table3[[#This Row],[Revenue]]-C19)/C19</f>
        <v>6.0306487479454704E-2</v>
      </c>
      <c r="J20" s="31">
        <f>(Table3[[#This Row],[Dividend]]-E19)/E19</f>
        <v>0.23202170963364993</v>
      </c>
      <c r="K20" s="31">
        <f>(Table3[[#This Row],[MarketValue]]-F19)/F19</f>
        <v>-0.15432531344715297</v>
      </c>
    </row>
    <row r="21" spans="2:11" x14ac:dyDescent="0.25">
      <c r="B21" t="s">
        <v>95</v>
      </c>
      <c r="C21" s="3">
        <v>45671</v>
      </c>
      <c r="D21" s="3">
        <v>2727</v>
      </c>
      <c r="E21" s="3">
        <v>-969</v>
      </c>
      <c r="F21" s="3">
        <v>24328.68</v>
      </c>
      <c r="G21">
        <v>368.3</v>
      </c>
      <c r="H21" s="31">
        <f>(Table3[[#This Row],[SharesOutstanding]]-G20)/G20</f>
        <v>-5.2969915145281481E-2</v>
      </c>
      <c r="I21" s="31">
        <f>(Table3[[#This Row],[Revenue]]-C20)/C20</f>
        <v>4.1124307566051926E-2</v>
      </c>
      <c r="J21" s="31">
        <f>(Table3[[#This Row],[Dividend]]-E20)/E20</f>
        <v>6.71806167400881E-2</v>
      </c>
      <c r="K21" s="31">
        <f>(Table3[[#This Row],[MarketValue]]-F20)/F20</f>
        <v>-0.13438164348322659</v>
      </c>
    </row>
    <row r="22" spans="2:11" x14ac:dyDescent="0.25">
      <c r="B22" t="s">
        <v>96</v>
      </c>
      <c r="C22" s="3">
        <v>46499</v>
      </c>
      <c r="D22" s="3">
        <v>3266</v>
      </c>
      <c r="E22" s="3">
        <v>-1095</v>
      </c>
      <c r="F22" s="3">
        <v>26130.7</v>
      </c>
      <c r="G22">
        <v>339.9</v>
      </c>
      <c r="H22" s="31">
        <f>(Table3[[#This Row],[SharesOutstanding]]-G21)/G21</f>
        <v>-7.7111050773825782E-2</v>
      </c>
      <c r="I22" s="31">
        <f>(Table3[[#This Row],[Revenue]]-C21)/C21</f>
        <v>1.8129666527993693E-2</v>
      </c>
      <c r="J22" s="31">
        <f>(Table3[[#This Row],[Dividend]]-E21)/E21</f>
        <v>0.13003095975232198</v>
      </c>
      <c r="K22" s="31">
        <f>(Table3[[#This Row],[MarketValue]]-F21)/F21</f>
        <v>7.4069781015657254E-2</v>
      </c>
    </row>
    <row r="23" spans="2:11" x14ac:dyDescent="0.25">
      <c r="B23" t="s">
        <v>97</v>
      </c>
      <c r="C23" s="3">
        <v>47182</v>
      </c>
      <c r="D23" s="3">
        <v>619</v>
      </c>
      <c r="E23" s="3">
        <v>-1352</v>
      </c>
      <c r="F23" s="3">
        <v>29625.09</v>
      </c>
      <c r="G23">
        <v>328.4</v>
      </c>
      <c r="H23" s="31">
        <f>(Table3[[#This Row],[SharesOutstanding]]-G22)/G22</f>
        <v>-3.3833480435422184E-2</v>
      </c>
      <c r="I23" s="31">
        <f>(Table3[[#This Row],[Revenue]]-C22)/C22</f>
        <v>1.4688487924471494E-2</v>
      </c>
      <c r="J23" s="31">
        <f>(Table3[[#This Row],[Dividend]]-E22)/E22</f>
        <v>0.23470319634703196</v>
      </c>
      <c r="K23" s="31">
        <f>(Table3[[#This Row],[MarketValue]]-F22)/F22</f>
        <v>0.13372737814141983</v>
      </c>
    </row>
    <row r="24" spans="2:11" x14ac:dyDescent="0.25">
      <c r="B24" t="s">
        <v>98</v>
      </c>
      <c r="C24" s="3">
        <v>45358</v>
      </c>
      <c r="D24" s="3">
        <v>3710</v>
      </c>
      <c r="E24" s="3">
        <v>-1540</v>
      </c>
      <c r="F24" s="3">
        <v>47719.86</v>
      </c>
      <c r="G24">
        <v>326.5</v>
      </c>
      <c r="H24" s="31">
        <f>(Table3[[#This Row],[SharesOutstanding]]-G23)/G23</f>
        <v>-5.785627283800175E-3</v>
      </c>
      <c r="I24" s="31">
        <f>(Table3[[#This Row],[Revenue]]-C23)/C23</f>
        <v>-3.8658810563350431E-2</v>
      </c>
      <c r="J24" s="31">
        <f>(Table3[[#This Row],[Dividend]]-E23)/E23</f>
        <v>0.13905325443786981</v>
      </c>
      <c r="K24" s="31">
        <f>(Table3[[#This Row],[MarketValue]]-F23)/F23</f>
        <v>0.61079206847979195</v>
      </c>
    </row>
    <row r="25" spans="2:11" x14ac:dyDescent="0.25">
      <c r="B25" t="s">
        <v>99</v>
      </c>
      <c r="C25" s="3">
        <v>39946</v>
      </c>
      <c r="D25" s="3">
        <v>3021</v>
      </c>
      <c r="E25" s="3">
        <v>-1760</v>
      </c>
      <c r="F25" s="3">
        <v>60852.12</v>
      </c>
      <c r="G25">
        <v>322.39999999999998</v>
      </c>
      <c r="H25" s="31">
        <f>(Table3[[#This Row],[SharesOutstanding]]-G24)/G24</f>
        <v>-1.2557427258805582E-2</v>
      </c>
      <c r="I25" s="31">
        <f>(Table3[[#This Row],[Revenue]]-C24)/C24</f>
        <v>-0.11931743022179109</v>
      </c>
      <c r="J25" s="31">
        <f>(Table3[[#This Row],[Dividend]]-E24)/E24</f>
        <v>0.14285714285714285</v>
      </c>
      <c r="K25" s="31">
        <f>(Table3[[#This Row],[MarketValue]]-F24)/F24</f>
        <v>0.27519485597820281</v>
      </c>
    </row>
    <row r="26" spans="2:11" x14ac:dyDescent="0.25">
      <c r="B26" t="s">
        <v>100</v>
      </c>
      <c r="C26" s="3">
        <v>40536</v>
      </c>
      <c r="D26" s="3">
        <v>4162</v>
      </c>
      <c r="E26" s="3">
        <v>-1932</v>
      </c>
      <c r="F26" s="3">
        <v>66230.75</v>
      </c>
      <c r="G26">
        <v>314.7</v>
      </c>
      <c r="H26" s="31">
        <f>(Table3[[#This Row],[SharesOutstanding]]-G25)/G25</f>
        <v>-2.3883374689826268E-2</v>
      </c>
      <c r="I26" s="31">
        <f>(Table3[[#This Row],[Revenue]]-C25)/C25</f>
        <v>1.4769939418214589E-2</v>
      </c>
      <c r="J26" s="31">
        <f>(Table3[[#This Row],[Dividend]]-E25)/E25</f>
        <v>9.7727272727272732E-2</v>
      </c>
      <c r="K26" s="31">
        <f>(Table3[[#This Row],[MarketValue]]-F25)/F25</f>
        <v>8.8388539298219965E-2</v>
      </c>
    </row>
    <row r="27" spans="2:11" x14ac:dyDescent="0.25">
      <c r="B27" t="s">
        <v>101</v>
      </c>
      <c r="C27" s="3">
        <v>47290</v>
      </c>
      <c r="D27" s="3">
        <v>4126</v>
      </c>
      <c r="E27" s="3">
        <v>-2048</v>
      </c>
      <c r="F27" s="3">
        <v>72232.66</v>
      </c>
      <c r="G27">
        <v>303.10000000000002</v>
      </c>
      <c r="H27" s="31">
        <f>(Table3[[#This Row],[SharesOutstanding]]-G26)/G26</f>
        <v>-3.6860502065459058E-2</v>
      </c>
      <c r="I27" s="31">
        <f>(Table3[[#This Row],[Revenue]]-C26)/C26</f>
        <v>0.16661732780738109</v>
      </c>
      <c r="J27" s="31">
        <f>(Table3[[#This Row],[Dividend]]-E26)/E26</f>
        <v>6.0041407867494824E-2</v>
      </c>
      <c r="K27" s="31">
        <f>(Table3[[#This Row],[MarketValue]]-F26)/F26</f>
        <v>9.0621199367363403E-2</v>
      </c>
    </row>
    <row r="28" spans="2:11" x14ac:dyDescent="0.25">
      <c r="B28" t="s">
        <v>102</v>
      </c>
      <c r="C28" s="3">
        <v>49960</v>
      </c>
      <c r="D28" s="3">
        <v>5299</v>
      </c>
      <c r="E28" s="3">
        <v>-2163</v>
      </c>
      <c r="F28" s="3">
        <v>91499.25</v>
      </c>
      <c r="G28">
        <v>290.60000000000002</v>
      </c>
      <c r="H28" s="31">
        <f>(Table3[[#This Row],[SharesOutstanding]]-G27)/G27</f>
        <v>-4.1240514681623222E-2</v>
      </c>
      <c r="I28" s="31">
        <f>(Table3[[#This Row],[Revenue]]-C27)/C27</f>
        <v>5.6460139564389937E-2</v>
      </c>
      <c r="J28" s="31">
        <f>(Table3[[#This Row],[Dividend]]-E27)/E27</f>
        <v>5.615234375E-2</v>
      </c>
      <c r="K28" s="31">
        <f>(Table3[[#This Row],[MarketValue]]-F27)/F27</f>
        <v>0.26672962064528699</v>
      </c>
    </row>
    <row r="29" spans="2:11" x14ac:dyDescent="0.25">
      <c r="B29" t="s">
        <v>103</v>
      </c>
      <c r="C29" s="3">
        <v>53762</v>
      </c>
      <c r="D29" s="3">
        <v>1860</v>
      </c>
      <c r="E29" s="3">
        <v>-2347</v>
      </c>
      <c r="F29" s="3">
        <v>73577.039999999994</v>
      </c>
      <c r="G29">
        <v>286.8</v>
      </c>
      <c r="H29" s="31">
        <f>(Table3[[#This Row],[SharesOutstanding]]-G28)/G28</f>
        <v>-1.3076393668272578E-2</v>
      </c>
      <c r="I29" s="31">
        <f>(Table3[[#This Row],[Revenue]]-C28)/C28</f>
        <v>7.6100880704563653E-2</v>
      </c>
      <c r="J29" s="31">
        <f>(Table3[[#This Row],[Dividend]]-E28)/E28</f>
        <v>8.5067036523347198E-2</v>
      </c>
      <c r="K29" s="31">
        <f>(Table3[[#This Row],[MarketValue]]-F28)/F28</f>
        <v>-0.19587275305535298</v>
      </c>
    </row>
    <row r="30" spans="2:11" x14ac:dyDescent="0.25">
      <c r="B30" t="s">
        <v>104</v>
      </c>
      <c r="C30" s="3">
        <v>59812</v>
      </c>
      <c r="D30" s="3">
        <v>5827</v>
      </c>
      <c r="E30" s="3">
        <v>-2556</v>
      </c>
      <c r="F30" s="3">
        <v>109415.78</v>
      </c>
      <c r="G30">
        <v>283.8</v>
      </c>
      <c r="H30" s="31">
        <f>(Table3[[#This Row],[SharesOutstanding]]-G29)/G29</f>
        <v>-1.0460251046025104E-2</v>
      </c>
      <c r="I30" s="31">
        <f>(Table3[[#This Row],[Revenue]]-C29)/C29</f>
        <v>0.11253301588482571</v>
      </c>
      <c r="J30" s="31">
        <f>(Table3[[#This Row],[Dividend]]-E29)/E29</f>
        <v>8.9049850873455474E-2</v>
      </c>
      <c r="K30" s="31">
        <f>(Table3[[#This Row],[MarketValue]]-F29)/F29</f>
        <v>0.48709135349831972</v>
      </c>
    </row>
    <row r="31" spans="2:11" x14ac:dyDescent="0.25">
      <c r="B31" t="s">
        <v>105</v>
      </c>
      <c r="C31" s="3">
        <v>65398</v>
      </c>
      <c r="D31" s="3">
        <v>6417</v>
      </c>
      <c r="E31" s="3">
        <v>-2764</v>
      </c>
      <c r="F31" s="3">
        <v>99039.42</v>
      </c>
      <c r="G31">
        <v>281.2</v>
      </c>
      <c r="H31" s="31">
        <f>(Table3[[#This Row],[SharesOutstanding]]-G30)/G30</f>
        <v>-9.1613812544045908E-3</v>
      </c>
      <c r="I31" s="31">
        <f>(Table3[[#This Row],[Revenue]]-C30)/C30</f>
        <v>9.3392630241423122E-2</v>
      </c>
      <c r="J31" s="31">
        <f>(Table3[[#This Row],[Dividend]]-E30)/E30</f>
        <v>8.1377151799687006E-2</v>
      </c>
      <c r="K31" s="31">
        <f>(Table3[[#This Row],[MarketValue]]-F30)/F30</f>
        <v>-9.4834218610880441E-2</v>
      </c>
    </row>
    <row r="32" spans="2:11" x14ac:dyDescent="0.25">
      <c r="B32" t="s">
        <v>106</v>
      </c>
      <c r="C32" s="3">
        <v>67044</v>
      </c>
      <c r="D32" s="3">
        <v>7699</v>
      </c>
      <c r="E32" s="3">
        <v>-2940</v>
      </c>
      <c r="F32" s="3">
        <v>96316.11</v>
      </c>
      <c r="G32">
        <v>277.39999999999998</v>
      </c>
      <c r="H32" s="31">
        <f>(Table3[[#This Row],[SharesOutstanding]]-G31)/G31</f>
        <v>-1.3513513513513554E-2</v>
      </c>
      <c r="I32" s="31">
        <f>(Table3[[#This Row],[Revenue]]-C31)/C31</f>
        <v>2.5168965411786294E-2</v>
      </c>
      <c r="J32" s="31">
        <f>(Table3[[#This Row],[Dividend]]-E31)/E31</f>
        <v>6.3675832127351659E-2</v>
      </c>
      <c r="K32" s="31">
        <f>(Table3[[#This Row],[MarketValue]]-F31)/F31</f>
        <v>-2.7497232919982746E-2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32"/>
  <sheetViews>
    <sheetView workbookViewId="0">
      <selection activeCell="B3" sqref="B3:H32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73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77</v>
      </c>
      <c r="C3" s="3">
        <v>1178</v>
      </c>
      <c r="D3" s="3">
        <v>680</v>
      </c>
      <c r="E3" s="3">
        <v>44</v>
      </c>
      <c r="F3" s="3">
        <v>-266</v>
      </c>
      <c r="G3" s="3">
        <v>-204</v>
      </c>
      <c r="H3" s="3">
        <v>-426</v>
      </c>
    </row>
    <row r="4" spans="2:8" x14ac:dyDescent="0.25">
      <c r="B4" t="s">
        <v>78</v>
      </c>
      <c r="C4" s="3">
        <v>1459</v>
      </c>
      <c r="D4" s="3">
        <v>923</v>
      </c>
      <c r="E4" s="3">
        <v>88</v>
      </c>
      <c r="F4" s="3">
        <v>0</v>
      </c>
      <c r="G4" s="3">
        <v>-260</v>
      </c>
      <c r="H4" s="3">
        <v>-172</v>
      </c>
    </row>
    <row r="5" spans="2:8" x14ac:dyDescent="0.25">
      <c r="B5" t="s">
        <v>79</v>
      </c>
      <c r="C5" s="3">
        <v>1493</v>
      </c>
      <c r="D5" s="3">
        <v>984</v>
      </c>
      <c r="E5" s="3">
        <v>32</v>
      </c>
      <c r="F5" s="3">
        <v>0</v>
      </c>
      <c r="G5" s="3">
        <v>-274</v>
      </c>
      <c r="H5" s="3">
        <v>-242</v>
      </c>
    </row>
    <row r="6" spans="2:8" x14ac:dyDescent="0.25">
      <c r="B6" t="s">
        <v>80</v>
      </c>
      <c r="C6" s="3">
        <v>1292</v>
      </c>
      <c r="D6" s="3">
        <v>792</v>
      </c>
      <c r="E6" s="3">
        <v>61</v>
      </c>
      <c r="F6" s="3">
        <v>-150</v>
      </c>
      <c r="G6" s="3">
        <v>-314</v>
      </c>
      <c r="H6" s="3">
        <v>-403</v>
      </c>
    </row>
    <row r="7" spans="2:8" x14ac:dyDescent="0.25">
      <c r="B7" t="s">
        <v>81</v>
      </c>
      <c r="C7" s="3">
        <v>1636</v>
      </c>
      <c r="D7" s="3">
        <v>899</v>
      </c>
      <c r="E7" s="3">
        <v>97</v>
      </c>
      <c r="F7" s="3">
        <v>0</v>
      </c>
      <c r="G7" s="3">
        <v>-362</v>
      </c>
      <c r="H7" s="3">
        <v>-265</v>
      </c>
    </row>
    <row r="8" spans="2:8" x14ac:dyDescent="0.25">
      <c r="B8" t="s">
        <v>82</v>
      </c>
      <c r="C8" s="3">
        <v>1208</v>
      </c>
      <c r="D8" s="3">
        <v>458</v>
      </c>
      <c r="E8" s="3">
        <v>110</v>
      </c>
      <c r="F8" s="3">
        <v>0</v>
      </c>
      <c r="G8" s="3">
        <v>-352</v>
      </c>
      <c r="H8" s="3">
        <v>-242</v>
      </c>
    </row>
    <row r="9" spans="2:8" x14ac:dyDescent="0.25">
      <c r="B9" t="s">
        <v>83</v>
      </c>
      <c r="C9" s="3">
        <v>2031</v>
      </c>
      <c r="D9" s="3">
        <v>1334</v>
      </c>
      <c r="E9" s="3">
        <v>91</v>
      </c>
      <c r="F9" s="3">
        <v>0</v>
      </c>
      <c r="G9" s="3">
        <v>-310</v>
      </c>
      <c r="H9" s="3">
        <v>-219</v>
      </c>
    </row>
    <row r="10" spans="2:8" x14ac:dyDescent="0.25">
      <c r="B10" t="s">
        <v>84</v>
      </c>
      <c r="C10" s="3">
        <v>1077</v>
      </c>
      <c r="D10" s="3">
        <v>-795</v>
      </c>
      <c r="E10" s="3">
        <v>17</v>
      </c>
      <c r="F10" s="3">
        <v>0</v>
      </c>
      <c r="G10" s="3">
        <v>-345</v>
      </c>
      <c r="H10" s="3">
        <v>-328</v>
      </c>
    </row>
    <row r="11" spans="2:8" x14ac:dyDescent="0.25">
      <c r="B11" t="s">
        <v>85</v>
      </c>
      <c r="C11" s="3">
        <v>2016</v>
      </c>
      <c r="D11" s="3">
        <v>1516</v>
      </c>
      <c r="E11" s="3">
        <v>14</v>
      </c>
      <c r="F11" s="3">
        <v>0</v>
      </c>
      <c r="G11" s="3">
        <v>-183</v>
      </c>
      <c r="H11" s="3">
        <v>-169</v>
      </c>
    </row>
    <row r="12" spans="2:8" x14ac:dyDescent="0.25">
      <c r="B12" t="s">
        <v>86</v>
      </c>
      <c r="C12" s="3">
        <v>1825</v>
      </c>
      <c r="D12" s="3">
        <v>1206</v>
      </c>
      <c r="E12" s="3">
        <v>213</v>
      </c>
      <c r="F12" s="3">
        <v>0</v>
      </c>
      <c r="G12" s="3">
        <v>-192</v>
      </c>
      <c r="H12" s="3">
        <v>21</v>
      </c>
    </row>
    <row r="13" spans="2:8" x14ac:dyDescent="0.25">
      <c r="B13" t="s">
        <v>87</v>
      </c>
      <c r="C13" s="3">
        <v>2288</v>
      </c>
      <c r="D13" s="3">
        <v>1626</v>
      </c>
      <c r="E13" s="3">
        <v>436</v>
      </c>
      <c r="F13" s="3">
        <v>-50</v>
      </c>
      <c r="G13" s="3">
        <v>-199</v>
      </c>
      <c r="H13" s="3">
        <v>187</v>
      </c>
    </row>
    <row r="14" spans="2:8" x14ac:dyDescent="0.25">
      <c r="B14" t="s">
        <v>88</v>
      </c>
      <c r="C14" s="3">
        <v>1809</v>
      </c>
      <c r="D14" s="3">
        <v>1122</v>
      </c>
      <c r="E14" s="3">
        <v>44</v>
      </c>
      <c r="F14" s="3">
        <v>-482</v>
      </c>
      <c r="G14" s="3">
        <v>-261</v>
      </c>
      <c r="H14" s="3">
        <v>-699</v>
      </c>
    </row>
    <row r="15" spans="2:8" x14ac:dyDescent="0.25">
      <c r="B15" t="s">
        <v>89</v>
      </c>
      <c r="C15" s="3">
        <v>2924</v>
      </c>
      <c r="D15" s="3">
        <v>2155</v>
      </c>
      <c r="E15" s="3">
        <v>164</v>
      </c>
      <c r="F15" s="3">
        <v>-673</v>
      </c>
      <c r="G15" s="3">
        <v>-405</v>
      </c>
      <c r="H15" s="3">
        <v>-914</v>
      </c>
    </row>
    <row r="16" spans="2:8" x14ac:dyDescent="0.25">
      <c r="B16" t="s">
        <v>90</v>
      </c>
      <c r="C16" s="3">
        <v>3194</v>
      </c>
      <c r="D16" s="3">
        <v>2329</v>
      </c>
      <c r="E16" s="3">
        <v>406</v>
      </c>
      <c r="F16" s="3">
        <v>-1310</v>
      </c>
      <c r="G16" s="3">
        <v>-462</v>
      </c>
      <c r="H16" s="3">
        <v>-1366</v>
      </c>
    </row>
    <row r="17" spans="2:8" x14ac:dyDescent="0.25">
      <c r="B17" t="s">
        <v>91</v>
      </c>
      <c r="C17" s="3">
        <v>3765</v>
      </c>
      <c r="D17" s="3">
        <v>2872</v>
      </c>
      <c r="E17" s="3">
        <v>627</v>
      </c>
      <c r="F17" s="3">
        <v>-2115</v>
      </c>
      <c r="G17" s="3">
        <v>-538</v>
      </c>
      <c r="H17" s="3">
        <v>-2026</v>
      </c>
    </row>
    <row r="18" spans="2:8" x14ac:dyDescent="0.25">
      <c r="B18" t="s">
        <v>92</v>
      </c>
      <c r="C18" s="3">
        <v>4238</v>
      </c>
      <c r="D18" s="3">
        <v>3298</v>
      </c>
      <c r="E18" s="3">
        <v>350</v>
      </c>
      <c r="F18" s="3">
        <v>-2127</v>
      </c>
      <c r="G18" s="3">
        <v>-615</v>
      </c>
      <c r="H18" s="3">
        <v>-2392</v>
      </c>
    </row>
    <row r="19" spans="2:8" x14ac:dyDescent="0.25">
      <c r="B19" t="s">
        <v>93</v>
      </c>
      <c r="C19" s="3">
        <v>4421</v>
      </c>
      <c r="D19" s="3">
        <v>3495</v>
      </c>
      <c r="E19" s="3">
        <v>250</v>
      </c>
      <c r="F19" s="3">
        <v>-2931</v>
      </c>
      <c r="G19" s="3">
        <v>-737</v>
      </c>
      <c r="H19" s="3">
        <v>-3418</v>
      </c>
    </row>
    <row r="20" spans="2:8" x14ac:dyDescent="0.25">
      <c r="B20" t="s">
        <v>94</v>
      </c>
      <c r="C20" s="3">
        <v>3487</v>
      </c>
      <c r="D20" s="3">
        <v>2321</v>
      </c>
      <c r="E20" s="3">
        <v>40</v>
      </c>
      <c r="F20" s="3">
        <v>-1851</v>
      </c>
      <c r="G20" s="3">
        <v>-908</v>
      </c>
      <c r="H20" s="3">
        <v>-2719</v>
      </c>
    </row>
    <row r="21" spans="2:8" x14ac:dyDescent="0.25">
      <c r="B21" t="s">
        <v>95</v>
      </c>
      <c r="C21" s="3">
        <v>3801</v>
      </c>
      <c r="D21" s="3">
        <v>2727</v>
      </c>
      <c r="E21" s="3">
        <v>0</v>
      </c>
      <c r="F21" s="3">
        <v>-2420</v>
      </c>
      <c r="G21" s="3">
        <v>-969</v>
      </c>
      <c r="H21" s="3">
        <v>-3389</v>
      </c>
    </row>
    <row r="22" spans="2:8" x14ac:dyDescent="0.25">
      <c r="B22" t="s">
        <v>96</v>
      </c>
      <c r="C22" s="3">
        <v>4253</v>
      </c>
      <c r="D22" s="3">
        <v>3266</v>
      </c>
      <c r="E22" s="3">
        <v>0</v>
      </c>
      <c r="F22" s="3">
        <v>-2465</v>
      </c>
      <c r="G22" s="3">
        <v>-1095</v>
      </c>
      <c r="H22" s="3">
        <v>-3560</v>
      </c>
    </row>
    <row r="23" spans="2:8" x14ac:dyDescent="0.25">
      <c r="B23" t="s">
        <v>97</v>
      </c>
      <c r="C23" s="3">
        <v>1561</v>
      </c>
      <c r="D23" s="3">
        <v>619</v>
      </c>
      <c r="E23" s="3">
        <v>0</v>
      </c>
      <c r="F23" s="3">
        <v>-990</v>
      </c>
      <c r="G23" s="3">
        <v>-1352</v>
      </c>
      <c r="H23" s="3">
        <v>-2342</v>
      </c>
    </row>
    <row r="24" spans="2:8" x14ac:dyDescent="0.25">
      <c r="B24" t="s">
        <v>98</v>
      </c>
      <c r="C24" s="3">
        <v>4546</v>
      </c>
      <c r="D24" s="3">
        <v>3710</v>
      </c>
      <c r="E24" s="3">
        <v>0</v>
      </c>
      <c r="F24" s="3">
        <v>-1762</v>
      </c>
      <c r="G24" s="3">
        <v>-1540</v>
      </c>
      <c r="H24" s="3">
        <v>-3302</v>
      </c>
    </row>
    <row r="25" spans="2:8" x14ac:dyDescent="0.25">
      <c r="B25" t="s">
        <v>99</v>
      </c>
      <c r="C25" s="3">
        <v>3866</v>
      </c>
      <c r="D25" s="3">
        <v>3021</v>
      </c>
      <c r="E25" s="3">
        <v>0</v>
      </c>
      <c r="F25" s="3">
        <v>-1900</v>
      </c>
      <c r="G25" s="3">
        <v>-1760</v>
      </c>
      <c r="H25" s="3">
        <v>-3660</v>
      </c>
    </row>
    <row r="26" spans="2:8" x14ac:dyDescent="0.25">
      <c r="B26" t="s">
        <v>100</v>
      </c>
      <c r="C26" s="3">
        <v>5101</v>
      </c>
      <c r="D26" s="3">
        <v>4162</v>
      </c>
      <c r="E26" s="3">
        <v>0</v>
      </c>
      <c r="F26" s="3">
        <v>-3071</v>
      </c>
      <c r="G26" s="3">
        <v>-1932</v>
      </c>
      <c r="H26" s="3">
        <v>-5003</v>
      </c>
    </row>
    <row r="27" spans="2:8" x14ac:dyDescent="0.25">
      <c r="B27" t="s">
        <v>101</v>
      </c>
      <c r="C27" s="3">
        <v>5189</v>
      </c>
      <c r="D27" s="3">
        <v>4126</v>
      </c>
      <c r="E27" s="3">
        <v>0</v>
      </c>
      <c r="F27" s="3">
        <v>-2096</v>
      </c>
      <c r="G27" s="3">
        <v>-2048</v>
      </c>
      <c r="H27" s="3">
        <v>-4144</v>
      </c>
    </row>
    <row r="28" spans="2:8" x14ac:dyDescent="0.25">
      <c r="B28" t="s">
        <v>102</v>
      </c>
      <c r="C28" s="3">
        <v>6476</v>
      </c>
      <c r="D28" s="3">
        <v>5299</v>
      </c>
      <c r="E28" s="3">
        <v>0</v>
      </c>
      <c r="F28" s="3">
        <v>-2001</v>
      </c>
      <c r="G28" s="3">
        <v>-2163</v>
      </c>
      <c r="H28" s="3">
        <v>-4164</v>
      </c>
    </row>
    <row r="29" spans="2:8" x14ac:dyDescent="0.25">
      <c r="B29" t="s">
        <v>103</v>
      </c>
      <c r="C29" s="3">
        <v>3138</v>
      </c>
      <c r="D29" s="3">
        <v>1860</v>
      </c>
      <c r="E29" s="3">
        <v>0</v>
      </c>
      <c r="F29" s="3">
        <v>-1492</v>
      </c>
      <c r="G29" s="3">
        <v>-2347</v>
      </c>
      <c r="H29" s="3">
        <v>-3839</v>
      </c>
    </row>
    <row r="30" spans="2:8" x14ac:dyDescent="0.25">
      <c r="B30" t="s">
        <v>104</v>
      </c>
      <c r="C30" s="3">
        <v>7311</v>
      </c>
      <c r="D30" s="3">
        <v>5827</v>
      </c>
      <c r="E30" s="3">
        <v>0</v>
      </c>
      <c r="F30" s="3">
        <v>-1200</v>
      </c>
      <c r="G30" s="3">
        <v>-2556</v>
      </c>
      <c r="H30" s="3">
        <v>-3756</v>
      </c>
    </row>
    <row r="31" spans="2:8" x14ac:dyDescent="0.25">
      <c r="B31" t="s">
        <v>105</v>
      </c>
      <c r="C31" s="3">
        <v>8183</v>
      </c>
      <c r="D31" s="3">
        <v>6417</v>
      </c>
      <c r="E31" s="3">
        <v>0</v>
      </c>
      <c r="F31" s="3">
        <v>-1100</v>
      </c>
      <c r="G31" s="3">
        <v>-2764</v>
      </c>
      <c r="H31" s="3">
        <v>-3864</v>
      </c>
    </row>
    <row r="32" spans="2:8" x14ac:dyDescent="0.25">
      <c r="B32" t="s">
        <v>106</v>
      </c>
      <c r="C32" s="3">
        <v>9221</v>
      </c>
      <c r="D32" s="3">
        <v>7699</v>
      </c>
      <c r="E32" s="3">
        <v>0</v>
      </c>
      <c r="F32" s="3">
        <v>-4087</v>
      </c>
      <c r="G32" s="3">
        <v>-2940</v>
      </c>
      <c r="H32" s="3">
        <v>-7027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33"/>
  <sheetViews>
    <sheetView workbookViewId="0">
      <selection activeCell="H24" sqref="H24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8" width="10.85546875" bestFit="1" customWidth="1"/>
    <col min="9" max="9" width="15.85546875" bestFit="1" customWidth="1"/>
    <col min="10" max="10" width="13.140625" bestFit="1" customWidth="1"/>
    <col min="11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71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72</v>
      </c>
    </row>
    <row r="4" spans="2:13" x14ac:dyDescent="0.25">
      <c r="B4" t="s">
        <v>77</v>
      </c>
      <c r="C4" s="3">
        <v>1178</v>
      </c>
      <c r="D4" s="3">
        <v>680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</row>
    <row r="5" spans="2:13" x14ac:dyDescent="0.25">
      <c r="B5" t="s">
        <v>78</v>
      </c>
      <c r="C5" s="3">
        <v>1459</v>
      </c>
      <c r="D5" s="3">
        <v>923</v>
      </c>
      <c r="E5" s="3">
        <v>366</v>
      </c>
      <c r="F5" s="3">
        <v>0</v>
      </c>
      <c r="G5" s="3">
        <v>366</v>
      </c>
      <c r="H5" s="3">
        <v>0</v>
      </c>
      <c r="I5" s="3">
        <v>6961</v>
      </c>
      <c r="J5" s="3">
        <v>10147</v>
      </c>
      <c r="K5" s="3">
        <v>5191</v>
      </c>
      <c r="L5" s="3">
        <v>6716</v>
      </c>
      <c r="M5">
        <v>1.3409747640146401</v>
      </c>
    </row>
    <row r="6" spans="2:13" x14ac:dyDescent="0.25">
      <c r="B6" t="s">
        <v>79</v>
      </c>
      <c r="C6" s="3">
        <v>1493</v>
      </c>
      <c r="D6" s="3">
        <v>984</v>
      </c>
      <c r="E6" s="3">
        <v>639</v>
      </c>
      <c r="F6" s="3">
        <v>0</v>
      </c>
      <c r="G6" s="3">
        <v>639</v>
      </c>
      <c r="H6" s="3">
        <v>0</v>
      </c>
      <c r="I6" s="3">
        <v>8143</v>
      </c>
      <c r="J6" s="3">
        <v>9906</v>
      </c>
      <c r="K6" s="3">
        <v>5635</v>
      </c>
      <c r="L6" s="3">
        <v>6328</v>
      </c>
      <c r="M6">
        <v>1.44507542147293</v>
      </c>
    </row>
    <row r="7" spans="2:13" x14ac:dyDescent="0.25">
      <c r="B7" t="s">
        <v>80</v>
      </c>
      <c r="C7" s="3">
        <v>1292</v>
      </c>
      <c r="D7" s="3">
        <v>792</v>
      </c>
      <c r="E7" s="3">
        <v>653</v>
      </c>
      <c r="F7" s="3">
        <v>0</v>
      </c>
      <c r="G7" s="3">
        <v>653</v>
      </c>
      <c r="H7" s="3">
        <v>0</v>
      </c>
      <c r="I7" s="3">
        <v>8208</v>
      </c>
      <c r="J7" s="3">
        <v>9350</v>
      </c>
      <c r="K7" s="3">
        <v>5184</v>
      </c>
      <c r="L7" s="3">
        <v>5941</v>
      </c>
      <c r="M7">
        <v>1.5833333333333299</v>
      </c>
    </row>
    <row r="8" spans="2:13" x14ac:dyDescent="0.25">
      <c r="B8" t="s">
        <v>81</v>
      </c>
      <c r="C8" s="3">
        <v>1636</v>
      </c>
      <c r="D8" s="3">
        <v>899</v>
      </c>
      <c r="E8" s="3">
        <v>0</v>
      </c>
      <c r="F8" s="3">
        <v>0</v>
      </c>
      <c r="G8" s="3">
        <v>0</v>
      </c>
      <c r="H8" s="3">
        <v>0</v>
      </c>
      <c r="I8" s="3">
        <v>10346</v>
      </c>
      <c r="J8" s="3">
        <v>19194</v>
      </c>
      <c r="K8" s="3">
        <v>8672</v>
      </c>
      <c r="L8" s="3">
        <v>14012</v>
      </c>
      <c r="M8">
        <v>1.19303505535055</v>
      </c>
    </row>
    <row r="9" spans="2:13" x14ac:dyDescent="0.25">
      <c r="B9" t="s">
        <v>82</v>
      </c>
      <c r="C9" s="3">
        <v>1208</v>
      </c>
      <c r="D9" s="3">
        <v>458</v>
      </c>
      <c r="E9" s="3">
        <v>0</v>
      </c>
      <c r="F9" s="3">
        <v>0</v>
      </c>
      <c r="G9" s="3">
        <v>0</v>
      </c>
      <c r="H9" s="3">
        <v>0</v>
      </c>
      <c r="I9" s="3">
        <v>10105</v>
      </c>
      <c r="J9" s="3">
        <v>18256</v>
      </c>
      <c r="K9" s="3">
        <v>9189</v>
      </c>
      <c r="L9" s="3">
        <v>13996</v>
      </c>
      <c r="M9">
        <v>1.0996844052671599</v>
      </c>
    </row>
    <row r="10" spans="2:13" x14ac:dyDescent="0.25">
      <c r="B10" t="s">
        <v>83</v>
      </c>
      <c r="C10" s="3">
        <v>2031</v>
      </c>
      <c r="D10" s="3">
        <v>1334</v>
      </c>
      <c r="E10" s="3">
        <v>285</v>
      </c>
      <c r="F10" s="3">
        <v>0</v>
      </c>
      <c r="G10" s="3">
        <v>285</v>
      </c>
      <c r="H10" s="3">
        <v>0</v>
      </c>
      <c r="I10" s="3">
        <v>10611</v>
      </c>
      <c r="J10" s="3">
        <v>18133</v>
      </c>
      <c r="K10" s="3">
        <v>10267</v>
      </c>
      <c r="L10" s="3">
        <v>12340</v>
      </c>
      <c r="M10">
        <v>1.0335054056686399</v>
      </c>
    </row>
    <row r="11" spans="2:13" x14ac:dyDescent="0.25">
      <c r="B11" t="s">
        <v>84</v>
      </c>
      <c r="C11" s="3">
        <v>1077</v>
      </c>
      <c r="D11" s="3">
        <v>-795</v>
      </c>
      <c r="E11" s="3">
        <v>455</v>
      </c>
      <c r="F11" s="3">
        <v>0</v>
      </c>
      <c r="G11" s="3">
        <v>455</v>
      </c>
      <c r="H11" s="3">
        <v>0</v>
      </c>
      <c r="I11" s="3">
        <v>10696</v>
      </c>
      <c r="J11" s="3">
        <v>19565</v>
      </c>
      <c r="K11" s="3">
        <v>8812</v>
      </c>
      <c r="L11" s="3">
        <v>15088</v>
      </c>
      <c r="M11">
        <v>1.2137993645029499</v>
      </c>
    </row>
    <row r="12" spans="2:13" x14ac:dyDescent="0.25">
      <c r="B12" t="s">
        <v>85</v>
      </c>
      <c r="C12" s="3">
        <v>2016</v>
      </c>
      <c r="D12" s="3">
        <v>1516</v>
      </c>
      <c r="E12" s="3">
        <v>1505</v>
      </c>
      <c r="F12" s="3">
        <v>0</v>
      </c>
      <c r="G12" s="3">
        <v>1505</v>
      </c>
      <c r="H12" s="3">
        <v>0</v>
      </c>
      <c r="I12" s="3">
        <v>13339</v>
      </c>
      <c r="J12" s="3">
        <v>17087</v>
      </c>
      <c r="K12" s="3">
        <v>10302</v>
      </c>
      <c r="L12" s="3">
        <v>12964</v>
      </c>
      <c r="M12">
        <v>1.2947971267714999</v>
      </c>
    </row>
    <row r="13" spans="2:13" x14ac:dyDescent="0.25">
      <c r="B13" t="s">
        <v>86</v>
      </c>
      <c r="C13" s="3">
        <v>1825</v>
      </c>
      <c r="D13" s="3">
        <v>1206</v>
      </c>
      <c r="E13" s="3">
        <v>912</v>
      </c>
      <c r="F13" s="3">
        <v>0</v>
      </c>
      <c r="G13" s="3">
        <v>912</v>
      </c>
      <c r="H13" s="3">
        <v>0</v>
      </c>
      <c r="I13" s="3">
        <v>10778</v>
      </c>
      <c r="J13" s="3">
        <v>16876</v>
      </c>
      <c r="K13" s="3">
        <v>9689</v>
      </c>
      <c r="L13" s="3">
        <v>11522</v>
      </c>
      <c r="M13">
        <v>1.1123955000515999</v>
      </c>
    </row>
    <row r="14" spans="2:13" x14ac:dyDescent="0.25">
      <c r="B14" t="s">
        <v>87</v>
      </c>
      <c r="C14" s="3">
        <v>2288</v>
      </c>
      <c r="D14" s="3">
        <v>1626</v>
      </c>
      <c r="E14" s="3">
        <v>2738</v>
      </c>
      <c r="F14" s="3">
        <v>0</v>
      </c>
      <c r="G14" s="3">
        <v>2738</v>
      </c>
      <c r="H14" s="3">
        <v>0</v>
      </c>
      <c r="I14" s="3">
        <v>10626</v>
      </c>
      <c r="J14" s="3">
        <v>16353</v>
      </c>
      <c r="K14" s="3">
        <v>9821</v>
      </c>
      <c r="L14" s="3">
        <v>11293</v>
      </c>
      <c r="M14">
        <v>1.08196721311475</v>
      </c>
    </row>
    <row r="15" spans="2:13" x14ac:dyDescent="0.25">
      <c r="B15" t="s">
        <v>88</v>
      </c>
      <c r="C15" s="3">
        <v>1809</v>
      </c>
      <c r="D15" s="3">
        <v>1122</v>
      </c>
      <c r="E15" s="3">
        <v>1010</v>
      </c>
      <c r="F15" s="3">
        <v>240</v>
      </c>
      <c r="G15" s="3">
        <v>1250</v>
      </c>
      <c r="H15" s="3">
        <v>0</v>
      </c>
      <c r="I15" s="3">
        <v>9401</v>
      </c>
      <c r="J15" s="3">
        <v>16774</v>
      </c>
      <c r="K15" s="3">
        <v>8893</v>
      </c>
      <c r="L15" s="3">
        <v>10526</v>
      </c>
      <c r="M15">
        <v>1.0571235803440899</v>
      </c>
    </row>
    <row r="16" spans="2:13" x14ac:dyDescent="0.25">
      <c r="B16" t="s">
        <v>89</v>
      </c>
      <c r="C16" s="3">
        <v>2924</v>
      </c>
      <c r="D16" s="3">
        <v>2155</v>
      </c>
      <c r="E16" s="3">
        <v>1060</v>
      </c>
      <c r="F16" s="3">
        <v>396</v>
      </c>
      <c r="G16" s="3">
        <v>1456</v>
      </c>
      <c r="H16" s="3">
        <v>0</v>
      </c>
      <c r="I16" s="3">
        <v>8953</v>
      </c>
      <c r="J16" s="3">
        <v>16601</v>
      </c>
      <c r="K16" s="3">
        <v>8566</v>
      </c>
      <c r="L16" s="3">
        <v>9967</v>
      </c>
      <c r="M16">
        <v>1.0451786131216401</v>
      </c>
    </row>
    <row r="17" spans="2:13" x14ac:dyDescent="0.25">
      <c r="B17" t="s">
        <v>90</v>
      </c>
      <c r="C17" s="3">
        <v>3194</v>
      </c>
      <c r="D17" s="3">
        <v>2329</v>
      </c>
      <c r="E17" s="3">
        <v>2244</v>
      </c>
      <c r="F17" s="3">
        <v>429</v>
      </c>
      <c r="G17" s="3">
        <v>2673</v>
      </c>
      <c r="H17" s="3">
        <v>0</v>
      </c>
      <c r="I17" s="3">
        <v>10529</v>
      </c>
      <c r="J17" s="3">
        <v>17215</v>
      </c>
      <c r="K17" s="3">
        <v>9428</v>
      </c>
      <c r="L17" s="3">
        <v>10449</v>
      </c>
      <c r="M17">
        <v>1.11677980483665</v>
      </c>
    </row>
    <row r="18" spans="2:13" x14ac:dyDescent="0.25">
      <c r="B18" t="s">
        <v>91</v>
      </c>
      <c r="C18" s="3">
        <v>3765</v>
      </c>
      <c r="D18" s="3">
        <v>2872</v>
      </c>
      <c r="E18" s="3">
        <v>1912</v>
      </c>
      <c r="F18" s="3">
        <v>381</v>
      </c>
      <c r="G18" s="3">
        <v>2293</v>
      </c>
      <c r="H18" s="3">
        <v>0</v>
      </c>
      <c r="I18" s="3">
        <v>10164</v>
      </c>
      <c r="J18" s="3">
        <v>18067</v>
      </c>
      <c r="K18" s="3">
        <v>9553</v>
      </c>
      <c r="L18" s="3">
        <v>11794</v>
      </c>
      <c r="M18">
        <v>1.06395896576991</v>
      </c>
    </row>
    <row r="19" spans="2:13" x14ac:dyDescent="0.25">
      <c r="B19" t="s">
        <v>92</v>
      </c>
      <c r="C19" s="3">
        <v>4238</v>
      </c>
      <c r="D19" s="3">
        <v>3298</v>
      </c>
      <c r="E19" s="3">
        <v>2648</v>
      </c>
      <c r="F19" s="3">
        <v>333</v>
      </c>
      <c r="G19" s="3">
        <v>2981</v>
      </c>
      <c r="H19" s="3">
        <v>0</v>
      </c>
      <c r="I19" s="3">
        <v>10940</v>
      </c>
      <c r="J19" s="3">
        <v>17986</v>
      </c>
      <c r="K19" s="3">
        <v>10037</v>
      </c>
      <c r="L19" s="3">
        <v>9084</v>
      </c>
      <c r="M19">
        <v>1.0899671216498901</v>
      </c>
    </row>
    <row r="20" spans="2:13" x14ac:dyDescent="0.25">
      <c r="B20" t="s">
        <v>93</v>
      </c>
      <c r="C20" s="3">
        <v>4421</v>
      </c>
      <c r="D20" s="3">
        <v>3495</v>
      </c>
      <c r="E20" s="3">
        <v>2168</v>
      </c>
      <c r="F20" s="3">
        <v>0</v>
      </c>
      <c r="G20" s="3">
        <v>2168</v>
      </c>
      <c r="H20" s="3">
        <v>0</v>
      </c>
      <c r="I20" s="3">
        <v>10683</v>
      </c>
      <c r="J20" s="3">
        <v>22756</v>
      </c>
      <c r="K20" s="3">
        <v>10542</v>
      </c>
      <c r="L20" s="3">
        <v>20032</v>
      </c>
      <c r="M20">
        <v>1.0133750711439899</v>
      </c>
    </row>
    <row r="21" spans="2:13" x14ac:dyDescent="0.25">
      <c r="B21" t="s">
        <v>94</v>
      </c>
      <c r="C21" s="3">
        <v>3487</v>
      </c>
      <c r="D21" s="3">
        <v>2321</v>
      </c>
      <c r="E21" s="3">
        <v>2391</v>
      </c>
      <c r="F21" s="3">
        <v>346</v>
      </c>
      <c r="G21" s="3">
        <v>2737</v>
      </c>
      <c r="H21" s="3">
        <v>0</v>
      </c>
      <c r="I21" s="3">
        <v>12477</v>
      </c>
      <c r="J21" s="3">
        <v>22634</v>
      </c>
      <c r="K21" s="3">
        <v>10703</v>
      </c>
      <c r="L21" s="3">
        <v>20279</v>
      </c>
      <c r="M21">
        <v>1.1657479211435999</v>
      </c>
    </row>
    <row r="22" spans="2:13" x14ac:dyDescent="0.25">
      <c r="B22" t="s">
        <v>95</v>
      </c>
      <c r="C22" s="3">
        <v>3801</v>
      </c>
      <c r="D22" s="3">
        <v>2727</v>
      </c>
      <c r="E22" s="3">
        <v>2261</v>
      </c>
      <c r="F22" s="3">
        <v>516</v>
      </c>
      <c r="G22" s="3">
        <v>2777</v>
      </c>
      <c r="H22" s="3">
        <v>0</v>
      </c>
      <c r="I22" s="3">
        <v>12893</v>
      </c>
      <c r="J22" s="3">
        <v>22220</v>
      </c>
      <c r="K22" s="3">
        <v>11401</v>
      </c>
      <c r="L22" s="3">
        <v>20215</v>
      </c>
      <c r="M22">
        <v>1.1308657135339</v>
      </c>
    </row>
    <row r="23" spans="2:13" x14ac:dyDescent="0.25">
      <c r="B23" t="s">
        <v>96</v>
      </c>
      <c r="C23" s="3">
        <v>4253</v>
      </c>
      <c r="D23" s="3">
        <v>3266</v>
      </c>
      <c r="E23" s="3">
        <v>3582</v>
      </c>
      <c r="F23" s="3">
        <v>0</v>
      </c>
      <c r="G23" s="3">
        <v>3582</v>
      </c>
      <c r="H23" s="3">
        <v>0</v>
      </c>
      <c r="I23" s="3">
        <v>14094</v>
      </c>
      <c r="J23" s="3">
        <v>23814</v>
      </c>
      <c r="K23" s="3">
        <v>12130</v>
      </c>
      <c r="L23" s="3">
        <v>24777</v>
      </c>
      <c r="M23">
        <v>1.1619126133553099</v>
      </c>
    </row>
    <row r="24" spans="2:13" x14ac:dyDescent="0.25">
      <c r="B24" t="s">
        <v>97</v>
      </c>
      <c r="C24" s="3">
        <v>1561</v>
      </c>
      <c r="D24" s="3">
        <v>619</v>
      </c>
      <c r="E24" s="3">
        <v>1898</v>
      </c>
      <c r="F24" s="3">
        <v>0</v>
      </c>
      <c r="G24" s="3">
        <v>1898</v>
      </c>
      <c r="H24" s="3">
        <v>0</v>
      </c>
      <c r="I24" s="3">
        <v>13855</v>
      </c>
      <c r="J24" s="3">
        <v>24802</v>
      </c>
      <c r="K24" s="3">
        <v>12155</v>
      </c>
      <c r="L24" s="3">
        <v>26463</v>
      </c>
      <c r="M24">
        <v>1.13986013986013</v>
      </c>
    </row>
    <row r="25" spans="2:13" x14ac:dyDescent="0.25">
      <c r="B25" t="s">
        <v>98</v>
      </c>
      <c r="C25" s="3">
        <v>4546</v>
      </c>
      <c r="D25" s="3">
        <v>3710</v>
      </c>
      <c r="E25" s="3">
        <v>2617</v>
      </c>
      <c r="F25" s="3">
        <v>0</v>
      </c>
      <c r="G25" s="3">
        <v>2617</v>
      </c>
      <c r="H25" s="3">
        <v>0</v>
      </c>
      <c r="I25" s="3">
        <v>13329</v>
      </c>
      <c r="J25" s="3">
        <v>22859</v>
      </c>
      <c r="K25" s="3">
        <v>11120</v>
      </c>
      <c r="L25" s="3">
        <v>20150</v>
      </c>
      <c r="M25">
        <v>1.19865107913669</v>
      </c>
    </row>
    <row r="26" spans="2:13" x14ac:dyDescent="0.25">
      <c r="B26" t="s">
        <v>99</v>
      </c>
      <c r="C26" s="3">
        <v>3866</v>
      </c>
      <c r="D26" s="3">
        <v>3021</v>
      </c>
      <c r="E26" s="3">
        <v>1446</v>
      </c>
      <c r="F26" s="3">
        <v>0</v>
      </c>
      <c r="G26" s="3">
        <v>1446</v>
      </c>
      <c r="H26" s="3">
        <v>0</v>
      </c>
      <c r="I26" s="3">
        <v>12322</v>
      </c>
      <c r="J26" s="3">
        <v>24724</v>
      </c>
      <c r="K26" s="3">
        <v>11112</v>
      </c>
      <c r="L26" s="3">
        <v>22534</v>
      </c>
      <c r="M26">
        <v>1.1088912886969</v>
      </c>
    </row>
    <row r="27" spans="2:13" x14ac:dyDescent="0.25">
      <c r="B27" t="s">
        <v>100</v>
      </c>
      <c r="C27" s="3">
        <v>5101</v>
      </c>
      <c r="D27" s="3">
        <v>4162</v>
      </c>
      <c r="E27" s="3">
        <v>1090</v>
      </c>
      <c r="F27" s="3">
        <v>0</v>
      </c>
      <c r="G27" s="3">
        <v>1090</v>
      </c>
      <c r="H27" s="3">
        <v>0</v>
      </c>
      <c r="I27" s="3">
        <v>14573</v>
      </c>
      <c r="J27" s="3">
        <v>34731</v>
      </c>
      <c r="K27" s="3">
        <v>13918</v>
      </c>
      <c r="L27" s="3">
        <v>32289</v>
      </c>
      <c r="M27">
        <v>1.0470613593907101</v>
      </c>
    </row>
    <row r="28" spans="2:13" x14ac:dyDescent="0.25">
      <c r="B28" t="s">
        <v>101</v>
      </c>
      <c r="C28" s="3">
        <v>5189</v>
      </c>
      <c r="D28" s="3">
        <v>4126</v>
      </c>
      <c r="E28" s="3">
        <v>1837</v>
      </c>
      <c r="F28" s="3">
        <v>0</v>
      </c>
      <c r="G28" s="3">
        <v>1837</v>
      </c>
      <c r="H28" s="3">
        <v>0</v>
      </c>
      <c r="I28" s="3">
        <v>15108</v>
      </c>
      <c r="J28" s="3">
        <v>32698</v>
      </c>
      <c r="K28" s="3">
        <v>12542</v>
      </c>
      <c r="L28" s="3">
        <v>33658</v>
      </c>
      <c r="M28">
        <v>1.2045925689682599</v>
      </c>
    </row>
    <row r="29" spans="2:13" x14ac:dyDescent="0.25">
      <c r="B29" t="s">
        <v>102</v>
      </c>
      <c r="C29" s="3">
        <v>6476</v>
      </c>
      <c r="D29" s="3">
        <v>5299</v>
      </c>
      <c r="E29" s="3">
        <v>2861</v>
      </c>
      <c r="F29" s="3">
        <v>0</v>
      </c>
      <c r="G29" s="3">
        <v>2861</v>
      </c>
      <c r="H29" s="3">
        <v>0</v>
      </c>
      <c r="I29" s="3">
        <v>17505</v>
      </c>
      <c r="J29" s="3">
        <v>29115</v>
      </c>
      <c r="K29" s="3">
        <v>12913</v>
      </c>
      <c r="L29" s="3">
        <v>34483</v>
      </c>
      <c r="M29">
        <v>1.35561062495159</v>
      </c>
    </row>
    <row r="30" spans="2:13" x14ac:dyDescent="0.25">
      <c r="B30" t="s">
        <v>103</v>
      </c>
      <c r="C30" s="3">
        <v>3138</v>
      </c>
      <c r="D30" s="3">
        <v>1860</v>
      </c>
      <c r="E30" s="3">
        <v>772</v>
      </c>
      <c r="F30" s="3">
        <v>0</v>
      </c>
      <c r="G30" s="3">
        <v>772</v>
      </c>
      <c r="H30" s="3">
        <v>0</v>
      </c>
      <c r="I30" s="3">
        <v>16103</v>
      </c>
      <c r="J30" s="3">
        <v>28773</v>
      </c>
      <c r="K30" s="3">
        <v>14398</v>
      </c>
      <c r="L30" s="3">
        <v>29029</v>
      </c>
      <c r="M30">
        <v>1.1184192248923399</v>
      </c>
    </row>
    <row r="31" spans="2:13" x14ac:dyDescent="0.25">
      <c r="B31" t="s">
        <v>104</v>
      </c>
      <c r="C31" s="3">
        <v>7311</v>
      </c>
      <c r="D31" s="3">
        <v>5827</v>
      </c>
      <c r="E31" s="3">
        <v>1514</v>
      </c>
      <c r="F31" s="3">
        <v>0</v>
      </c>
      <c r="G31" s="3">
        <v>1514</v>
      </c>
      <c r="H31" s="3">
        <v>0</v>
      </c>
      <c r="I31" s="3">
        <v>17095</v>
      </c>
      <c r="J31" s="3">
        <v>30433</v>
      </c>
      <c r="K31" s="3">
        <v>13972</v>
      </c>
      <c r="L31" s="3">
        <v>30385</v>
      </c>
      <c r="M31">
        <v>1.22351846550243</v>
      </c>
    </row>
    <row r="32" spans="2:13" x14ac:dyDescent="0.25">
      <c r="B32" t="s">
        <v>105</v>
      </c>
      <c r="C32" s="3">
        <v>8183</v>
      </c>
      <c r="D32" s="3">
        <v>6417</v>
      </c>
      <c r="E32" s="3">
        <v>3160</v>
      </c>
      <c r="F32" s="3">
        <v>0</v>
      </c>
      <c r="G32" s="3">
        <v>3160</v>
      </c>
      <c r="H32" s="3">
        <v>0</v>
      </c>
      <c r="I32" s="3">
        <v>19378</v>
      </c>
      <c r="J32" s="3">
        <v>31332</v>
      </c>
      <c r="K32" s="3">
        <v>13933</v>
      </c>
      <c r="L32" s="3">
        <v>30739</v>
      </c>
      <c r="M32">
        <v>1.3907988229383399</v>
      </c>
    </row>
    <row r="33" spans="2:13" x14ac:dyDescent="0.25">
      <c r="B33" t="s">
        <v>106</v>
      </c>
      <c r="C33" s="3">
        <v>9221</v>
      </c>
      <c r="D33" s="3">
        <v>7699</v>
      </c>
      <c r="E33" s="3">
        <v>3604</v>
      </c>
      <c r="F33" s="3">
        <v>0</v>
      </c>
      <c r="G33" s="3">
        <v>3604</v>
      </c>
      <c r="H33" s="3">
        <v>0</v>
      </c>
      <c r="I33" s="3">
        <v>19815</v>
      </c>
      <c r="J33" s="3">
        <v>31058</v>
      </c>
      <c r="K33" s="3">
        <v>13997</v>
      </c>
      <c r="L33" s="3">
        <v>25917</v>
      </c>
      <c r="M33">
        <v>1.4156604986782799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32"/>
  <sheetViews>
    <sheetView tabSelected="1" workbookViewId="0">
      <selection activeCell="I14" sqref="I14"/>
    </sheetView>
  </sheetViews>
  <sheetFormatPr defaultRowHeight="15" x14ac:dyDescent="0.25"/>
  <cols>
    <col min="3" max="3" width="10" customWidth="1"/>
    <col min="4" max="4" width="14.42578125" customWidth="1"/>
    <col min="14" max="20" width="10.5703125" bestFit="1" customWidth="1"/>
  </cols>
  <sheetData>
    <row r="2" spans="2:20" x14ac:dyDescent="0.25">
      <c r="B2" t="s">
        <v>42</v>
      </c>
      <c r="C2" t="s">
        <v>65</v>
      </c>
      <c r="D2" t="s">
        <v>1</v>
      </c>
      <c r="E2" t="s">
        <v>51</v>
      </c>
      <c r="I2" s="34" t="s">
        <v>74</v>
      </c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</row>
    <row r="3" spans="2:20" x14ac:dyDescent="0.25">
      <c r="C3" s="3"/>
      <c r="D3" s="1"/>
      <c r="E3" s="2"/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C4" s="3"/>
      <c r="D4" s="1"/>
      <c r="E4" s="2"/>
      <c r="I4" t="s">
        <v>47</v>
      </c>
      <c r="J4" s="3">
        <v>0</v>
      </c>
      <c r="K4" s="3">
        <f>(J4*$J6)+J4</f>
        <v>0</v>
      </c>
      <c r="L4" s="3">
        <f t="shared" ref="L4:T4" si="0">(K4*$J6)+K4</f>
        <v>0</v>
      </c>
      <c r="M4" s="3">
        <f t="shared" si="0"/>
        <v>0</v>
      </c>
      <c r="N4" s="3">
        <f t="shared" si="0"/>
        <v>0</v>
      </c>
      <c r="O4" s="3">
        <f t="shared" si="0"/>
        <v>0</v>
      </c>
      <c r="P4" s="3">
        <f t="shared" si="0"/>
        <v>0</v>
      </c>
      <c r="Q4" s="3">
        <f t="shared" si="0"/>
        <v>0</v>
      </c>
      <c r="R4" s="3">
        <f t="shared" si="0"/>
        <v>0</v>
      </c>
      <c r="S4" s="3">
        <f t="shared" si="0"/>
        <v>0</v>
      </c>
      <c r="T4" s="3">
        <f t="shared" si="0"/>
        <v>0</v>
      </c>
    </row>
    <row r="5" spans="2:20" x14ac:dyDescent="0.25">
      <c r="C5" s="3"/>
      <c r="D5" s="1"/>
      <c r="E5" s="2"/>
      <c r="I5" t="s">
        <v>48</v>
      </c>
      <c r="J5" s="3">
        <v>0</v>
      </c>
      <c r="K5" s="1" t="e">
        <f>K4/$J7</f>
        <v>#DIV/0!</v>
      </c>
      <c r="L5" s="1" t="e">
        <f t="shared" ref="L5:T5" si="1">L4/$J7</f>
        <v>#DIV/0!</v>
      </c>
      <c r="M5" s="1" t="e">
        <f t="shared" si="1"/>
        <v>#DIV/0!</v>
      </c>
      <c r="N5" s="1" t="e">
        <f t="shared" si="1"/>
        <v>#DIV/0!</v>
      </c>
      <c r="O5" s="1" t="e">
        <f t="shared" si="1"/>
        <v>#DIV/0!</v>
      </c>
      <c r="P5" s="1" t="e">
        <f t="shared" si="1"/>
        <v>#DIV/0!</v>
      </c>
      <c r="Q5" s="1" t="e">
        <f t="shared" si="1"/>
        <v>#DIV/0!</v>
      </c>
      <c r="R5" s="1" t="e">
        <f t="shared" si="1"/>
        <v>#DIV/0!</v>
      </c>
      <c r="S5" s="1" t="e">
        <f t="shared" si="1"/>
        <v>#DIV/0!</v>
      </c>
      <c r="T5" s="1" t="e">
        <f t="shared" si="1"/>
        <v>#DIV/0!</v>
      </c>
    </row>
    <row r="6" spans="2:20" x14ac:dyDescent="0.25">
      <c r="C6" s="3"/>
      <c r="D6" s="1"/>
      <c r="E6" s="2"/>
      <c r="I6" t="s">
        <v>49</v>
      </c>
      <c r="J6" s="17">
        <v>0</v>
      </c>
    </row>
    <row r="7" spans="2:20" x14ac:dyDescent="0.25">
      <c r="C7" s="3"/>
      <c r="D7" s="1"/>
      <c r="E7" s="2"/>
      <c r="I7" t="s">
        <v>50</v>
      </c>
      <c r="J7" s="2">
        <v>0</v>
      </c>
    </row>
    <row r="8" spans="2:20" x14ac:dyDescent="0.25">
      <c r="C8" s="3"/>
      <c r="D8" s="1"/>
      <c r="E8" s="2"/>
      <c r="I8" t="s">
        <v>51</v>
      </c>
      <c r="J8" s="2" t="e">
        <f>J4/$J5</f>
        <v>#DIV/0!</v>
      </c>
      <c r="K8" s="2" t="e">
        <f t="shared" ref="K8:T8" si="2">K4/$J5</f>
        <v>#DIV/0!</v>
      </c>
      <c r="L8" s="2" t="e">
        <f t="shared" si="2"/>
        <v>#DIV/0!</v>
      </c>
      <c r="M8" s="2" t="e">
        <f t="shared" si="2"/>
        <v>#DIV/0!</v>
      </c>
      <c r="N8" s="2" t="e">
        <f t="shared" si="2"/>
        <v>#DIV/0!</v>
      </c>
      <c r="O8" s="2" t="e">
        <f t="shared" si="2"/>
        <v>#DIV/0!</v>
      </c>
      <c r="P8" s="2" t="e">
        <f t="shared" si="2"/>
        <v>#DIV/0!</v>
      </c>
      <c r="Q8" s="2" t="e">
        <f t="shared" si="2"/>
        <v>#DIV/0!</v>
      </c>
      <c r="R8" s="2" t="e">
        <f t="shared" si="2"/>
        <v>#DIV/0!</v>
      </c>
      <c r="S8" s="2" t="e">
        <f t="shared" si="2"/>
        <v>#DIV/0!</v>
      </c>
      <c r="T8" s="2" t="e">
        <f t="shared" si="2"/>
        <v>#DIV/0!</v>
      </c>
    </row>
    <row r="9" spans="2:20" x14ac:dyDescent="0.25">
      <c r="C9" s="3"/>
      <c r="D9" s="1"/>
      <c r="E9" s="2"/>
    </row>
    <row r="10" spans="2:20" x14ac:dyDescent="0.25">
      <c r="C10" s="3"/>
      <c r="D10" s="1"/>
      <c r="E10" s="2"/>
    </row>
    <row r="11" spans="2:20" x14ac:dyDescent="0.25">
      <c r="C11" s="3"/>
      <c r="D11" s="1"/>
      <c r="E11" s="2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</row>
    <row r="12" spans="2:20" x14ac:dyDescent="0.25">
      <c r="C12" s="3"/>
      <c r="D12" s="1"/>
      <c r="E12" s="2"/>
    </row>
    <row r="13" spans="2:20" x14ac:dyDescent="0.25">
      <c r="C13" s="3"/>
      <c r="D13" s="1"/>
      <c r="E13" s="2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C14" s="3"/>
      <c r="D14" s="1"/>
      <c r="E14" s="2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C15" s="3"/>
      <c r="D15" s="1"/>
      <c r="E15" s="2"/>
      <c r="J15" s="17"/>
    </row>
    <row r="16" spans="2:20" x14ac:dyDescent="0.25">
      <c r="C16" s="3"/>
      <c r="D16" s="1"/>
      <c r="E16" s="2"/>
      <c r="J16" s="2"/>
    </row>
    <row r="17" spans="3:20" x14ac:dyDescent="0.25">
      <c r="C17" s="3"/>
      <c r="D17" s="1"/>
      <c r="E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3:20" x14ac:dyDescent="0.25">
      <c r="C18" s="3"/>
      <c r="D18" s="1"/>
      <c r="E18" s="2"/>
    </row>
    <row r="19" spans="3:20" x14ac:dyDescent="0.25">
      <c r="C19" s="3"/>
      <c r="D19" s="1"/>
      <c r="E19" s="2"/>
    </row>
    <row r="20" spans="3:20" x14ac:dyDescent="0.25">
      <c r="C20" s="3"/>
      <c r="D20" s="1"/>
      <c r="E20" s="2"/>
    </row>
    <row r="21" spans="3:20" x14ac:dyDescent="0.25">
      <c r="C21" s="3"/>
      <c r="D21" s="1"/>
      <c r="E21" s="2"/>
    </row>
    <row r="22" spans="3:20" x14ac:dyDescent="0.25">
      <c r="C22" s="3"/>
      <c r="D22" s="1"/>
      <c r="E22" s="2"/>
    </row>
    <row r="23" spans="3:20" x14ac:dyDescent="0.25">
      <c r="C23" s="3"/>
      <c r="D23" s="3"/>
      <c r="E23" s="2"/>
    </row>
    <row r="24" spans="3:20" x14ac:dyDescent="0.25">
      <c r="C24" s="3"/>
      <c r="D24" s="3"/>
      <c r="E24" s="2"/>
    </row>
    <row r="25" spans="3:20" x14ac:dyDescent="0.25">
      <c r="C25" s="3"/>
      <c r="D25" s="3"/>
      <c r="E25" s="2"/>
    </row>
    <row r="26" spans="3:20" x14ac:dyDescent="0.25">
      <c r="C26" s="3"/>
      <c r="D26" s="3"/>
      <c r="E26" s="2"/>
    </row>
    <row r="27" spans="3:20" x14ac:dyDescent="0.25">
      <c r="C27" s="3"/>
      <c r="D27" s="3"/>
      <c r="E27" s="2"/>
    </row>
    <row r="28" spans="3:20" x14ac:dyDescent="0.25">
      <c r="C28" s="3"/>
      <c r="D28" s="3"/>
      <c r="E28" s="2"/>
    </row>
    <row r="29" spans="3:20" x14ac:dyDescent="0.25">
      <c r="C29" s="3"/>
      <c r="D29" s="3"/>
      <c r="E29" s="2"/>
    </row>
    <row r="30" spans="3:20" x14ac:dyDescent="0.25">
      <c r="C30" s="3"/>
      <c r="D30" s="3"/>
      <c r="E30" s="2"/>
    </row>
    <row r="31" spans="3:20" x14ac:dyDescent="0.25">
      <c r="C31" s="3"/>
      <c r="D31" s="3"/>
      <c r="E31" s="2"/>
    </row>
    <row r="32" spans="3:20" x14ac:dyDescent="0.25">
      <c r="C32" s="3"/>
      <c r="D32" s="3"/>
      <c r="E32" s="2"/>
    </row>
  </sheetData>
  <mergeCells count="1">
    <mergeCell ref="I2:T2"/>
  </mergeCell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A1"/>
  <sheetViews>
    <sheetView topLeftCell="B1" workbookViewId="0">
      <selection activeCell="B1" sqref="B1:N1048576"/>
    </sheetView>
  </sheetViews>
  <sheetFormatPr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5" t="s">
        <v>39</v>
      </c>
      <c r="D2" s="35"/>
      <c r="G2" s="36" t="s">
        <v>44</v>
      </c>
      <c r="H2" s="36"/>
      <c r="K2" s="37" t="s">
        <v>45</v>
      </c>
      <c r="L2" s="38"/>
    </row>
    <row r="3" spans="3:12" x14ac:dyDescent="0.25">
      <c r="C3" s="35"/>
      <c r="D3" s="35"/>
      <c r="G3" s="36"/>
      <c r="H3" s="36"/>
      <c r="K3" s="38"/>
      <c r="L3" s="38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BackTest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2022-06-19T11:43:41Z</dcterms:modified>
</cp:coreProperties>
</file>