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Analysis/AAPL/"/>
    </mc:Choice>
  </mc:AlternateContent>
  <xr:revisionPtr revIDLastSave="68" documentId="8_{FCD0D65F-5E57-4337-A2DB-36D296810CCD}" xr6:coauthVersionLast="47" xr6:coauthVersionMax="47" xr10:uidLastSave="{B72C4A35-85FD-4354-BADE-BC503C9A9ECB}"/>
  <bookViews>
    <workbookView xWindow="-90" yWindow="-16320" windowWidth="29040" windowHeight="15720" tabRatio="720" activeTab="1" xr2:uid="{9825DF3D-1B58-4C24-A60D-565D808A20BC}"/>
  </bookViews>
  <sheets>
    <sheet name="Aesop" sheetId="4" r:id="rId1"/>
    <sheet name="Margins" sheetId="2" r:id="rId2"/>
    <sheet name="Growth" sheetId="9" r:id="rId3"/>
    <sheet name="Owner" sheetId="6" r:id="rId4"/>
    <sheet name="Formulas" sheetId="5" r:id="rId5"/>
    <sheet name="Ebond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" i="6"/>
  <c r="J8" i="10"/>
  <c r="K5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H33" i="9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8" i="10" l="1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  <c r="L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4" i="9"/>
  <c r="J3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4" i="9"/>
  <c r="H3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4" i="9"/>
  <c r="F3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4" i="9"/>
  <c r="D3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4" i="9"/>
</calcChain>
</file>

<file path=xl/sharedStrings.xml><?xml version="1.0" encoding="utf-8"?>
<sst xmlns="http://schemas.openxmlformats.org/spreadsheetml/2006/main" count="241" uniqueCount="103">
  <si>
    <t>PriceMean</t>
  </si>
  <si>
    <t>PriceMedian</t>
  </si>
  <si>
    <t>DivMean</t>
  </si>
  <si>
    <t>DivMedian</t>
  </si>
  <si>
    <t>CY</t>
  </si>
  <si>
    <t>Fiscal Year</t>
  </si>
  <si>
    <t>LowPrice</t>
  </si>
  <si>
    <t>HighPrice</t>
  </si>
  <si>
    <t>RPS</t>
  </si>
  <si>
    <t>LP/R</t>
  </si>
  <si>
    <t>HP/R</t>
  </si>
  <si>
    <t>FCFPS</t>
  </si>
  <si>
    <t>LP/FCF</t>
  </si>
  <si>
    <t>HP/FCF</t>
  </si>
  <si>
    <t>EPS</t>
  </si>
  <si>
    <t>LP/E</t>
  </si>
  <si>
    <t>HP/E</t>
  </si>
  <si>
    <t>FY</t>
  </si>
  <si>
    <t>MinPrice</t>
  </si>
  <si>
    <t>MaxPrice</t>
  </si>
  <si>
    <t>LowYield</t>
  </si>
  <si>
    <t>HighYield</t>
  </si>
  <si>
    <t>Revenue</t>
  </si>
  <si>
    <t>RevGro</t>
  </si>
  <si>
    <t>Dividend</t>
  </si>
  <si>
    <t>DivGro</t>
  </si>
  <si>
    <t>DivPerShare</t>
  </si>
  <si>
    <t>DPSGro</t>
  </si>
  <si>
    <t>MarketValue</t>
  </si>
  <si>
    <t>MVGro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</si>
  <si>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</si>
  <si>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</si>
  <si>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</si>
  <si>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</si>
  <si>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</si>
  <si>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</si>
  <si>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</si>
  <si>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</si>
  <si>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</si>
  <si>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</si>
  <si>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</si>
  <si>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</si>
  <si>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</si>
  <si>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</si>
  <si>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</si>
  <si>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</si>
  <si>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</si>
  <si>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</si>
  <si>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</si>
  <si>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CfoMargin</t>
  </si>
  <si>
    <t>CAPEX</t>
  </si>
  <si>
    <t>CapexMargin</t>
  </si>
  <si>
    <t>FcfMargin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</si>
  <si>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</si>
  <si>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</si>
  <si>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</si>
  <si>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</si>
  <si>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</si>
  <si>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</si>
  <si>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</si>
  <si>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</si>
  <si>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</si>
  <si>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</si>
  <si>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</si>
  <si>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</si>
  <si>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</si>
  <si>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</si>
  <si>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</si>
  <si>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</si>
  <si>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YOC</t>
  </si>
  <si>
    <t>[Analysis -2022] [Div = ][Price Pivot ][Growth]</t>
  </si>
  <si>
    <t>MM</t>
  </si>
  <si>
    <t>1992-09</t>
  </si>
  <si>
    <t>1993-09</t>
  </si>
  <si>
    <t>1994-09</t>
  </si>
  <si>
    <t>1995-09</t>
  </si>
  <si>
    <t>1996-09</t>
  </si>
  <si>
    <t>1997-09</t>
  </si>
  <si>
    <t>1998-09</t>
  </si>
  <si>
    <t>1999-09</t>
  </si>
  <si>
    <t>2000-09</t>
  </si>
  <si>
    <t>2001-09</t>
  </si>
  <si>
    <t>2002-09</t>
  </si>
  <si>
    <t>2003-09</t>
  </si>
  <si>
    <t>2004-09</t>
  </si>
  <si>
    <t>2005-09</t>
  </si>
  <si>
    <t>2006-09</t>
  </si>
  <si>
    <t>2007-09</t>
  </si>
  <si>
    <t>2008-09</t>
  </si>
  <si>
    <t>2009-09</t>
  </si>
  <si>
    <t>2010-09</t>
  </si>
  <si>
    <t>2011-09</t>
  </si>
  <si>
    <t>2012-09</t>
  </si>
  <si>
    <t>2013-09</t>
  </si>
  <si>
    <t>2014-09</t>
  </si>
  <si>
    <t>2015-09</t>
  </si>
  <si>
    <t>2016-09</t>
  </si>
  <si>
    <t>2017-09</t>
  </si>
  <si>
    <t>2018-09</t>
  </si>
  <si>
    <t>2019-09</t>
  </si>
  <si>
    <t>2020-09</t>
  </si>
  <si>
    <t>2021-09</t>
  </si>
  <si>
    <t>2022-09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</si>
</sst>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0" fontId="0" fillId="2" borderId="0" xfId="0" applyFill="1"/>
    <xf numFmtId="44" fontId="0" fillId="2" borderId="0" xfId="0" applyNumberFormat="1" applyFill="1"/>
    <xf numFmtId="44" fontId="0" fillId="0" borderId="0" xfId="2" applyFont="1"/>
    <xf numFmtId="0" fontId="0" fillId="4" borderId="0" xfId="0" applyFill="1"/>
    <xf numFmtId="44" fontId="0" fillId="4" borderId="0" xfId="2" applyFont="1" applyFill="1"/>
    <xf numFmtId="10" fontId="0" fillId="4" borderId="0" xfId="1" applyNumberFormat="1" applyFont="1" applyFill="1"/>
    <xf numFmtId="0" fontId="0" fillId="5" borderId="0" xfId="0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5" borderId="0" xfId="2" applyFont="1" applyFill="1"/>
    <xf numFmtId="164" fontId="0" fillId="5" borderId="0" xfId="0" applyNumberFormat="1" applyFill="1"/>
    <xf numFmtId="0" fontId="0" fillId="6" borderId="0" xfId="0" applyFill="1"/>
    <xf numFmtId="164" fontId="0" fillId="4" borderId="0" xfId="0" applyNumberFormat="1" applyFill="1"/>
    <xf numFmtId="9" fontId="0" fillId="6" borderId="0" xfId="1" applyNumberFormat="1" applyFont="1" applyFill="1"/>
    <xf numFmtId="9" fontId="0" fillId="6" borderId="0" xfId="1" applyFont="1" applyFill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0" fillId="3" borderId="1" xfId="0" applyFill="1" applyBorder="1"/>
    <xf numFmtId="0" fontId="2" fillId="6" borderId="1" xfId="0" applyFont="1" applyFill="1" applyBorder="1"/>
    <xf numFmtId="44" fontId="2" fillId="6" borderId="1" xfId="2" applyFont="1" applyFill="1" applyBorder="1"/>
    <xf numFmtId="9" fontId="2" fillId="6" borderId="1" xfId="1" applyFont="1" applyFill="1" applyBorder="1"/>
    <xf numFmtId="0" fontId="2" fillId="7" borderId="1" xfId="0" applyFont="1" applyFill="1" applyBorder="1"/>
    <xf numFmtId="44" fontId="2" fillId="7" borderId="1" xfId="2" applyFont="1" applyFill="1" applyBorder="1"/>
    <xf numFmtId="0" fontId="0" fillId="7" borderId="0" xfId="0" applyFill="1"/>
    <xf numFmtId="165" fontId="0" fillId="0" borderId="0" xfId="1" applyNumberFormat="1" applyFont="1"/>
    <xf numFmtId="0" fontId="0" fillId="3" borderId="0" xfId="0" applyFill="1"/>
    <xf numFmtId="9" fontId="0" fillId="3" borderId="0" xfId="1" applyFont="1" applyFill="1"/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36">
    <dxf>
      <numFmt numFmtId="14" formatCode="0.00%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theme="4" tint="0.59999389629810485"/>
        </patternFill>
      </fill>
    </dxf>
    <dxf>
      <numFmt numFmtId="14" formatCode="0.00%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J33" totalsRowShown="0">
  <autoFilter ref="B3:J33" xr:uid="{CC465B3B-07DF-45B2-A4C7-6673C75C36E3}"/>
  <tableColumns count="9">
    <tableColumn id="1" xr3:uid="{C9E7A322-3B72-4FD9-A543-8D859BB5B277}" name="CY"/>
    <tableColumn id="2" xr3:uid="{CC7E0DC4-C81C-4EAB-B498-D06AAA4CFA12}" name="MinPrice" dataDxfId="35"/>
    <tableColumn id="3" xr3:uid="{59C0C3F5-1927-4D3A-A9F5-9442547A4B36}" name="MaxPrice" dataDxfId="34"/>
    <tableColumn id="4" xr3:uid="{CE3C0130-A44E-4882-985C-70F35028953D}" name="PriceMean" dataDxfId="33"/>
    <tableColumn id="5" xr3:uid="{8EF5D246-211D-4EE5-99F0-22A9BA1261B6}" name="PriceMedian" dataDxfId="32"/>
    <tableColumn id="6" xr3:uid="{60F9DAEA-0E91-491A-918D-91BC5E3E4832}" name="LowYield" dataDxfId="31" dataCellStyle="Percent"/>
    <tableColumn id="7" xr3:uid="{131C0FD6-FF3D-40D2-86BF-0CA31FEFDFB4}" name="HighYield" dataDxfId="30" dataCellStyle="Percent"/>
    <tableColumn id="8" xr3:uid="{3A4DF5EF-35AA-4285-9F70-645E7BDAD0C5}" name="DivMean" dataDxfId="29" dataCellStyle="Percent"/>
    <tableColumn id="9" xr3:uid="{B95D3B00-F5E6-483D-8585-A79B6158BCB3}" name="DivMedian" dataDxfId="28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Coupon" dataCellStyle="Currency"/>
    <tableColumn id="3" xr3:uid="{F8D5CBD2-C854-43E6-98C3-6FCD800ECAB2}" name="PriceMedian" dataCellStyle="Currency"/>
    <tableColumn id="4" xr3:uid="{B71715D7-F5E8-42E7-93CA-1A9118BEE218}" name="YOC" dataDxfId="0" dataCellStyle="Percent">
      <calculatedColumnFormula>Table7[[#This Row],[Coupon]]/Table7[[#This Row],[PriceMedian]]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L3:W33" totalsRowShown="0">
  <autoFilter ref="L3:W33" xr:uid="{10671DA0-6975-463D-88D8-DF5B851D74DD}"/>
  <tableColumns count="12">
    <tableColumn id="1" xr3:uid="{E95A5EA6-8C37-450D-BF76-C50C15336E54}" name="FY"/>
    <tableColumn id="2" xr3:uid="{8747F51E-820F-4468-BCC3-48363D5907BA}" name="LowPrice" dataDxfId="27" dataCellStyle="Currency"/>
    <tableColumn id="3" xr3:uid="{0384F1EE-FFB5-407C-BEE1-9ACA12902632}" name="HighPrice" dataDxfId="26" dataCellStyle="Currency"/>
    <tableColumn id="4" xr3:uid="{CB7E9246-F4BD-4729-AEEF-6B492176E463}" name="RPS" dataCellStyle="Currency"/>
    <tableColumn id="5" xr3:uid="{38E590BD-6779-455E-AAD6-D6BF73040176}" name="LP/R" dataDxfId="25"/>
    <tableColumn id="6" xr3:uid="{A824D407-B985-4B0A-963D-1C4B29E61195}" name="HP/R" dataDxfId="24"/>
    <tableColumn id="7" xr3:uid="{8449A9C0-E2CF-4912-B46C-514654E50275}" name="FCFPS" dataCellStyle="Currency"/>
    <tableColumn id="8" xr3:uid="{05F0B1A5-314B-4E98-8ECF-282F17A63780}" name="LP/FCF" dataDxfId="23"/>
    <tableColumn id="9" xr3:uid="{2F81A370-4427-43EF-9614-E702E70853F8}" name="HP/FCF" dataDxfId="22"/>
    <tableColumn id="10" xr3:uid="{C216ACE0-25C2-44B8-9536-29C417ACD356}" name="EPS"/>
    <tableColumn id="11" xr3:uid="{0194C2E4-463D-4C97-B0B9-2713EB0DADE9}" name="LP/E" dataDxfId="21"/>
    <tableColumn id="12" xr3:uid="{7E27F257-4F4B-47A6-BE74-21F38CA09F32}" name="HP/E" dataDxfId="2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S32" totalsRowShown="0">
  <autoFilter ref="B2:S32" xr:uid="{0D7DA046-7075-438B-BFBC-B4556CD2103D}"/>
  <tableColumns count="18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19" dataCellStyle="Percent">
      <calculatedColumnFormula>Table4[[#This Row],[GrossProfit]]/Table4[[#This Row],[Revenue]]</calculatedColumnFormula>
    </tableColumn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18" dataCellStyle="Percent">
      <calculatedColumnFormula>Table4[[#This Row],[OperatingProfit]]/Table4[[#This Row],[Revenue]]</calculatedColumnFormula>
    </tableColumn>
    <tableColumn id="9" xr3:uid="{6F33ACA0-58FC-4A42-AE23-29CB12B46808}" name="NetProfit" dataCellStyle="Currency"/>
    <tableColumn id="10" xr3:uid="{C35EB3C6-5BDB-4D32-AE01-CD9DB9910314}" name="NetMargin" dataDxfId="17" dataCellStyle="Percent">
      <calculatedColumnFormula>Table4[[#This Row],[NetProfit]]/Table4[[#This Row],[Revenue]]</calculatedColumnFormula>
    </tableColumn>
    <tableColumn id="11" xr3:uid="{F0364200-1EE9-45E1-B7A7-2B6C5AC7A838}" name="CashFromOps" dataCellStyle="Currency"/>
    <tableColumn id="12" xr3:uid="{0119C3F0-E3BA-465F-BA8C-1C6E43BFD01B}" name="CfoMargin" dataDxfId="16" dataCellStyle="Percent">
      <calculatedColumnFormula>Table4[[#This Row],[CashFromOps]]/Table4[[#This Row],[Revenue]]</calculatedColumnFormula>
    </tableColumn>
    <tableColumn id="13" xr3:uid="{A8179D66-84F1-4F36-8FB7-10813A416F83}" name="CAPEX" dataCellStyle="Currency"/>
    <tableColumn id="14" xr3:uid="{AA40C489-FB64-4695-8679-DF4FA0272927}" name="CapexMargin" dataDxfId="15" dataCellStyle="Percent">
      <calculatedColumnFormula>ABS(Table4[[#This Row],[CAPEX]])/Table4[[#This Row],[Revenue]]</calculatedColumnFormula>
    </tableColumn>
    <tableColumn id="15" xr3:uid="{343D3F24-35EA-43E4-9FF6-71A091DF978D}" name="FCF" dataCellStyle="Currency"/>
    <tableColumn id="16" xr3:uid="{A0353AB7-F60E-4E4E-9A76-3F64464B1E0E}" name="FcfMargin" dataDxfId="14" dataCellStyle="Percent">
      <calculatedColumnFormula>Table4[[#This Row],[FCF]]/Table4[[#This Row],[Revenue]]</calculatedColumnFormula>
    </tableColumn>
    <tableColumn id="17" xr3:uid="{06343001-9D9F-49FB-B0BE-9993266C63C8}" name="Dividends" dataCellStyle="Currency"/>
    <tableColumn id="18" xr3:uid="{94B42F0E-2425-4CD1-A347-8FD257F65F7A}" name="DivMargin" dataDxfId="13" dataCellStyle="Percent">
      <calculatedColumnFormula>ABS(Table4[[#This Row],[Dividends]])/Table4[[#This Row],[Revenue]]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L33" totalsRowShown="0">
  <autoFilter ref="B2:L33" xr:uid="{1F0D0435-2E7C-4A01-A0A2-4FADAD54E4E2}"/>
  <tableColumns count="11">
    <tableColumn id="1" xr3:uid="{62EBC43D-E479-41D4-A87F-392537BB888A}" name="Fiscal Year"/>
    <tableColumn id="2" xr3:uid="{B44E26B7-745B-4E98-BAD6-D6759FA4E6D3}" name="Revenue"/>
    <tableColumn id="3" xr3:uid="{31DA2C1C-1A18-4F1F-8232-E22513D7E82A}" name="RevGro" dataDxfId="12"/>
    <tableColumn id="4" xr3:uid="{79A83570-1D08-4443-87B5-EFEA379F44BA}" name="Dividend"/>
    <tableColumn id="5" xr3:uid="{B08B3DDE-5371-43E8-88E6-73F4DB97A997}" name="DivGro" dataDxfId="11"/>
    <tableColumn id="6" xr3:uid="{D664DDA8-9C6C-4B70-A797-ED5F663E1A6C}" name="DivPerShare"/>
    <tableColumn id="7" xr3:uid="{94011229-06CB-408C-946F-E5B01E7FF392}" name="DPSGro" dataDxfId="10" dataCellStyle="Percent"/>
    <tableColumn id="8" xr3:uid="{2D92246E-BF59-46D6-A0EC-301AE06C6133}" name="MarketValue" dataCellStyle="Currency"/>
    <tableColumn id="9" xr3:uid="{E0E68D77-A6DE-4D09-841B-3422686E1A84}" name="MVGro" dataDxfId="9" dataCellStyle="Percent"/>
    <tableColumn id="10" xr3:uid="{B0D51114-3CC5-4A00-9EB3-FC1FE1BD06C4}" name="SharesOutstanding"/>
    <tableColumn id="11" xr3:uid="{58A6D5ED-FBAA-4549-8852-30F681A965E9}" name="ShareGro" dataDxfId="8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F32" totalsRowShown="0">
  <autoFilter ref="B2:F32" xr:uid="{177D9C18-C608-4399-86E2-E75BAF9E75EA}"/>
  <tableColumns count="5">
    <tableColumn id="1" xr3:uid="{CA0478AF-0C3D-49DA-A47B-8D405999257A}" name="Fiscal Year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>
      <calculatedColumnFormula>Table6[[#This Row],[Issues]]+Table6[[#This Row],[BuyBack]]+Table6[[#This Row],[Dividend]]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I2:R32" totalsRowShown="0" dataCellStyle="Currency">
  <autoFilter ref="I2:R32" xr:uid="{A1D609BA-D5D0-43D7-81FD-1177A6FD38F7}"/>
  <tableColumns count="10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7" headerRowBorderDxfId="6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5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4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3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2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1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W33"/>
  <sheetViews>
    <sheetView workbookViewId="0">
      <selection activeCell="R31" sqref="R31"/>
    </sheetView>
  </sheetViews>
  <sheetFormatPr defaultRowHeight="15" x14ac:dyDescent="0.25"/>
  <cols>
    <col min="2" max="2" width="7.7109375" customWidth="1"/>
    <col min="3" max="3" width="11.42578125" customWidth="1"/>
    <col min="4" max="4" width="11.28515625" bestFit="1" customWidth="1"/>
    <col min="5" max="5" width="12.7109375" customWidth="1"/>
    <col min="6" max="6" width="14.42578125" customWidth="1"/>
    <col min="7" max="7" width="11.42578125" bestFit="1" customWidth="1"/>
    <col min="8" max="8" width="11.8554687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20" max="20" width="9.5703125" customWidth="1"/>
  </cols>
  <sheetData>
    <row r="3" spans="2:23" x14ac:dyDescent="0.25">
      <c r="B3" t="s">
        <v>4</v>
      </c>
      <c r="C3" s="3" t="s">
        <v>18</v>
      </c>
      <c r="D3" s="9" t="s">
        <v>19</v>
      </c>
      <c r="E3" t="s">
        <v>0</v>
      </c>
      <c r="F3" t="s">
        <v>1</v>
      </c>
      <c r="G3" s="9" t="s">
        <v>20</v>
      </c>
      <c r="H3" s="6" t="s">
        <v>21</v>
      </c>
      <c r="I3" t="s">
        <v>2</v>
      </c>
      <c r="J3" t="s">
        <v>3</v>
      </c>
      <c r="L3" t="s">
        <v>17</v>
      </c>
      <c r="M3" s="6" t="s">
        <v>6</v>
      </c>
      <c r="N3" s="9" t="s">
        <v>7</v>
      </c>
      <c r="O3" t="s">
        <v>8</v>
      </c>
      <c r="P3" s="6" t="s">
        <v>9</v>
      </c>
      <c r="Q3" s="9" t="s">
        <v>10</v>
      </c>
      <c r="R3" t="s">
        <v>11</v>
      </c>
      <c r="S3" s="6" t="s">
        <v>12</v>
      </c>
      <c r="T3" s="9" t="s">
        <v>13</v>
      </c>
      <c r="U3" t="s">
        <v>14</v>
      </c>
      <c r="V3" s="6" t="s">
        <v>15</v>
      </c>
      <c r="W3" s="9" t="s">
        <v>16</v>
      </c>
    </row>
    <row r="4" spans="2:23" x14ac:dyDescent="0.25">
      <c r="B4">
        <v>1993</v>
      </c>
      <c r="C4" s="4">
        <v>0.2</v>
      </c>
      <c r="D4" s="10">
        <v>0.57999999999999996</v>
      </c>
      <c r="E4" s="1">
        <v>0.366205533596837</v>
      </c>
      <c r="F4" s="1">
        <v>0.34</v>
      </c>
      <c r="G4" s="11">
        <v>6.8965517241379301E-3</v>
      </c>
      <c r="H4" s="8">
        <v>0.02</v>
      </c>
      <c r="I4" s="2">
        <v>1.2182519085043199E-2</v>
      </c>
      <c r="J4" s="2">
        <v>1.1764705882352899E-2</v>
      </c>
      <c r="L4" t="s">
        <v>73</v>
      </c>
      <c r="M4" s="7">
        <v>0.21</v>
      </c>
      <c r="N4" s="12">
        <v>0.57999999999999996</v>
      </c>
      <c r="O4" s="5">
        <v>0.59399999999999997</v>
      </c>
      <c r="P4" s="15">
        <v>0.35353535353535298</v>
      </c>
      <c r="Q4" s="13">
        <v>0.97643097643097598</v>
      </c>
      <c r="R4" s="5">
        <v>-6.4000000000000001E-2</v>
      </c>
      <c r="S4" s="15">
        <v>-3.28125</v>
      </c>
      <c r="T4" s="13">
        <v>-9.0625</v>
      </c>
      <c r="U4" s="5">
        <v>7.0000000000000001E-3</v>
      </c>
      <c r="V4" s="15">
        <v>30</v>
      </c>
      <c r="W4" s="13">
        <v>82.857142857142804</v>
      </c>
    </row>
    <row r="5" spans="2:23" x14ac:dyDescent="0.25">
      <c r="B5">
        <v>1994</v>
      </c>
      <c r="C5" s="4">
        <v>0.22</v>
      </c>
      <c r="D5" s="10">
        <v>0.39</v>
      </c>
      <c r="E5" s="1">
        <v>0.30420634920634898</v>
      </c>
      <c r="F5" s="1">
        <v>0.3</v>
      </c>
      <c r="G5" s="11">
        <v>1.0256410256410199E-2</v>
      </c>
      <c r="H5" s="8">
        <v>1.8181818181818101E-2</v>
      </c>
      <c r="I5" s="2">
        <v>1.33801738258492E-2</v>
      </c>
      <c r="J5" s="2">
        <v>1.3333333333333299E-2</v>
      </c>
      <c r="L5" t="s">
        <v>74</v>
      </c>
      <c r="M5" s="7">
        <v>0.2</v>
      </c>
      <c r="N5" s="12">
        <v>0.34</v>
      </c>
      <c r="O5" s="5">
        <v>0.69099999999999995</v>
      </c>
      <c r="P5" s="15">
        <v>0.28943560057887102</v>
      </c>
      <c r="Q5" s="13">
        <v>0.49204052098408102</v>
      </c>
      <c r="R5" s="5">
        <v>4.2999999999999997E-2</v>
      </c>
      <c r="S5" s="15">
        <v>4.6511627906976702</v>
      </c>
      <c r="T5" s="13">
        <v>7.9069767441860401</v>
      </c>
      <c r="U5" s="5">
        <v>2.3E-2</v>
      </c>
      <c r="V5" s="15">
        <v>8.6956521739130395</v>
      </c>
      <c r="W5" s="13">
        <v>14.782608695652099</v>
      </c>
    </row>
    <row r="6" spans="2:23" x14ac:dyDescent="0.25">
      <c r="B6">
        <v>1995</v>
      </c>
      <c r="C6" s="4">
        <v>0.28000000000000003</v>
      </c>
      <c r="D6" s="10">
        <v>0.44</v>
      </c>
      <c r="E6" s="1">
        <v>0.36194444444444401</v>
      </c>
      <c r="F6" s="1">
        <v>0.36</v>
      </c>
      <c r="G6" s="11">
        <v>9.0909090909090905E-3</v>
      </c>
      <c r="H6" s="8">
        <v>1.42857142857142E-2</v>
      </c>
      <c r="I6" s="2">
        <v>1.11691332710049E-2</v>
      </c>
      <c r="J6" s="2">
        <v>1.1111111111111099E-2</v>
      </c>
      <c r="L6" t="s">
        <v>75</v>
      </c>
      <c r="M6" s="7">
        <v>0.3</v>
      </c>
      <c r="N6" s="12">
        <v>0.44</v>
      </c>
      <c r="O6" s="5">
        <v>0.80300000000000005</v>
      </c>
      <c r="P6" s="15">
        <v>0.37359900373598998</v>
      </c>
      <c r="Q6" s="13">
        <v>0.54794520547945202</v>
      </c>
      <c r="R6" s="5">
        <v>-2.9000000000000001E-2</v>
      </c>
      <c r="S6" s="15">
        <v>-10.344827586206801</v>
      </c>
      <c r="T6" s="13">
        <v>-15.1724137931034</v>
      </c>
      <c r="U6" s="5">
        <v>3.1E-2</v>
      </c>
      <c r="V6" s="15">
        <v>9.67741935483871</v>
      </c>
      <c r="W6" s="13">
        <v>14.193548387096699</v>
      </c>
    </row>
    <row r="7" spans="2:23" x14ac:dyDescent="0.25">
      <c r="B7">
        <v>1996</v>
      </c>
      <c r="C7" s="4">
        <v>0.15</v>
      </c>
      <c r="D7" s="10">
        <v>0.31</v>
      </c>
      <c r="E7" s="1">
        <v>0.22275590551180999</v>
      </c>
      <c r="F7" s="1">
        <v>0.22</v>
      </c>
      <c r="G7" s="11">
        <v>1.2903225806451601E-2</v>
      </c>
      <c r="H7" s="8">
        <v>2.6666666666666599E-2</v>
      </c>
      <c r="I7" s="2">
        <v>1.8258537125203301E-2</v>
      </c>
      <c r="J7" s="2">
        <v>1.8181818181818101E-2</v>
      </c>
      <c r="L7" t="s">
        <v>76</v>
      </c>
      <c r="M7" s="7">
        <v>0.15</v>
      </c>
      <c r="N7" s="12">
        <v>0.37</v>
      </c>
      <c r="O7" s="5">
        <v>0.71</v>
      </c>
      <c r="P7" s="15">
        <v>0.21126760563380201</v>
      </c>
      <c r="Q7" s="13">
        <v>0.52112676056338003</v>
      </c>
      <c r="R7" s="5">
        <v>2.5000000000000001E-2</v>
      </c>
      <c r="S7" s="15">
        <v>5.9999999999999902</v>
      </c>
      <c r="T7" s="13">
        <v>14.799999999999899</v>
      </c>
      <c r="U7" s="5">
        <v>-5.8999999999999997E-2</v>
      </c>
      <c r="V7" s="15">
        <v>-2.5423728813559299</v>
      </c>
      <c r="W7" s="13">
        <v>-6.2711864406779601</v>
      </c>
    </row>
    <row r="8" spans="2:23" x14ac:dyDescent="0.25">
      <c r="B8">
        <v>1997</v>
      </c>
      <c r="C8" s="4">
        <v>0.12</v>
      </c>
      <c r="D8" s="10">
        <v>0.26</v>
      </c>
      <c r="E8" s="1">
        <v>0.160750988142292</v>
      </c>
      <c r="F8" s="1">
        <v>0.15</v>
      </c>
      <c r="G8" s="11">
        <v>1.53846153846153E-2</v>
      </c>
      <c r="H8" s="8">
        <v>3.3333333333333298E-2</v>
      </c>
      <c r="I8" s="2">
        <v>2.5459724678596099E-2</v>
      </c>
      <c r="J8" s="2">
        <v>2.6666666666666599E-2</v>
      </c>
      <c r="L8" t="s">
        <v>77</v>
      </c>
      <c r="M8" s="7">
        <v>0.12</v>
      </c>
      <c r="N8" s="12">
        <v>0.26</v>
      </c>
      <c r="O8" s="5">
        <v>0.502</v>
      </c>
      <c r="P8" s="15">
        <v>0.23904382470119501</v>
      </c>
      <c r="Q8" s="13">
        <v>0.51792828685258896</v>
      </c>
      <c r="R8" s="5">
        <v>-0.02</v>
      </c>
      <c r="S8" s="15">
        <v>-6</v>
      </c>
      <c r="T8" s="13">
        <v>-13</v>
      </c>
      <c r="U8" s="5">
        <v>-7.3999999999999996E-2</v>
      </c>
      <c r="V8" s="15">
        <v>-1.6216216216216199</v>
      </c>
      <c r="W8" s="13">
        <v>-3.51351351351351</v>
      </c>
    </row>
    <row r="9" spans="2:23" x14ac:dyDescent="0.25">
      <c r="B9">
        <v>1998</v>
      </c>
      <c r="C9" s="4">
        <v>0.14000000000000001</v>
      </c>
      <c r="D9" s="10">
        <v>0.38</v>
      </c>
      <c r="E9" s="1">
        <v>0.27281746031746001</v>
      </c>
      <c r="F9" s="1">
        <v>0.27</v>
      </c>
      <c r="G9" s="11">
        <v>1.0526315789473601E-2</v>
      </c>
      <c r="H9" s="8">
        <v>2.8571428571428501E-2</v>
      </c>
      <c r="I9" s="2">
        <v>1.55082119941877E-2</v>
      </c>
      <c r="J9" s="2">
        <v>1.48148148148148E-2</v>
      </c>
      <c r="L9" t="s">
        <v>78</v>
      </c>
      <c r="M9" s="7">
        <v>0.12</v>
      </c>
      <c r="N9" s="12">
        <v>0.38</v>
      </c>
      <c r="O9" s="5">
        <v>0.316</v>
      </c>
      <c r="P9" s="15">
        <v>0.379746835443037</v>
      </c>
      <c r="Q9" s="13">
        <v>1.20253164556962</v>
      </c>
      <c r="R9" s="5">
        <v>3.9E-2</v>
      </c>
      <c r="S9" s="15">
        <v>3.07692307692307</v>
      </c>
      <c r="T9" s="13">
        <v>9.7435897435897392</v>
      </c>
      <c r="U9" s="5">
        <v>1.9E-2</v>
      </c>
      <c r="V9" s="15">
        <v>6.3157894736842097</v>
      </c>
      <c r="W9" s="13">
        <v>20</v>
      </c>
    </row>
    <row r="10" spans="2:23" x14ac:dyDescent="0.25">
      <c r="B10">
        <v>1999</v>
      </c>
      <c r="C10" s="4">
        <v>0.28999999999999998</v>
      </c>
      <c r="D10" s="10">
        <v>1.05</v>
      </c>
      <c r="E10" s="1">
        <v>0.51583333333333303</v>
      </c>
      <c r="F10" s="1">
        <v>0.44</v>
      </c>
      <c r="G10" s="11">
        <v>3.8095238095238E-3</v>
      </c>
      <c r="H10" s="8">
        <v>1.3793103448275799E-2</v>
      </c>
      <c r="I10" s="2">
        <v>8.7706201519687395E-3</v>
      </c>
      <c r="J10" s="2">
        <v>9.0909090909090905E-3</v>
      </c>
      <c r="L10" t="s">
        <v>79</v>
      </c>
      <c r="M10" s="7">
        <v>0.28000000000000003</v>
      </c>
      <c r="N10" s="12">
        <v>0.71</v>
      </c>
      <c r="O10" s="5">
        <v>0.314</v>
      </c>
      <c r="P10" s="15">
        <v>0.89171974522292996</v>
      </c>
      <c r="Q10" s="13">
        <v>2.2611464968152801</v>
      </c>
      <c r="R10" s="5">
        <v>3.9E-2</v>
      </c>
      <c r="S10" s="15">
        <v>7.1794871794871797</v>
      </c>
      <c r="T10" s="13">
        <v>18.205128205128201</v>
      </c>
      <c r="U10" s="5">
        <v>3.2000000000000001E-2</v>
      </c>
      <c r="V10" s="15">
        <v>8.75</v>
      </c>
      <c r="W10" s="13">
        <v>22.1875</v>
      </c>
    </row>
    <row r="11" spans="2:23" x14ac:dyDescent="0.25">
      <c r="B11">
        <v>2000</v>
      </c>
      <c r="C11" s="4">
        <v>0.25</v>
      </c>
      <c r="D11" s="10">
        <v>1.29</v>
      </c>
      <c r="E11" s="1">
        <v>0.816031746031747</v>
      </c>
      <c r="F11" s="1">
        <v>0.92</v>
      </c>
      <c r="G11" s="11">
        <v>3.10077519379844E-3</v>
      </c>
      <c r="H11" s="8">
        <v>1.6E-2</v>
      </c>
      <c r="I11" s="2">
        <v>6.2310468598769601E-3</v>
      </c>
      <c r="J11" s="2">
        <v>4.3478260869565201E-3</v>
      </c>
      <c r="L11" t="s">
        <v>80</v>
      </c>
      <c r="M11" s="7">
        <v>0.46</v>
      </c>
      <c r="N11" s="12">
        <v>1.29</v>
      </c>
      <c r="O11" s="5">
        <v>0.39600000000000002</v>
      </c>
      <c r="P11" s="15">
        <v>1.16161616161616</v>
      </c>
      <c r="Q11" s="13">
        <v>3.2575757575757498</v>
      </c>
      <c r="R11" s="5">
        <v>3.5999999999999997E-2</v>
      </c>
      <c r="S11" s="15">
        <v>12.7777777777777</v>
      </c>
      <c r="T11" s="13">
        <v>35.8333333333333</v>
      </c>
      <c r="U11" s="5">
        <v>3.9E-2</v>
      </c>
      <c r="V11" s="15">
        <v>11.7948717948717</v>
      </c>
      <c r="W11" s="13">
        <v>33.076923076923002</v>
      </c>
    </row>
    <row r="12" spans="2:23" x14ac:dyDescent="0.25">
      <c r="B12">
        <v>2001</v>
      </c>
      <c r="C12" s="4">
        <v>0.27</v>
      </c>
      <c r="D12" s="10">
        <v>0.47</v>
      </c>
      <c r="E12" s="1">
        <v>0.36165322580645098</v>
      </c>
      <c r="F12" s="1">
        <v>0.36</v>
      </c>
      <c r="G12" s="11">
        <v>8.5106382978723406E-3</v>
      </c>
      <c r="H12" s="8">
        <v>1.48148148148148E-2</v>
      </c>
      <c r="I12" s="2">
        <v>1.1229978349704199E-2</v>
      </c>
      <c r="J12" s="2">
        <v>1.1111111111111099E-2</v>
      </c>
      <c r="L12" t="s">
        <v>81</v>
      </c>
      <c r="M12" s="7">
        <v>0.25</v>
      </c>
      <c r="N12" s="12">
        <v>0.47</v>
      </c>
      <c r="O12" s="5">
        <v>0.27700000000000002</v>
      </c>
      <c r="P12" s="15">
        <v>0.90252707581227398</v>
      </c>
      <c r="Q12" s="13">
        <v>1.6967509025270699</v>
      </c>
      <c r="R12" s="5">
        <v>-2E-3</v>
      </c>
      <c r="S12" s="15">
        <v>-125</v>
      </c>
      <c r="T12" s="13">
        <v>-234.99999999999901</v>
      </c>
      <c r="U12" s="5">
        <v>-1E-3</v>
      </c>
      <c r="V12" s="15">
        <v>-250</v>
      </c>
      <c r="W12" s="13">
        <v>-469.99999999999898</v>
      </c>
    </row>
    <row r="13" spans="2:23" x14ac:dyDescent="0.25">
      <c r="B13">
        <v>2002</v>
      </c>
      <c r="C13" s="4">
        <v>0.24</v>
      </c>
      <c r="D13" s="10">
        <v>0.47</v>
      </c>
      <c r="E13" s="1">
        <v>0.34226190476190499</v>
      </c>
      <c r="F13" s="1">
        <v>0.31</v>
      </c>
      <c r="G13" s="11">
        <v>8.5106382978723406E-3</v>
      </c>
      <c r="H13" s="8">
        <v>1.6666666666666601E-2</v>
      </c>
      <c r="I13" s="2">
        <v>1.22886691749665E-2</v>
      </c>
      <c r="J13" s="2">
        <v>1.2903225806451601E-2</v>
      </c>
      <c r="L13" t="s">
        <v>82</v>
      </c>
      <c r="M13" s="7">
        <v>0.25</v>
      </c>
      <c r="N13" s="12">
        <v>0.47</v>
      </c>
      <c r="O13" s="5">
        <v>0.28299999999999997</v>
      </c>
      <c r="P13" s="15">
        <v>0.88339222614840995</v>
      </c>
      <c r="Q13" s="13">
        <v>1.66077738515901</v>
      </c>
      <c r="R13" s="5">
        <v>-4.0000000000000001E-3</v>
      </c>
      <c r="S13" s="15">
        <v>-62.5</v>
      </c>
      <c r="T13" s="13">
        <v>-117.49999999999901</v>
      </c>
      <c r="U13" s="5">
        <v>3.0000000000000001E-3</v>
      </c>
      <c r="V13" s="15">
        <v>83.3333333333333</v>
      </c>
      <c r="W13" s="13">
        <v>156.666666666666</v>
      </c>
    </row>
    <row r="14" spans="2:23" x14ac:dyDescent="0.25">
      <c r="B14">
        <v>2003</v>
      </c>
      <c r="C14" s="4">
        <v>0.23</v>
      </c>
      <c r="D14" s="10">
        <v>0.44</v>
      </c>
      <c r="E14" s="1">
        <v>0.330992063492063</v>
      </c>
      <c r="F14" s="1">
        <v>0.34</v>
      </c>
      <c r="G14" s="11">
        <v>9.0909090909090905E-3</v>
      </c>
      <c r="H14" s="8">
        <v>1.7391304347826E-2</v>
      </c>
      <c r="I14" s="2">
        <v>1.24951856902584E-2</v>
      </c>
      <c r="J14" s="2">
        <v>1.1764705882352899E-2</v>
      </c>
      <c r="L14" t="s">
        <v>83</v>
      </c>
      <c r="M14" s="7">
        <v>0.23</v>
      </c>
      <c r="N14" s="12">
        <v>0.41</v>
      </c>
      <c r="O14" s="5">
        <v>0.30499999999999999</v>
      </c>
      <c r="P14" s="15">
        <v>0.75409836065573699</v>
      </c>
      <c r="Q14" s="13">
        <v>1.34426229508196</v>
      </c>
      <c r="R14" s="5">
        <v>6.0000000000000001E-3</v>
      </c>
      <c r="S14" s="15">
        <v>38.3333333333333</v>
      </c>
      <c r="T14" s="13">
        <v>68.3333333333333</v>
      </c>
      <c r="U14" s="5">
        <v>3.0000000000000001E-3</v>
      </c>
      <c r="V14" s="15">
        <v>76.6666666666666</v>
      </c>
      <c r="W14" s="13">
        <v>136.666666666666</v>
      </c>
    </row>
    <row r="15" spans="2:23" x14ac:dyDescent="0.25">
      <c r="B15">
        <v>2004</v>
      </c>
      <c r="C15" s="4">
        <v>0.38</v>
      </c>
      <c r="D15" s="10">
        <v>1.22</v>
      </c>
      <c r="E15" s="1">
        <v>0.63476190476190397</v>
      </c>
      <c r="F15" s="1">
        <v>0.55000000000000004</v>
      </c>
      <c r="G15" s="11">
        <v>3.27868852459016E-3</v>
      </c>
      <c r="H15" s="8">
        <v>1.0526315789473601E-2</v>
      </c>
      <c r="I15" s="2">
        <v>7.01288653959296E-3</v>
      </c>
      <c r="J15" s="2">
        <v>7.2727272727272701E-3</v>
      </c>
      <c r="L15" t="s">
        <v>84</v>
      </c>
      <c r="M15" s="7">
        <v>0.35</v>
      </c>
      <c r="N15" s="12">
        <v>0.69</v>
      </c>
      <c r="O15" s="5">
        <v>0.38200000000000001</v>
      </c>
      <c r="P15" s="15">
        <v>0.91623036649214595</v>
      </c>
      <c r="Q15" s="13">
        <v>1.80628272251308</v>
      </c>
      <c r="R15" s="5">
        <v>3.5000000000000003E-2</v>
      </c>
      <c r="S15" s="15">
        <v>9.9999999999999893</v>
      </c>
      <c r="T15" s="13">
        <v>19.714285714285701</v>
      </c>
      <c r="U15" s="5">
        <v>1.2E-2</v>
      </c>
      <c r="V15" s="15">
        <v>29.1666666666666</v>
      </c>
      <c r="W15" s="13">
        <v>57.499999999999901</v>
      </c>
    </row>
    <row r="16" spans="2:23" x14ac:dyDescent="0.25">
      <c r="B16">
        <v>2005</v>
      </c>
      <c r="C16" s="4">
        <v>1.1299999999999999</v>
      </c>
      <c r="D16" s="10">
        <v>2.68</v>
      </c>
      <c r="E16" s="1">
        <v>1.6671428571428499</v>
      </c>
      <c r="F16" s="1">
        <v>1.53</v>
      </c>
      <c r="G16" s="11">
        <v>1.49253731343283E-3</v>
      </c>
      <c r="H16" s="8">
        <v>3.5398230088495501E-3</v>
      </c>
      <c r="I16" s="2">
        <v>2.5234448816857302E-3</v>
      </c>
      <c r="J16" s="2">
        <v>2.6143790849673201E-3</v>
      </c>
      <c r="L16" t="s">
        <v>85</v>
      </c>
      <c r="M16" s="7">
        <v>0.68</v>
      </c>
      <c r="N16" s="12">
        <v>1.92</v>
      </c>
      <c r="O16" s="5">
        <v>0.58099999999999996</v>
      </c>
      <c r="P16" s="15">
        <v>1.1703958691910501</v>
      </c>
      <c r="Q16" s="13">
        <v>3.3046471600688401</v>
      </c>
      <c r="R16" s="5">
        <v>9.5000000000000001E-2</v>
      </c>
      <c r="S16" s="15">
        <v>7.1578947368421</v>
      </c>
      <c r="T16" s="13">
        <v>20.210526315789402</v>
      </c>
      <c r="U16" s="5">
        <v>5.5E-2</v>
      </c>
      <c r="V16" s="15">
        <v>12.363636363636299</v>
      </c>
      <c r="W16" s="13">
        <v>34.909090909090899</v>
      </c>
    </row>
    <row r="17" spans="2:23" x14ac:dyDescent="0.25">
      <c r="B17">
        <v>2006</v>
      </c>
      <c r="C17" s="4">
        <v>1.81</v>
      </c>
      <c r="D17" s="10">
        <v>3.28</v>
      </c>
      <c r="E17" s="1">
        <v>2.5292828685258901</v>
      </c>
      <c r="F17" s="1">
        <v>2.4700000000000002</v>
      </c>
      <c r="G17" s="11">
        <v>1.2195121951219499E-3</v>
      </c>
      <c r="H17" s="8">
        <v>2.20994475138121E-3</v>
      </c>
      <c r="I17" s="2">
        <v>1.6099194286043001E-3</v>
      </c>
      <c r="J17" s="2">
        <v>1.61943319838056E-3</v>
      </c>
      <c r="L17" t="s">
        <v>86</v>
      </c>
      <c r="M17" s="7">
        <v>1.76</v>
      </c>
      <c r="N17" s="12">
        <v>3.06</v>
      </c>
      <c r="O17" s="5">
        <v>0.78600000000000003</v>
      </c>
      <c r="P17" s="15">
        <v>2.2391857506361301</v>
      </c>
      <c r="Q17" s="13">
        <v>3.8931297709923598</v>
      </c>
      <c r="R17" s="5">
        <v>6.2E-2</v>
      </c>
      <c r="S17" s="15">
        <v>28.387096774193498</v>
      </c>
      <c r="T17" s="13">
        <v>49.354838709677402</v>
      </c>
      <c r="U17" s="5">
        <v>8.1000000000000003E-2</v>
      </c>
      <c r="V17" s="15">
        <v>21.7283950617283</v>
      </c>
      <c r="W17" s="13">
        <v>37.7777777777777</v>
      </c>
    </row>
    <row r="18" spans="2:23" x14ac:dyDescent="0.25">
      <c r="B18">
        <v>2007</v>
      </c>
      <c r="C18" s="4">
        <v>2.97</v>
      </c>
      <c r="D18" s="10">
        <v>7.14</v>
      </c>
      <c r="E18" s="1">
        <v>4.5815936254979999</v>
      </c>
      <c r="F18" s="1">
        <v>4.43</v>
      </c>
      <c r="G18" s="11">
        <v>5.6022408963585398E-4</v>
      </c>
      <c r="H18" s="8">
        <v>1.3468013468013399E-3</v>
      </c>
      <c r="I18" s="2">
        <v>9.3947258612177504E-4</v>
      </c>
      <c r="J18" s="2">
        <v>9.0293453724604896E-4</v>
      </c>
      <c r="L18" t="s">
        <v>87</v>
      </c>
      <c r="M18" s="7">
        <v>2.62</v>
      </c>
      <c r="N18" s="12">
        <v>5.52</v>
      </c>
      <c r="O18" s="5">
        <v>0.98699999999999999</v>
      </c>
      <c r="P18" s="15">
        <v>2.65450861195542</v>
      </c>
      <c r="Q18" s="13">
        <v>5.5927051671732499</v>
      </c>
      <c r="R18" s="5">
        <v>0.18</v>
      </c>
      <c r="S18" s="15">
        <v>14.5555555555555</v>
      </c>
      <c r="T18" s="13">
        <v>30.6666666666666</v>
      </c>
      <c r="U18" s="5">
        <v>0.14000000000000001</v>
      </c>
      <c r="V18" s="15">
        <v>18.714285714285701</v>
      </c>
      <c r="W18" s="13">
        <v>39.428571428571402</v>
      </c>
    </row>
    <row r="19" spans="2:23" x14ac:dyDescent="0.25">
      <c r="B19">
        <v>2008</v>
      </c>
      <c r="C19" s="4">
        <v>2.87</v>
      </c>
      <c r="D19" s="10">
        <v>6.96</v>
      </c>
      <c r="E19" s="1">
        <v>5.0709090909090904</v>
      </c>
      <c r="F19" s="1">
        <v>5.3</v>
      </c>
      <c r="G19" s="11">
        <v>5.7471264367816004E-4</v>
      </c>
      <c r="H19" s="8">
        <v>1.39372822299651E-3</v>
      </c>
      <c r="I19" s="2">
        <v>8.4147050801725595E-4</v>
      </c>
      <c r="J19" s="2">
        <v>7.54716981132075E-4</v>
      </c>
      <c r="L19" t="s">
        <v>88</v>
      </c>
      <c r="M19" s="7">
        <v>3.76</v>
      </c>
      <c r="N19" s="12">
        <v>7.14</v>
      </c>
      <c r="O19" s="5">
        <v>1.484</v>
      </c>
      <c r="P19" s="15">
        <v>2.5336927223719599</v>
      </c>
      <c r="Q19" s="13">
        <v>4.8113207547169798</v>
      </c>
      <c r="R19" s="5">
        <v>0.33200000000000002</v>
      </c>
      <c r="S19" s="15">
        <v>11.325301204819199</v>
      </c>
      <c r="T19" s="13">
        <v>21.506024096385499</v>
      </c>
      <c r="U19" s="5">
        <v>0.24199999999999999</v>
      </c>
      <c r="V19" s="15">
        <v>15.537190082644599</v>
      </c>
      <c r="W19" s="13">
        <v>29.504132231404899</v>
      </c>
    </row>
    <row r="20" spans="2:23" x14ac:dyDescent="0.25">
      <c r="B20">
        <v>2009</v>
      </c>
      <c r="C20" s="4">
        <v>2.79</v>
      </c>
      <c r="D20" s="10">
        <v>7.56</v>
      </c>
      <c r="E20" s="1">
        <v>5.2436904761904701</v>
      </c>
      <c r="F20" s="1">
        <v>5.085</v>
      </c>
      <c r="G20" s="11">
        <v>5.2910052910052903E-4</v>
      </c>
      <c r="H20" s="8">
        <v>1.4336917562723999E-3</v>
      </c>
      <c r="I20" s="2">
        <v>8.2747759252989697E-4</v>
      </c>
      <c r="J20" s="2">
        <v>7.8662809584951197E-4</v>
      </c>
      <c r="L20" t="s">
        <v>89</v>
      </c>
      <c r="M20" s="7">
        <v>2.79</v>
      </c>
      <c r="N20" s="12">
        <v>6.65</v>
      </c>
      <c r="O20" s="5">
        <v>1.6890000000000001</v>
      </c>
      <c r="P20" s="15">
        <v>1.6518650088809901</v>
      </c>
      <c r="Q20" s="13">
        <v>3.9372409709887499</v>
      </c>
      <c r="R20" s="5">
        <v>0.35199999999999998</v>
      </c>
      <c r="S20" s="15">
        <v>7.9261363636363598</v>
      </c>
      <c r="T20" s="13">
        <v>18.8920454545454</v>
      </c>
      <c r="U20" s="5">
        <v>0.32400000000000001</v>
      </c>
      <c r="V20" s="15">
        <v>8.6111111111111107</v>
      </c>
      <c r="W20" s="13">
        <v>20.524691358024601</v>
      </c>
    </row>
    <row r="21" spans="2:23" x14ac:dyDescent="0.25">
      <c r="B21">
        <v>2010</v>
      </c>
      <c r="C21" s="4">
        <v>6.86</v>
      </c>
      <c r="D21" s="10">
        <v>11.62</v>
      </c>
      <c r="E21" s="1">
        <v>9.2800396825396803</v>
      </c>
      <c r="F21" s="1">
        <v>9.18</v>
      </c>
      <c r="G21" s="11">
        <v>3.4423407917383802E-4</v>
      </c>
      <c r="H21" s="8">
        <v>5.8309037900874602E-4</v>
      </c>
      <c r="I21" s="2">
        <v>4.4025868752682699E-4</v>
      </c>
      <c r="J21" s="2">
        <v>4.3573036454445799E-4</v>
      </c>
      <c r="L21" t="s">
        <v>90</v>
      </c>
      <c r="M21" s="7">
        <v>6.46</v>
      </c>
      <c r="N21" s="12">
        <v>10.44</v>
      </c>
      <c r="O21" s="5">
        <v>2.5190000000000001</v>
      </c>
      <c r="P21" s="15">
        <v>2.56450972608177</v>
      </c>
      <c r="Q21" s="13">
        <v>4.1445017864231799</v>
      </c>
      <c r="R21" s="5">
        <v>0.63600000000000001</v>
      </c>
      <c r="S21" s="15">
        <v>10.157232704402499</v>
      </c>
      <c r="T21" s="13">
        <v>16.415094339622598</v>
      </c>
      <c r="U21" s="5">
        <v>0.54100000000000004</v>
      </c>
      <c r="V21" s="15">
        <v>11.9408502772643</v>
      </c>
      <c r="W21" s="13">
        <v>19.2975970425138</v>
      </c>
    </row>
    <row r="22" spans="2:23" x14ac:dyDescent="0.25">
      <c r="B22">
        <v>2011</v>
      </c>
      <c r="C22" s="4">
        <v>11.26</v>
      </c>
      <c r="D22" s="10">
        <v>15.08</v>
      </c>
      <c r="E22" s="1">
        <v>13.0003968253968</v>
      </c>
      <c r="F22" s="1">
        <v>12.75</v>
      </c>
      <c r="G22" s="11">
        <v>2.6525198938992002E-4</v>
      </c>
      <c r="H22" s="8">
        <v>3.55239786856127E-4</v>
      </c>
      <c r="I22" s="2">
        <v>3.0922140169542501E-4</v>
      </c>
      <c r="J22" s="2">
        <v>3.1372568318381101E-4</v>
      </c>
      <c r="L22" t="s">
        <v>91</v>
      </c>
      <c r="M22" s="7">
        <v>9.9499999999999993</v>
      </c>
      <c r="N22" s="12">
        <v>14.77</v>
      </c>
      <c r="O22" s="5">
        <v>4.1280000000000001</v>
      </c>
      <c r="P22" s="15">
        <v>2.41036821705426</v>
      </c>
      <c r="Q22" s="13">
        <v>3.5780038759689901</v>
      </c>
      <c r="R22" s="5">
        <v>1.147</v>
      </c>
      <c r="S22" s="15">
        <v>8.6748038360941493</v>
      </c>
      <c r="T22" s="13">
        <v>12.8770706190061</v>
      </c>
      <c r="U22" s="5">
        <v>0.98899999999999999</v>
      </c>
      <c r="V22" s="15">
        <v>10.0606673407482</v>
      </c>
      <c r="W22" s="13">
        <v>14.9342770475227</v>
      </c>
    </row>
    <row r="23" spans="2:23" x14ac:dyDescent="0.25">
      <c r="B23">
        <v>2012</v>
      </c>
      <c r="C23" s="4">
        <v>14.69</v>
      </c>
      <c r="D23" s="10">
        <v>25.08</v>
      </c>
      <c r="E23" s="1">
        <v>20.573399999999999</v>
      </c>
      <c r="F23" s="1">
        <v>20.805</v>
      </c>
      <c r="G23" s="11">
        <v>1.76056338028169E-4</v>
      </c>
      <c r="H23" s="8">
        <v>2.0879120879120801E-2</v>
      </c>
      <c r="I23" s="2">
        <v>7.0194230709700999E-3</v>
      </c>
      <c r="J23" s="2">
        <v>2.2707921216468999E-4</v>
      </c>
      <c r="L23" t="s">
        <v>92</v>
      </c>
      <c r="M23" s="7">
        <v>12.98</v>
      </c>
      <c r="N23" s="12">
        <v>25.08</v>
      </c>
      <c r="O23" s="5">
        <v>5.9130000000000003</v>
      </c>
      <c r="P23" s="15">
        <v>2.1951631997294099</v>
      </c>
      <c r="Q23" s="13">
        <v>4.2415017757483504</v>
      </c>
      <c r="R23" s="5">
        <v>1.5660000000000001</v>
      </c>
      <c r="S23" s="15">
        <v>8.2886334610472492</v>
      </c>
      <c r="T23" s="13">
        <v>16.015325670498001</v>
      </c>
      <c r="U23" s="5">
        <v>1.5780000000000001</v>
      </c>
      <c r="V23" s="15">
        <v>8.2256020278833901</v>
      </c>
      <c r="W23" s="13">
        <v>15.893536121673</v>
      </c>
    </row>
    <row r="24" spans="2:23" x14ac:dyDescent="0.25">
      <c r="B24">
        <v>2013</v>
      </c>
      <c r="C24" s="4">
        <v>13.95</v>
      </c>
      <c r="D24" s="10">
        <v>20.36</v>
      </c>
      <c r="E24" s="1">
        <v>16.879920634920602</v>
      </c>
      <c r="F24" s="1">
        <v>16.465</v>
      </c>
      <c r="G24" s="11">
        <v>1.9377868434472201E-2</v>
      </c>
      <c r="H24" s="8">
        <v>3.1009957325746799E-2</v>
      </c>
      <c r="I24" s="2">
        <v>2.4842862992540599E-2</v>
      </c>
      <c r="J24" s="2">
        <v>2.4558702006909301E-2</v>
      </c>
      <c r="L24" t="s">
        <v>93</v>
      </c>
      <c r="M24" s="7">
        <v>13.95</v>
      </c>
      <c r="N24" s="12">
        <v>23.98</v>
      </c>
      <c r="O24" s="5">
        <v>6.5519999999999996</v>
      </c>
      <c r="P24" s="15">
        <v>2.1291208791208698</v>
      </c>
      <c r="Q24" s="13">
        <v>3.6599511599511598</v>
      </c>
      <c r="R24" s="5">
        <v>1.7090000000000001</v>
      </c>
      <c r="S24" s="15">
        <v>8.1626682270333504</v>
      </c>
      <c r="T24" s="13">
        <v>14.031597425394899</v>
      </c>
      <c r="U24" s="5">
        <v>1.42</v>
      </c>
      <c r="V24" s="15">
        <v>9.8239436619718301</v>
      </c>
      <c r="W24" s="13">
        <v>16.887323943661901</v>
      </c>
    </row>
    <row r="25" spans="2:23" x14ac:dyDescent="0.25">
      <c r="B25">
        <v>2014</v>
      </c>
      <c r="C25" s="4">
        <v>17.850000000000001</v>
      </c>
      <c r="D25" s="10">
        <v>29.75</v>
      </c>
      <c r="E25" s="1">
        <v>23.0670238095238</v>
      </c>
      <c r="F25" s="1">
        <v>23.475000000000001</v>
      </c>
      <c r="G25" s="11">
        <v>1.5865546218487299E-2</v>
      </c>
      <c r="H25" s="8">
        <v>2.44257703081232E-2</v>
      </c>
      <c r="I25" s="2">
        <v>2.0251490444527499E-2</v>
      </c>
      <c r="J25" s="2">
        <v>2.0106497184778201E-2</v>
      </c>
      <c r="L25" t="s">
        <v>94</v>
      </c>
      <c r="M25" s="7">
        <v>17.18</v>
      </c>
      <c r="N25" s="12">
        <v>25.83</v>
      </c>
      <c r="O25" s="5">
        <v>7.4640000000000004</v>
      </c>
      <c r="P25" s="15">
        <v>2.3017148981779201</v>
      </c>
      <c r="Q25" s="13">
        <v>3.46061093247588</v>
      </c>
      <c r="R25" s="5">
        <v>2.0379999999999998</v>
      </c>
      <c r="S25" s="15">
        <v>8.4298331697742892</v>
      </c>
      <c r="T25" s="13">
        <v>12.674190382728099</v>
      </c>
      <c r="U25" s="5">
        <v>1.613</v>
      </c>
      <c r="V25" s="15">
        <v>10.650960942343399</v>
      </c>
      <c r="W25" s="13">
        <v>16.013639181649101</v>
      </c>
    </row>
    <row r="26" spans="2:23" x14ac:dyDescent="0.25">
      <c r="B26">
        <v>2015</v>
      </c>
      <c r="C26" s="4">
        <v>25.78</v>
      </c>
      <c r="D26" s="10">
        <v>33.25</v>
      </c>
      <c r="E26" s="1">
        <v>30.011071428571402</v>
      </c>
      <c r="F26" s="1">
        <v>30.074999999999999</v>
      </c>
      <c r="G26" s="11">
        <v>1.4195488721804501E-2</v>
      </c>
      <c r="H26" s="8">
        <v>2.0170674941815299E-2</v>
      </c>
      <c r="I26" s="2">
        <v>1.6862924871883199E-2</v>
      </c>
      <c r="J26" s="2">
        <v>1.68646518958004E-2</v>
      </c>
      <c r="L26" t="s">
        <v>95</v>
      </c>
      <c r="M26" s="7">
        <v>24.07</v>
      </c>
      <c r="N26" s="12">
        <v>33.25</v>
      </c>
      <c r="O26" s="5">
        <v>10.086</v>
      </c>
      <c r="P26" s="15">
        <v>2.3864763037874202</v>
      </c>
      <c r="Q26" s="13">
        <v>3.2966488201467299</v>
      </c>
      <c r="R26" s="5">
        <v>3.0110000000000001</v>
      </c>
      <c r="S26" s="15">
        <v>7.9940219196280298</v>
      </c>
      <c r="T26" s="13">
        <v>11.0428429093324</v>
      </c>
      <c r="U26" s="5">
        <v>2.3050000000000002</v>
      </c>
      <c r="V26" s="15">
        <v>10.4425162689804</v>
      </c>
      <c r="W26" s="13">
        <v>14.425162689804701</v>
      </c>
    </row>
    <row r="27" spans="2:23" x14ac:dyDescent="0.25">
      <c r="B27">
        <v>2016</v>
      </c>
      <c r="C27" s="4">
        <v>22.59</v>
      </c>
      <c r="D27" s="10">
        <v>29.56</v>
      </c>
      <c r="E27" s="1">
        <v>26.1525</v>
      </c>
      <c r="F27" s="1">
        <v>26.439999999999898</v>
      </c>
      <c r="G27" s="11">
        <v>1.8551551908669198E-2</v>
      </c>
      <c r="H27" s="8">
        <v>2.5320938468348798E-2</v>
      </c>
      <c r="I27" s="2">
        <v>2.1293471832274698E-2</v>
      </c>
      <c r="J27" s="2">
        <v>2.1025547484705E-2</v>
      </c>
      <c r="L27" t="s">
        <v>96</v>
      </c>
      <c r="M27" s="7">
        <v>22.59</v>
      </c>
      <c r="N27" s="12">
        <v>30.64</v>
      </c>
      <c r="O27" s="5">
        <v>9.8010000000000002</v>
      </c>
      <c r="P27" s="15">
        <v>2.3048668503213898</v>
      </c>
      <c r="Q27" s="13">
        <v>3.1262116110600902</v>
      </c>
      <c r="R27" s="5">
        <v>2.4319999999999999</v>
      </c>
      <c r="S27" s="15">
        <v>9.2886513157894708</v>
      </c>
      <c r="T27" s="13">
        <v>12.598684210526301</v>
      </c>
      <c r="U27" s="5">
        <v>2.0779999999999998</v>
      </c>
      <c r="V27" s="15">
        <v>10.8710298363811</v>
      </c>
      <c r="W27" s="13">
        <v>14.744947064485</v>
      </c>
    </row>
    <row r="28" spans="2:23" x14ac:dyDescent="0.25">
      <c r="B28">
        <v>2017</v>
      </c>
      <c r="C28" s="4">
        <v>29.01</v>
      </c>
      <c r="D28" s="10">
        <v>44.11</v>
      </c>
      <c r="E28" s="1">
        <v>37.639043824701197</v>
      </c>
      <c r="F28" s="1">
        <v>38.19</v>
      </c>
      <c r="G28" s="11">
        <v>1.4327816821582399E-2</v>
      </c>
      <c r="H28" s="8">
        <v>1.97173388486728E-2</v>
      </c>
      <c r="I28" s="2">
        <v>1.63278299687123E-2</v>
      </c>
      <c r="J28" s="2">
        <v>1.6236162361623601E-2</v>
      </c>
      <c r="L28" t="s">
        <v>97</v>
      </c>
      <c r="M28" s="7">
        <v>26.43</v>
      </c>
      <c r="N28" s="12">
        <v>41.01</v>
      </c>
      <c r="O28" s="5">
        <v>10.912000000000001</v>
      </c>
      <c r="P28" s="15">
        <v>2.4221041055718402</v>
      </c>
      <c r="Q28" s="13">
        <v>3.7582478005865099</v>
      </c>
      <c r="R28" s="5">
        <v>2.4649999999999999</v>
      </c>
      <c r="S28" s="15">
        <v>10.722109533468499</v>
      </c>
      <c r="T28" s="13">
        <v>16.636916835699701</v>
      </c>
      <c r="U28" s="5">
        <v>2.3029999999999999</v>
      </c>
      <c r="V28" s="15">
        <v>11.476335214937</v>
      </c>
      <c r="W28" s="13">
        <v>17.807207989578799</v>
      </c>
    </row>
    <row r="29" spans="2:23" x14ac:dyDescent="0.25">
      <c r="B29">
        <v>2018</v>
      </c>
      <c r="C29" s="4">
        <v>36.71</v>
      </c>
      <c r="D29" s="10">
        <v>58.02</v>
      </c>
      <c r="E29" s="1">
        <v>47.264860557768898</v>
      </c>
      <c r="F29" s="1">
        <v>46.51</v>
      </c>
      <c r="G29" s="11">
        <v>1.2616339193381501E-2</v>
      </c>
      <c r="H29" s="8">
        <v>1.9940070825388099E-2</v>
      </c>
      <c r="I29" s="2">
        <v>1.48332541948024E-2</v>
      </c>
      <c r="J29" s="2">
        <v>1.4677194612169001E-2</v>
      </c>
      <c r="L29" t="s">
        <v>98</v>
      </c>
      <c r="M29" s="7">
        <v>38.369999999999997</v>
      </c>
      <c r="N29" s="12">
        <v>57.09</v>
      </c>
      <c r="O29" s="5">
        <v>13.279</v>
      </c>
      <c r="P29" s="15">
        <v>2.8895248136154801</v>
      </c>
      <c r="Q29" s="13">
        <v>4.29926952330747</v>
      </c>
      <c r="R29" s="5">
        <v>3.206</v>
      </c>
      <c r="S29" s="15">
        <v>11.968184653774101</v>
      </c>
      <c r="T29" s="13">
        <v>17.807236431690502</v>
      </c>
      <c r="U29" s="5">
        <v>2.98</v>
      </c>
      <c r="V29" s="15">
        <v>12.875838926174399</v>
      </c>
      <c r="W29" s="13">
        <v>19.157718120805299</v>
      </c>
    </row>
    <row r="30" spans="2:23" x14ac:dyDescent="0.25">
      <c r="B30">
        <v>2019</v>
      </c>
      <c r="C30" s="4">
        <v>35.549999999999997</v>
      </c>
      <c r="D30" s="10">
        <v>73.41</v>
      </c>
      <c r="E30" s="1">
        <v>52.065476190476097</v>
      </c>
      <c r="F30" s="1">
        <v>50.754999999999903</v>
      </c>
      <c r="G30" s="11">
        <v>1.0516278436180301E-2</v>
      </c>
      <c r="H30" s="8">
        <v>2.0590717299577999E-2</v>
      </c>
      <c r="I30" s="2">
        <v>1.4905176565624101E-2</v>
      </c>
      <c r="J30" s="2">
        <v>1.4975460110374201E-2</v>
      </c>
      <c r="L30" t="s">
        <v>99</v>
      </c>
      <c r="M30" s="7">
        <v>35.549999999999997</v>
      </c>
      <c r="N30" s="12">
        <v>58.02</v>
      </c>
      <c r="O30" s="5">
        <v>13.991</v>
      </c>
      <c r="P30" s="15">
        <v>2.5409191623186298</v>
      </c>
      <c r="Q30" s="13">
        <v>4.1469516117504099</v>
      </c>
      <c r="R30" s="5">
        <v>3.1669999999999998</v>
      </c>
      <c r="S30" s="15">
        <v>11.225134196400299</v>
      </c>
      <c r="T30" s="13">
        <v>18.320176823492201</v>
      </c>
      <c r="U30" s="5">
        <v>2.97</v>
      </c>
      <c r="V30" s="15">
        <v>11.9696969696969</v>
      </c>
      <c r="W30" s="13">
        <v>19.535353535353501</v>
      </c>
    </row>
    <row r="31" spans="2:23" x14ac:dyDescent="0.25">
      <c r="B31">
        <v>2020</v>
      </c>
      <c r="C31" s="4">
        <v>56.092500000000001</v>
      </c>
      <c r="D31" s="10">
        <v>136.69</v>
      </c>
      <c r="E31" s="1">
        <v>95.346758893280594</v>
      </c>
      <c r="F31" s="1">
        <v>91.632499999999993</v>
      </c>
      <c r="G31" s="11">
        <v>5.9989757846221304E-3</v>
      </c>
      <c r="H31" s="8">
        <v>1.37629807906582E-2</v>
      </c>
      <c r="I31" s="2">
        <v>8.8459664117374794E-3</v>
      </c>
      <c r="J31" s="2">
        <v>8.9487900035467704E-3</v>
      </c>
      <c r="L31" t="s">
        <v>100</v>
      </c>
      <c r="M31" s="7">
        <v>54.74</v>
      </c>
      <c r="N31" s="12">
        <v>134.18</v>
      </c>
      <c r="O31" s="5">
        <v>15.661</v>
      </c>
      <c r="P31" s="15">
        <v>3.4953068131026099</v>
      </c>
      <c r="Q31" s="13">
        <v>8.5677798352595609</v>
      </c>
      <c r="R31" s="5">
        <v>4.1859999999999999</v>
      </c>
      <c r="S31" s="15">
        <v>13.076923076923</v>
      </c>
      <c r="T31" s="13">
        <v>32.054467271858499</v>
      </c>
      <c r="U31" s="5">
        <v>3.28</v>
      </c>
      <c r="V31" s="15">
        <v>16.689024390243901</v>
      </c>
      <c r="W31" s="13">
        <v>40.908536585365802</v>
      </c>
    </row>
    <row r="32" spans="2:23" x14ac:dyDescent="0.25">
      <c r="B32">
        <v>2021</v>
      </c>
      <c r="C32" s="4">
        <v>116.36</v>
      </c>
      <c r="D32" s="10">
        <v>180.33</v>
      </c>
      <c r="E32" s="1">
        <v>141.099498069497</v>
      </c>
      <c r="F32" s="1">
        <v>141.11000000000001</v>
      </c>
      <c r="G32" s="11">
        <v>4.8799423279543E-3</v>
      </c>
      <c r="H32" s="8">
        <v>7.16787488800195E-3</v>
      </c>
      <c r="I32" s="2">
        <v>6.1436431284649399E-3</v>
      </c>
      <c r="J32" s="2">
        <v>6.09982890723796E-3</v>
      </c>
      <c r="L32" t="s">
        <v>101</v>
      </c>
      <c r="M32" s="7">
        <v>108.77</v>
      </c>
      <c r="N32" s="12">
        <v>156.69</v>
      </c>
      <c r="O32" s="5">
        <v>21.690999999999999</v>
      </c>
      <c r="P32" s="15">
        <v>5.0145221520446199</v>
      </c>
      <c r="Q32" s="13">
        <v>7.2237333456272097</v>
      </c>
      <c r="R32" s="5">
        <v>5.5119999999999996</v>
      </c>
      <c r="S32" s="15">
        <v>19.733309143686501</v>
      </c>
      <c r="T32" s="13">
        <v>28.427068214803999</v>
      </c>
      <c r="U32" s="5">
        <v>5.61</v>
      </c>
      <c r="V32" s="15">
        <v>19.388591800356501</v>
      </c>
      <c r="W32" s="13">
        <v>27.930481283422399</v>
      </c>
    </row>
    <row r="33" spans="2:23" x14ac:dyDescent="0.25">
      <c r="B33">
        <v>2022</v>
      </c>
      <c r="C33" s="4">
        <v>150.62</v>
      </c>
      <c r="D33" s="10">
        <v>182.01</v>
      </c>
      <c r="E33" s="1">
        <v>167.651264367816</v>
      </c>
      <c r="F33" s="1">
        <v>167.4</v>
      </c>
      <c r="G33" s="11">
        <v>4.8348991813636603E-3</v>
      </c>
      <c r="H33" s="8">
        <v>5.8425175939450201E-3</v>
      </c>
      <c r="I33" s="2">
        <v>5.2573741442416503E-3</v>
      </c>
      <c r="J33" s="2">
        <v>5.2568697729988003E-3</v>
      </c>
      <c r="L33" t="s">
        <v>102</v>
      </c>
      <c r="M33" s="7"/>
      <c r="N33" s="12"/>
      <c r="O33" s="5"/>
      <c r="P33" s="15"/>
      <c r="Q33" s="13"/>
      <c r="R33" s="5"/>
      <c r="S33" s="15"/>
      <c r="T33" s="13"/>
      <c r="V33" s="15"/>
      <c r="W33" s="13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S32"/>
  <sheetViews>
    <sheetView tabSelected="1" workbookViewId="0">
      <selection activeCell="S3" sqref="S3:S32"/>
    </sheetView>
  </sheetViews>
  <sheetFormatPr defaultRowHeight="15" x14ac:dyDescent="0.25"/>
  <cols>
    <col min="2" max="2" width="12.42578125" customWidth="1"/>
    <col min="3" max="4" width="12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2.42578125" customWidth="1"/>
    <col min="14" max="14" width="12.28515625" bestFit="1" customWidth="1"/>
    <col min="15" max="15" width="14.85546875" customWidth="1"/>
    <col min="16" max="16" width="11.5703125" bestFit="1" customWidth="1"/>
    <col min="17" max="17" width="12" customWidth="1"/>
    <col min="18" max="18" width="12.7109375" bestFit="1" customWidth="1"/>
    <col min="19" max="19" width="12.28515625" customWidth="1"/>
  </cols>
  <sheetData>
    <row r="2" spans="2:19" x14ac:dyDescent="0.25">
      <c r="B2" t="s">
        <v>5</v>
      </c>
      <c r="C2" t="s">
        <v>22</v>
      </c>
      <c r="D2" t="s">
        <v>41</v>
      </c>
      <c r="E2" t="s">
        <v>42</v>
      </c>
      <c r="F2" s="14" t="s">
        <v>43</v>
      </c>
      <c r="G2" t="s">
        <v>44</v>
      </c>
      <c r="H2" t="s">
        <v>45</v>
      </c>
      <c r="I2" s="14" t="s">
        <v>46</v>
      </c>
      <c r="J2" t="s">
        <v>47</v>
      </c>
      <c r="K2" s="14" t="s">
        <v>48</v>
      </c>
      <c r="L2" t="s">
        <v>32</v>
      </c>
      <c r="M2" s="14" t="s">
        <v>49</v>
      </c>
      <c r="N2" t="s">
        <v>50</v>
      </c>
      <c r="O2" s="14" t="s">
        <v>51</v>
      </c>
      <c r="P2" t="s">
        <v>33</v>
      </c>
      <c r="Q2" s="14" t="s">
        <v>52</v>
      </c>
      <c r="R2" t="s">
        <v>53</v>
      </c>
      <c r="S2" s="14" t="s">
        <v>54</v>
      </c>
    </row>
    <row r="3" spans="2:19" x14ac:dyDescent="0.25">
      <c r="B3" t="s">
        <v>72</v>
      </c>
      <c r="C3" s="5">
        <v>7086.5420000000004</v>
      </c>
      <c r="D3" s="5">
        <v>3991.337</v>
      </c>
      <c r="E3" s="5">
        <v>3095.2049999999999</v>
      </c>
      <c r="F3" s="16">
        <f>Table4[[#This Row],[GrossProfit]]/Table4[[#This Row],[Revenue]]</f>
        <v>0.43677226494953386</v>
      </c>
      <c r="G3" s="5">
        <v>805.80799999999999</v>
      </c>
      <c r="H3" s="5">
        <v>2289.3969999999999</v>
      </c>
      <c r="I3" s="17">
        <f>Table4[[#This Row],[OperatingProfit]]/Table4[[#This Row],[Revenue]]</f>
        <v>0.11370962029153288</v>
      </c>
      <c r="J3" s="5">
        <v>530.37300000000005</v>
      </c>
      <c r="K3" s="17">
        <f>Table4[[#This Row],[NetProfit]]/Table4[[#This Row],[Revenue]]</f>
        <v>7.4842285560432723E-2</v>
      </c>
      <c r="L3" s="5">
        <v>920.97299999999996</v>
      </c>
      <c r="M3" s="17">
        <f>Table4[[#This Row],[CashFromOps]]/Table4[[#This Row],[Revenue]]</f>
        <v>0.12996084691235865</v>
      </c>
      <c r="N3" s="5">
        <v>-194.85300000000001</v>
      </c>
      <c r="O3" s="17">
        <f>ABS(Table4[[#This Row],[CAPEX]])/Table4[[#This Row],[Revenue]]</f>
        <v>2.7496203366888957E-2</v>
      </c>
      <c r="P3" s="5">
        <v>726.12</v>
      </c>
      <c r="Q3" s="17">
        <f>Table4[[#This Row],[FCF]]/Table4[[#This Row],[Revenue]]</f>
        <v>0.10246464354546971</v>
      </c>
      <c r="R3" s="5">
        <v>-57.195999999999998</v>
      </c>
      <c r="S3" s="17">
        <f>ABS(Table4[[#This Row],[Dividends]])/Table4[[#This Row],[Revenue]]</f>
        <v>8.0710733105088476E-3</v>
      </c>
    </row>
    <row r="4" spans="2:19" x14ac:dyDescent="0.25">
      <c r="B4" t="s">
        <v>73</v>
      </c>
      <c r="C4" s="5">
        <v>7977</v>
      </c>
      <c r="D4" s="5">
        <v>5249</v>
      </c>
      <c r="E4" s="5">
        <v>2728</v>
      </c>
      <c r="F4" s="16">
        <f>Table4[[#This Row],[GrossProfit]]/Table4[[#This Row],[Revenue]]</f>
        <v>0.3419832017049016</v>
      </c>
      <c r="G4" s="5">
        <v>431</v>
      </c>
      <c r="H4" s="5">
        <v>2297</v>
      </c>
      <c r="I4" s="17">
        <f>Table4[[#This Row],[OperatingProfit]]/Table4[[#This Row],[Revenue]]</f>
        <v>5.4030337219506078E-2</v>
      </c>
      <c r="J4" s="5">
        <v>87</v>
      </c>
      <c r="K4" s="17">
        <f>Table4[[#This Row],[NetProfit]]/Table4[[#This Row],[Revenue]]</f>
        <v>1.0906355772846935E-2</v>
      </c>
      <c r="L4" s="5">
        <v>-651</v>
      </c>
      <c r="M4" s="17">
        <f>Table4[[#This Row],[CashFromOps]]/Table4[[#This Row],[Revenue]]</f>
        <v>-8.1609627679578786E-2</v>
      </c>
      <c r="N4" s="5">
        <v>-213</v>
      </c>
      <c r="O4" s="17">
        <f>ABS(Table4[[#This Row],[CAPEX]])/Table4[[#This Row],[Revenue]]</f>
        <v>2.6701767581797667E-2</v>
      </c>
      <c r="P4" s="5">
        <v>-864</v>
      </c>
      <c r="Q4" s="17">
        <f>Table4[[#This Row],[FCF]]/Table4[[#This Row],[Revenue]]</f>
        <v>-0.10831139526137645</v>
      </c>
      <c r="R4" s="5">
        <v>-56</v>
      </c>
      <c r="S4" s="17">
        <f>ABS(Table4[[#This Row],[Dividends]])/Table4[[#This Row],[Revenue]]</f>
        <v>7.0201830262003259E-3</v>
      </c>
    </row>
    <row r="5" spans="2:19" x14ac:dyDescent="0.25">
      <c r="B5" t="s">
        <v>74</v>
      </c>
      <c r="C5" s="5">
        <v>9189</v>
      </c>
      <c r="D5" s="5">
        <v>6846</v>
      </c>
      <c r="E5" s="5">
        <v>2343</v>
      </c>
      <c r="F5" s="16">
        <f>Table4[[#This Row],[GrossProfit]]/Table4[[#This Row],[Revenue]]</f>
        <v>0.25497877897486126</v>
      </c>
      <c r="G5" s="5">
        <v>395</v>
      </c>
      <c r="H5" s="5">
        <v>1948</v>
      </c>
      <c r="I5" s="17">
        <f>Table4[[#This Row],[OperatingProfit]]/Table4[[#This Row],[Revenue]]</f>
        <v>4.2986179127217326E-2</v>
      </c>
      <c r="J5" s="5">
        <v>310</v>
      </c>
      <c r="K5" s="17">
        <f>Table4[[#This Row],[NetProfit]]/Table4[[#This Row],[Revenue]]</f>
        <v>3.3735988682119925E-2</v>
      </c>
      <c r="L5" s="5">
        <v>737</v>
      </c>
      <c r="M5" s="17">
        <f>Table4[[#This Row],[CashFromOps]]/Table4[[#This Row],[Revenue]]</f>
        <v>8.0204592447491563E-2</v>
      </c>
      <c r="N5" s="5">
        <v>-160</v>
      </c>
      <c r="O5" s="17">
        <f>ABS(Table4[[#This Row],[CAPEX]])/Table4[[#This Row],[Revenue]]</f>
        <v>1.7412123190771574E-2</v>
      </c>
      <c r="P5" s="5">
        <v>577</v>
      </c>
      <c r="Q5" s="17">
        <f>Table4[[#This Row],[FCF]]/Table4[[#This Row],[Revenue]]</f>
        <v>6.2792469256719996E-2</v>
      </c>
      <c r="R5" s="5">
        <v>-56</v>
      </c>
      <c r="S5" s="17">
        <f>ABS(Table4[[#This Row],[Dividends]])/Table4[[#This Row],[Revenue]]</f>
        <v>6.0942431167700511E-3</v>
      </c>
    </row>
    <row r="6" spans="2:19" x14ac:dyDescent="0.25">
      <c r="B6" t="s">
        <v>75</v>
      </c>
      <c r="C6" s="5">
        <v>11062</v>
      </c>
      <c r="D6" s="5">
        <v>8204</v>
      </c>
      <c r="E6" s="5">
        <v>2858</v>
      </c>
      <c r="F6" s="16">
        <f>Table4[[#This Row],[GrossProfit]]/Table4[[#This Row],[Revenue]]</f>
        <v>0.25836195986259264</v>
      </c>
      <c r="G6" s="5">
        <v>661</v>
      </c>
      <c r="H6" s="5">
        <v>2197</v>
      </c>
      <c r="I6" s="17">
        <f>Table4[[#This Row],[OperatingProfit]]/Table4[[#This Row],[Revenue]]</f>
        <v>5.9754113180256738E-2</v>
      </c>
      <c r="J6" s="5">
        <v>424</v>
      </c>
      <c r="K6" s="17">
        <f>Table4[[#This Row],[NetProfit]]/Table4[[#This Row],[Revenue]]</f>
        <v>3.832941601880311E-2</v>
      </c>
      <c r="L6" s="5">
        <v>-240</v>
      </c>
      <c r="M6" s="17">
        <f>Table4[[#This Row],[CashFromOps]]/Table4[[#This Row],[Revenue]]</f>
        <v>-2.1695895859699874E-2</v>
      </c>
      <c r="N6" s="5">
        <v>-159</v>
      </c>
      <c r="O6" s="17">
        <f>ABS(Table4[[#This Row],[CAPEX]])/Table4[[#This Row],[Revenue]]</f>
        <v>1.4373531007051165E-2</v>
      </c>
      <c r="P6" s="5">
        <v>-399</v>
      </c>
      <c r="Q6" s="17">
        <f>Table4[[#This Row],[FCF]]/Table4[[#This Row],[Revenue]]</f>
        <v>-3.6069426866751041E-2</v>
      </c>
      <c r="R6" s="5">
        <v>-58</v>
      </c>
      <c r="S6" s="17">
        <f>ABS(Table4[[#This Row],[Dividends]])/Table4[[#This Row],[Revenue]]</f>
        <v>5.2431748327608028E-3</v>
      </c>
    </row>
    <row r="7" spans="2:19" x14ac:dyDescent="0.25">
      <c r="B7" t="s">
        <v>76</v>
      </c>
      <c r="C7" s="5">
        <v>9833</v>
      </c>
      <c r="D7" s="5">
        <v>8865</v>
      </c>
      <c r="E7" s="5">
        <v>968</v>
      </c>
      <c r="F7" s="16">
        <f>Table4[[#This Row],[GrossProfit]]/Table4[[#This Row],[Revenue]]</f>
        <v>9.8444015051357678E-2</v>
      </c>
      <c r="G7" s="5">
        <v>-1204</v>
      </c>
      <c r="H7" s="5">
        <v>2172</v>
      </c>
      <c r="I7" s="17">
        <f>Table4[[#This Row],[OperatingProfit]]/Table4[[#This Row],[Revenue]]</f>
        <v>-0.12244482863825892</v>
      </c>
      <c r="J7" s="5">
        <v>-816</v>
      </c>
      <c r="K7" s="17">
        <f>Table4[[#This Row],[NetProfit]]/Table4[[#This Row],[Revenue]]</f>
        <v>-8.2985863927590761E-2</v>
      </c>
      <c r="L7" s="5">
        <v>408</v>
      </c>
      <c r="M7" s="17">
        <f>Table4[[#This Row],[CashFromOps]]/Table4[[#This Row],[Revenue]]</f>
        <v>4.1492931963795381E-2</v>
      </c>
      <c r="N7" s="5">
        <v>-67</v>
      </c>
      <c r="O7" s="17">
        <f>ABS(Table4[[#This Row],[CAPEX]])/Table4[[#This Row],[Revenue]]</f>
        <v>6.8137902979762029E-3</v>
      </c>
      <c r="P7" s="5">
        <v>341</v>
      </c>
      <c r="Q7" s="17">
        <f>Table4[[#This Row],[FCF]]/Table4[[#This Row],[Revenue]]</f>
        <v>3.4679141665819181E-2</v>
      </c>
      <c r="R7" s="5">
        <v>-14</v>
      </c>
      <c r="S7" s="17">
        <f>ABS(Table4[[#This Row],[Dividends]])/Table4[[#This Row],[Revenue]]</f>
        <v>1.4237770771890572E-3</v>
      </c>
    </row>
    <row r="8" spans="2:19" x14ac:dyDescent="0.25">
      <c r="B8" t="s">
        <v>77</v>
      </c>
      <c r="C8" s="5">
        <v>7081</v>
      </c>
      <c r="D8" s="5">
        <v>5713</v>
      </c>
      <c r="E8" s="5">
        <v>1368</v>
      </c>
      <c r="F8" s="16">
        <f>Table4[[#This Row],[GrossProfit]]/Table4[[#This Row],[Revenue]]</f>
        <v>0.19319305182883773</v>
      </c>
      <c r="G8" s="5">
        <v>-778</v>
      </c>
      <c r="H8" s="5">
        <v>2146</v>
      </c>
      <c r="I8" s="17">
        <f>Table4[[#This Row],[OperatingProfit]]/Table4[[#This Row],[Revenue]]</f>
        <v>-0.10987148707809631</v>
      </c>
      <c r="J8" s="5">
        <v>-1045</v>
      </c>
      <c r="K8" s="17">
        <f>Table4[[#This Row],[NetProfit]]/Table4[[#This Row],[Revenue]]</f>
        <v>-0.14757802570258438</v>
      </c>
      <c r="L8" s="5">
        <v>154</v>
      </c>
      <c r="M8" s="17">
        <f>Table4[[#This Row],[CashFromOps]]/Table4[[#This Row],[Revenue]]</f>
        <v>2.1748340629854541E-2</v>
      </c>
      <c r="N8" s="5">
        <v>-437</v>
      </c>
      <c r="O8" s="17">
        <f>ABS(Table4[[#This Row],[CAPEX]])/Table4[[#This Row],[Revenue]]</f>
        <v>6.1714447111989833E-2</v>
      </c>
      <c r="P8" s="5">
        <v>-283</v>
      </c>
      <c r="Q8" s="17">
        <f>Table4[[#This Row],[FCF]]/Table4[[#This Row],[Revenue]]</f>
        <v>-3.9966106482135291E-2</v>
      </c>
      <c r="R8" s="5">
        <v>0</v>
      </c>
      <c r="S8" s="17">
        <f>ABS(Table4[[#This Row],[Dividends]])/Table4[[#This Row],[Revenue]]</f>
        <v>0</v>
      </c>
    </row>
    <row r="9" spans="2:19" x14ac:dyDescent="0.25">
      <c r="B9" t="s">
        <v>78</v>
      </c>
      <c r="C9" s="5">
        <v>5941</v>
      </c>
      <c r="D9" s="5">
        <v>4462</v>
      </c>
      <c r="E9" s="5">
        <v>1479</v>
      </c>
      <c r="F9" s="16">
        <f>Table4[[#This Row],[GrossProfit]]/Table4[[#This Row],[Revenue]]</f>
        <v>0.24894798855411546</v>
      </c>
      <c r="G9" s="5">
        <v>261</v>
      </c>
      <c r="H9" s="5">
        <v>1218</v>
      </c>
      <c r="I9" s="17">
        <f>Table4[[#This Row],[OperatingProfit]]/Table4[[#This Row],[Revenue]]</f>
        <v>4.3931997980138027E-2</v>
      </c>
      <c r="J9" s="5">
        <v>309</v>
      </c>
      <c r="K9" s="17">
        <f>Table4[[#This Row],[NetProfit]]/Table4[[#This Row],[Revenue]]</f>
        <v>5.2011445884531222E-2</v>
      </c>
      <c r="L9" s="5">
        <v>775</v>
      </c>
      <c r="M9" s="17">
        <f>Table4[[#This Row],[CashFromOps]]/Table4[[#This Row],[Revenue]]</f>
        <v>0.13044941928968187</v>
      </c>
      <c r="N9" s="5">
        <v>-46</v>
      </c>
      <c r="O9" s="17">
        <f>ABS(Table4[[#This Row],[CAPEX]])/Table4[[#This Row],[Revenue]]</f>
        <v>7.74280424171015E-3</v>
      </c>
      <c r="P9" s="5">
        <v>729</v>
      </c>
      <c r="Q9" s="17">
        <f>Table4[[#This Row],[FCF]]/Table4[[#This Row],[Revenue]]</f>
        <v>0.12270661504797173</v>
      </c>
      <c r="R9" s="5">
        <v>0</v>
      </c>
      <c r="S9" s="17">
        <f>ABS(Table4[[#This Row],[Dividends]])/Table4[[#This Row],[Revenue]]</f>
        <v>0</v>
      </c>
    </row>
    <row r="10" spans="2:19" x14ac:dyDescent="0.25">
      <c r="B10" t="s">
        <v>79</v>
      </c>
      <c r="C10" s="5">
        <v>6134</v>
      </c>
      <c r="D10" s="5">
        <v>4438</v>
      </c>
      <c r="E10" s="5">
        <v>1696</v>
      </c>
      <c r="F10" s="16">
        <f>Table4[[#This Row],[GrossProfit]]/Table4[[#This Row],[Revenue]]</f>
        <v>0.27649168568633842</v>
      </c>
      <c r="G10" s="5">
        <v>386</v>
      </c>
      <c r="H10" s="5">
        <v>1310</v>
      </c>
      <c r="I10" s="17">
        <f>Table4[[#This Row],[OperatingProfit]]/Table4[[#This Row],[Revenue]]</f>
        <v>6.2927942614933161E-2</v>
      </c>
      <c r="J10" s="5">
        <v>601</v>
      </c>
      <c r="K10" s="17">
        <f>Table4[[#This Row],[NetProfit]]/Table4[[#This Row],[Revenue]]</f>
        <v>9.7978480599934789E-2</v>
      </c>
      <c r="L10" s="5">
        <v>822</v>
      </c>
      <c r="M10" s="17">
        <f>Table4[[#This Row],[CashFromOps]]/Table4[[#This Row],[Revenue]]</f>
        <v>0.13400717313335506</v>
      </c>
      <c r="N10" s="5">
        <v>-71</v>
      </c>
      <c r="O10" s="17">
        <f>ABS(Table4[[#This Row],[CAPEX]])/Table4[[#This Row],[Revenue]]</f>
        <v>1.1574828822954027E-2</v>
      </c>
      <c r="P10" s="5">
        <v>751</v>
      </c>
      <c r="Q10" s="17">
        <f>Table4[[#This Row],[FCF]]/Table4[[#This Row],[Revenue]]</f>
        <v>0.12243234431040104</v>
      </c>
      <c r="R10" s="5">
        <v>0</v>
      </c>
      <c r="S10" s="17">
        <f>ABS(Table4[[#This Row],[Dividends]])/Table4[[#This Row],[Revenue]]</f>
        <v>0</v>
      </c>
    </row>
    <row r="11" spans="2:19" x14ac:dyDescent="0.25">
      <c r="B11" t="s">
        <v>80</v>
      </c>
      <c r="C11" s="5">
        <v>7983</v>
      </c>
      <c r="D11" s="5">
        <v>5817</v>
      </c>
      <c r="E11" s="5">
        <v>2166</v>
      </c>
      <c r="F11" s="16">
        <f>Table4[[#This Row],[GrossProfit]]/Table4[[#This Row],[Revenue]]</f>
        <v>0.27132656895903795</v>
      </c>
      <c r="G11" s="5">
        <v>620</v>
      </c>
      <c r="H11" s="5">
        <v>1546</v>
      </c>
      <c r="I11" s="17">
        <f>Table4[[#This Row],[OperatingProfit]]/Table4[[#This Row],[Revenue]]</f>
        <v>7.7665038206188156E-2</v>
      </c>
      <c r="J11" s="5">
        <v>786</v>
      </c>
      <c r="K11" s="17">
        <f>Table4[[#This Row],[NetProfit]]/Table4[[#This Row],[Revenue]]</f>
        <v>9.8459225854941754E-2</v>
      </c>
      <c r="L11" s="5">
        <v>868</v>
      </c>
      <c r="M11" s="17">
        <f>Table4[[#This Row],[CashFromOps]]/Table4[[#This Row],[Revenue]]</f>
        <v>0.10873105348866341</v>
      </c>
      <c r="N11" s="5">
        <v>-142</v>
      </c>
      <c r="O11" s="17">
        <f>ABS(Table4[[#This Row],[CAPEX]])/Table4[[#This Row],[Revenue]]</f>
        <v>1.778779907303019E-2</v>
      </c>
      <c r="P11" s="5">
        <v>726</v>
      </c>
      <c r="Q11" s="17">
        <f>Table4[[#This Row],[FCF]]/Table4[[#This Row],[Revenue]]</f>
        <v>9.0943254415633223E-2</v>
      </c>
      <c r="R11" s="5">
        <v>0</v>
      </c>
      <c r="S11" s="17">
        <f>ABS(Table4[[#This Row],[Dividends]])/Table4[[#This Row],[Revenue]]</f>
        <v>0</v>
      </c>
    </row>
    <row r="12" spans="2:19" x14ac:dyDescent="0.25">
      <c r="B12" t="s">
        <v>81</v>
      </c>
      <c r="C12" s="5">
        <v>5363</v>
      </c>
      <c r="D12" s="5">
        <v>4128</v>
      </c>
      <c r="E12" s="5">
        <v>1235</v>
      </c>
      <c r="F12" s="16">
        <f>Table4[[#This Row],[GrossProfit]]/Table4[[#This Row],[Revenue]]</f>
        <v>0.23028155882901361</v>
      </c>
      <c r="G12" s="5">
        <v>-344</v>
      </c>
      <c r="H12" s="5">
        <v>1579</v>
      </c>
      <c r="I12" s="17">
        <f>Table4[[#This Row],[OperatingProfit]]/Table4[[#This Row],[Revenue]]</f>
        <v>-6.4143203430915535E-2</v>
      </c>
      <c r="J12" s="5">
        <v>-25</v>
      </c>
      <c r="K12" s="17">
        <f>Table4[[#This Row],[NetProfit]]/Table4[[#This Row],[Revenue]]</f>
        <v>-4.6615700167816519E-3</v>
      </c>
      <c r="L12" s="5">
        <v>185</v>
      </c>
      <c r="M12" s="17">
        <f>Table4[[#This Row],[CashFromOps]]/Table4[[#This Row],[Revenue]]</f>
        <v>3.4495618124184224E-2</v>
      </c>
      <c r="N12" s="5">
        <v>-232</v>
      </c>
      <c r="O12" s="17">
        <f>ABS(Table4[[#This Row],[CAPEX]])/Table4[[#This Row],[Revenue]]</f>
        <v>4.3259369755733731E-2</v>
      </c>
      <c r="P12" s="5">
        <v>-47</v>
      </c>
      <c r="Q12" s="17">
        <f>Table4[[#This Row],[FCF]]/Table4[[#This Row],[Revenue]]</f>
        <v>-8.7637516315495056E-3</v>
      </c>
      <c r="R12" s="5">
        <v>0</v>
      </c>
      <c r="S12" s="17">
        <f>ABS(Table4[[#This Row],[Dividends]])/Table4[[#This Row],[Revenue]]</f>
        <v>0</v>
      </c>
    </row>
    <row r="13" spans="2:19" x14ac:dyDescent="0.25">
      <c r="B13" t="s">
        <v>82</v>
      </c>
      <c r="C13" s="5">
        <v>5742</v>
      </c>
      <c r="D13" s="5">
        <v>4139</v>
      </c>
      <c r="E13" s="5">
        <v>1603</v>
      </c>
      <c r="F13" s="16">
        <f>Table4[[#This Row],[GrossProfit]]/Table4[[#This Row],[Revenue]]</f>
        <v>0.27917102055033088</v>
      </c>
      <c r="G13" s="5">
        <v>47</v>
      </c>
      <c r="H13" s="5">
        <v>1556</v>
      </c>
      <c r="I13" s="17">
        <f>Table4[[#This Row],[OperatingProfit]]/Table4[[#This Row],[Revenue]]</f>
        <v>8.1853012887495649E-3</v>
      </c>
      <c r="J13" s="5">
        <v>65</v>
      </c>
      <c r="K13" s="17">
        <f>Table4[[#This Row],[NetProfit]]/Table4[[#This Row],[Revenue]]</f>
        <v>1.1320097526994078E-2</v>
      </c>
      <c r="L13" s="5">
        <v>89</v>
      </c>
      <c r="M13" s="17">
        <f>Table4[[#This Row],[CashFromOps]]/Table4[[#This Row],[Revenue]]</f>
        <v>1.5499825844653431E-2</v>
      </c>
      <c r="N13" s="5">
        <v>-174</v>
      </c>
      <c r="O13" s="17">
        <f>ABS(Table4[[#This Row],[CAPEX]])/Table4[[#This Row],[Revenue]]</f>
        <v>3.0303030303030304E-2</v>
      </c>
      <c r="P13" s="5">
        <v>-85</v>
      </c>
      <c r="Q13" s="17">
        <f>Table4[[#This Row],[FCF]]/Table4[[#This Row],[Revenue]]</f>
        <v>-1.4803204458376872E-2</v>
      </c>
      <c r="R13" s="5">
        <v>0</v>
      </c>
      <c r="S13" s="17">
        <f>ABS(Table4[[#This Row],[Dividends]])/Table4[[#This Row],[Revenue]]</f>
        <v>0</v>
      </c>
    </row>
    <row r="14" spans="2:19" x14ac:dyDescent="0.25">
      <c r="B14" t="s">
        <v>83</v>
      </c>
      <c r="C14" s="5">
        <v>6207</v>
      </c>
      <c r="D14" s="5">
        <v>4499</v>
      </c>
      <c r="E14" s="5">
        <v>1708</v>
      </c>
      <c r="F14" s="16">
        <f>Table4[[#This Row],[GrossProfit]]/Table4[[#This Row],[Revenue]]</f>
        <v>0.27517319155791847</v>
      </c>
      <c r="G14" s="5">
        <v>25</v>
      </c>
      <c r="H14" s="5">
        <v>1683</v>
      </c>
      <c r="I14" s="17">
        <f>Table4[[#This Row],[OperatingProfit]]/Table4[[#This Row],[Revenue]]</f>
        <v>4.0277106492669565E-3</v>
      </c>
      <c r="J14" s="5">
        <v>69</v>
      </c>
      <c r="K14" s="17">
        <f>Table4[[#This Row],[NetProfit]]/Table4[[#This Row],[Revenue]]</f>
        <v>1.1116481391976801E-2</v>
      </c>
      <c r="L14" s="5">
        <v>289</v>
      </c>
      <c r="M14" s="17">
        <f>Table4[[#This Row],[CashFromOps]]/Table4[[#This Row],[Revenue]]</f>
        <v>4.656033510552602E-2</v>
      </c>
      <c r="N14" s="5">
        <v>-164</v>
      </c>
      <c r="O14" s="17">
        <f>ABS(Table4[[#This Row],[CAPEX]])/Table4[[#This Row],[Revenue]]</f>
        <v>2.6421781859191237E-2</v>
      </c>
      <c r="P14" s="5">
        <v>125</v>
      </c>
      <c r="Q14" s="17">
        <f>Table4[[#This Row],[FCF]]/Table4[[#This Row],[Revenue]]</f>
        <v>2.0138553246334782E-2</v>
      </c>
      <c r="R14" s="5">
        <v>0</v>
      </c>
      <c r="S14" s="17">
        <f>ABS(Table4[[#This Row],[Dividends]])/Table4[[#This Row],[Revenue]]</f>
        <v>0</v>
      </c>
    </row>
    <row r="15" spans="2:19" x14ac:dyDescent="0.25">
      <c r="B15" t="s">
        <v>84</v>
      </c>
      <c r="C15" s="5">
        <v>8279</v>
      </c>
      <c r="D15" s="5">
        <v>6022</v>
      </c>
      <c r="E15" s="5">
        <v>2257</v>
      </c>
      <c r="F15" s="16">
        <f>Table4[[#This Row],[GrossProfit]]/Table4[[#This Row],[Revenue]]</f>
        <v>0.27261746587752145</v>
      </c>
      <c r="G15" s="5">
        <v>336</v>
      </c>
      <c r="H15" s="5">
        <v>1921</v>
      </c>
      <c r="I15" s="17">
        <f>Table4[[#This Row],[OperatingProfit]]/Table4[[#This Row],[Revenue]]</f>
        <v>4.0584611668075851E-2</v>
      </c>
      <c r="J15" s="5">
        <v>266</v>
      </c>
      <c r="K15" s="17">
        <f>Table4[[#This Row],[NetProfit]]/Table4[[#This Row],[Revenue]]</f>
        <v>3.2129484237226717E-2</v>
      </c>
      <c r="L15" s="5">
        <v>934</v>
      </c>
      <c r="M15" s="17">
        <f>Table4[[#This Row],[CashFromOps]]/Table4[[#This Row],[Revenue]]</f>
        <v>0.11281555743447276</v>
      </c>
      <c r="N15" s="5">
        <v>-176</v>
      </c>
      <c r="O15" s="17">
        <f>ABS(Table4[[#This Row],[CAPEX]])/Table4[[#This Row],[Revenue]]</f>
        <v>2.1258606111849258E-2</v>
      </c>
      <c r="P15" s="5">
        <v>758</v>
      </c>
      <c r="Q15" s="17">
        <f>Table4[[#This Row],[FCF]]/Table4[[#This Row],[Revenue]]</f>
        <v>9.1556951322623509E-2</v>
      </c>
      <c r="R15" s="5">
        <v>0</v>
      </c>
      <c r="S15" s="17">
        <f>ABS(Table4[[#This Row],[Dividends]])/Table4[[#This Row],[Revenue]]</f>
        <v>0</v>
      </c>
    </row>
    <row r="16" spans="2:19" x14ac:dyDescent="0.25">
      <c r="B16" t="s">
        <v>85</v>
      </c>
      <c r="C16" s="5">
        <v>13931</v>
      </c>
      <c r="D16" s="5">
        <v>9889</v>
      </c>
      <c r="E16" s="5">
        <v>4042</v>
      </c>
      <c r="F16" s="16">
        <f>Table4[[#This Row],[GrossProfit]]/Table4[[#This Row],[Revenue]]</f>
        <v>0.29014428253535279</v>
      </c>
      <c r="G16" s="5">
        <v>1643</v>
      </c>
      <c r="H16" s="5">
        <v>2399</v>
      </c>
      <c r="I16" s="17">
        <f>Table4[[#This Row],[OperatingProfit]]/Table4[[#This Row],[Revenue]]</f>
        <v>0.11793841073864045</v>
      </c>
      <c r="J16" s="5">
        <v>1328</v>
      </c>
      <c r="K16" s="17">
        <f>Table4[[#This Row],[NetProfit]]/Table4[[#This Row],[Revenue]]</f>
        <v>9.5326968631110467E-2</v>
      </c>
      <c r="L16" s="5">
        <v>2535</v>
      </c>
      <c r="M16" s="17">
        <f>Table4[[#This Row],[CashFromOps]]/Table4[[#This Row],[Revenue]]</f>
        <v>0.18196827219869355</v>
      </c>
      <c r="N16" s="5">
        <v>-260</v>
      </c>
      <c r="O16" s="17">
        <f>ABS(Table4[[#This Row],[CAPEX]])/Table4[[#This Row],[Revenue]]</f>
        <v>1.866341253319934E-2</v>
      </c>
      <c r="P16" s="5">
        <v>2275</v>
      </c>
      <c r="Q16" s="17">
        <f>Table4[[#This Row],[FCF]]/Table4[[#This Row],[Revenue]]</f>
        <v>0.16330485966549421</v>
      </c>
      <c r="R16" s="5">
        <v>0</v>
      </c>
      <c r="S16" s="17">
        <f>ABS(Table4[[#This Row],[Dividends]])/Table4[[#This Row],[Revenue]]</f>
        <v>0</v>
      </c>
    </row>
    <row r="17" spans="2:19" x14ac:dyDescent="0.25">
      <c r="B17" t="s">
        <v>86</v>
      </c>
      <c r="C17" s="5">
        <v>19315</v>
      </c>
      <c r="D17" s="5">
        <v>13717</v>
      </c>
      <c r="E17" s="5">
        <v>5598</v>
      </c>
      <c r="F17" s="16">
        <f>Table4[[#This Row],[GrossProfit]]/Table4[[#This Row],[Revenue]]</f>
        <v>0.28982655966865128</v>
      </c>
      <c r="G17" s="5">
        <v>2453</v>
      </c>
      <c r="H17" s="5">
        <v>3145</v>
      </c>
      <c r="I17" s="17">
        <f>Table4[[#This Row],[OperatingProfit]]/Table4[[#This Row],[Revenue]]</f>
        <v>0.1269997411338338</v>
      </c>
      <c r="J17" s="5">
        <v>1989</v>
      </c>
      <c r="K17" s="17">
        <f>Table4[[#This Row],[NetProfit]]/Table4[[#This Row],[Revenue]]</f>
        <v>0.10297696091120891</v>
      </c>
      <c r="L17" s="5">
        <v>2220</v>
      </c>
      <c r="M17" s="17">
        <f>Table4[[#This Row],[CashFromOps]]/Table4[[#This Row],[Revenue]]</f>
        <v>0.11493657778928294</v>
      </c>
      <c r="N17" s="5">
        <v>-685</v>
      </c>
      <c r="O17" s="17">
        <f>ABS(Table4[[#This Row],[CAPEX]])/Table4[[#This Row],[Revenue]]</f>
        <v>3.546466476831478E-2</v>
      </c>
      <c r="P17" s="5">
        <v>1535</v>
      </c>
      <c r="Q17" s="17">
        <f>Table4[[#This Row],[FCF]]/Table4[[#This Row],[Revenue]]</f>
        <v>7.9471913020968163E-2</v>
      </c>
      <c r="R17" s="5">
        <v>0</v>
      </c>
      <c r="S17" s="17">
        <f>ABS(Table4[[#This Row],[Dividends]])/Table4[[#This Row],[Revenue]]</f>
        <v>0</v>
      </c>
    </row>
    <row r="18" spans="2:19" x14ac:dyDescent="0.25">
      <c r="B18" t="s">
        <v>87</v>
      </c>
      <c r="C18" s="5">
        <v>24578</v>
      </c>
      <c r="D18" s="5">
        <v>16426</v>
      </c>
      <c r="E18" s="5">
        <v>8152</v>
      </c>
      <c r="F18" s="16">
        <f>Table4[[#This Row],[GrossProfit]]/Table4[[#This Row],[Revenue]]</f>
        <v>0.33167873708194318</v>
      </c>
      <c r="G18" s="5">
        <v>4407</v>
      </c>
      <c r="H18" s="5">
        <v>3745</v>
      </c>
      <c r="I18" s="17">
        <f>Table4[[#This Row],[OperatingProfit]]/Table4[[#This Row],[Revenue]]</f>
        <v>0.17930669704613883</v>
      </c>
      <c r="J18" s="5">
        <v>3495</v>
      </c>
      <c r="K18" s="17">
        <f>Table4[[#This Row],[NetProfit]]/Table4[[#This Row],[Revenue]]</f>
        <v>0.14220034176906177</v>
      </c>
      <c r="L18" s="5">
        <v>5470</v>
      </c>
      <c r="M18" s="17">
        <f>Table4[[#This Row],[CashFromOps]]/Table4[[#This Row],[Revenue]]</f>
        <v>0.22255675807632844</v>
      </c>
      <c r="N18" s="5">
        <v>-986</v>
      </c>
      <c r="O18" s="17">
        <f>ABS(Table4[[#This Row],[CAPEX]])/Table4[[#This Row],[Revenue]]</f>
        <v>4.0117177964032878E-2</v>
      </c>
      <c r="P18" s="5">
        <v>4484</v>
      </c>
      <c r="Q18" s="17">
        <f>Table4[[#This Row],[FCF]]/Table4[[#This Row],[Revenue]]</f>
        <v>0.18243958011229555</v>
      </c>
      <c r="R18" s="5">
        <v>0</v>
      </c>
      <c r="S18" s="17">
        <f>ABS(Table4[[#This Row],[Dividends]])/Table4[[#This Row],[Revenue]]</f>
        <v>0</v>
      </c>
    </row>
    <row r="19" spans="2:19" x14ac:dyDescent="0.25">
      <c r="B19" t="s">
        <v>88</v>
      </c>
      <c r="C19" s="5">
        <v>37491</v>
      </c>
      <c r="D19" s="5">
        <v>24294</v>
      </c>
      <c r="E19" s="5">
        <v>13197</v>
      </c>
      <c r="F19" s="16">
        <f>Table4[[#This Row],[GrossProfit]]/Table4[[#This Row],[Revenue]]</f>
        <v>0.35200448107545812</v>
      </c>
      <c r="G19" s="5">
        <v>8327</v>
      </c>
      <c r="H19" s="5">
        <v>4870</v>
      </c>
      <c r="I19" s="17">
        <f>Table4[[#This Row],[OperatingProfit]]/Table4[[#This Row],[Revenue]]</f>
        <v>0.22210663892667573</v>
      </c>
      <c r="J19" s="5">
        <v>6119</v>
      </c>
      <c r="K19" s="17">
        <f>Table4[[#This Row],[NetProfit]]/Table4[[#This Row],[Revenue]]</f>
        <v>0.16321250433437359</v>
      </c>
      <c r="L19" s="5">
        <v>9596</v>
      </c>
      <c r="M19" s="17">
        <f>Table4[[#This Row],[CashFromOps]]/Table4[[#This Row],[Revenue]]</f>
        <v>0.25595476247632765</v>
      </c>
      <c r="N19" s="5">
        <v>-1199</v>
      </c>
      <c r="O19" s="17">
        <f>ABS(Table4[[#This Row],[CAPEX]])/Table4[[#This Row],[Revenue]]</f>
        <v>3.198100877543944E-2</v>
      </c>
      <c r="P19" s="5">
        <v>8397</v>
      </c>
      <c r="Q19" s="17">
        <f>Table4[[#This Row],[FCF]]/Table4[[#This Row],[Revenue]]</f>
        <v>0.22397375370088821</v>
      </c>
      <c r="R19" s="5">
        <v>0</v>
      </c>
      <c r="S19" s="17">
        <f>ABS(Table4[[#This Row],[Dividends]])/Table4[[#This Row],[Revenue]]</f>
        <v>0</v>
      </c>
    </row>
    <row r="20" spans="2:19" x14ac:dyDescent="0.25">
      <c r="B20" t="s">
        <v>89</v>
      </c>
      <c r="C20" s="5">
        <v>42905</v>
      </c>
      <c r="D20" s="5">
        <v>25683</v>
      </c>
      <c r="E20" s="5">
        <v>17222</v>
      </c>
      <c r="F20" s="16">
        <f>Table4[[#This Row],[GrossProfit]]/Table4[[#This Row],[Revenue]]</f>
        <v>0.40139843841044165</v>
      </c>
      <c r="G20" s="5">
        <v>11740</v>
      </c>
      <c r="H20" s="5">
        <v>5482</v>
      </c>
      <c r="I20" s="17">
        <f>Table4[[#This Row],[OperatingProfit]]/Table4[[#This Row],[Revenue]]</f>
        <v>0.2736277823097541</v>
      </c>
      <c r="J20" s="5">
        <v>8235</v>
      </c>
      <c r="K20" s="17">
        <f>Table4[[#This Row],[NetProfit]]/Table4[[#This Row],[Revenue]]</f>
        <v>0.19193567183311969</v>
      </c>
      <c r="L20" s="5">
        <v>10159</v>
      </c>
      <c r="M20" s="17">
        <f>Table4[[#This Row],[CashFromOps]]/Table4[[#This Row],[Revenue]]</f>
        <v>0.23677893019461602</v>
      </c>
      <c r="N20" s="5">
        <v>-1213</v>
      </c>
      <c r="O20" s="17">
        <f>ABS(Table4[[#This Row],[CAPEX]])/Table4[[#This Row],[Revenue]]</f>
        <v>2.8271763197762499E-2</v>
      </c>
      <c r="P20" s="5">
        <v>8946</v>
      </c>
      <c r="Q20" s="17">
        <f>Table4[[#This Row],[FCF]]/Table4[[#This Row],[Revenue]]</f>
        <v>0.20850716699685351</v>
      </c>
      <c r="R20" s="5">
        <v>0</v>
      </c>
      <c r="S20" s="17">
        <f>ABS(Table4[[#This Row],[Dividends]])/Table4[[#This Row],[Revenue]]</f>
        <v>0</v>
      </c>
    </row>
    <row r="21" spans="2:19" x14ac:dyDescent="0.25">
      <c r="B21" t="s">
        <v>90</v>
      </c>
      <c r="C21" s="5">
        <v>65225</v>
      </c>
      <c r="D21" s="5">
        <v>39541</v>
      </c>
      <c r="E21" s="5">
        <v>25684</v>
      </c>
      <c r="F21" s="16">
        <f>Table4[[#This Row],[GrossProfit]]/Table4[[#This Row],[Revenue]]</f>
        <v>0.39377539287083174</v>
      </c>
      <c r="G21" s="5">
        <v>18385</v>
      </c>
      <c r="H21" s="5">
        <v>7299</v>
      </c>
      <c r="I21" s="17">
        <f>Table4[[#This Row],[OperatingProfit]]/Table4[[#This Row],[Revenue]]</f>
        <v>0.28187044844768111</v>
      </c>
      <c r="J21" s="5">
        <v>14013</v>
      </c>
      <c r="K21" s="17">
        <f>Table4[[#This Row],[NetProfit]]/Table4[[#This Row],[Revenue]]</f>
        <v>0.21484093522422384</v>
      </c>
      <c r="L21" s="5">
        <v>18595</v>
      </c>
      <c r="M21" s="17">
        <f>Table4[[#This Row],[CashFromOps]]/Table4[[#This Row],[Revenue]]</f>
        <v>0.28509007282483712</v>
      </c>
      <c r="N21" s="5">
        <v>-2121</v>
      </c>
      <c r="O21" s="17">
        <f>ABS(Table4[[#This Row],[CAPEX]])/Table4[[#This Row],[Revenue]]</f>
        <v>3.2518206209275584E-2</v>
      </c>
      <c r="P21" s="5">
        <v>16474</v>
      </c>
      <c r="Q21" s="17">
        <f>Table4[[#This Row],[FCF]]/Table4[[#This Row],[Revenue]]</f>
        <v>0.25257186661556152</v>
      </c>
      <c r="R21" s="5">
        <v>0</v>
      </c>
      <c r="S21" s="17">
        <f>ABS(Table4[[#This Row],[Dividends]])/Table4[[#This Row],[Revenue]]</f>
        <v>0</v>
      </c>
    </row>
    <row r="22" spans="2:19" x14ac:dyDescent="0.25">
      <c r="B22" t="s">
        <v>91</v>
      </c>
      <c r="C22" s="5">
        <v>108249</v>
      </c>
      <c r="D22" s="5">
        <v>64431</v>
      </c>
      <c r="E22" s="5">
        <v>43818</v>
      </c>
      <c r="F22" s="16">
        <f>Table4[[#This Row],[GrossProfit]]/Table4[[#This Row],[Revenue]]</f>
        <v>0.40478895878945764</v>
      </c>
      <c r="G22" s="5">
        <v>33790</v>
      </c>
      <c r="H22" s="5">
        <v>10028</v>
      </c>
      <c r="I22" s="17">
        <f>Table4[[#This Row],[OperatingProfit]]/Table4[[#This Row],[Revenue]]</f>
        <v>0.31215068961376086</v>
      </c>
      <c r="J22" s="5">
        <v>25922</v>
      </c>
      <c r="K22" s="17">
        <f>Table4[[#This Row],[NetProfit]]/Table4[[#This Row],[Revenue]]</f>
        <v>0.2394664153941376</v>
      </c>
      <c r="L22" s="5">
        <v>37529</v>
      </c>
      <c r="M22" s="17">
        <f>Table4[[#This Row],[CashFromOps]]/Table4[[#This Row],[Revenue]]</f>
        <v>0.3466914244011492</v>
      </c>
      <c r="N22" s="5">
        <v>-7452</v>
      </c>
      <c r="O22" s="17">
        <f>ABS(Table4[[#This Row],[CAPEX]])/Table4[[#This Row],[Revenue]]</f>
        <v>6.8841282598453568E-2</v>
      </c>
      <c r="P22" s="5">
        <v>30077</v>
      </c>
      <c r="Q22" s="17">
        <f>Table4[[#This Row],[FCF]]/Table4[[#This Row],[Revenue]]</f>
        <v>0.27785014180269563</v>
      </c>
      <c r="R22" s="5">
        <v>0</v>
      </c>
      <c r="S22" s="17">
        <f>ABS(Table4[[#This Row],[Dividends]])/Table4[[#This Row],[Revenue]]</f>
        <v>0</v>
      </c>
    </row>
    <row r="23" spans="2:19" x14ac:dyDescent="0.25">
      <c r="B23" t="s">
        <v>92</v>
      </c>
      <c r="C23" s="5">
        <v>156508</v>
      </c>
      <c r="D23" s="5">
        <v>87846</v>
      </c>
      <c r="E23" s="5">
        <v>68662</v>
      </c>
      <c r="F23" s="16">
        <f>Table4[[#This Row],[GrossProfit]]/Table4[[#This Row],[Revenue]]</f>
        <v>0.43871239808827661</v>
      </c>
      <c r="G23" s="5">
        <v>55241</v>
      </c>
      <c r="H23" s="5">
        <v>13421</v>
      </c>
      <c r="I23" s="17">
        <f>Table4[[#This Row],[OperatingProfit]]/Table4[[#This Row],[Revenue]]</f>
        <v>0.35295959311984054</v>
      </c>
      <c r="J23" s="5">
        <v>41733</v>
      </c>
      <c r="K23" s="17">
        <f>Table4[[#This Row],[NetProfit]]/Table4[[#This Row],[Revenue]]</f>
        <v>0.26665090602397323</v>
      </c>
      <c r="L23" s="5">
        <v>50856</v>
      </c>
      <c r="M23" s="17">
        <f>Table4[[#This Row],[CashFromOps]]/Table4[[#This Row],[Revenue]]</f>
        <v>0.32494185600736064</v>
      </c>
      <c r="N23" s="5">
        <v>-9402</v>
      </c>
      <c r="O23" s="17">
        <f>ABS(Table4[[#This Row],[CAPEX]])/Table4[[#This Row],[Revenue]]</f>
        <v>6.0073606461011578E-2</v>
      </c>
      <c r="P23" s="5">
        <v>41454</v>
      </c>
      <c r="Q23" s="17">
        <f>Table4[[#This Row],[FCF]]/Table4[[#This Row],[Revenue]]</f>
        <v>0.26486824954634908</v>
      </c>
      <c r="R23" s="5">
        <v>-2488</v>
      </c>
      <c r="S23" s="17">
        <f>ABS(Table4[[#This Row],[Dividends]])/Table4[[#This Row],[Revenue]]</f>
        <v>1.589695095458379E-2</v>
      </c>
    </row>
    <row r="24" spans="2:19" x14ac:dyDescent="0.25">
      <c r="B24" t="s">
        <v>93</v>
      </c>
      <c r="C24" s="5">
        <v>170910</v>
      </c>
      <c r="D24" s="5">
        <v>106606</v>
      </c>
      <c r="E24" s="5">
        <v>64304</v>
      </c>
      <c r="F24" s="16">
        <f>Table4[[#This Row],[GrossProfit]]/Table4[[#This Row],[Revenue]]</f>
        <v>0.37624480720847231</v>
      </c>
      <c r="G24" s="5">
        <v>48999</v>
      </c>
      <c r="H24" s="5">
        <v>15305</v>
      </c>
      <c r="I24" s="17">
        <f>Table4[[#This Row],[OperatingProfit]]/Table4[[#This Row],[Revenue]]</f>
        <v>0.28669475162366159</v>
      </c>
      <c r="J24" s="5">
        <v>37037</v>
      </c>
      <c r="K24" s="17">
        <f>Table4[[#This Row],[NetProfit]]/Table4[[#This Row],[Revenue]]</f>
        <v>0.21670469837926393</v>
      </c>
      <c r="L24" s="5">
        <v>53666</v>
      </c>
      <c r="M24" s="17">
        <f>Table4[[#This Row],[CashFromOps]]/Table4[[#This Row],[Revenue]]</f>
        <v>0.31400152126850389</v>
      </c>
      <c r="N24" s="5">
        <v>-9076</v>
      </c>
      <c r="O24" s="17">
        <f>ABS(Table4[[#This Row],[CAPEX]])/Table4[[#This Row],[Revenue]]</f>
        <v>5.3103972851208235E-2</v>
      </c>
      <c r="P24" s="5">
        <v>44590</v>
      </c>
      <c r="Q24" s="17">
        <f>Table4[[#This Row],[FCF]]/Table4[[#This Row],[Revenue]]</f>
        <v>0.26089754841729568</v>
      </c>
      <c r="R24" s="5">
        <v>-10564</v>
      </c>
      <c r="S24" s="17">
        <f>ABS(Table4[[#This Row],[Dividends]])/Table4[[#This Row],[Revenue]]</f>
        <v>6.1810309519630215E-2</v>
      </c>
    </row>
    <row r="25" spans="2:19" x14ac:dyDescent="0.25">
      <c r="B25" t="s">
        <v>94</v>
      </c>
      <c r="C25" s="5">
        <v>182795</v>
      </c>
      <c r="D25" s="5">
        <v>112258</v>
      </c>
      <c r="E25" s="5">
        <v>70537</v>
      </c>
      <c r="F25" s="16">
        <f>Table4[[#This Row],[GrossProfit]]/Table4[[#This Row],[Revenue]]</f>
        <v>0.38588035777783858</v>
      </c>
      <c r="G25" s="5">
        <v>52503</v>
      </c>
      <c r="H25" s="5">
        <v>18034</v>
      </c>
      <c r="I25" s="17">
        <f>Table4[[#This Row],[OperatingProfit]]/Table4[[#This Row],[Revenue]]</f>
        <v>0.28722339232473537</v>
      </c>
      <c r="J25" s="5">
        <v>39510</v>
      </c>
      <c r="K25" s="17">
        <f>Table4[[#This Row],[NetProfit]]/Table4[[#This Row],[Revenue]]</f>
        <v>0.21614376760852322</v>
      </c>
      <c r="L25" s="5">
        <v>59713</v>
      </c>
      <c r="M25" s="17">
        <f>Table4[[#This Row],[CashFromOps]]/Table4[[#This Row],[Revenue]]</f>
        <v>0.32666648431302825</v>
      </c>
      <c r="N25" s="5">
        <v>-9813</v>
      </c>
      <c r="O25" s="17">
        <f>ABS(Table4[[#This Row],[CAPEX]])/Table4[[#This Row],[Revenue]]</f>
        <v>5.3683087611805576E-2</v>
      </c>
      <c r="P25" s="5">
        <v>49900</v>
      </c>
      <c r="Q25" s="17">
        <f>Table4[[#This Row],[FCF]]/Table4[[#This Row],[Revenue]]</f>
        <v>0.27298339670122268</v>
      </c>
      <c r="R25" s="5">
        <v>-11126</v>
      </c>
      <c r="S25" s="17">
        <f>ABS(Table4[[#This Row],[Dividends]])/Table4[[#This Row],[Revenue]]</f>
        <v>6.0865997428813698E-2</v>
      </c>
    </row>
    <row r="26" spans="2:19" x14ac:dyDescent="0.25">
      <c r="B26" t="s">
        <v>95</v>
      </c>
      <c r="C26" s="5">
        <v>233715</v>
      </c>
      <c r="D26" s="5">
        <v>140089</v>
      </c>
      <c r="E26" s="5">
        <v>93626</v>
      </c>
      <c r="F26" s="16">
        <f>Table4[[#This Row],[GrossProfit]]/Table4[[#This Row],[Revenue]]</f>
        <v>0.40059902017414373</v>
      </c>
      <c r="G26" s="5">
        <v>71230</v>
      </c>
      <c r="H26" s="5">
        <v>22396</v>
      </c>
      <c r="I26" s="17">
        <f>Table4[[#This Row],[OperatingProfit]]/Table4[[#This Row],[Revenue]]</f>
        <v>0.30477290717326661</v>
      </c>
      <c r="J26" s="5">
        <v>53394</v>
      </c>
      <c r="K26" s="17">
        <f>Table4[[#This Row],[NetProfit]]/Table4[[#This Row],[Revenue]]</f>
        <v>0.22845773698735639</v>
      </c>
      <c r="L26" s="5">
        <v>81266</v>
      </c>
      <c r="M26" s="17">
        <f>Table4[[#This Row],[CashFromOps]]/Table4[[#This Row],[Revenue]]</f>
        <v>0.34771409622831229</v>
      </c>
      <c r="N26" s="5">
        <v>-11488</v>
      </c>
      <c r="O26" s="17">
        <f>ABS(Table4[[#This Row],[CAPEX]])/Table4[[#This Row],[Revenue]]</f>
        <v>4.9153884004021993E-2</v>
      </c>
      <c r="P26" s="5">
        <v>69778</v>
      </c>
      <c r="Q26" s="17">
        <f>Table4[[#This Row],[FCF]]/Table4[[#This Row],[Revenue]]</f>
        <v>0.29856021222429024</v>
      </c>
      <c r="R26" s="5">
        <v>-11561</v>
      </c>
      <c r="S26" s="17">
        <f>ABS(Table4[[#This Row],[Dividends]])/Table4[[#This Row],[Revenue]]</f>
        <v>4.9466230237682644E-2</v>
      </c>
    </row>
    <row r="27" spans="2:19" x14ac:dyDescent="0.25">
      <c r="B27" t="s">
        <v>96</v>
      </c>
      <c r="C27" s="5">
        <v>215639</v>
      </c>
      <c r="D27" s="5">
        <v>131376</v>
      </c>
      <c r="E27" s="5">
        <v>84263</v>
      </c>
      <c r="F27" s="16">
        <f>Table4[[#This Row],[GrossProfit]]/Table4[[#This Row],[Revenue]]</f>
        <v>0.39075955648097049</v>
      </c>
      <c r="G27" s="5">
        <v>60024</v>
      </c>
      <c r="H27" s="5">
        <v>24239</v>
      </c>
      <c r="I27" s="17">
        <f>Table4[[#This Row],[OperatingProfit]]/Table4[[#This Row],[Revenue]]</f>
        <v>0.27835410106706115</v>
      </c>
      <c r="J27" s="5">
        <v>45687</v>
      </c>
      <c r="K27" s="17">
        <f>Table4[[#This Row],[NetProfit]]/Table4[[#This Row],[Revenue]]</f>
        <v>0.211867983064288</v>
      </c>
      <c r="L27" s="5">
        <v>66231</v>
      </c>
      <c r="M27" s="17">
        <f>Table4[[#This Row],[CashFromOps]]/Table4[[#This Row],[Revenue]]</f>
        <v>0.30713831913522138</v>
      </c>
      <c r="N27" s="5">
        <v>-12734</v>
      </c>
      <c r="O27" s="17">
        <f>ABS(Table4[[#This Row],[CAPEX]])/Table4[[#This Row],[Revenue]]</f>
        <v>5.9052397757362998E-2</v>
      </c>
      <c r="P27" s="5">
        <v>53497</v>
      </c>
      <c r="Q27" s="17">
        <f>Table4[[#This Row],[FCF]]/Table4[[#This Row],[Revenue]]</f>
        <v>0.24808592137785837</v>
      </c>
      <c r="R27" s="5">
        <v>-12150</v>
      </c>
      <c r="S27" s="17">
        <f>ABS(Table4[[#This Row],[Dividends]])/Table4[[#This Row],[Revenue]]</f>
        <v>5.6344167798960301E-2</v>
      </c>
    </row>
    <row r="28" spans="2:19" x14ac:dyDescent="0.25">
      <c r="B28" t="s">
        <v>97</v>
      </c>
      <c r="C28" s="5">
        <v>229234</v>
      </c>
      <c r="D28" s="5">
        <v>141048</v>
      </c>
      <c r="E28" s="5">
        <v>88186</v>
      </c>
      <c r="F28" s="16">
        <f>Table4[[#This Row],[GrossProfit]]/Table4[[#This Row],[Revenue]]</f>
        <v>0.38469860491899105</v>
      </c>
      <c r="G28" s="5">
        <v>61344</v>
      </c>
      <c r="H28" s="5">
        <v>26842</v>
      </c>
      <c r="I28" s="17">
        <f>Table4[[#This Row],[OperatingProfit]]/Table4[[#This Row],[Revenue]]</f>
        <v>0.26760428208729942</v>
      </c>
      <c r="J28" s="5">
        <v>48351</v>
      </c>
      <c r="K28" s="17">
        <f>Table4[[#This Row],[NetProfit]]/Table4[[#This Row],[Revenue]]</f>
        <v>0.21092420845075338</v>
      </c>
      <c r="L28" s="5">
        <v>64225</v>
      </c>
      <c r="M28" s="17">
        <f>Table4[[#This Row],[CashFromOps]]/Table4[[#This Row],[Revenue]]</f>
        <v>0.28017222576057654</v>
      </c>
      <c r="N28" s="5">
        <v>-12451</v>
      </c>
      <c r="O28" s="17">
        <f>ABS(Table4[[#This Row],[CAPEX]])/Table4[[#This Row],[Revenue]]</f>
        <v>5.4315677430049641E-2</v>
      </c>
      <c r="P28" s="5">
        <v>51774</v>
      </c>
      <c r="Q28" s="17">
        <f>Table4[[#This Row],[FCF]]/Table4[[#This Row],[Revenue]]</f>
        <v>0.22585654833052687</v>
      </c>
      <c r="R28" s="5">
        <v>-12769</v>
      </c>
      <c r="S28" s="17">
        <f>ABS(Table4[[#This Row],[Dividends]])/Table4[[#This Row],[Revenue]]</f>
        <v>5.570290620065086E-2</v>
      </c>
    </row>
    <row r="29" spans="2:19" x14ac:dyDescent="0.25">
      <c r="B29" t="s">
        <v>98</v>
      </c>
      <c r="C29" s="5">
        <v>265595</v>
      </c>
      <c r="D29" s="5">
        <v>163756</v>
      </c>
      <c r="E29" s="5">
        <v>101839</v>
      </c>
      <c r="F29" s="16">
        <f>Table4[[#This Row],[GrossProfit]]/Table4[[#This Row],[Revenue]]</f>
        <v>0.38343718820007905</v>
      </c>
      <c r="G29" s="5">
        <v>70898</v>
      </c>
      <c r="H29" s="5">
        <v>30941</v>
      </c>
      <c r="I29" s="17">
        <f>Table4[[#This Row],[OperatingProfit]]/Table4[[#This Row],[Revenue]]</f>
        <v>0.26694026619477024</v>
      </c>
      <c r="J29" s="5">
        <v>59531</v>
      </c>
      <c r="K29" s="17">
        <f>Table4[[#This Row],[NetProfit]]/Table4[[#This Row],[Revenue]]</f>
        <v>0.22414202074587247</v>
      </c>
      <c r="L29" s="5">
        <v>77434</v>
      </c>
      <c r="M29" s="17">
        <f>Table4[[#This Row],[CashFromOps]]/Table4[[#This Row],[Revenue]]</f>
        <v>0.29154916319960844</v>
      </c>
      <c r="N29" s="5">
        <v>-13313</v>
      </c>
      <c r="O29" s="17">
        <f>ABS(Table4[[#This Row],[CAPEX]])/Table4[[#This Row],[Revenue]]</f>
        <v>5.0125190609762983E-2</v>
      </c>
      <c r="P29" s="5">
        <v>64121</v>
      </c>
      <c r="Q29" s="17">
        <f>Table4[[#This Row],[FCF]]/Table4[[#This Row],[Revenue]]</f>
        <v>0.24142397258984544</v>
      </c>
      <c r="R29" s="5">
        <v>-13712</v>
      </c>
      <c r="S29" s="17">
        <f>ABS(Table4[[#This Row],[Dividends]])/Table4[[#This Row],[Revenue]]</f>
        <v>5.1627477926918804E-2</v>
      </c>
    </row>
    <row r="30" spans="2:19" x14ac:dyDescent="0.25">
      <c r="B30" t="s">
        <v>99</v>
      </c>
      <c r="C30" s="5">
        <v>260174</v>
      </c>
      <c r="D30" s="5">
        <v>161782</v>
      </c>
      <c r="E30" s="5">
        <v>98392</v>
      </c>
      <c r="F30" s="16">
        <f>Table4[[#This Row],[GrossProfit]]/Table4[[#This Row],[Revenue]]</f>
        <v>0.37817768109034722</v>
      </c>
      <c r="G30" s="5">
        <v>63930</v>
      </c>
      <c r="H30" s="5">
        <v>34462</v>
      </c>
      <c r="I30" s="17">
        <f>Table4[[#This Row],[OperatingProfit]]/Table4[[#This Row],[Revenue]]</f>
        <v>0.24572017188496928</v>
      </c>
      <c r="J30" s="5">
        <v>55256</v>
      </c>
      <c r="K30" s="17">
        <f>Table4[[#This Row],[NetProfit]]/Table4[[#This Row],[Revenue]]</f>
        <v>0.21238094505984456</v>
      </c>
      <c r="L30" s="5">
        <v>69391</v>
      </c>
      <c r="M30" s="17">
        <f>Table4[[#This Row],[CashFromOps]]/Table4[[#This Row],[Revenue]]</f>
        <v>0.2667099710193947</v>
      </c>
      <c r="N30" s="5">
        <v>-10495</v>
      </c>
      <c r="O30" s="17">
        <f>ABS(Table4[[#This Row],[CAPEX]])/Table4[[#This Row],[Revenue]]</f>
        <v>4.033838892433525E-2</v>
      </c>
      <c r="P30" s="5">
        <v>58896</v>
      </c>
      <c r="Q30" s="17">
        <f>Table4[[#This Row],[FCF]]/Table4[[#This Row],[Revenue]]</f>
        <v>0.22637158209505945</v>
      </c>
      <c r="R30" s="5">
        <v>-14119</v>
      </c>
      <c r="S30" s="17">
        <f>ABS(Table4[[#This Row],[Dividends]])/Table4[[#This Row],[Revenue]]</f>
        <v>5.4267528653900853E-2</v>
      </c>
    </row>
    <row r="31" spans="2:19" x14ac:dyDescent="0.25">
      <c r="B31" t="s">
        <v>100</v>
      </c>
      <c r="C31" s="5">
        <v>274515</v>
      </c>
      <c r="D31" s="5">
        <v>169559</v>
      </c>
      <c r="E31" s="5">
        <v>104956</v>
      </c>
      <c r="F31" s="16">
        <f>Table4[[#This Row],[GrossProfit]]/Table4[[#This Row],[Revenue]]</f>
        <v>0.38233247727810865</v>
      </c>
      <c r="G31" s="5">
        <v>66288</v>
      </c>
      <c r="H31" s="5">
        <v>38668</v>
      </c>
      <c r="I31" s="17">
        <f>Table4[[#This Row],[OperatingProfit]]/Table4[[#This Row],[Revenue]]</f>
        <v>0.24147314354406862</v>
      </c>
      <c r="J31" s="5">
        <v>57411</v>
      </c>
      <c r="K31" s="17">
        <f>Table4[[#This Row],[NetProfit]]/Table4[[#This Row],[Revenue]]</f>
        <v>0.20913611278072236</v>
      </c>
      <c r="L31" s="5">
        <v>80674</v>
      </c>
      <c r="M31" s="17">
        <f>Table4[[#This Row],[CashFromOps]]/Table4[[#This Row],[Revenue]]</f>
        <v>0.29387829444656938</v>
      </c>
      <c r="N31" s="5">
        <v>-7309</v>
      </c>
      <c r="O31" s="17">
        <f>ABS(Table4[[#This Row],[CAPEX]])/Table4[[#This Row],[Revenue]]</f>
        <v>2.6625138881299748E-2</v>
      </c>
      <c r="P31" s="5">
        <v>73365</v>
      </c>
      <c r="Q31" s="17">
        <f>Table4[[#This Row],[FCF]]/Table4[[#This Row],[Revenue]]</f>
        <v>0.26725315556526968</v>
      </c>
      <c r="R31" s="5">
        <v>-14081</v>
      </c>
      <c r="S31" s="17">
        <f>ABS(Table4[[#This Row],[Dividends]])/Table4[[#This Row],[Revenue]]</f>
        <v>5.1294100504526166E-2</v>
      </c>
    </row>
    <row r="32" spans="2:19" x14ac:dyDescent="0.25">
      <c r="B32" t="s">
        <v>101</v>
      </c>
      <c r="C32" s="5">
        <v>365817</v>
      </c>
      <c r="D32" s="5">
        <v>212981</v>
      </c>
      <c r="E32" s="5">
        <v>152836</v>
      </c>
      <c r="F32" s="16">
        <f>Table4[[#This Row],[GrossProfit]]/Table4[[#This Row],[Revenue]]</f>
        <v>0.41779359625167778</v>
      </c>
      <c r="G32" s="5">
        <v>108949</v>
      </c>
      <c r="H32" s="5">
        <v>43887</v>
      </c>
      <c r="I32" s="17">
        <f>Table4[[#This Row],[OperatingProfit]]/Table4[[#This Row],[Revenue]]</f>
        <v>0.29782377527561593</v>
      </c>
      <c r="J32" s="5">
        <v>94680</v>
      </c>
      <c r="K32" s="17">
        <f>Table4[[#This Row],[NetProfit]]/Table4[[#This Row],[Revenue]]</f>
        <v>0.25881793355694238</v>
      </c>
      <c r="L32" s="5">
        <v>104038</v>
      </c>
      <c r="M32" s="17">
        <f>Table4[[#This Row],[CashFromOps]]/Table4[[#This Row],[Revenue]]</f>
        <v>0.28439903011615097</v>
      </c>
      <c r="N32" s="5">
        <v>-11085</v>
      </c>
      <c r="O32" s="17">
        <f>ABS(Table4[[#This Row],[CAPEX]])/Table4[[#This Row],[Revenue]]</f>
        <v>3.0302036264033657E-2</v>
      </c>
      <c r="P32" s="5">
        <v>92953</v>
      </c>
      <c r="Q32" s="17">
        <f>Table4[[#This Row],[FCF]]/Table4[[#This Row],[Revenue]]</f>
        <v>0.25409699385211731</v>
      </c>
      <c r="R32" s="5">
        <v>-14467</v>
      </c>
      <c r="S32" s="17">
        <f>ABS(Table4[[#This Row],[Dividends]])/Table4[[#This Row],[Revenue]]</f>
        <v>3.9547095952347761E-2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L33"/>
  <sheetViews>
    <sheetView workbookViewId="0">
      <selection activeCell="D18" sqref="D18:D32"/>
    </sheetView>
  </sheetViews>
  <sheetFormatPr defaultRowHeight="15" x14ac:dyDescent="0.25"/>
  <cols>
    <col min="2" max="2" width="12.42578125" customWidth="1"/>
    <col min="3" max="3" width="12.5703125" bestFit="1" customWidth="1"/>
    <col min="4" max="4" width="9.7109375" customWidth="1"/>
    <col min="5" max="5" width="11.28515625" bestFit="1" customWidth="1"/>
    <col min="6" max="6" width="9.42578125" bestFit="1" customWidth="1"/>
    <col min="7" max="7" width="14.140625" bestFit="1" customWidth="1"/>
    <col min="8" max="8" width="9.85546875" customWidth="1"/>
    <col min="9" max="9" width="14.7109375" customWidth="1"/>
    <col min="10" max="10" width="9.5703125" customWidth="1"/>
    <col min="11" max="11" width="19.85546875" customWidth="1"/>
    <col min="12" max="12" width="11.42578125" customWidth="1"/>
  </cols>
  <sheetData>
    <row r="2" spans="2:12" x14ac:dyDescent="0.25">
      <c r="B2" t="s">
        <v>5</v>
      </c>
      <c r="C2" t="s">
        <v>22</v>
      </c>
      <c r="D2" s="29" t="s">
        <v>23</v>
      </c>
      <c r="E2" t="s">
        <v>24</v>
      </c>
      <c r="F2" s="29" t="s">
        <v>25</v>
      </c>
      <c r="G2" t="s">
        <v>26</v>
      </c>
      <c r="H2" s="29" t="s">
        <v>27</v>
      </c>
      <c r="I2" t="s">
        <v>28</v>
      </c>
      <c r="J2" s="29" t="s">
        <v>29</v>
      </c>
      <c r="K2" t="s">
        <v>30</v>
      </c>
      <c r="L2" s="29" t="s">
        <v>31</v>
      </c>
    </row>
    <row r="3" spans="2:12" x14ac:dyDescent="0.25">
      <c r="B3" t="s">
        <v>72</v>
      </c>
      <c r="C3" s="5">
        <v>7086.5420000000004</v>
      </c>
      <c r="D3" s="30" t="e">
        <f>(Table3[[#This Row],[Revenue]]-C2)/C2</f>
        <v>#VALUE!</v>
      </c>
      <c r="E3">
        <v>-57.195999999999998</v>
      </c>
      <c r="F3" s="30" t="e">
        <f>(Table3[[#This Row],[Dividend]]-E2)/E2</f>
        <v>#VALUE!</v>
      </c>
      <c r="G3">
        <v>4.0000000000000001E-3</v>
      </c>
      <c r="H3" s="30" t="e">
        <f>(Table3[[#This Row],[DivPerShare]]-G2)/G2</f>
        <v>#VALUE!</v>
      </c>
      <c r="I3" s="5">
        <v>5307.84</v>
      </c>
      <c r="J3" s="30" t="e">
        <f>(Table3[[#This Row],[MarketValue]]-I2)/I2</f>
        <v>#VALUE!</v>
      </c>
      <c r="K3">
        <v>13729.632</v>
      </c>
      <c r="L3" s="30" t="e">
        <f>(Table3[[#This Row],[SharesOutstanding]]-K2)/K2</f>
        <v>#VALUE!</v>
      </c>
    </row>
    <row r="4" spans="2:12" x14ac:dyDescent="0.25">
      <c r="B4" t="s">
        <v>73</v>
      </c>
      <c r="C4" s="5">
        <v>7977</v>
      </c>
      <c r="D4" s="30">
        <f>(Table3[[#This Row],[Revenue]]-C3)/C3</f>
        <v>0.12565479750208206</v>
      </c>
      <c r="E4">
        <v>-56</v>
      </c>
      <c r="F4" s="30">
        <f>(Table3[[#This Row],[Dividend]]-E3)/E3</f>
        <v>-2.0910553185537414E-2</v>
      </c>
      <c r="G4">
        <v>4.0000000000000001E-3</v>
      </c>
      <c r="H4" s="30">
        <f>(Table3[[#This Row],[DivPerShare]]-G3)/G3</f>
        <v>0</v>
      </c>
      <c r="I4" s="5">
        <v>2731.7849999999999</v>
      </c>
      <c r="J4" s="30">
        <f>(Table3[[#This Row],[MarketValue]]-I3)/I3</f>
        <v>-0.48533019081208179</v>
      </c>
      <c r="K4">
        <v>13424</v>
      </c>
      <c r="L4" s="30">
        <f>(Table3[[#This Row],[SharesOutstanding]]-K3)/K3</f>
        <v>-2.2260756879718235E-2</v>
      </c>
    </row>
    <row r="5" spans="2:12" x14ac:dyDescent="0.25">
      <c r="B5" t="s">
        <v>74</v>
      </c>
      <c r="C5" s="5">
        <v>9189</v>
      </c>
      <c r="D5" s="30">
        <f>(Table3[[#This Row],[Revenue]]-C4)/C4</f>
        <v>0.15193681835276421</v>
      </c>
      <c r="E5">
        <v>-56</v>
      </c>
      <c r="F5" s="30">
        <f>(Table3[[#This Row],[Dividend]]-E4)/E4</f>
        <v>0</v>
      </c>
      <c r="G5">
        <v>4.0000000000000001E-3</v>
      </c>
      <c r="H5" s="30">
        <f>(Table3[[#This Row],[DivPerShare]]-G4)/G4</f>
        <v>0</v>
      </c>
      <c r="I5" s="5">
        <v>4016.64</v>
      </c>
      <c r="J5" s="30">
        <f>(Table3[[#This Row],[MarketValue]]-I4)/I4</f>
        <v>0.47033533019619045</v>
      </c>
      <c r="K5">
        <v>13298.32</v>
      </c>
      <c r="L5" s="30">
        <f>(Table3[[#This Row],[SharesOutstanding]]-K4)/K4</f>
        <v>-9.3623361144219517E-3</v>
      </c>
    </row>
    <row r="6" spans="2:12" x14ac:dyDescent="0.25">
      <c r="B6" t="s">
        <v>75</v>
      </c>
      <c r="C6" s="5">
        <v>11062</v>
      </c>
      <c r="D6" s="30">
        <f>(Table3[[#This Row],[Revenue]]-C5)/C5</f>
        <v>0.20383066710196976</v>
      </c>
      <c r="E6">
        <v>-58</v>
      </c>
      <c r="F6" s="30">
        <f>(Table3[[#This Row],[Dividend]]-E5)/E5</f>
        <v>3.5714285714285712E-2</v>
      </c>
      <c r="G6">
        <v>4.0000000000000001E-3</v>
      </c>
      <c r="H6" s="30">
        <f>(Table3[[#This Row],[DivPerShare]]-G5)/G5</f>
        <v>0</v>
      </c>
      <c r="I6" s="5">
        <v>4543.2089999999998</v>
      </c>
      <c r="J6" s="30">
        <f>(Table3[[#This Row],[MarketValue]]-I5)/I5</f>
        <v>0.13109688695028679</v>
      </c>
      <c r="K6">
        <v>13781.263999999999</v>
      </c>
      <c r="L6" s="30">
        <f>(Table3[[#This Row],[SharesOutstanding]]-K5)/K5</f>
        <v>3.6316166252579239E-2</v>
      </c>
    </row>
    <row r="7" spans="2:12" x14ac:dyDescent="0.25">
      <c r="B7" t="s">
        <v>76</v>
      </c>
      <c r="C7" s="5">
        <v>9833</v>
      </c>
      <c r="D7" s="30">
        <f>(Table3[[#This Row],[Revenue]]-C6)/C6</f>
        <v>-0.11110106671487976</v>
      </c>
      <c r="E7">
        <v>-14</v>
      </c>
      <c r="F7" s="30">
        <f>(Table3[[#This Row],[Dividend]]-E6)/E6</f>
        <v>-0.75862068965517238</v>
      </c>
      <c r="G7">
        <v>1E-3</v>
      </c>
      <c r="H7" s="30">
        <f>(Table3[[#This Row],[DivPerShare]]-G6)/G6</f>
        <v>-0.75</v>
      </c>
      <c r="I7" s="5">
        <v>2788.74</v>
      </c>
      <c r="J7" s="30">
        <f>(Table3[[#This Row],[MarketValue]]-I6)/I6</f>
        <v>-0.38617395765856249</v>
      </c>
      <c r="K7">
        <v>13858.208000000001</v>
      </c>
      <c r="L7" s="30">
        <f>(Table3[[#This Row],[SharesOutstanding]]-K6)/K6</f>
        <v>5.5832324233830314E-3</v>
      </c>
    </row>
    <row r="8" spans="2:12" x14ac:dyDescent="0.25">
      <c r="B8" t="s">
        <v>77</v>
      </c>
      <c r="C8" s="5">
        <v>7081</v>
      </c>
      <c r="D8" s="30">
        <f>(Table3[[#This Row],[Revenue]]-C7)/C7</f>
        <v>-0.2798738940303061</v>
      </c>
      <c r="E8">
        <v>0</v>
      </c>
      <c r="F8" s="30">
        <f>(Table3[[#This Row],[Dividend]]-E7)/E7</f>
        <v>-1</v>
      </c>
      <c r="G8">
        <v>0</v>
      </c>
      <c r="H8" s="30">
        <f>(Table3[[#This Row],[DivPerShare]]-G7)/G7</f>
        <v>-1</v>
      </c>
      <c r="I8" s="5">
        <v>2722.7570000000001</v>
      </c>
      <c r="J8" s="30">
        <f>(Table3[[#This Row],[MarketValue]]-I7)/I7</f>
        <v>-2.3660506178417393E-2</v>
      </c>
      <c r="K8">
        <v>14118.944</v>
      </c>
      <c r="L8" s="30">
        <f>(Table3[[#This Row],[SharesOutstanding]]-K7)/K7</f>
        <v>1.8814553800895393E-2</v>
      </c>
    </row>
    <row r="9" spans="2:12" x14ac:dyDescent="0.25">
      <c r="B9" t="s">
        <v>78</v>
      </c>
      <c r="C9" s="5">
        <v>5941</v>
      </c>
      <c r="D9" s="30">
        <f>(Table3[[#This Row],[Revenue]]-C8)/C8</f>
        <v>-0.16099420985736479</v>
      </c>
      <c r="E9">
        <v>0</v>
      </c>
      <c r="F9" s="30" t="e">
        <f>(Table3[[#This Row],[Dividend]]-E8)/E8</f>
        <v>#DIV/0!</v>
      </c>
      <c r="G9">
        <v>0</v>
      </c>
      <c r="H9" s="30" t="e">
        <f>(Table3[[#This Row],[DivPerShare]]-G8)/G8</f>
        <v>#DIV/0!</v>
      </c>
      <c r="I9" s="5">
        <v>5148.1440000000002</v>
      </c>
      <c r="J9" s="30">
        <f>(Table3[[#This Row],[MarketValue]]-I8)/I8</f>
        <v>0.89078349628703557</v>
      </c>
      <c r="K9">
        <v>18806.704000000002</v>
      </c>
      <c r="L9" s="30">
        <f>(Table3[[#This Row],[SharesOutstanding]]-K8)/K8</f>
        <v>0.33201916517269298</v>
      </c>
    </row>
    <row r="10" spans="2:12" x14ac:dyDescent="0.25">
      <c r="B10" t="s">
        <v>79</v>
      </c>
      <c r="C10" s="5">
        <v>6134</v>
      </c>
      <c r="D10" s="30">
        <f>(Table3[[#This Row],[Revenue]]-C9)/C9</f>
        <v>3.2486113448914326E-2</v>
      </c>
      <c r="E10">
        <v>0</v>
      </c>
      <c r="F10" s="30" t="e">
        <f>(Table3[[#This Row],[Dividend]]-E9)/E9</f>
        <v>#DIV/0!</v>
      </c>
      <c r="G10">
        <v>0</v>
      </c>
      <c r="H10" s="30" t="e">
        <f>(Table3[[#This Row],[DivPerShare]]-G9)/G9</f>
        <v>#DIV/0!</v>
      </c>
      <c r="I10" s="5">
        <v>9725.1299999999992</v>
      </c>
      <c r="J10" s="30">
        <f>(Table3[[#This Row],[MarketValue]]-I9)/I9</f>
        <v>0.88905555089368105</v>
      </c>
      <c r="K10">
        <v>19506.367999999999</v>
      </c>
      <c r="L10" s="30">
        <f>(Table3[[#This Row],[SharesOutstanding]]-K9)/K9</f>
        <v>3.7202903815575394E-2</v>
      </c>
    </row>
    <row r="11" spans="2:12" x14ac:dyDescent="0.25">
      <c r="B11" t="s">
        <v>80</v>
      </c>
      <c r="C11" s="5">
        <v>7983</v>
      </c>
      <c r="D11" s="30">
        <f>(Table3[[#This Row],[Revenue]]-C10)/C10</f>
        <v>0.30143462667101401</v>
      </c>
      <c r="E11">
        <v>0</v>
      </c>
      <c r="F11" s="30" t="e">
        <f>(Table3[[#This Row],[Dividend]]-E10)/E10</f>
        <v>#DIV/0!</v>
      </c>
      <c r="G11">
        <v>0</v>
      </c>
      <c r="H11" s="30" t="e">
        <f>(Table3[[#This Row],[DivPerShare]]-G10)/G10</f>
        <v>#DIV/0!</v>
      </c>
      <c r="I11" s="5">
        <v>8647.0339999999997</v>
      </c>
      <c r="J11" s="30">
        <f>(Table3[[#This Row],[MarketValue]]-I10)/I10</f>
        <v>-0.11085671862484096</v>
      </c>
      <c r="K11">
        <v>20178.144</v>
      </c>
      <c r="L11" s="30">
        <f>(Table3[[#This Row],[SharesOutstanding]]-K10)/K10</f>
        <v>3.4438804804666955E-2</v>
      </c>
    </row>
    <row r="12" spans="2:12" x14ac:dyDescent="0.25">
      <c r="B12" t="s">
        <v>81</v>
      </c>
      <c r="C12" s="5">
        <v>5363</v>
      </c>
      <c r="D12" s="30">
        <f>(Table3[[#This Row],[Revenue]]-C11)/C11</f>
        <v>-0.32819741951647252</v>
      </c>
      <c r="E12">
        <v>0</v>
      </c>
      <c r="F12" s="30" t="e">
        <f>(Table3[[#This Row],[Dividend]]-E11)/E11</f>
        <v>#DIV/0!</v>
      </c>
      <c r="G12">
        <v>0</v>
      </c>
      <c r="H12" s="30" t="e">
        <f>(Table3[[#This Row],[DivPerShare]]-G11)/G11</f>
        <v>#DIV/0!</v>
      </c>
      <c r="I12" s="5">
        <v>5502.4480000000003</v>
      </c>
      <c r="J12" s="30">
        <f>(Table3[[#This Row],[MarketValue]]-I11)/I11</f>
        <v>-0.36366064942036769</v>
      </c>
      <c r="K12">
        <v>19354.328000000001</v>
      </c>
      <c r="L12" s="30">
        <f>(Table3[[#This Row],[SharesOutstanding]]-K11)/K11</f>
        <v>-4.0827144458875843E-2</v>
      </c>
    </row>
    <row r="13" spans="2:12" x14ac:dyDescent="0.25">
      <c r="B13" t="s">
        <v>82</v>
      </c>
      <c r="C13" s="5">
        <v>5742</v>
      </c>
      <c r="D13" s="30">
        <f>(Table3[[#This Row],[Revenue]]-C12)/C12</f>
        <v>7.066940145440985E-2</v>
      </c>
      <c r="E13">
        <v>0</v>
      </c>
      <c r="F13" s="30" t="e">
        <f>(Table3[[#This Row],[Dividend]]-E12)/E12</f>
        <v>#DIV/0!</v>
      </c>
      <c r="G13">
        <v>0</v>
      </c>
      <c r="H13" s="30" t="e">
        <f>(Table3[[#This Row],[DivPerShare]]-G12)/G12</f>
        <v>#DIV/0!</v>
      </c>
      <c r="I13" s="5">
        <v>5226.442</v>
      </c>
      <c r="J13" s="30">
        <f>(Table3[[#This Row],[MarketValue]]-I12)/I12</f>
        <v>-5.0160583071389368E-2</v>
      </c>
      <c r="K13">
        <v>20259.96</v>
      </c>
      <c r="L13" s="30">
        <f>(Table3[[#This Row],[SharesOutstanding]]-K12)/K12</f>
        <v>4.67922213574141E-2</v>
      </c>
    </row>
    <row r="14" spans="2:12" x14ac:dyDescent="0.25">
      <c r="B14" t="s">
        <v>83</v>
      </c>
      <c r="C14" s="5">
        <v>6207</v>
      </c>
      <c r="D14" s="30">
        <f>(Table3[[#This Row],[Revenue]]-C13)/C13</f>
        <v>8.0982236154649945E-2</v>
      </c>
      <c r="E14">
        <v>0</v>
      </c>
      <c r="F14" s="30" t="e">
        <f>(Table3[[#This Row],[Dividend]]-E13)/E13</f>
        <v>#DIV/0!</v>
      </c>
      <c r="G14">
        <v>0</v>
      </c>
      <c r="H14" s="30" t="e">
        <f>(Table3[[#This Row],[DivPerShare]]-G13)/G13</f>
        <v>#DIV/0!</v>
      </c>
      <c r="I14" s="5">
        <v>7598.5789999999997</v>
      </c>
      <c r="J14" s="30">
        <f>(Table3[[#This Row],[MarketValue]]-I13)/I13</f>
        <v>0.45387225190674646</v>
      </c>
      <c r="K14">
        <v>20354.096000000001</v>
      </c>
      <c r="L14" s="30">
        <f>(Table3[[#This Row],[SharesOutstanding]]-K13)/K13</f>
        <v>4.6464060146220549E-3</v>
      </c>
    </row>
    <row r="15" spans="2:12" x14ac:dyDescent="0.25">
      <c r="B15" t="s">
        <v>84</v>
      </c>
      <c r="C15" s="5">
        <v>8279</v>
      </c>
      <c r="D15" s="30">
        <f>(Table3[[#This Row],[Revenue]]-C14)/C14</f>
        <v>0.33381665861124538</v>
      </c>
      <c r="E15">
        <v>0</v>
      </c>
      <c r="F15" s="30" t="e">
        <f>(Table3[[#This Row],[Dividend]]-E14)/E14</f>
        <v>#DIV/0!</v>
      </c>
      <c r="G15">
        <v>0</v>
      </c>
      <c r="H15" s="30" t="e">
        <f>(Table3[[#This Row],[DivPerShare]]-G14)/G14</f>
        <v>#DIV/0!</v>
      </c>
      <c r="I15" s="5">
        <v>15125.352000000001</v>
      </c>
      <c r="J15" s="30">
        <f>(Table3[[#This Row],[MarketValue]]-I14)/I14</f>
        <v>0.99055007521801131</v>
      </c>
      <c r="K15">
        <v>21693.727999999999</v>
      </c>
      <c r="L15" s="30">
        <f>(Table3[[#This Row],[SharesOutstanding]]-K14)/K14</f>
        <v>6.5816334952925326E-2</v>
      </c>
    </row>
    <row r="16" spans="2:12" x14ac:dyDescent="0.25">
      <c r="B16" t="s">
        <v>85</v>
      </c>
      <c r="C16" s="5">
        <v>13931</v>
      </c>
      <c r="D16" s="30">
        <f>(Table3[[#This Row],[Revenue]]-C15)/C15</f>
        <v>0.68269114627370453</v>
      </c>
      <c r="E16">
        <v>0</v>
      </c>
      <c r="F16" s="30" t="e">
        <f>(Table3[[#This Row],[Dividend]]-E15)/E15</f>
        <v>#DIV/0!</v>
      </c>
      <c r="G16">
        <v>0</v>
      </c>
      <c r="H16" s="30" t="e">
        <f>(Table3[[#This Row],[DivPerShare]]-G15)/G15</f>
        <v>#DIV/0!</v>
      </c>
      <c r="I16" s="5">
        <v>44656.754999999997</v>
      </c>
      <c r="J16" s="30">
        <f>(Table3[[#This Row],[MarketValue]]-I15)/I15</f>
        <v>1.9524440158483582</v>
      </c>
      <c r="K16">
        <v>23992.583999999999</v>
      </c>
      <c r="L16" s="30">
        <f>(Table3[[#This Row],[SharesOutstanding]]-K15)/K15</f>
        <v>0.10596869288671822</v>
      </c>
    </row>
    <row r="17" spans="2:12" x14ac:dyDescent="0.25">
      <c r="B17" t="s">
        <v>86</v>
      </c>
      <c r="C17" s="5">
        <v>19315</v>
      </c>
      <c r="D17" s="30">
        <f>(Table3[[#This Row],[Revenue]]-C16)/C16</f>
        <v>0.38647620414902017</v>
      </c>
      <c r="E17">
        <v>0</v>
      </c>
      <c r="F17" s="30" t="e">
        <f>(Table3[[#This Row],[Dividend]]-E16)/E16</f>
        <v>#DIV/0!</v>
      </c>
      <c r="G17">
        <v>0</v>
      </c>
      <c r="H17" s="30" t="e">
        <f>(Table3[[#This Row],[DivPerShare]]-G16)/G16</f>
        <v>#DIV/0!</v>
      </c>
      <c r="I17" s="5">
        <v>65855.350000000006</v>
      </c>
      <c r="J17" s="30">
        <f>(Table3[[#This Row],[MarketValue]]-I16)/I16</f>
        <v>0.47470074796075107</v>
      </c>
      <c r="K17">
        <v>24570.727999999999</v>
      </c>
      <c r="L17" s="30">
        <f>(Table3[[#This Row],[SharesOutstanding]]-K16)/K16</f>
        <v>2.4096779238117923E-2</v>
      </c>
    </row>
    <row r="18" spans="2:12" x14ac:dyDescent="0.25">
      <c r="B18" t="s">
        <v>87</v>
      </c>
      <c r="C18" s="5">
        <v>24578</v>
      </c>
      <c r="D18" s="30">
        <f>(Table3[[#This Row],[Revenue]]-C17)/C17</f>
        <v>0.27248252653378202</v>
      </c>
      <c r="E18">
        <v>0</v>
      </c>
      <c r="F18" s="30" t="e">
        <f>(Table3[[#This Row],[Dividend]]-E17)/E17</f>
        <v>#DIV/0!</v>
      </c>
      <c r="G18">
        <v>0</v>
      </c>
      <c r="H18" s="30" t="e">
        <f>(Table3[[#This Row],[DivPerShare]]-G17)/G17</f>
        <v>#DIV/0!</v>
      </c>
      <c r="I18" s="5">
        <v>133850.09599999999</v>
      </c>
      <c r="J18" s="30">
        <f>(Table3[[#This Row],[MarketValue]]-I17)/I17</f>
        <v>1.0324862900280687</v>
      </c>
      <c r="K18">
        <v>24900.175999999999</v>
      </c>
      <c r="L18" s="30">
        <f>(Table3[[#This Row],[SharesOutstanding]]-K17)/K17</f>
        <v>1.3408149730036503E-2</v>
      </c>
    </row>
    <row r="19" spans="2:12" x14ac:dyDescent="0.25">
      <c r="B19" t="s">
        <v>88</v>
      </c>
      <c r="C19" s="5">
        <v>37491</v>
      </c>
      <c r="D19" s="30">
        <f>(Table3[[#This Row],[Revenue]]-C18)/C18</f>
        <v>0.52538855887378955</v>
      </c>
      <c r="E19">
        <v>0</v>
      </c>
      <c r="F19" s="30" t="e">
        <f>(Table3[[#This Row],[Dividend]]-E18)/E18</f>
        <v>#DIV/0!</v>
      </c>
      <c r="G19">
        <v>0</v>
      </c>
      <c r="H19" s="30" t="e">
        <f>(Table3[[#This Row],[DivPerShare]]-G18)/G18</f>
        <v>#DIV/0!</v>
      </c>
      <c r="I19" s="5">
        <v>101054.212</v>
      </c>
      <c r="J19" s="30">
        <f>(Table3[[#This Row],[MarketValue]]-I18)/I18</f>
        <v>-0.2450195030117871</v>
      </c>
      <c r="K19">
        <v>25259.892</v>
      </c>
      <c r="L19" s="30">
        <f>(Table3[[#This Row],[SharesOutstanding]]-K18)/K18</f>
        <v>1.4446323592250929E-2</v>
      </c>
    </row>
    <row r="20" spans="2:12" x14ac:dyDescent="0.25">
      <c r="B20" t="s">
        <v>89</v>
      </c>
      <c r="C20" s="5">
        <v>42905</v>
      </c>
      <c r="D20" s="30">
        <f>(Table3[[#This Row],[Revenue]]-C19)/C19</f>
        <v>0.14440799125123363</v>
      </c>
      <c r="E20">
        <v>0</v>
      </c>
      <c r="F20" s="30" t="e">
        <f>(Table3[[#This Row],[Dividend]]-E19)/E19</f>
        <v>#DIV/0!</v>
      </c>
      <c r="G20">
        <v>0</v>
      </c>
      <c r="H20" s="30" t="e">
        <f>(Table3[[#This Row],[DivPerShare]]-G19)/G19</f>
        <v>#DIV/0!</v>
      </c>
      <c r="I20" s="5">
        <v>166788.25200000001</v>
      </c>
      <c r="J20" s="30">
        <f>(Table3[[#This Row],[MarketValue]]-I19)/I19</f>
        <v>0.65048293088466225</v>
      </c>
      <c r="K20">
        <v>25396.14</v>
      </c>
      <c r="L20" s="30">
        <f>(Table3[[#This Row],[SharesOutstanding]]-K19)/K19</f>
        <v>5.3938472896083479E-3</v>
      </c>
    </row>
    <row r="21" spans="2:12" x14ac:dyDescent="0.25">
      <c r="B21" t="s">
        <v>90</v>
      </c>
      <c r="C21" s="5">
        <v>65225</v>
      </c>
      <c r="D21" s="30">
        <f>(Table3[[#This Row],[Revenue]]-C20)/C20</f>
        <v>0.52021908868430256</v>
      </c>
      <c r="E21">
        <v>0</v>
      </c>
      <c r="F21" s="30" t="e">
        <f>(Table3[[#This Row],[Dividend]]-E20)/E20</f>
        <v>#DIV/0!</v>
      </c>
      <c r="G21">
        <v>0</v>
      </c>
      <c r="H21" s="30" t="e">
        <f>(Table3[[#This Row],[DivPerShare]]-G20)/G20</f>
        <v>#DIV/0!</v>
      </c>
      <c r="I21" s="5">
        <v>259806.136</v>
      </c>
      <c r="J21" s="30">
        <f>(Table3[[#This Row],[MarketValue]]-I20)/I20</f>
        <v>0.557700454825799</v>
      </c>
      <c r="K21">
        <v>25891.936000000002</v>
      </c>
      <c r="L21" s="30">
        <f>(Table3[[#This Row],[SharesOutstanding]]-K20)/K20</f>
        <v>1.9522494363316711E-2</v>
      </c>
    </row>
    <row r="22" spans="2:12" x14ac:dyDescent="0.25">
      <c r="B22" t="s">
        <v>91</v>
      </c>
      <c r="C22" s="5">
        <v>108249</v>
      </c>
      <c r="D22" s="30">
        <f>(Table3[[#This Row],[Revenue]]-C21)/C21</f>
        <v>0.65962437715599842</v>
      </c>
      <c r="E22">
        <v>0</v>
      </c>
      <c r="F22" s="30" t="e">
        <f>(Table3[[#This Row],[Dividend]]-E21)/E21</f>
        <v>#DIV/0!</v>
      </c>
      <c r="G22">
        <v>0</v>
      </c>
      <c r="H22" s="30" t="e">
        <f>(Table3[[#This Row],[DivPerShare]]-G21)/G21</f>
        <v>#DIV/0!</v>
      </c>
      <c r="I22" s="5">
        <v>354389.67599999998</v>
      </c>
      <c r="J22" s="30">
        <f>(Table3[[#This Row],[MarketValue]]-I21)/I21</f>
        <v>0.36405429623879237</v>
      </c>
      <c r="K22">
        <v>26226.06</v>
      </c>
      <c r="L22" s="30">
        <f>(Table3[[#This Row],[SharesOutstanding]]-K21)/K21</f>
        <v>1.2904558392234547E-2</v>
      </c>
    </row>
    <row r="23" spans="2:12" x14ac:dyDescent="0.25">
      <c r="B23" t="s">
        <v>92</v>
      </c>
      <c r="C23" s="5">
        <v>156508</v>
      </c>
      <c r="D23" s="30">
        <f>(Table3[[#This Row],[Revenue]]-C22)/C22</f>
        <v>0.44581474193756987</v>
      </c>
      <c r="E23">
        <v>-2488</v>
      </c>
      <c r="F23" s="30" t="e">
        <f>(Table3[[#This Row],[Dividend]]-E22)/E22</f>
        <v>#DIV/0!</v>
      </c>
      <c r="G23" s="5">
        <v>9.5000000000000001E-2</v>
      </c>
      <c r="H23" s="30" t="e">
        <f>(Table3[[#This Row],[DivPerShare]]-G22)/G22</f>
        <v>#DIV/0!</v>
      </c>
      <c r="I23" s="5">
        <v>626676.57400000002</v>
      </c>
      <c r="J23" s="30">
        <f>(Table3[[#This Row],[MarketValue]]-I22)/I22</f>
        <v>0.76832627031719758</v>
      </c>
      <c r="K23">
        <v>26469.932000000001</v>
      </c>
      <c r="L23" s="30">
        <f>(Table3[[#This Row],[SharesOutstanding]]-K22)/K22</f>
        <v>9.2988424490754382E-3</v>
      </c>
    </row>
    <row r="24" spans="2:12" x14ac:dyDescent="0.25">
      <c r="B24" t="s">
        <v>93</v>
      </c>
      <c r="C24" s="5">
        <v>170910</v>
      </c>
      <c r="D24" s="30">
        <f>(Table3[[#This Row],[Revenue]]-C23)/C23</f>
        <v>9.202085516395328E-2</v>
      </c>
      <c r="E24">
        <v>-10564</v>
      </c>
      <c r="F24" s="30">
        <f>(Table3[[#This Row],[Dividend]]-E23)/E23</f>
        <v>3.2459807073954985</v>
      </c>
      <c r="G24" s="5">
        <v>0.40699999999999997</v>
      </c>
      <c r="H24" s="30">
        <f>(Table3[[#This Row],[DivPerShare]]-G23)/G23</f>
        <v>3.284210526315789</v>
      </c>
      <c r="I24" s="5">
        <v>428781.34</v>
      </c>
      <c r="J24" s="30">
        <f>(Table3[[#This Row],[MarketValue]]-I23)/I23</f>
        <v>-0.31578527459046202</v>
      </c>
      <c r="K24">
        <v>26086.536</v>
      </c>
      <c r="L24" s="30">
        <f>(Table3[[#This Row],[SharesOutstanding]]-K23)/K23</f>
        <v>-1.4484207968498017E-2</v>
      </c>
    </row>
    <row r="25" spans="2:12" x14ac:dyDescent="0.25">
      <c r="B25" t="s">
        <v>94</v>
      </c>
      <c r="C25" s="5">
        <v>182795</v>
      </c>
      <c r="D25" s="30">
        <f>(Table3[[#This Row],[Revenue]]-C24)/C24</f>
        <v>6.9539523725937621E-2</v>
      </c>
      <c r="E25">
        <v>-11126</v>
      </c>
      <c r="F25" s="30">
        <f>(Table3[[#This Row],[Dividend]]-E24)/E24</f>
        <v>5.3199545626656568E-2</v>
      </c>
      <c r="G25" s="5">
        <v>0.45300000000000001</v>
      </c>
      <c r="H25" s="30">
        <f>(Table3[[#This Row],[DivPerShare]]-G24)/G24</f>
        <v>0.11302211302211312</v>
      </c>
      <c r="I25" s="5">
        <v>591073.27399999998</v>
      </c>
      <c r="J25" s="30">
        <f>(Table3[[#This Row],[MarketValue]]-I24)/I24</f>
        <v>0.37849579461643534</v>
      </c>
      <c r="K25">
        <v>24490.651999999998</v>
      </c>
      <c r="L25" s="30">
        <f>(Table3[[#This Row],[SharesOutstanding]]-K24)/K24</f>
        <v>-6.1176539499150133E-2</v>
      </c>
    </row>
    <row r="26" spans="2:12" x14ac:dyDescent="0.25">
      <c r="B26" t="s">
        <v>95</v>
      </c>
      <c r="C26" s="5">
        <v>233715</v>
      </c>
      <c r="D26" s="30">
        <f>(Table3[[#This Row],[Revenue]]-C25)/C25</f>
        <v>0.2785634180365984</v>
      </c>
      <c r="E26">
        <v>-11561</v>
      </c>
      <c r="F26" s="30">
        <f>(Table3[[#This Row],[Dividend]]-E25)/E25</f>
        <v>3.9097609203667089E-2</v>
      </c>
      <c r="G26" s="5">
        <v>0.495</v>
      </c>
      <c r="H26" s="30">
        <f>(Table3[[#This Row],[DivPerShare]]-G25)/G25</f>
        <v>9.271523178807943E-2</v>
      </c>
      <c r="I26" s="5">
        <v>615447.69999999995</v>
      </c>
      <c r="J26" s="30">
        <f>(Table3[[#This Row],[MarketValue]]-I25)/I25</f>
        <v>4.1237570826117204E-2</v>
      </c>
      <c r="K26">
        <v>23172.276000000002</v>
      </c>
      <c r="L26" s="30">
        <f>(Table3[[#This Row],[SharesOutstanding]]-K25)/K25</f>
        <v>-5.3831804886207056E-2</v>
      </c>
    </row>
    <row r="27" spans="2:12" x14ac:dyDescent="0.25">
      <c r="B27" t="s">
        <v>96</v>
      </c>
      <c r="C27" s="5">
        <v>215639</v>
      </c>
      <c r="D27" s="30">
        <f>(Table3[[#This Row],[Revenue]]-C26)/C26</f>
        <v>-7.734206191301371E-2</v>
      </c>
      <c r="E27">
        <v>-12150</v>
      </c>
      <c r="F27" s="30">
        <f>(Table3[[#This Row],[Dividend]]-E26)/E26</f>
        <v>5.0947149900527636E-2</v>
      </c>
      <c r="G27" s="5">
        <v>0.54500000000000004</v>
      </c>
      <c r="H27" s="30">
        <f>(Table3[[#This Row],[DivPerShare]]-G26)/G26</f>
        <v>0.10101010101010111</v>
      </c>
      <c r="I27" s="5">
        <v>603201.22199999995</v>
      </c>
      <c r="J27" s="30">
        <f>(Table3[[#This Row],[MarketValue]]-I26)/I26</f>
        <v>-1.9898486906361017E-2</v>
      </c>
      <c r="K27">
        <v>22001.124</v>
      </c>
      <c r="L27" s="30">
        <f>(Table3[[#This Row],[SharesOutstanding]]-K26)/K26</f>
        <v>-5.0541086253245118E-2</v>
      </c>
    </row>
    <row r="28" spans="2:12" x14ac:dyDescent="0.25">
      <c r="B28" t="s">
        <v>97</v>
      </c>
      <c r="C28" s="5">
        <v>229234</v>
      </c>
      <c r="D28" s="30">
        <f>(Table3[[#This Row],[Revenue]]-C27)/C27</f>
        <v>6.3045181993980681E-2</v>
      </c>
      <c r="E28">
        <v>-12769</v>
      </c>
      <c r="F28" s="30">
        <f>(Table3[[#This Row],[Dividend]]-E27)/E27</f>
        <v>5.0946502057613169E-2</v>
      </c>
      <c r="G28" s="5">
        <v>0.6</v>
      </c>
      <c r="H28" s="30">
        <f>(Table3[[#This Row],[DivPerShare]]-G27)/G27</f>
        <v>0.10091743119266043</v>
      </c>
      <c r="I28" s="5">
        <v>790049.94400000002</v>
      </c>
      <c r="J28" s="30">
        <f>(Table3[[#This Row],[MarketValue]]-I27)/I27</f>
        <v>0.30976184262438394</v>
      </c>
      <c r="K28">
        <v>21006.768</v>
      </c>
      <c r="L28" s="30">
        <f>(Table3[[#This Row],[SharesOutstanding]]-K27)/K27</f>
        <v>-4.5195690911064353E-2</v>
      </c>
    </row>
    <row r="29" spans="2:12" x14ac:dyDescent="0.25">
      <c r="B29" t="s">
        <v>98</v>
      </c>
      <c r="C29" s="5">
        <v>265595</v>
      </c>
      <c r="D29" s="30">
        <f>(Table3[[#This Row],[Revenue]]-C28)/C28</f>
        <v>0.15861957650261305</v>
      </c>
      <c r="E29">
        <v>-13712</v>
      </c>
      <c r="F29" s="30">
        <f>(Table3[[#This Row],[Dividend]]-E28)/E28</f>
        <v>7.3850732242148956E-2</v>
      </c>
      <c r="G29" s="5">
        <v>0.68</v>
      </c>
      <c r="H29" s="30">
        <f>(Table3[[#This Row],[DivPerShare]]-G28)/G28</f>
        <v>0.13333333333333347</v>
      </c>
      <c r="I29" s="5">
        <v>1073483.156</v>
      </c>
      <c r="J29" s="30">
        <f>(Table3[[#This Row],[MarketValue]]-I28)/I28</f>
        <v>0.35875353723207143</v>
      </c>
      <c r="K29">
        <v>20000.435000000001</v>
      </c>
      <c r="L29" s="30">
        <f>(Table3[[#This Row],[SharesOutstanding]]-K28)/K28</f>
        <v>-4.7905179892499344E-2</v>
      </c>
    </row>
    <row r="30" spans="2:12" x14ac:dyDescent="0.25">
      <c r="B30" t="s">
        <v>99</v>
      </c>
      <c r="C30" s="5">
        <v>260174</v>
      </c>
      <c r="D30" s="30">
        <f>(Table3[[#This Row],[Revenue]]-C29)/C29</f>
        <v>-2.0410775805267418E-2</v>
      </c>
      <c r="E30">
        <v>-14119</v>
      </c>
      <c r="F30" s="30">
        <f>(Table3[[#This Row],[Dividend]]-E29)/E29</f>
        <v>2.9682030338389731E-2</v>
      </c>
      <c r="G30" s="5">
        <v>0.75</v>
      </c>
      <c r="H30" s="30">
        <f>(Table3[[#This Row],[DivPerShare]]-G29)/G29</f>
        <v>0.10294117647058816</v>
      </c>
      <c r="I30" s="5">
        <v>995104.67099999997</v>
      </c>
      <c r="J30" s="30">
        <f>(Table3[[#This Row],[MarketValue]]-I29)/I29</f>
        <v>-7.3013241578985699E-2</v>
      </c>
      <c r="K30">
        <v>18595.651000000002</v>
      </c>
      <c r="L30" s="30">
        <f>(Table3[[#This Row],[SharesOutstanding]]-K29)/K29</f>
        <v>-7.0237672330626791E-2</v>
      </c>
    </row>
    <row r="31" spans="2:12" x14ac:dyDescent="0.25">
      <c r="B31" t="s">
        <v>100</v>
      </c>
      <c r="C31" s="5">
        <v>274515</v>
      </c>
      <c r="D31" s="30">
        <f>(Table3[[#This Row],[Revenue]]-C30)/C30</f>
        <v>5.5120803769784836E-2</v>
      </c>
      <c r="E31">
        <v>-14081</v>
      </c>
      <c r="F31" s="30">
        <f>(Table3[[#This Row],[Dividend]]-E30)/E30</f>
        <v>-2.6914087399957506E-3</v>
      </c>
      <c r="G31" s="5">
        <v>0.79500000000000004</v>
      </c>
      <c r="H31" s="30">
        <f>(Table3[[#This Row],[DivPerShare]]-G30)/G30</f>
        <v>6.0000000000000053E-2</v>
      </c>
      <c r="I31" s="5">
        <v>1966083.2080000001</v>
      </c>
      <c r="J31" s="30">
        <f>(Table3[[#This Row],[MarketValue]]-I30)/I30</f>
        <v>0.97575517962773195</v>
      </c>
      <c r="K31">
        <v>17528.214</v>
      </c>
      <c r="L31" s="30">
        <f>(Table3[[#This Row],[SharesOutstanding]]-K30)/K30</f>
        <v>-5.7402507715379344E-2</v>
      </c>
    </row>
    <row r="32" spans="2:12" x14ac:dyDescent="0.25">
      <c r="B32" t="s">
        <v>101</v>
      </c>
      <c r="C32" s="5">
        <v>365817</v>
      </c>
      <c r="D32" s="30">
        <f>(Table3[[#This Row],[Revenue]]-C31)/C31</f>
        <v>0.33259384733074693</v>
      </c>
      <c r="E32">
        <v>-14467</v>
      </c>
      <c r="F32" s="30">
        <f>(Table3[[#This Row],[Dividend]]-E31)/E31</f>
        <v>2.741282579362261E-2</v>
      </c>
      <c r="G32" s="5">
        <v>0.85</v>
      </c>
      <c r="H32" s="30">
        <f>(Table3[[#This Row],[DivPerShare]]-G31)/G31</f>
        <v>6.9182389937106833E-2</v>
      </c>
      <c r="I32" s="5">
        <v>2324392.2000000002</v>
      </c>
      <c r="J32" s="30">
        <f>(Table3[[#This Row],[MarketValue]]-I31)/I31</f>
        <v>0.18224508023975761</v>
      </c>
      <c r="K32">
        <v>16864.919000000002</v>
      </c>
      <c r="L32" s="30">
        <f>(Table3[[#This Row],[SharesOutstanding]]-K31)/K31</f>
        <v>-3.7841562180835897E-2</v>
      </c>
    </row>
    <row r="33" spans="4:12" x14ac:dyDescent="0.25">
      <c r="D33" s="29"/>
      <c r="F33" s="29"/>
      <c r="G33" s="5">
        <v>0.92</v>
      </c>
      <c r="H33" s="30">
        <f>(Table3[[#This Row],[DivPerShare]]-G32)/G32</f>
        <v>8.235294117647067E-2</v>
      </c>
      <c r="I33" s="5"/>
      <c r="J33" s="30"/>
      <c r="L33" s="2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R32"/>
  <sheetViews>
    <sheetView workbookViewId="0">
      <selection activeCell="L16" sqref="L16"/>
    </sheetView>
  </sheetViews>
  <sheetFormatPr defaultRowHeight="15" x14ac:dyDescent="0.25"/>
  <cols>
    <col min="2" max="2" width="12.42578125" customWidth="1"/>
    <col min="4" max="4" width="11.28515625" bestFit="1" customWidth="1"/>
    <col min="5" max="5" width="11.140625" customWidth="1"/>
    <col min="6" max="6" width="20.5703125" customWidth="1"/>
    <col min="9" max="9" width="12.5703125" bestFit="1" customWidth="1"/>
    <col min="10" max="10" width="15.7109375" bestFit="1" customWidth="1"/>
    <col min="11" max="11" width="11.5703125" bestFit="1" customWidth="1"/>
    <col min="12" max="12" width="21.7109375" bestFit="1" customWidth="1"/>
    <col min="13" max="13" width="18.7109375" bestFit="1" customWidth="1"/>
    <col min="14" max="14" width="9.28515625" bestFit="1" customWidth="1"/>
    <col min="15" max="15" width="16" bestFit="1" customWidth="1"/>
    <col min="16" max="16" width="13.28515625" bestFit="1" customWidth="1"/>
    <col min="17" max="17" width="12.5703125" bestFit="1" customWidth="1"/>
    <col min="18" max="18" width="16.28515625" bestFit="1" customWidth="1"/>
  </cols>
  <sheetData>
    <row r="2" spans="2:18" x14ac:dyDescent="0.25">
      <c r="B2" t="s">
        <v>5</v>
      </c>
      <c r="C2" t="s">
        <v>55</v>
      </c>
      <c r="D2" t="s">
        <v>56</v>
      </c>
      <c r="E2" t="s">
        <v>24</v>
      </c>
      <c r="F2" t="s">
        <v>57</v>
      </c>
      <c r="I2" t="s">
        <v>5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</row>
    <row r="3" spans="2:18" x14ac:dyDescent="0.25">
      <c r="B3" t="s">
        <v>72</v>
      </c>
      <c r="C3">
        <v>120.38800000000001</v>
      </c>
      <c r="D3">
        <v>-212.625</v>
      </c>
      <c r="E3">
        <v>-57.195999999999998</v>
      </c>
      <c r="F3" s="5">
        <f>Table6[[#This Row],[Issues]]+Table6[[#This Row],[BuyBack]]+Table6[[#This Row],[Dividend]]</f>
        <v>-149.43299999999999</v>
      </c>
      <c r="I3" t="s">
        <v>72</v>
      </c>
      <c r="J3" s="5">
        <v>920.97299999999996</v>
      </c>
      <c r="K3" s="5">
        <v>726.12</v>
      </c>
      <c r="L3" s="5">
        <v>498.6</v>
      </c>
      <c r="M3" s="5">
        <v>0</v>
      </c>
      <c r="N3" s="5">
        <v>0</v>
      </c>
      <c r="O3" s="5">
        <v>3558.4</v>
      </c>
      <c r="P3" s="5">
        <v>665.3</v>
      </c>
      <c r="Q3" s="5">
        <v>1425.5</v>
      </c>
      <c r="R3" s="5">
        <v>610.79999999999995</v>
      </c>
    </row>
    <row r="4" spans="2:18" x14ac:dyDescent="0.25">
      <c r="B4" t="s">
        <v>73</v>
      </c>
      <c r="C4">
        <v>85</v>
      </c>
      <c r="D4">
        <v>-273</v>
      </c>
      <c r="E4">
        <v>-56</v>
      </c>
      <c r="F4" s="5">
        <f>Table6[[#This Row],[Issues]]+Table6[[#This Row],[BuyBack]]+Table6[[#This Row],[Dividend]]</f>
        <v>-244</v>
      </c>
      <c r="I4" t="s">
        <v>73</v>
      </c>
      <c r="J4" s="5">
        <v>-651</v>
      </c>
      <c r="K4" s="5">
        <v>-864</v>
      </c>
      <c r="L4" s="5">
        <v>676.41300000000001</v>
      </c>
      <c r="M4" s="5">
        <v>215.89</v>
      </c>
      <c r="N4" s="5">
        <v>0</v>
      </c>
      <c r="O4" s="5">
        <v>4338.3549999999996</v>
      </c>
      <c r="P4" s="5">
        <v>833.05700000000002</v>
      </c>
      <c r="Q4" s="5">
        <v>2508.085</v>
      </c>
      <c r="R4" s="5">
        <v>636.94899999999996</v>
      </c>
    </row>
    <row r="5" spans="2:18" x14ac:dyDescent="0.25">
      <c r="B5" t="s">
        <v>74</v>
      </c>
      <c r="C5">
        <v>82</v>
      </c>
      <c r="D5">
        <v>0</v>
      </c>
      <c r="E5">
        <v>-56</v>
      </c>
      <c r="F5" s="5">
        <f>Table6[[#This Row],[Issues]]+Table6[[#This Row],[BuyBack]]+Table6[[#This Row],[Dividend]]</f>
        <v>26</v>
      </c>
      <c r="I5" t="s">
        <v>74</v>
      </c>
      <c r="J5" s="5">
        <v>737</v>
      </c>
      <c r="K5" s="5">
        <v>577</v>
      </c>
      <c r="L5" s="5">
        <v>1203</v>
      </c>
      <c r="M5" s="5">
        <v>55</v>
      </c>
      <c r="N5" s="5">
        <v>0</v>
      </c>
      <c r="O5" s="5">
        <v>4476</v>
      </c>
      <c r="P5" s="5">
        <v>827</v>
      </c>
      <c r="Q5" s="5">
        <v>1944</v>
      </c>
      <c r="R5" s="5">
        <v>976</v>
      </c>
    </row>
    <row r="6" spans="2:18" x14ac:dyDescent="0.25">
      <c r="B6" t="s">
        <v>75</v>
      </c>
      <c r="C6">
        <v>86</v>
      </c>
      <c r="D6">
        <v>0</v>
      </c>
      <c r="E6">
        <v>-58</v>
      </c>
      <c r="F6" s="5">
        <f>Table6[[#This Row],[Issues]]+Table6[[#This Row],[BuyBack]]+Table6[[#This Row],[Dividend]]</f>
        <v>28</v>
      </c>
      <c r="I6" t="s">
        <v>75</v>
      </c>
      <c r="J6" s="5">
        <v>-240</v>
      </c>
      <c r="K6" s="5">
        <v>-399</v>
      </c>
      <c r="L6" s="5">
        <v>756</v>
      </c>
      <c r="M6" s="5">
        <v>196</v>
      </c>
      <c r="N6" s="5">
        <v>0</v>
      </c>
      <c r="O6" s="5">
        <v>5224</v>
      </c>
      <c r="P6" s="5">
        <v>1007</v>
      </c>
      <c r="Q6" s="5">
        <v>2325</v>
      </c>
      <c r="R6" s="5">
        <v>1005</v>
      </c>
    </row>
    <row r="7" spans="2:18" x14ac:dyDescent="0.25">
      <c r="B7" t="s">
        <v>76</v>
      </c>
      <c r="C7">
        <v>39</v>
      </c>
      <c r="D7">
        <v>0</v>
      </c>
      <c r="E7">
        <v>-14</v>
      </c>
      <c r="F7" s="5">
        <f>Table6[[#This Row],[Issues]]+Table6[[#This Row],[BuyBack]]+Table6[[#This Row],[Dividend]]</f>
        <v>25</v>
      </c>
      <c r="I7" t="s">
        <v>76</v>
      </c>
      <c r="J7" s="5">
        <v>408</v>
      </c>
      <c r="K7" s="5">
        <v>341</v>
      </c>
      <c r="L7" s="5">
        <v>1552</v>
      </c>
      <c r="M7" s="5">
        <v>193</v>
      </c>
      <c r="N7" s="5">
        <v>0</v>
      </c>
      <c r="O7" s="5">
        <v>4515</v>
      </c>
      <c r="P7" s="5">
        <v>849</v>
      </c>
      <c r="Q7" s="5">
        <v>2003</v>
      </c>
      <c r="R7" s="5">
        <v>1303</v>
      </c>
    </row>
    <row r="8" spans="2:18" x14ac:dyDescent="0.25">
      <c r="B8" t="s">
        <v>77</v>
      </c>
      <c r="C8">
        <v>34</v>
      </c>
      <c r="D8">
        <v>0</v>
      </c>
      <c r="E8">
        <v>0</v>
      </c>
      <c r="F8" s="5">
        <f>Table6[[#This Row],[Issues]]+Table6[[#This Row],[BuyBack]]+Table6[[#This Row],[Dividend]]</f>
        <v>34</v>
      </c>
      <c r="I8" t="s">
        <v>77</v>
      </c>
      <c r="J8" s="5">
        <v>154</v>
      </c>
      <c r="K8" s="5">
        <v>-283</v>
      </c>
      <c r="L8" s="5">
        <v>1230</v>
      </c>
      <c r="M8" s="5">
        <v>229</v>
      </c>
      <c r="N8" s="5">
        <v>0</v>
      </c>
      <c r="O8" s="5">
        <v>3424</v>
      </c>
      <c r="P8" s="5">
        <v>809</v>
      </c>
      <c r="Q8" s="5">
        <v>1818</v>
      </c>
      <c r="R8" s="5">
        <v>1215</v>
      </c>
    </row>
    <row r="9" spans="2:18" x14ac:dyDescent="0.25">
      <c r="B9" t="s">
        <v>78</v>
      </c>
      <c r="C9">
        <v>41</v>
      </c>
      <c r="D9">
        <v>0</v>
      </c>
      <c r="E9">
        <v>0</v>
      </c>
      <c r="F9" s="5">
        <f>Table6[[#This Row],[Issues]]+Table6[[#This Row],[BuyBack]]+Table6[[#This Row],[Dividend]]</f>
        <v>41</v>
      </c>
      <c r="I9" t="s">
        <v>78</v>
      </c>
      <c r="J9" s="5">
        <v>775</v>
      </c>
      <c r="K9" s="5">
        <v>729</v>
      </c>
      <c r="L9" s="5">
        <v>1481</v>
      </c>
      <c r="M9" s="5">
        <v>819</v>
      </c>
      <c r="N9" s="5">
        <v>0</v>
      </c>
      <c r="O9" s="5">
        <v>3698</v>
      </c>
      <c r="P9" s="5">
        <v>591</v>
      </c>
      <c r="Q9" s="5">
        <v>1520</v>
      </c>
      <c r="R9" s="5">
        <v>1127</v>
      </c>
    </row>
    <row r="10" spans="2:18" x14ac:dyDescent="0.25">
      <c r="B10" t="s">
        <v>79</v>
      </c>
      <c r="C10">
        <v>86</v>
      </c>
      <c r="D10">
        <v>-75</v>
      </c>
      <c r="E10">
        <v>0</v>
      </c>
      <c r="F10" s="5">
        <f>Table6[[#This Row],[Issues]]+Table6[[#This Row],[BuyBack]]+Table6[[#This Row],[Dividend]]</f>
        <v>11</v>
      </c>
      <c r="I10" t="s">
        <v>79</v>
      </c>
      <c r="J10" s="5">
        <v>822</v>
      </c>
      <c r="K10" s="5">
        <v>751</v>
      </c>
      <c r="L10" s="5">
        <v>1326</v>
      </c>
      <c r="M10" s="5">
        <v>1900</v>
      </c>
      <c r="N10" s="5">
        <v>0</v>
      </c>
      <c r="O10" s="5">
        <v>4285</v>
      </c>
      <c r="P10" s="5">
        <v>876</v>
      </c>
      <c r="Q10" s="5">
        <v>1549</v>
      </c>
      <c r="R10" s="5">
        <v>508</v>
      </c>
    </row>
    <row r="11" spans="2:18" x14ac:dyDescent="0.25">
      <c r="B11" t="s">
        <v>80</v>
      </c>
      <c r="C11">
        <v>85</v>
      </c>
      <c r="D11">
        <v>-116</v>
      </c>
      <c r="E11">
        <v>0</v>
      </c>
      <c r="F11" s="5">
        <f>Table6[[#This Row],[Issues]]+Table6[[#This Row],[BuyBack]]+Table6[[#This Row],[Dividend]]</f>
        <v>-31</v>
      </c>
      <c r="I11" t="s">
        <v>80</v>
      </c>
      <c r="J11" s="5">
        <v>868</v>
      </c>
      <c r="K11" s="5">
        <v>726</v>
      </c>
      <c r="L11" s="5">
        <v>1191</v>
      </c>
      <c r="M11" s="5">
        <v>2836</v>
      </c>
      <c r="N11" s="5">
        <v>0</v>
      </c>
      <c r="O11" s="5">
        <v>5427</v>
      </c>
      <c r="P11" s="5">
        <v>1376</v>
      </c>
      <c r="Q11" s="5">
        <v>1933</v>
      </c>
      <c r="R11" s="5">
        <v>763</v>
      </c>
    </row>
    <row r="12" spans="2:18" x14ac:dyDescent="0.25">
      <c r="B12" t="s">
        <v>81</v>
      </c>
      <c r="C12">
        <v>42</v>
      </c>
      <c r="D12">
        <v>0</v>
      </c>
      <c r="E12">
        <v>0</v>
      </c>
      <c r="F12" s="5">
        <f>Table6[[#This Row],[Issues]]+Table6[[#This Row],[BuyBack]]+Table6[[#This Row],[Dividend]]</f>
        <v>42</v>
      </c>
      <c r="I12" t="s">
        <v>81</v>
      </c>
      <c r="J12" s="5">
        <v>185</v>
      </c>
      <c r="K12" s="5">
        <v>-47</v>
      </c>
      <c r="L12" s="5">
        <v>2310</v>
      </c>
      <c r="M12" s="5">
        <v>2026</v>
      </c>
      <c r="N12" s="5">
        <v>0</v>
      </c>
      <c r="O12" s="5">
        <v>5143</v>
      </c>
      <c r="P12" s="5">
        <v>878</v>
      </c>
      <c r="Q12" s="5">
        <v>1518</v>
      </c>
      <c r="R12" s="5">
        <v>583</v>
      </c>
    </row>
    <row r="13" spans="2:18" x14ac:dyDescent="0.25">
      <c r="B13" t="s">
        <v>82</v>
      </c>
      <c r="C13">
        <v>105</v>
      </c>
      <c r="D13">
        <v>0</v>
      </c>
      <c r="E13">
        <v>0</v>
      </c>
      <c r="F13" s="5">
        <f>Table6[[#This Row],[Issues]]+Table6[[#This Row],[BuyBack]]+Table6[[#This Row],[Dividend]]</f>
        <v>105</v>
      </c>
      <c r="I13" t="s">
        <v>82</v>
      </c>
      <c r="J13" s="5">
        <v>89</v>
      </c>
      <c r="K13" s="5">
        <v>-85</v>
      </c>
      <c r="L13" s="5">
        <v>2252</v>
      </c>
      <c r="M13" s="5">
        <v>2085</v>
      </c>
      <c r="N13" s="5">
        <v>0</v>
      </c>
      <c r="O13" s="5">
        <v>5388</v>
      </c>
      <c r="P13" s="5">
        <v>910</v>
      </c>
      <c r="Q13" s="5">
        <v>1658</v>
      </c>
      <c r="R13" s="5">
        <v>545</v>
      </c>
    </row>
    <row r="14" spans="2:18" x14ac:dyDescent="0.25">
      <c r="B14" t="s">
        <v>83</v>
      </c>
      <c r="C14">
        <v>53</v>
      </c>
      <c r="D14">
        <v>-26</v>
      </c>
      <c r="E14">
        <v>0</v>
      </c>
      <c r="F14" s="5">
        <f>Table6[[#This Row],[Issues]]+Table6[[#This Row],[BuyBack]]+Table6[[#This Row],[Dividend]]</f>
        <v>27</v>
      </c>
      <c r="I14" t="s">
        <v>83</v>
      </c>
      <c r="J14" s="5">
        <v>289</v>
      </c>
      <c r="K14" s="5">
        <v>125</v>
      </c>
      <c r="L14" s="5">
        <v>3396</v>
      </c>
      <c r="M14" s="5">
        <v>1170</v>
      </c>
      <c r="N14" s="5">
        <v>0</v>
      </c>
      <c r="O14" s="5">
        <v>5887</v>
      </c>
      <c r="P14" s="5">
        <v>928</v>
      </c>
      <c r="Q14" s="5">
        <v>2357</v>
      </c>
      <c r="R14" s="5">
        <v>235</v>
      </c>
    </row>
    <row r="15" spans="2:18" x14ac:dyDescent="0.25">
      <c r="B15" t="s">
        <v>84</v>
      </c>
      <c r="C15">
        <v>427</v>
      </c>
      <c r="D15">
        <v>0</v>
      </c>
      <c r="E15">
        <v>0</v>
      </c>
      <c r="F15" s="5">
        <f>Table6[[#This Row],[Issues]]+Table6[[#This Row],[BuyBack]]+Table6[[#This Row],[Dividend]]</f>
        <v>427</v>
      </c>
      <c r="I15" t="s">
        <v>84</v>
      </c>
      <c r="J15" s="5">
        <v>934</v>
      </c>
      <c r="K15" s="5">
        <v>758</v>
      </c>
      <c r="L15" s="5">
        <v>2969</v>
      </c>
      <c r="M15" s="5">
        <v>2495</v>
      </c>
      <c r="N15" s="5">
        <v>0</v>
      </c>
      <c r="O15" s="5">
        <v>7055</v>
      </c>
      <c r="P15" s="5">
        <v>995</v>
      </c>
      <c r="Q15" s="5">
        <v>2651</v>
      </c>
      <c r="R15" s="5">
        <v>323</v>
      </c>
    </row>
    <row r="16" spans="2:18" x14ac:dyDescent="0.25">
      <c r="B16" t="s">
        <v>85</v>
      </c>
      <c r="C16">
        <v>543</v>
      </c>
      <c r="D16">
        <v>0</v>
      </c>
      <c r="E16">
        <v>0</v>
      </c>
      <c r="F16" s="5">
        <f>Table6[[#This Row],[Issues]]+Table6[[#This Row],[BuyBack]]+Table6[[#This Row],[Dividend]]</f>
        <v>543</v>
      </c>
      <c r="I16" t="s">
        <v>85</v>
      </c>
      <c r="J16" s="5">
        <v>2535</v>
      </c>
      <c r="K16" s="5">
        <v>2275</v>
      </c>
      <c r="L16" s="5">
        <v>3491</v>
      </c>
      <c r="M16" s="5">
        <v>4770</v>
      </c>
      <c r="N16" s="5">
        <v>0</v>
      </c>
      <c r="O16" s="5">
        <v>10300</v>
      </c>
      <c r="P16" s="5">
        <v>1216</v>
      </c>
      <c r="Q16" s="5">
        <v>3487</v>
      </c>
      <c r="R16" s="5">
        <v>601</v>
      </c>
    </row>
    <row r="17" spans="2:18" x14ac:dyDescent="0.25">
      <c r="B17" t="s">
        <v>86</v>
      </c>
      <c r="C17">
        <v>318</v>
      </c>
      <c r="D17">
        <v>-355</v>
      </c>
      <c r="E17">
        <v>0</v>
      </c>
      <c r="F17" s="5">
        <f>Table6[[#This Row],[Issues]]+Table6[[#This Row],[BuyBack]]+Table6[[#This Row],[Dividend]]</f>
        <v>-37</v>
      </c>
      <c r="I17" t="s">
        <v>86</v>
      </c>
      <c r="J17" s="5">
        <v>2220</v>
      </c>
      <c r="K17" s="5">
        <v>1535</v>
      </c>
      <c r="L17" s="5">
        <v>6392</v>
      </c>
      <c r="M17" s="5">
        <v>3718</v>
      </c>
      <c r="N17" s="5">
        <v>0</v>
      </c>
      <c r="O17" s="5">
        <v>14509</v>
      </c>
      <c r="P17" s="5">
        <v>2696</v>
      </c>
      <c r="Q17" s="5">
        <v>6443</v>
      </c>
      <c r="R17" s="5">
        <v>778</v>
      </c>
    </row>
    <row r="18" spans="2:18" x14ac:dyDescent="0.25">
      <c r="B18" t="s">
        <v>87</v>
      </c>
      <c r="C18">
        <v>365</v>
      </c>
      <c r="D18">
        <v>-3</v>
      </c>
      <c r="E18">
        <v>0</v>
      </c>
      <c r="F18" s="5">
        <f>Table6[[#This Row],[Issues]]+Table6[[#This Row],[BuyBack]]+Table6[[#This Row],[Dividend]]</f>
        <v>362</v>
      </c>
      <c r="I18" t="s">
        <v>87</v>
      </c>
      <c r="J18" s="5">
        <v>5470</v>
      </c>
      <c r="K18" s="5">
        <v>4484</v>
      </c>
      <c r="L18" s="5">
        <v>9352</v>
      </c>
      <c r="M18" s="5">
        <v>6034</v>
      </c>
      <c r="N18" s="5">
        <v>0</v>
      </c>
      <c r="O18" s="5">
        <v>21956</v>
      </c>
      <c r="P18" s="5">
        <v>3391</v>
      </c>
      <c r="Q18" s="5">
        <v>9280</v>
      </c>
      <c r="R18" s="5">
        <v>1535</v>
      </c>
    </row>
    <row r="19" spans="2:18" x14ac:dyDescent="0.25">
      <c r="B19" t="s">
        <v>88</v>
      </c>
      <c r="C19">
        <v>483</v>
      </c>
      <c r="D19">
        <v>0</v>
      </c>
      <c r="E19">
        <v>0</v>
      </c>
      <c r="F19" s="5">
        <f>Table6[[#This Row],[Issues]]+Table6[[#This Row],[BuyBack]]+Table6[[#This Row],[Dividend]]</f>
        <v>483</v>
      </c>
      <c r="I19" t="s">
        <v>88</v>
      </c>
      <c r="J19" s="5">
        <v>9596</v>
      </c>
      <c r="K19" s="5">
        <v>8397</v>
      </c>
      <c r="L19" s="5">
        <v>11875</v>
      </c>
      <c r="M19" s="5">
        <v>10236</v>
      </c>
      <c r="N19" s="5">
        <v>0</v>
      </c>
      <c r="O19" s="5">
        <v>30006</v>
      </c>
      <c r="P19" s="5">
        <v>6165</v>
      </c>
      <c r="Q19" s="5">
        <v>11361</v>
      </c>
      <c r="R19" s="5">
        <v>2513</v>
      </c>
    </row>
    <row r="20" spans="2:18" x14ac:dyDescent="0.25">
      <c r="B20" t="s">
        <v>89</v>
      </c>
      <c r="C20">
        <v>475</v>
      </c>
      <c r="D20">
        <v>0</v>
      </c>
      <c r="E20">
        <v>0</v>
      </c>
      <c r="F20" s="5">
        <f>Table6[[#This Row],[Issues]]+Table6[[#This Row],[BuyBack]]+Table6[[#This Row],[Dividend]]</f>
        <v>475</v>
      </c>
      <c r="I20" t="s">
        <v>89</v>
      </c>
      <c r="J20" s="5">
        <v>10159</v>
      </c>
      <c r="K20" s="5">
        <v>8946</v>
      </c>
      <c r="L20" s="5">
        <v>5263</v>
      </c>
      <c r="M20" s="5">
        <v>18201</v>
      </c>
      <c r="N20" s="5">
        <v>0</v>
      </c>
      <c r="O20" s="5">
        <v>31555</v>
      </c>
      <c r="P20" s="5">
        <v>15946</v>
      </c>
      <c r="Q20" s="5">
        <v>11506</v>
      </c>
      <c r="R20" s="5">
        <v>4355</v>
      </c>
    </row>
    <row r="21" spans="2:18" x14ac:dyDescent="0.25">
      <c r="B21" t="s">
        <v>90</v>
      </c>
      <c r="C21">
        <v>912</v>
      </c>
      <c r="D21">
        <v>0</v>
      </c>
      <c r="E21">
        <v>0</v>
      </c>
      <c r="F21" s="5">
        <f>Table6[[#This Row],[Issues]]+Table6[[#This Row],[BuyBack]]+Table6[[#This Row],[Dividend]]</f>
        <v>912</v>
      </c>
      <c r="I21" t="s">
        <v>90</v>
      </c>
      <c r="J21" s="5">
        <v>18595</v>
      </c>
      <c r="K21" s="5">
        <v>16474</v>
      </c>
      <c r="L21" s="5">
        <v>11261</v>
      </c>
      <c r="M21" s="5">
        <v>14359</v>
      </c>
      <c r="N21" s="5">
        <v>0</v>
      </c>
      <c r="O21" s="5">
        <v>41678</v>
      </c>
      <c r="P21" s="5">
        <v>33505</v>
      </c>
      <c r="Q21" s="5">
        <v>20722</v>
      </c>
      <c r="R21" s="5">
        <v>6670</v>
      </c>
    </row>
    <row r="22" spans="2:18" x14ac:dyDescent="0.25">
      <c r="B22" t="s">
        <v>91</v>
      </c>
      <c r="C22">
        <v>831</v>
      </c>
      <c r="D22">
        <v>0</v>
      </c>
      <c r="E22">
        <v>0</v>
      </c>
      <c r="F22" s="5">
        <f>Table6[[#This Row],[Issues]]+Table6[[#This Row],[BuyBack]]+Table6[[#This Row],[Dividend]]</f>
        <v>831</v>
      </c>
      <c r="I22" t="s">
        <v>91</v>
      </c>
      <c r="J22" s="5">
        <v>37529</v>
      </c>
      <c r="K22" s="5">
        <v>30077</v>
      </c>
      <c r="L22" s="5">
        <v>9815</v>
      </c>
      <c r="M22" s="5">
        <v>16137</v>
      </c>
      <c r="N22" s="5">
        <v>0</v>
      </c>
      <c r="O22" s="5">
        <v>44988</v>
      </c>
      <c r="P22" s="5">
        <v>71383</v>
      </c>
      <c r="Q22" s="5">
        <v>27970</v>
      </c>
      <c r="R22" s="5">
        <v>11786</v>
      </c>
    </row>
    <row r="23" spans="2:18" x14ac:dyDescent="0.25">
      <c r="B23" t="s">
        <v>92</v>
      </c>
      <c r="C23">
        <v>665</v>
      </c>
      <c r="D23">
        <v>0</v>
      </c>
      <c r="E23">
        <v>-2488</v>
      </c>
      <c r="F23" s="5">
        <f>Table6[[#This Row],[Issues]]+Table6[[#This Row],[BuyBack]]+Table6[[#This Row],[Dividend]]</f>
        <v>-1823</v>
      </c>
      <c r="I23" t="s">
        <v>92</v>
      </c>
      <c r="J23" s="5">
        <v>50856</v>
      </c>
      <c r="K23" s="5">
        <v>41454</v>
      </c>
      <c r="L23" s="5">
        <v>10746</v>
      </c>
      <c r="M23" s="5">
        <v>18383</v>
      </c>
      <c r="N23" s="5">
        <v>0</v>
      </c>
      <c r="O23" s="5">
        <v>57653</v>
      </c>
      <c r="P23" s="5">
        <v>118411</v>
      </c>
      <c r="Q23" s="5">
        <v>38542</v>
      </c>
      <c r="R23" s="5">
        <v>19312</v>
      </c>
    </row>
    <row r="24" spans="2:18" x14ac:dyDescent="0.25">
      <c r="B24" t="s">
        <v>93</v>
      </c>
      <c r="C24">
        <v>530</v>
      </c>
      <c r="D24">
        <v>-22860</v>
      </c>
      <c r="E24">
        <v>-10564</v>
      </c>
      <c r="F24" s="5">
        <f>Table6[[#This Row],[Issues]]+Table6[[#This Row],[BuyBack]]+Table6[[#This Row],[Dividend]]</f>
        <v>-32894</v>
      </c>
      <c r="I24" t="s">
        <v>93</v>
      </c>
      <c r="J24" s="5">
        <v>53666</v>
      </c>
      <c r="K24" s="5">
        <v>44590</v>
      </c>
      <c r="L24" s="5">
        <v>14259</v>
      </c>
      <c r="M24" s="5">
        <v>26287</v>
      </c>
      <c r="N24" s="5">
        <v>0</v>
      </c>
      <c r="O24" s="5">
        <v>73286</v>
      </c>
      <c r="P24" s="5">
        <v>133714</v>
      </c>
      <c r="Q24" s="5">
        <v>43658</v>
      </c>
      <c r="R24" s="5">
        <v>39793</v>
      </c>
    </row>
    <row r="25" spans="2:18" x14ac:dyDescent="0.25">
      <c r="B25" t="s">
        <v>94</v>
      </c>
      <c r="C25">
        <v>730</v>
      </c>
      <c r="D25">
        <v>-45000</v>
      </c>
      <c r="E25">
        <v>-11126</v>
      </c>
      <c r="F25" s="5">
        <f>Table6[[#This Row],[Issues]]+Table6[[#This Row],[BuyBack]]+Table6[[#This Row],[Dividend]]</f>
        <v>-55396</v>
      </c>
      <c r="I25" t="s">
        <v>94</v>
      </c>
      <c r="J25" s="5">
        <v>59713</v>
      </c>
      <c r="K25" s="5">
        <v>49900</v>
      </c>
      <c r="L25" s="5">
        <v>13844</v>
      </c>
      <c r="M25" s="5">
        <v>11233</v>
      </c>
      <c r="N25" s="5">
        <v>0</v>
      </c>
      <c r="O25" s="5">
        <v>68531</v>
      </c>
      <c r="P25" s="5">
        <v>163308</v>
      </c>
      <c r="Q25" s="5">
        <v>63448</v>
      </c>
      <c r="R25" s="5">
        <v>56844</v>
      </c>
    </row>
    <row r="26" spans="2:18" x14ac:dyDescent="0.25">
      <c r="B26" t="s">
        <v>95</v>
      </c>
      <c r="C26">
        <v>543</v>
      </c>
      <c r="D26">
        <v>-35253</v>
      </c>
      <c r="E26">
        <v>-11561</v>
      </c>
      <c r="F26" s="5">
        <f>Table6[[#This Row],[Issues]]+Table6[[#This Row],[BuyBack]]+Table6[[#This Row],[Dividend]]</f>
        <v>-46271</v>
      </c>
      <c r="I26" t="s">
        <v>95</v>
      </c>
      <c r="J26" s="5">
        <v>81266</v>
      </c>
      <c r="K26" s="5">
        <v>69778</v>
      </c>
      <c r="L26" s="5">
        <v>21120</v>
      </c>
      <c r="M26" s="5">
        <v>20481</v>
      </c>
      <c r="N26" s="5">
        <v>0</v>
      </c>
      <c r="O26" s="5">
        <v>89378</v>
      </c>
      <c r="P26" s="5">
        <v>200967</v>
      </c>
      <c r="Q26" s="5">
        <v>80610</v>
      </c>
      <c r="R26" s="5">
        <v>90380</v>
      </c>
    </row>
    <row r="27" spans="2:18" x14ac:dyDescent="0.25">
      <c r="B27" t="s">
        <v>96</v>
      </c>
      <c r="C27">
        <v>495</v>
      </c>
      <c r="D27">
        <v>-29722</v>
      </c>
      <c r="E27">
        <v>-12150</v>
      </c>
      <c r="F27" s="5">
        <f>Table6[[#This Row],[Issues]]+Table6[[#This Row],[BuyBack]]+Table6[[#This Row],[Dividend]]</f>
        <v>-41377</v>
      </c>
      <c r="I27" t="s">
        <v>96</v>
      </c>
      <c r="J27" s="5">
        <v>66231</v>
      </c>
      <c r="K27" s="5">
        <v>53497</v>
      </c>
      <c r="L27" s="5">
        <v>20484</v>
      </c>
      <c r="M27" s="5">
        <v>46671</v>
      </c>
      <c r="N27" s="5">
        <v>0</v>
      </c>
      <c r="O27" s="5">
        <v>106869</v>
      </c>
      <c r="P27" s="5">
        <v>214817</v>
      </c>
      <c r="Q27" s="5">
        <v>79006</v>
      </c>
      <c r="R27" s="5">
        <v>114431</v>
      </c>
    </row>
    <row r="28" spans="2:18" x14ac:dyDescent="0.25">
      <c r="B28" t="s">
        <v>97</v>
      </c>
      <c r="C28">
        <v>555</v>
      </c>
      <c r="D28">
        <v>-32900</v>
      </c>
      <c r="E28">
        <v>-12769</v>
      </c>
      <c r="F28" s="5">
        <f>Table6[[#This Row],[Issues]]+Table6[[#This Row],[BuyBack]]+Table6[[#This Row],[Dividend]]</f>
        <v>-45114</v>
      </c>
      <c r="I28" t="s">
        <v>97</v>
      </c>
      <c r="J28" s="5">
        <v>64225</v>
      </c>
      <c r="K28" s="5">
        <v>51774</v>
      </c>
      <c r="L28" s="5">
        <v>20289</v>
      </c>
      <c r="M28" s="5">
        <v>53892</v>
      </c>
      <c r="N28" s="5">
        <v>0</v>
      </c>
      <c r="O28" s="5">
        <v>128645</v>
      </c>
      <c r="P28" s="5">
        <v>246674</v>
      </c>
      <c r="Q28" s="5">
        <v>100814</v>
      </c>
      <c r="R28" s="5">
        <v>140458</v>
      </c>
    </row>
    <row r="29" spans="2:18" x14ac:dyDescent="0.25">
      <c r="B29" t="s">
        <v>98</v>
      </c>
      <c r="C29">
        <v>669</v>
      </c>
      <c r="D29">
        <v>-72738</v>
      </c>
      <c r="E29">
        <v>-13712</v>
      </c>
      <c r="F29" s="5">
        <f>Table6[[#This Row],[Issues]]+Table6[[#This Row],[BuyBack]]+Table6[[#This Row],[Dividend]]</f>
        <v>-85781</v>
      </c>
      <c r="I29" t="s">
        <v>98</v>
      </c>
      <c r="J29" s="5">
        <v>77434</v>
      </c>
      <c r="K29" s="5">
        <v>64121</v>
      </c>
      <c r="L29" s="5">
        <v>25913</v>
      </c>
      <c r="M29" s="5">
        <v>40388</v>
      </c>
      <c r="N29" s="5">
        <v>0</v>
      </c>
      <c r="O29" s="5">
        <v>131339</v>
      </c>
      <c r="P29" s="5">
        <v>234386</v>
      </c>
      <c r="Q29" s="5">
        <v>115929</v>
      </c>
      <c r="R29" s="5">
        <v>142649</v>
      </c>
    </row>
    <row r="30" spans="2:18" x14ac:dyDescent="0.25">
      <c r="B30" t="s">
        <v>99</v>
      </c>
      <c r="C30">
        <v>781</v>
      </c>
      <c r="D30">
        <v>-66897</v>
      </c>
      <c r="E30">
        <v>-14119</v>
      </c>
      <c r="F30" s="5">
        <f>Table6[[#This Row],[Issues]]+Table6[[#This Row],[BuyBack]]+Table6[[#This Row],[Dividend]]</f>
        <v>-80235</v>
      </c>
      <c r="I30" t="s">
        <v>99</v>
      </c>
      <c r="J30" s="5">
        <v>69391</v>
      </c>
      <c r="K30" s="5">
        <v>58896</v>
      </c>
      <c r="L30" s="5">
        <v>48844</v>
      </c>
      <c r="M30" s="5">
        <v>51713</v>
      </c>
      <c r="N30" s="5">
        <v>0</v>
      </c>
      <c r="O30" s="5">
        <v>162819</v>
      </c>
      <c r="P30" s="5">
        <v>175697</v>
      </c>
      <c r="Q30" s="5">
        <v>105718</v>
      </c>
      <c r="R30" s="5">
        <v>142310</v>
      </c>
    </row>
    <row r="31" spans="2:18" x14ac:dyDescent="0.25">
      <c r="B31" t="s">
        <v>100</v>
      </c>
      <c r="C31">
        <v>880</v>
      </c>
      <c r="D31">
        <v>-72358</v>
      </c>
      <c r="E31">
        <v>-14081</v>
      </c>
      <c r="F31" s="5">
        <f>Table6[[#This Row],[Issues]]+Table6[[#This Row],[BuyBack]]+Table6[[#This Row],[Dividend]]</f>
        <v>-85559</v>
      </c>
      <c r="I31" t="s">
        <v>100</v>
      </c>
      <c r="J31" s="5">
        <v>80674</v>
      </c>
      <c r="K31" s="5">
        <v>73365</v>
      </c>
      <c r="L31" s="5">
        <v>38016</v>
      </c>
      <c r="M31" s="5">
        <v>52927</v>
      </c>
      <c r="N31" s="5">
        <v>0</v>
      </c>
      <c r="O31" s="5">
        <v>143713</v>
      </c>
      <c r="P31" s="5">
        <v>180175</v>
      </c>
      <c r="Q31" s="5">
        <v>105392</v>
      </c>
      <c r="R31" s="5">
        <v>153157</v>
      </c>
    </row>
    <row r="32" spans="2:18" x14ac:dyDescent="0.25">
      <c r="B32" t="s">
        <v>101</v>
      </c>
      <c r="C32">
        <v>1105</v>
      </c>
      <c r="D32">
        <v>-85971</v>
      </c>
      <c r="E32">
        <v>-14467</v>
      </c>
      <c r="F32" s="5">
        <f>Table6[[#This Row],[Issues]]+Table6[[#This Row],[BuyBack]]+Table6[[#This Row],[Dividend]]</f>
        <v>-99333</v>
      </c>
      <c r="I32" t="s">
        <v>101</v>
      </c>
      <c r="J32" s="5">
        <v>104038</v>
      </c>
      <c r="K32" s="5">
        <v>92953</v>
      </c>
      <c r="L32" s="5">
        <v>34940</v>
      </c>
      <c r="M32" s="5">
        <v>27699</v>
      </c>
      <c r="N32" s="5">
        <v>0</v>
      </c>
      <c r="O32" s="5">
        <v>134836</v>
      </c>
      <c r="P32" s="5">
        <v>216166</v>
      </c>
      <c r="Q32" s="5">
        <v>125481</v>
      </c>
      <c r="R32" s="5">
        <v>162431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dimension ref="C2:L36"/>
  <sheetViews>
    <sheetView workbookViewId="0">
      <selection activeCell="D6" sqref="D6"/>
    </sheetView>
  </sheetViews>
  <sheetFormatPr defaultRowHeight="15" x14ac:dyDescent="0.25"/>
  <sheetData>
    <row r="2" spans="3:12" x14ac:dyDescent="0.25">
      <c r="C2" s="31" t="s">
        <v>58</v>
      </c>
      <c r="D2" s="31"/>
      <c r="G2" s="32" t="s">
        <v>63</v>
      </c>
      <c r="H2" s="32"/>
      <c r="K2" s="33" t="s">
        <v>64</v>
      </c>
      <c r="L2" s="34"/>
    </row>
    <row r="3" spans="3:12" x14ac:dyDescent="0.25">
      <c r="C3" s="31"/>
      <c r="D3" s="31"/>
      <c r="G3" s="32"/>
      <c r="H3" s="32"/>
      <c r="K3" s="34"/>
      <c r="L3" s="34"/>
    </row>
    <row r="4" spans="3:12" x14ac:dyDescent="0.25">
      <c r="C4" s="18" t="s">
        <v>59</v>
      </c>
      <c r="D4" s="19">
        <v>3.3</v>
      </c>
      <c r="G4" s="22" t="s">
        <v>62</v>
      </c>
      <c r="H4" s="23">
        <v>1</v>
      </c>
      <c r="K4" s="25" t="s">
        <v>62</v>
      </c>
      <c r="L4" s="26">
        <v>3</v>
      </c>
    </row>
    <row r="5" spans="3:12" x14ac:dyDescent="0.25">
      <c r="C5" s="18" t="s">
        <v>60</v>
      </c>
      <c r="D5" s="20">
        <v>0.08</v>
      </c>
      <c r="G5" s="22" t="s">
        <v>60</v>
      </c>
      <c r="H5" s="24">
        <v>0.08</v>
      </c>
      <c r="K5" s="25" t="s">
        <v>59</v>
      </c>
      <c r="L5" s="26">
        <v>1</v>
      </c>
    </row>
    <row r="6" spans="3:12" x14ac:dyDescent="0.25">
      <c r="C6" s="21" t="s">
        <v>61</v>
      </c>
      <c r="D6" s="21" t="s">
        <v>62</v>
      </c>
      <c r="G6" s="14" t="s">
        <v>61</v>
      </c>
      <c r="H6" s="14" t="s">
        <v>62</v>
      </c>
      <c r="K6" s="27" t="s">
        <v>61</v>
      </c>
      <c r="L6" s="27" t="s">
        <v>65</v>
      </c>
    </row>
    <row r="7" spans="3:12" x14ac:dyDescent="0.25">
      <c r="C7">
        <v>1</v>
      </c>
      <c r="D7" s="1">
        <f>$D$4*(1+$D$5)^C7</f>
        <v>3.5640000000000001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3.8491200000000001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4.1570496000000006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4.4896135680000011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4.8487826534400007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5.2366852657152014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5.6556200869724176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6.1080696939302115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6.5967152694446289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7.1244524910001994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7.6944086902802153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8.3099613855026337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8.9747582963428432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9.6927389600502725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10.468158076854296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11.305610723002639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12.21005958084285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13.18686434731028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14.241813495095103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15.381158574702711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16.611651260678929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17.940583361533246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19.375830030455905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20.925896432892376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22.599968147523771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24.407965599325671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26.360602847271725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28.469451075053463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30.747007161057741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33.206767733942364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dimension ref="B2:T32"/>
  <sheetViews>
    <sheetView workbookViewId="0">
      <selection activeCell="C14" sqref="C14"/>
    </sheetView>
  </sheetViews>
  <sheetFormatPr defaultRowHeight="15" x14ac:dyDescent="0.25"/>
  <cols>
    <col min="3" max="3" width="10" customWidth="1"/>
    <col min="4" max="4" width="14.42578125" customWidth="1"/>
  </cols>
  <sheetData>
    <row r="2" spans="2:20" x14ac:dyDescent="0.25">
      <c r="B2" t="s">
        <v>61</v>
      </c>
      <c r="C2" t="s">
        <v>66</v>
      </c>
      <c r="D2" t="s">
        <v>1</v>
      </c>
      <c r="E2" t="s">
        <v>69</v>
      </c>
      <c r="I2" s="35" t="s">
        <v>70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2:20" x14ac:dyDescent="0.25">
      <c r="B3">
        <v>1993</v>
      </c>
      <c r="C3" s="5"/>
      <c r="D3" s="5"/>
      <c r="E3" s="2" t="e">
        <f>Table7[[#This Row],[Coupon]]/Table7[[#This Row],[PriceMedian]]</f>
        <v>#DIV/0!</v>
      </c>
      <c r="I3" t="s">
        <v>61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1994</v>
      </c>
      <c r="C4" s="5"/>
      <c r="D4" s="5"/>
      <c r="E4" s="2" t="e">
        <f>Table7[[#This Row],[Coupon]]/Table7[[#This Row],[PriceMedian]]</f>
        <v>#DIV/0!</v>
      </c>
      <c r="I4" t="s">
        <v>66</v>
      </c>
      <c r="J4" s="5">
        <v>0</v>
      </c>
      <c r="K4" s="5">
        <f>(J4*$J6)+J4</f>
        <v>0</v>
      </c>
      <c r="L4" s="5">
        <f t="shared" ref="L4:T4" si="0">(K4*$J6)+K4</f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  <c r="P4" s="5">
        <f t="shared" si="0"/>
        <v>0</v>
      </c>
      <c r="Q4" s="5">
        <f t="shared" si="0"/>
        <v>0</v>
      </c>
      <c r="R4" s="5">
        <f t="shared" si="0"/>
        <v>0</v>
      </c>
      <c r="S4" s="5">
        <f t="shared" si="0"/>
        <v>0</v>
      </c>
      <c r="T4" s="5">
        <f t="shared" si="0"/>
        <v>0</v>
      </c>
    </row>
    <row r="5" spans="2:20" x14ac:dyDescent="0.25">
      <c r="B5">
        <v>1995</v>
      </c>
      <c r="C5" s="5"/>
      <c r="D5" s="5"/>
      <c r="E5" s="2" t="e">
        <f>Table7[[#This Row],[Coupon]]/Table7[[#This Row],[PriceMedian]]</f>
        <v>#DIV/0!</v>
      </c>
      <c r="I5" t="s">
        <v>67</v>
      </c>
      <c r="J5" s="5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B6">
        <v>1996</v>
      </c>
      <c r="C6" s="5"/>
      <c r="D6" s="5"/>
      <c r="E6" s="2" t="e">
        <f>Table7[[#This Row],[Coupon]]/Table7[[#This Row],[PriceMedian]]</f>
        <v>#DIV/0!</v>
      </c>
      <c r="I6" t="s">
        <v>68</v>
      </c>
      <c r="J6" s="28">
        <v>0</v>
      </c>
    </row>
    <row r="7" spans="2:20" x14ac:dyDescent="0.25">
      <c r="B7">
        <v>1997</v>
      </c>
      <c r="C7" s="5"/>
      <c r="D7" s="5"/>
      <c r="E7" s="2" t="e">
        <f>Table7[[#This Row],[Coupon]]/Table7[[#This Row],[PriceMedian]]</f>
        <v>#DIV/0!</v>
      </c>
      <c r="I7" t="s">
        <v>71</v>
      </c>
      <c r="J7" s="2">
        <v>0</v>
      </c>
    </row>
    <row r="8" spans="2:20" x14ac:dyDescent="0.25">
      <c r="B8">
        <v>1998</v>
      </c>
      <c r="C8" s="5"/>
      <c r="D8" s="5"/>
      <c r="E8" s="2" t="e">
        <f>Table7[[#This Row],[Coupon]]/Table7[[#This Row],[PriceMedian]]</f>
        <v>#DIV/0!</v>
      </c>
      <c r="I8" t="s">
        <v>69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B9">
        <v>1999</v>
      </c>
      <c r="C9" s="5"/>
      <c r="D9" s="5"/>
      <c r="E9" s="2" t="e">
        <f>Table7[[#This Row],[Coupon]]/Table7[[#This Row],[PriceMedian]]</f>
        <v>#DIV/0!</v>
      </c>
    </row>
    <row r="10" spans="2:20" x14ac:dyDescent="0.25">
      <c r="B10">
        <v>2000</v>
      </c>
      <c r="C10" s="5"/>
      <c r="D10" s="5"/>
      <c r="E10" s="2" t="e">
        <f>Table7[[#This Row],[Coupon]]/Table7[[#This Row],[PriceMedian]]</f>
        <v>#DIV/0!</v>
      </c>
    </row>
    <row r="11" spans="2:20" x14ac:dyDescent="0.25">
      <c r="B11">
        <v>2001</v>
      </c>
      <c r="C11" s="5"/>
      <c r="D11" s="5"/>
      <c r="E11" s="2" t="e">
        <f>Table7[[#This Row],[Coupon]]/Table7[[#This Row],[PriceMedian]]</f>
        <v>#DIV/0!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</row>
    <row r="12" spans="2:20" x14ac:dyDescent="0.25">
      <c r="B12">
        <v>2002</v>
      </c>
      <c r="C12" s="5"/>
      <c r="D12" s="5"/>
      <c r="E12" s="2" t="e">
        <f>Table7[[#This Row],[Coupon]]/Table7[[#This Row],[PriceMedian]]</f>
        <v>#DIV/0!</v>
      </c>
    </row>
    <row r="13" spans="2:20" x14ac:dyDescent="0.25">
      <c r="B13">
        <v>2003</v>
      </c>
      <c r="C13" s="5"/>
      <c r="D13" s="5"/>
      <c r="E13" s="2" t="e">
        <f>Table7[[#This Row],[Coupon]]/Table7[[#This Row],[PriceMedian]]</f>
        <v>#DIV/0!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2:20" x14ac:dyDescent="0.25">
      <c r="B14">
        <v>2004</v>
      </c>
      <c r="C14" s="5"/>
      <c r="D14" s="5"/>
      <c r="E14" s="2" t="e">
        <f>Table7[[#This Row],[Coupon]]/Table7[[#This Row],[PriceMedian]]</f>
        <v>#DIV/0!</v>
      </c>
      <c r="J14" s="5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>
        <v>2005</v>
      </c>
      <c r="C15" s="5"/>
      <c r="D15" s="5"/>
      <c r="E15" s="2" t="e">
        <f>Table7[[#This Row],[Coupon]]/Table7[[#This Row],[PriceMedian]]</f>
        <v>#DIV/0!</v>
      </c>
      <c r="J15" s="28"/>
    </row>
    <row r="16" spans="2:20" x14ac:dyDescent="0.25">
      <c r="B16">
        <v>2006</v>
      </c>
      <c r="C16" s="5"/>
      <c r="D16" s="5"/>
      <c r="E16" s="2" t="e">
        <f>Table7[[#This Row],[Coupon]]/Table7[[#This Row],[PriceMedian]]</f>
        <v>#DIV/0!</v>
      </c>
      <c r="J16" s="2"/>
    </row>
    <row r="17" spans="2:20" x14ac:dyDescent="0.25">
      <c r="B17">
        <v>2007</v>
      </c>
      <c r="C17" s="5"/>
      <c r="D17" s="5"/>
      <c r="E17" s="2" t="e">
        <f>Table7[[#This Row],[Coupon]]/Table7[[#This Row],[PriceMedian]]</f>
        <v>#DIV/0!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>
        <v>2008</v>
      </c>
      <c r="C18" s="5"/>
      <c r="D18" s="5"/>
      <c r="E18" s="2" t="e">
        <f>Table7[[#This Row],[Coupon]]/Table7[[#This Row],[PriceMedian]]</f>
        <v>#DIV/0!</v>
      </c>
    </row>
    <row r="19" spans="2:20" x14ac:dyDescent="0.25">
      <c r="B19">
        <v>2009</v>
      </c>
      <c r="C19" s="5"/>
      <c r="D19" s="5"/>
      <c r="E19" s="2" t="e">
        <f>Table7[[#This Row],[Coupon]]/Table7[[#This Row],[PriceMedian]]</f>
        <v>#DIV/0!</v>
      </c>
    </row>
    <row r="20" spans="2:20" x14ac:dyDescent="0.25">
      <c r="B20">
        <v>2010</v>
      </c>
      <c r="C20" s="5"/>
      <c r="D20" s="5"/>
      <c r="E20" s="2" t="e">
        <f>Table7[[#This Row],[Coupon]]/Table7[[#This Row],[PriceMedian]]</f>
        <v>#DIV/0!</v>
      </c>
    </row>
    <row r="21" spans="2:20" x14ac:dyDescent="0.25">
      <c r="B21">
        <v>2011</v>
      </c>
      <c r="C21" s="5"/>
      <c r="D21" s="5"/>
      <c r="E21" s="2" t="e">
        <f>Table7[[#This Row],[Coupon]]/Table7[[#This Row],[PriceMedian]]</f>
        <v>#DIV/0!</v>
      </c>
    </row>
    <row r="22" spans="2:20" x14ac:dyDescent="0.25">
      <c r="B22">
        <v>2012</v>
      </c>
      <c r="C22" s="5"/>
      <c r="D22" s="5"/>
      <c r="E22" s="2" t="e">
        <f>Table7[[#This Row],[Coupon]]/Table7[[#This Row],[PriceMedian]]</f>
        <v>#DIV/0!</v>
      </c>
    </row>
    <row r="23" spans="2:20" x14ac:dyDescent="0.25">
      <c r="B23">
        <v>2013</v>
      </c>
      <c r="C23" s="5"/>
      <c r="D23" s="5"/>
      <c r="E23" s="2" t="e">
        <f>Table7[[#This Row],[Coupon]]/Table7[[#This Row],[PriceMedian]]</f>
        <v>#DIV/0!</v>
      </c>
    </row>
    <row r="24" spans="2:20" x14ac:dyDescent="0.25">
      <c r="B24">
        <v>2014</v>
      </c>
      <c r="C24" s="5"/>
      <c r="D24" s="5"/>
      <c r="E24" s="2" t="e">
        <f>Table7[[#This Row],[Coupon]]/Table7[[#This Row],[PriceMedian]]</f>
        <v>#DIV/0!</v>
      </c>
    </row>
    <row r="25" spans="2:20" x14ac:dyDescent="0.25">
      <c r="B25">
        <v>2015</v>
      </c>
      <c r="C25" s="5"/>
      <c r="D25" s="5"/>
      <c r="E25" s="2" t="e">
        <f>Table7[[#This Row],[Coupon]]/Table7[[#This Row],[PriceMedian]]</f>
        <v>#DIV/0!</v>
      </c>
    </row>
    <row r="26" spans="2:20" x14ac:dyDescent="0.25">
      <c r="B26">
        <v>2016</v>
      </c>
      <c r="C26" s="5"/>
      <c r="D26" s="5"/>
      <c r="E26" s="2" t="e">
        <f>Table7[[#This Row],[Coupon]]/Table7[[#This Row],[PriceMedian]]</f>
        <v>#DIV/0!</v>
      </c>
    </row>
    <row r="27" spans="2:20" x14ac:dyDescent="0.25">
      <c r="B27">
        <v>2017</v>
      </c>
      <c r="C27" s="5"/>
      <c r="D27" s="5"/>
      <c r="E27" s="2" t="e">
        <f>Table7[[#This Row],[Coupon]]/Table7[[#This Row],[PriceMedian]]</f>
        <v>#DIV/0!</v>
      </c>
    </row>
    <row r="28" spans="2:20" x14ac:dyDescent="0.25">
      <c r="B28">
        <v>2018</v>
      </c>
      <c r="C28" s="5"/>
      <c r="D28" s="5"/>
      <c r="E28" s="2" t="e">
        <f>Table7[[#This Row],[Coupon]]/Table7[[#This Row],[PriceMedian]]</f>
        <v>#DIV/0!</v>
      </c>
    </row>
    <row r="29" spans="2:20" x14ac:dyDescent="0.25">
      <c r="B29">
        <v>2019</v>
      </c>
      <c r="C29" s="5"/>
      <c r="D29" s="5"/>
      <c r="E29" s="2" t="e">
        <f>Table7[[#This Row],[Coupon]]/Table7[[#This Row],[PriceMedian]]</f>
        <v>#DIV/0!</v>
      </c>
    </row>
    <row r="30" spans="2:20" x14ac:dyDescent="0.25">
      <c r="B30">
        <v>2020</v>
      </c>
      <c r="C30" s="5"/>
      <c r="D30" s="5"/>
      <c r="E30" s="2" t="e">
        <f>Table7[[#This Row],[Coupon]]/Table7[[#This Row],[PriceMedian]]</f>
        <v>#DIV/0!</v>
      </c>
    </row>
    <row r="31" spans="2:20" x14ac:dyDescent="0.25">
      <c r="B31">
        <v>2021</v>
      </c>
      <c r="C31" s="5"/>
      <c r="D31" s="5"/>
      <c r="E31" s="2" t="e">
        <f>Table7[[#This Row],[Coupon]]/Table7[[#This Row],[PriceMedian]]</f>
        <v>#DIV/0!</v>
      </c>
    </row>
    <row r="32" spans="2:20" x14ac:dyDescent="0.25">
      <c r="B32">
        <v>2022</v>
      </c>
      <c r="C32" s="5"/>
      <c r="D32" s="5"/>
      <c r="E32" s="2" t="e">
        <f>Table7[[#This Row],[Coupon]]/Table7[[#This Row],[PriceMedian]]</f>
        <v>#DIV/0!</v>
      </c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Aesop</vt:lpstr>
      <vt:lpstr>Margins</vt:lpstr>
      <vt:lpstr>Growth</vt:lpstr>
      <vt:lpstr>Owner</vt:lpstr>
      <vt:lpstr>Formulas</vt:lpstr>
      <vt:lpstr>Ebond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2022-05-04T16:39:11Z</dcterms:modified>
</cp:coreProperties>
</file>