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TROW/"/>
    </mc:Choice>
  </mc:AlternateContent>
  <xr:revisionPtr revIDLastSave="415" documentId="8_{BB403F6F-9775-4327-A0F3-7D39AFF35B1A}" xr6:coauthVersionLast="47" xr6:coauthVersionMax="47" xr10:uidLastSave="{03DD2605-0C73-4CE0-AFA0-6C492A82259A}"/>
  <bookViews>
    <workbookView xWindow="-90" yWindow="-16320" windowWidth="29040" windowHeight="15720" tabRatio="720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  <sheet name="AU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3" i="11"/>
  <c r="J17" i="10"/>
  <c r="K13" i="10"/>
  <c r="K14" i="10" s="1"/>
  <c r="J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<sst xmlns="http://schemas.openxmlformats.org/spreadsheetml/2006/main" count="256" uniqueCount="106">
  <si>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</si>
  <si>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</si>
  <si>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</si>
  <si>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</si>
  <si>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</si>
  <si>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</si>
  <si>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</si>
  <si>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</si>
  <si>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</si>
  <si>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</si>
  <si>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</si>
  <si>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</si>
  <si>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</si>
  <si>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</si>
  <si>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</si>
  <si>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</si>
  <si>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</si>
  <si>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</si>
  <si>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</si>
  <si>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</si>
  <si>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</si>
  <si>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</si>
  <si>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</si>
  <si>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</si>
  <si>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</si>
  <si>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</si>
  <si>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</si>
  <si>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</si>
  <si>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</si>
  <si>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</si>
  <si>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</si>
  <si>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</si>
  <si>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</si>
  <si>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</si>
  <si>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</si>
  <si>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</si>
  <si>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</si>
  <si>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</si>
  <si>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</si>
  <si>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</si>
  <si>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</si>
  <si>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</si>
  <si>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</si>
  <si>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</si>
  <si>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</si>
  <si>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</si>
  <si>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</si>
  <si>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</si>
  <si>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</si>
  <si>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</si>
  <si>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</si>
  <si>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</si>
  <si>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</si>
  <si>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</si>
  <si>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</si>
  <si>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</si>
  <si>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</si>
  <si>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</si>
  <si>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</si>
  <si>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</si>
  <si>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</si>
  <si>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</si>
  <si>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</si>
  <si>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</si>
  <si>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</si>
  <si>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</si>
  <si>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</si>
  <si>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</si>
  <si>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</si>
  <si>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</si>
  <si>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</si>
  <si>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</si>
  <si>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</si>
  <si>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</si>
  <si>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</si>
  <si>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</si>
  <si>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</si>
  <si>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</si>
  <si>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</si>
  <si>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</si>
  <si>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</si>
  <si>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</si>
  <si>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</si>
  <si>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</si>
  <si>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</si>
  <si>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</si>
  <si>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</si>
  <si>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</si>
  <si>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</si>
  <si>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</si>
  <si>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</si>
  <si>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</si>
  <si>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</si>
  <si>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</si>
  <si>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</si>
  <si>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</si>
  <si>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</si>
  <si>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</si>
  <si>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</si>
  <si>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</si>
  <si>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Rev</t>
  </si>
  <si>
    <t>AUM</t>
  </si>
  <si>
    <t>Yeild</t>
  </si>
  <si>
    <t>[Analysis -2022-4] [Div = $4.80][Pivot 2.75% - 3.00%][Growth 10% - 15%]</t>
  </si>
  <si>
    <t>[Analysis -2017-4] [Div = $2.28][Pivot 2.75% - 3.00%][Growth 10% - 15%]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</si>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</sst>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166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F4A2A3-BD3A-4744-B149-3B5DC2F21296}" name="Table8" displayName="Table8" ref="C2:F7" totalsRowShown="0">
  <autoFilter ref="C2:F7" xr:uid="{B3F4A2A3-BD3A-4744-B149-3B5DC2F21296}"/>
  <tableColumns count="4">
    <tableColumn id="1" xr3:uid="{0141C23E-69CD-4D1F-8FC9-DD284757995B}" name="Year"/>
    <tableColumn id="2" xr3:uid="{9C3613F6-275D-4BBA-BCCE-35B9E024191D}" name="Rev"/>
    <tableColumn id="3" xr3:uid="{21B65FA8-7FBB-4B73-B297-A075F5EBAD2B}" name="AUM"/>
    <tableColumn id="4" xr3:uid="{FCDDC2AA-853D-4E03-AA1C-4FB3DFBC6F9D}" name="Yeild">
      <calculatedColumnFormula>Table8[[#This Row],[Rev]]/Table8[[#This Row],[AUM]]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tabSelected="1" workbookViewId="0">
      <selection activeCell="H36" sqref="H36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B32" sqref="B28:C32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H20" sqref="H20:H22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88</v>
      </c>
      <c r="D2" s="31"/>
      <c r="G2" s="32" t="s">
        <v>93</v>
      </c>
      <c r="H2" s="32"/>
      <c r="K2" s="33" t="s">
        <v>94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I10" sqref="I10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99</v>
      </c>
      <c r="I2" s="35" t="s">
        <v>103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5.2799999999999994</v>
      </c>
      <c r="L4" s="5">
        <f t="shared" ref="L4:T4" si="0">(K4*$J6)+K4</f>
        <v>5.8079999999999989</v>
      </c>
      <c r="M4" s="5">
        <f t="shared" si="0"/>
        <v>6.3887999999999989</v>
      </c>
      <c r="N4" s="5">
        <f t="shared" si="0"/>
        <v>7.0276799999999984</v>
      </c>
      <c r="O4" s="5">
        <f t="shared" si="0"/>
        <v>7.7304479999999982</v>
      </c>
      <c r="P4" s="5">
        <f t="shared" si="0"/>
        <v>8.5034927999999983</v>
      </c>
      <c r="Q4" s="5">
        <f t="shared" si="0"/>
        <v>9.3538420799999979</v>
      </c>
      <c r="R4" s="5">
        <f t="shared" si="0"/>
        <v>10.289226287999998</v>
      </c>
      <c r="S4" s="5">
        <f t="shared" si="0"/>
        <v>11.318148916799998</v>
      </c>
      <c r="T4" s="5">
        <f t="shared" si="0"/>
        <v>12.449963808479998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135</v>
      </c>
      <c r="K5" s="1">
        <f>K4/$J7</f>
        <v>195.55555555555554</v>
      </c>
      <c r="L5" s="1">
        <f t="shared" ref="L5:T5" si="1">L4/$J7</f>
        <v>215.11111111111109</v>
      </c>
      <c r="M5" s="1">
        <f t="shared" si="1"/>
        <v>236.62222222222218</v>
      </c>
      <c r="N5" s="1">
        <f t="shared" si="1"/>
        <v>260.28444444444438</v>
      </c>
      <c r="O5" s="1">
        <f t="shared" si="1"/>
        <v>286.31288888888884</v>
      </c>
      <c r="P5" s="1">
        <f t="shared" si="1"/>
        <v>314.94417777777772</v>
      </c>
      <c r="Q5" s="1">
        <f t="shared" si="1"/>
        <v>346.43859555555548</v>
      </c>
      <c r="R5" s="1">
        <f t="shared" si="1"/>
        <v>381.08245511111107</v>
      </c>
      <c r="S5" s="1">
        <f t="shared" si="1"/>
        <v>419.19070062222215</v>
      </c>
      <c r="T5" s="1">
        <f t="shared" si="1"/>
        <v>461.10977068444436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29">
        <v>0.1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105</v>
      </c>
      <c r="J7" s="2">
        <v>2.7E-2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99</v>
      </c>
      <c r="J8" s="2">
        <f>J4/$J5</f>
        <v>3.5555555555555556E-2</v>
      </c>
      <c r="K8" s="2">
        <f t="shared" ref="K8:T8" si="2">K4/$J5</f>
        <v>3.9111111111111103E-2</v>
      </c>
      <c r="L8" s="2">
        <f t="shared" si="2"/>
        <v>4.3022222222222212E-2</v>
      </c>
      <c r="M8" s="2">
        <f t="shared" si="2"/>
        <v>4.732444444444444E-2</v>
      </c>
      <c r="N8" s="2">
        <f t="shared" si="2"/>
        <v>5.2056888888888875E-2</v>
      </c>
      <c r="O8" s="2">
        <f t="shared" si="2"/>
        <v>5.7262577777777768E-2</v>
      </c>
      <c r="P8" s="2">
        <f t="shared" si="2"/>
        <v>6.2988835555555539E-2</v>
      </c>
      <c r="Q8" s="2">
        <f t="shared" si="2"/>
        <v>6.928771911111109E-2</v>
      </c>
      <c r="R8" s="2">
        <f t="shared" si="2"/>
        <v>7.6216491022222208E-2</v>
      </c>
      <c r="S8" s="2">
        <f t="shared" si="2"/>
        <v>8.3838140124444432E-2</v>
      </c>
      <c r="T8" s="2">
        <f t="shared" si="2"/>
        <v>9.222195413688887E-2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5" t="s">
        <v>104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2.6447999999999996</v>
      </c>
      <c r="L13" s="5">
        <f t="shared" ref="L13:T13" si="3">(K13*$J15)+K13</f>
        <v>3.0679679999999996</v>
      </c>
      <c r="M13" s="5">
        <f t="shared" si="3"/>
        <v>3.5588428799999994</v>
      </c>
      <c r="N13" s="5">
        <f t="shared" si="3"/>
        <v>4.1282577407999996</v>
      </c>
      <c r="O13" s="5">
        <f t="shared" si="3"/>
        <v>4.7887789793279998</v>
      </c>
      <c r="P13" s="5">
        <f t="shared" si="3"/>
        <v>5.55498361602048</v>
      </c>
      <c r="Q13" s="5">
        <f t="shared" si="3"/>
        <v>6.443780994583757</v>
      </c>
      <c r="R13" s="5">
        <f t="shared" si="3"/>
        <v>7.4747859537171584</v>
      </c>
      <c r="S13" s="5">
        <f t="shared" si="3"/>
        <v>8.6707517063119042</v>
      </c>
      <c r="T13" s="5">
        <f t="shared" si="3"/>
        <v>10.058071979321809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96.174545454545438</v>
      </c>
      <c r="L14" s="1">
        <f t="shared" ref="L14" si="4">L13/$J16</f>
        <v>111.56247272727271</v>
      </c>
      <c r="M14" s="1">
        <f t="shared" ref="M14" si="5">M13/$J16</f>
        <v>129.41246836363635</v>
      </c>
      <c r="N14" s="1">
        <f t="shared" ref="N14" si="6">N13/$J16</f>
        <v>150.11846330181817</v>
      </c>
      <c r="O14" s="1">
        <f t="shared" ref="O14" si="7">O13/$J16</f>
        <v>174.13741743010908</v>
      </c>
      <c r="P14" s="1">
        <f t="shared" ref="P14" si="8">P13/$J16</f>
        <v>201.99940421892654</v>
      </c>
      <c r="Q14" s="1">
        <f t="shared" ref="Q14" si="9">Q13/$J16</f>
        <v>234.3193088939548</v>
      </c>
      <c r="R14" s="1">
        <f t="shared" ref="R14" si="10">R13/$J16</f>
        <v>271.81039831698757</v>
      </c>
      <c r="S14" s="1">
        <f t="shared" ref="S14" si="11">S13/$J16</f>
        <v>315.30006204770558</v>
      </c>
      <c r="T14" s="1">
        <f t="shared" ref="T14" si="12">T13/$J16</f>
        <v>365.74807197533852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29">
        <v>0.16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105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99</v>
      </c>
      <c r="J17" s="2">
        <f>J13/$J14</f>
        <v>3.1995509402189162E-2</v>
      </c>
      <c r="K17" s="2">
        <f t="shared" ref="K17:T17" si="13">K13/$J14</f>
        <v>3.7114790906539422E-2</v>
      </c>
      <c r="L17" s="2">
        <f t="shared" si="13"/>
        <v>4.3053157451585736E-2</v>
      </c>
      <c r="M17" s="2">
        <f t="shared" si="13"/>
        <v>4.9941662643839452E-2</v>
      </c>
      <c r="N17" s="2">
        <f t="shared" si="13"/>
        <v>5.7932328666853765E-2</v>
      </c>
      <c r="O17" s="2">
        <f t="shared" si="13"/>
        <v>6.7201501253550372E-2</v>
      </c>
      <c r="P17" s="2">
        <f t="shared" si="13"/>
        <v>7.795374145411843E-2</v>
      </c>
      <c r="Q17" s="2">
        <f t="shared" si="13"/>
        <v>9.0426340086777385E-2</v>
      </c>
      <c r="R17" s="2">
        <f t="shared" si="13"/>
        <v>0.10489455450066178</v>
      </c>
      <c r="S17" s="2">
        <f t="shared" si="13"/>
        <v>0.12167768322076766</v>
      </c>
      <c r="T17" s="2">
        <f t="shared" si="13"/>
        <v>0.1411461125360905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5985-ABB7-47BD-AA64-257B0285301F}">
  <dimension ref="C2:F7"/>
  <sheetViews>
    <sheetView workbookViewId="0">
      <selection activeCell="F3" sqref="F3:F7"/>
    </sheetView>
  </sheetViews>
  <sheetFormatPr defaultRowHeight="15" x14ac:dyDescent="0.25"/>
  <cols>
    <col min="6" max="6" width="8.140625" bestFit="1" customWidth="1"/>
  </cols>
  <sheetData>
    <row r="2" spans="3:6" x14ac:dyDescent="0.25">
      <c r="C2" t="s">
        <v>91</v>
      </c>
      <c r="D2" t="s">
        <v>100</v>
      </c>
      <c r="E2" t="s">
        <v>101</v>
      </c>
      <c r="F2" t="s">
        <v>102</v>
      </c>
    </row>
    <row r="3" spans="3:6" x14ac:dyDescent="0.25">
      <c r="C3" t="s">
        <v>42</v>
      </c>
      <c r="D3">
        <v>4854.8999999999996</v>
      </c>
      <c r="E3">
        <v>991100</v>
      </c>
      <c r="F3" s="30">
        <f>Table8[[#This Row],[Rev]]/Table8[[#This Row],[AUM]]</f>
        <v>4.8984966199172629E-3</v>
      </c>
    </row>
    <row r="4" spans="3:6" x14ac:dyDescent="0.25">
      <c r="C4" t="s">
        <v>43</v>
      </c>
      <c r="D4">
        <v>5372.6</v>
      </c>
      <c r="E4">
        <v>962300</v>
      </c>
      <c r="F4" s="30">
        <f>Table8[[#This Row],[Rev]]/Table8[[#This Row],[AUM]]</f>
        <v>5.5830821988984728E-3</v>
      </c>
    </row>
    <row r="5" spans="3:6" x14ac:dyDescent="0.25">
      <c r="C5" t="s">
        <v>44</v>
      </c>
      <c r="D5">
        <v>5617.9</v>
      </c>
      <c r="E5">
        <v>1206800</v>
      </c>
      <c r="F5" s="30">
        <f>Table8[[#This Row],[Rev]]/Table8[[#This Row],[AUM]]</f>
        <v>4.6552038448790184E-3</v>
      </c>
    </row>
    <row r="6" spans="3:6" x14ac:dyDescent="0.25">
      <c r="C6" t="s">
        <v>45</v>
      </c>
      <c r="D6">
        <v>6206.7</v>
      </c>
      <c r="E6">
        <v>1470500</v>
      </c>
      <c r="F6" s="30">
        <f>Table8[[#This Row],[Rev]]/Table8[[#This Row],[AUM]]</f>
        <v>4.2208092485549135E-3</v>
      </c>
    </row>
    <row r="7" spans="3:6" x14ac:dyDescent="0.25">
      <c r="C7" t="s">
        <v>46</v>
      </c>
      <c r="D7">
        <v>7671.9</v>
      </c>
      <c r="E7">
        <v>1687800</v>
      </c>
      <c r="F7" s="30">
        <f>Table8[[#This Row],[Rev]]/Table8[[#This Row],[AUM]]</f>
        <v>4.5455030216850333E-3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Aesop</vt:lpstr>
      <vt:lpstr>Margins</vt:lpstr>
      <vt:lpstr>Growth</vt:lpstr>
      <vt:lpstr>Owner</vt:lpstr>
      <vt:lpstr>Formulas</vt:lpstr>
      <vt:lpstr>Ebond</vt:lpstr>
      <vt:lpstr>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2022-05-04T16:40:47Z</dcterms:modified>
</cp:coreProperties>
</file>