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XLSX/Dividend-Stocks/"/>
    </mc:Choice>
  </mc:AlternateContent>
  <xr:revisionPtr revIDLastSave="0" documentId="8_{E141E98E-BA78-4E41-8452-56FF0BE5F540}" xr6:coauthVersionLast="47" xr6:coauthVersionMax="47" xr10:uidLastSave="{00000000-0000-0000-0000-000000000000}"/>
  <bookViews>
    <workbookView xWindow="28680" yWindow="-120" windowWidth="29040" windowHeight="15720" tabRatio="720" activeTab="1" xr2:uid="{9825DF3D-1B58-4C24-A60D-565D808A20BC}"/>
  </bookViews>
  <sheets>
    <sheet name="DYT" sheetId="4" r:id="rId1"/>
    <sheet name="PerShare" sheetId="11" r:id="rId2"/>
    <sheet name="Margins" sheetId="2" r:id="rId3"/>
    <sheet name="Growth" sheetId="9" r:id="rId4"/>
    <sheet name="Owner" sheetId="6" r:id="rId5"/>
    <sheet name="Debt" sheetId="12" r:id="rId6"/>
    <sheet name="Return" sheetId="10" r:id="rId7"/>
    <sheet name="BackTest" sheetId="13" r:id="rId8"/>
    <sheet name="Formula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9" i="11" l="1"/>
  <c r="H3" i="9"/>
  <c r="I3" i="9"/>
  <c r="J3" i="9"/>
  <c r="K3" i="9"/>
  <c r="H5" i="9"/>
  <c r="I5" i="9"/>
  <c r="J5" i="9"/>
  <c r="K5" i="9"/>
  <c r="H6" i="9"/>
  <c r="I6" i="9"/>
  <c r="J6" i="9"/>
  <c r="K6" i="9"/>
  <c r="H7" i="9"/>
  <c r="I7" i="9"/>
  <c r="J7" i="9"/>
  <c r="K7" i="9"/>
  <c r="H8" i="9"/>
  <c r="I8" i="9"/>
  <c r="J8" i="9"/>
  <c r="K8" i="9"/>
  <c r="H9" i="9"/>
  <c r="I9" i="9"/>
  <c r="J9" i="9"/>
  <c r="K9" i="9"/>
  <c r="H10" i="9"/>
  <c r="I10" i="9"/>
  <c r="J10" i="9"/>
  <c r="K10" i="9"/>
  <c r="H11" i="9"/>
  <c r="I11" i="9"/>
  <c r="J11" i="9"/>
  <c r="K11" i="9"/>
  <c r="H12" i="9"/>
  <c r="I12" i="9"/>
  <c r="J12" i="9"/>
  <c r="K12" i="9"/>
  <c r="H13" i="9"/>
  <c r="I13" i="9"/>
  <c r="J13" i="9"/>
  <c r="K13" i="9"/>
  <c r="H14" i="9"/>
  <c r="I14" i="9"/>
  <c r="J14" i="9"/>
  <c r="K14" i="9"/>
  <c r="H15" i="9"/>
  <c r="I15" i="9"/>
  <c r="J15" i="9"/>
  <c r="K15" i="9"/>
  <c r="H16" i="9"/>
  <c r="I16" i="9"/>
  <c r="J16" i="9"/>
  <c r="K16" i="9"/>
  <c r="H17" i="9"/>
  <c r="I17" i="9"/>
  <c r="J17" i="9"/>
  <c r="K17" i="9"/>
  <c r="H18" i="9"/>
  <c r="I18" i="9"/>
  <c r="J18" i="9"/>
  <c r="K18" i="9"/>
  <c r="H19" i="9"/>
  <c r="I19" i="9"/>
  <c r="J19" i="9"/>
  <c r="K19" i="9"/>
  <c r="H20" i="9"/>
  <c r="I20" i="9"/>
  <c r="J20" i="9"/>
  <c r="K20" i="9"/>
  <c r="H21" i="9"/>
  <c r="I21" i="9"/>
  <c r="J21" i="9"/>
  <c r="K21" i="9"/>
  <c r="H22" i="9"/>
  <c r="I22" i="9"/>
  <c r="J22" i="9"/>
  <c r="K22" i="9"/>
  <c r="H23" i="9"/>
  <c r="I23" i="9"/>
  <c r="J23" i="9"/>
  <c r="K23" i="9"/>
  <c r="H24" i="9"/>
  <c r="I24" i="9"/>
  <c r="J24" i="9"/>
  <c r="K24" i="9"/>
  <c r="H25" i="9"/>
  <c r="I25" i="9"/>
  <c r="J25" i="9"/>
  <c r="K25" i="9"/>
  <c r="H26" i="9"/>
  <c r="I26" i="9"/>
  <c r="J26" i="9"/>
  <c r="K26" i="9"/>
  <c r="H27" i="9"/>
  <c r="I27" i="9"/>
  <c r="J27" i="9"/>
  <c r="K27" i="9"/>
  <c r="K4" i="9"/>
  <c r="J4" i="9"/>
  <c r="I4" i="9"/>
  <c r="H4" i="9"/>
  <c r="T4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5" i="11"/>
  <c r="S4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5" i="11"/>
  <c r="R4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5" i="11"/>
  <c r="Q4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5" i="11"/>
  <c r="J8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5" i="10" l="1"/>
  <c r="K8" i="10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</calcChain>
</file>

<file path=xl/sharedStrings.xml><?xml version="1.0" encoding="utf-8"?>
<sst xmlns="http://schemas.openxmlformats.org/spreadsheetml/2006/main" count="255" uniqueCount="102">
  <si>
    <t>PriceMean</t>
  </si>
  <si>
    <t>PriceMedian</t>
  </si>
  <si>
    <t>DivMean</t>
  </si>
  <si>
    <t>DivMedian</t>
  </si>
  <si>
    <t>CY</t>
  </si>
  <si>
    <t>Fiscal Year</t>
  </si>
  <si>
    <t>EPS</t>
  </si>
  <si>
    <t>FY</t>
  </si>
  <si>
    <t>Revenue</t>
  </si>
  <si>
    <t>RevGro</t>
  </si>
  <si>
    <t>Dividend</t>
  </si>
  <si>
    <t>DivGro</t>
  </si>
  <si>
    <t>MarketValue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</si>
  <si>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</si>
  <si>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</si>
  <si>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</si>
  <si>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</si>
  <si>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</si>
  <si>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</si>
  <si>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</si>
  <si>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</si>
  <si>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</si>
  <si>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</si>
  <si>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</si>
  <si>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</si>
  <si>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</si>
  <si>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</si>
  <si>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</si>
  <si>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</si>
  <si>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</si>
  <si>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</si>
  <si>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</si>
  <si>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CAPEX</t>
  </si>
  <si>
    <t>CapexMargin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</si>
  <si>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</si>
  <si>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</si>
  <si>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</si>
  <si>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</si>
  <si>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</si>
  <si>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</si>
  <si>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</si>
  <si>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</si>
  <si>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</si>
  <si>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</si>
  <si>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</si>
  <si>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</si>
  <si>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</si>
  <si>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</si>
  <si>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</si>
  <si>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</si>
  <si>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</si>
  <si>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</si>
  <si>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</si>
  <si>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DivLow</t>
  </si>
  <si>
    <t>DivHigh</t>
  </si>
  <si>
    <t>PriceLow</t>
  </si>
  <si>
    <t>PriceHigh</t>
  </si>
  <si>
    <t>Rev</t>
  </si>
  <si>
    <t>RevLow</t>
  </si>
  <si>
    <t>RevHigh</t>
  </si>
  <si>
    <t>FCFLow</t>
  </si>
  <si>
    <t>FCFHigh</t>
  </si>
  <si>
    <t>EPSLow</t>
  </si>
  <si>
    <t>EPSHigh</t>
  </si>
  <si>
    <t>Div</t>
  </si>
  <si>
    <t>FCFGro</t>
  </si>
  <si>
    <t>EPSGro</t>
  </si>
  <si>
    <t>MarketGro</t>
  </si>
  <si>
    <t>CFOMargin</t>
  </si>
  <si>
    <t>FCFMargin</t>
  </si>
  <si>
    <t>TotalCash</t>
  </si>
  <si>
    <t>CurrentRatio</t>
  </si>
  <si>
    <t>CFO</t>
  </si>
  <si>
    <t>DivFCF</t>
  </si>
  <si>
    <t>10YT</t>
  </si>
  <si>
    <t xml:space="preserve">[AnalysisDate: Mar 22 ] 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</si>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</sst>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NumberFormat="1" applyFont="1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2" borderId="0" xfId="0" applyFill="1"/>
    <xf numFmtId="0" fontId="0" fillId="5" borderId="0" xfId="0" applyFill="1"/>
    <xf numFmtId="44" fontId="0" fillId="5" borderId="0" xfId="2" applyFont="1" applyFill="1"/>
    <xf numFmtId="164" fontId="0" fillId="5" borderId="0" xfId="0" applyNumberFormat="1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3" borderId="0" xfId="2" applyFont="1" applyFill="1"/>
    <xf numFmtId="164" fontId="0" fillId="3" borderId="0" xfId="0" applyNumberFormat="1" applyFill="1"/>
    <xf numFmtId="0" fontId="0" fillId="6" borderId="0" xfId="0" applyFill="1"/>
    <xf numFmtId="44" fontId="0" fillId="3" borderId="0" xfId="0" applyNumberFormat="1" applyFill="1"/>
    <xf numFmtId="10" fontId="0" fillId="3" borderId="0" xfId="1" applyNumberFormat="1" applyFont="1" applyFill="1"/>
    <xf numFmtId="10" fontId="0" fillId="2" borderId="0" xfId="1" applyNumberFormat="1" applyFont="1" applyFill="1"/>
    <xf numFmtId="44" fontId="0" fillId="2" borderId="0" xfId="0" applyNumberFormat="1" applyFill="1"/>
    <xf numFmtId="9" fontId="0" fillId="6" borderId="0" xfId="1" applyFont="1" applyFill="1"/>
    <xf numFmtId="0" fontId="0" fillId="7" borderId="0" xfId="0" applyFill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45"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C00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</dxf>
    <dxf>
      <numFmt numFmtId="14" formatCode="0.00%"/>
      <fill>
        <patternFill patternType="solid">
          <fgColor indexed="64"/>
          <bgColor rgb="FFFF0000"/>
        </patternFill>
      </fill>
    </dxf>
    <dxf>
      <numFmt numFmtId="14" formatCode="0.00%"/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FF000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K28" totalsRowShown="0">
  <autoFilter ref="B3:K28" xr:uid="{CC465B3B-07DF-45B2-A4C7-6673C75C36E3}"/>
  <tableColumns count="10">
    <tableColumn id="1" xr3:uid="{C9E7A322-3B72-4FD9-A543-8D859BB5B277}" name="CY"/>
    <tableColumn id="2" xr3:uid="{CC7E0DC4-C81C-4EAB-B498-D06AAA4CFA12}" name="PriceMin" dataDxfId="44"/>
    <tableColumn id="3" xr3:uid="{59C0C3F5-1927-4D3A-A9F5-9442547A4B36}" name="PriceMax" dataDxfId="43"/>
    <tableColumn id="4" xr3:uid="{CE3C0130-A44E-4882-985C-70F35028953D}" name="PriceMean" dataDxfId="42"/>
    <tableColumn id="5" xr3:uid="{8EF5D246-211D-4EE5-99F0-22A9BA1261B6}" name="PriceMedian" dataDxfId="41"/>
    <tableColumn id="6" xr3:uid="{60F9DAEA-0E91-491A-918D-91BC5E3E4832}" name="DivLow" dataDxfId="40" dataCellStyle="Percent"/>
    <tableColumn id="7" xr3:uid="{131C0FD6-FF3D-40D2-86BF-0CA31FEFDFB4}" name="DivHigh" dataDxfId="39" dataCellStyle="Percent"/>
    <tableColumn id="8" xr3:uid="{3A4DF5EF-35AA-4285-9F70-645E7BDAD0C5}" name="DivMean" dataDxfId="38" dataCellStyle="Percent"/>
    <tableColumn id="9" xr3:uid="{B95D3B00-F5E6-483D-8585-A79B6158BCB3}" name="DivMedian" dataDxfId="37" dataCellStyle="Percent"/>
    <tableColumn id="10" xr3:uid="{C10088D7-01FC-4262-A4A2-81AA879ABE83}" name="10YT" dataDxfId="36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1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0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B3:T29" totalsRowShown="0">
  <autoFilter ref="B3:T29" xr:uid="{10671DA0-6975-463D-88D8-DF5B851D74DD}"/>
  <tableColumns count="19">
    <tableColumn id="1" xr3:uid="{E95A5EA6-8C37-450D-BF76-C50C15336E54}" name="FY"/>
    <tableColumn id="2" xr3:uid="{8747F51E-820F-4468-BCC3-48363D5907BA}" name="PriceLow" dataDxfId="35" dataCellStyle="Currency"/>
    <tableColumn id="3" xr3:uid="{0384F1EE-FFB5-407C-BEE1-9ACA12902632}" name="PriceHigh" dataDxfId="34" dataCellStyle="Currency"/>
    <tableColumn id="4" xr3:uid="{CB7E9246-F4BD-4729-AEEF-6B492176E463}" name="Rev" dataCellStyle="Currency"/>
    <tableColumn id="5" xr3:uid="{38E590BD-6779-455E-AAD6-D6BF73040176}" name="RevLow" dataDxfId="33"/>
    <tableColumn id="6" xr3:uid="{A824D407-B985-4B0A-963D-1C4B29E61195}" name="RevHigh" dataDxfId="32"/>
    <tableColumn id="7" xr3:uid="{8449A9C0-E2CF-4912-B46C-514654E50275}" name="FCF" dataCellStyle="Currency"/>
    <tableColumn id="8" xr3:uid="{05F0B1A5-314B-4E98-8ECF-282F17A63780}" name="FCFLow" dataDxfId="31"/>
    <tableColumn id="9" xr3:uid="{2F81A370-4427-43EF-9614-E702E70853F8}" name="FCFHigh" dataDxfId="30"/>
    <tableColumn id="10" xr3:uid="{C216ACE0-25C2-44B8-9536-29C417ACD356}" name="EPS" dataCellStyle="Currency"/>
    <tableColumn id="11" xr3:uid="{0194C2E4-463D-4C97-B0B9-2713EB0DADE9}" name="EPSLow" dataDxfId="29"/>
    <tableColumn id="12" xr3:uid="{7E27F257-4F4B-47A6-BE74-21F38CA09F32}" name="EPSHigh" dataDxfId="28"/>
    <tableColumn id="13" xr3:uid="{62E4CEDC-B5C5-4284-A3D3-670D7BC4FD02}" name="Div" dataCellStyle="Currency"/>
    <tableColumn id="14" xr3:uid="{EB74DD92-9E7F-48A7-AE9F-413C8D7251CD}" name="DivLow" dataDxfId="27"/>
    <tableColumn id="15" xr3:uid="{770C5EEB-09CD-42F9-842E-34230217C9C6}" name="DivHigh" dataDxfId="26"/>
    <tableColumn id="16" xr3:uid="{E6FED66A-5F7A-45B1-8AE3-DC2E925490AF}" name="RevGro" dataDxfId="25" dataCellStyle="Percent"/>
    <tableColumn id="17" xr3:uid="{10B36EBE-D179-42F0-91B7-35130E27E2E4}" name="FCFGro" dataDxfId="24" dataCellStyle="Percent"/>
    <tableColumn id="18" xr3:uid="{01FB4025-6FED-4479-9C79-4C9929B4E07E}" name="EPSGro" dataDxfId="23" dataCellStyle="Percent"/>
    <tableColumn id="19" xr3:uid="{A0F36E0A-BED1-4884-8B05-429AC70F5C35}" name="DivGro" dataDxfId="22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T27" totalsRowShown="0">
  <autoFilter ref="B2:T27" xr:uid="{0D7DA046-7075-438B-BFBC-B4556CD2103D}"/>
  <tableColumns count="19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21" dataCellStyle="Percent"/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20" dataCellStyle="Percent"/>
    <tableColumn id="9" xr3:uid="{6F33ACA0-58FC-4A42-AE23-29CB12B46808}" name="NetProfit" dataCellStyle="Currency"/>
    <tableColumn id="10" xr3:uid="{C35EB3C6-5BDB-4D32-AE01-CD9DB9910314}" name="NetMargin" dataDxfId="19" dataCellStyle="Percent"/>
    <tableColumn id="11" xr3:uid="{F0364200-1EE9-45E1-B7A7-2B6C5AC7A838}" name="CashFromOps" dataCellStyle="Currency"/>
    <tableColumn id="12" xr3:uid="{0119C3F0-E3BA-465F-BA8C-1C6E43BFD01B}" name="CFOMargin" dataDxfId="18" dataCellStyle="Percent"/>
    <tableColumn id="13" xr3:uid="{A8179D66-84F1-4F36-8FB7-10813A416F83}" name="CAPEX" dataCellStyle="Currency"/>
    <tableColumn id="14" xr3:uid="{AA40C489-FB64-4695-8679-DF4FA0272927}" name="CapexMargin" dataDxfId="17" dataCellStyle="Percent"/>
    <tableColumn id="15" xr3:uid="{343D3F24-35EA-43E4-9FF6-71A091DF978D}" name="FCF" dataCellStyle="Currency"/>
    <tableColumn id="16" xr3:uid="{A0353AB7-F60E-4E4E-9A76-3F64464B1E0E}" name="FCFMargin" dataDxfId="16" dataCellStyle="Percent"/>
    <tableColumn id="17" xr3:uid="{06343001-9D9F-49FB-B0BE-9993266C63C8}" name="Dividends" dataCellStyle="Currency"/>
    <tableColumn id="18" xr3:uid="{94B42F0E-2425-4CD1-A347-8FD257F65F7A}" name="DivMargin" dataDxfId="15" dataCellStyle="Percent"/>
    <tableColumn id="19" xr3:uid="{A7B0613E-2510-403B-84F1-CC47FA5761A0}" name="DivFCF" dataDxfId="1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K27" totalsRowShown="0">
  <autoFilter ref="B2:K27" xr:uid="{1F0D0435-2E7C-4A01-A0A2-4FADAD54E4E2}"/>
  <tableColumns count="10">
    <tableColumn id="1" xr3:uid="{62EBC43D-E479-41D4-A87F-392537BB888A}" name="Fiscal Year"/>
    <tableColumn id="2" xr3:uid="{B44E26B7-745B-4E98-BAD6-D6759FA4E6D3}" name="Revenue" dataCellStyle="Currency"/>
    <tableColumn id="7" xr3:uid="{8772C3DC-BEB0-4C99-B4C2-26488FFA7EFA}" name="FCF" dataDxfId="13" dataCellStyle="Currency"/>
    <tableColumn id="4" xr3:uid="{79A83570-1D08-4443-87B5-EFEA379F44BA}" name="Dividend" dataCellStyle="Currency"/>
    <tableColumn id="8" xr3:uid="{2D92246E-BF59-46D6-A0EC-301AE06C6133}" name="MarketValue" dataCellStyle="Currency"/>
    <tableColumn id="10" xr3:uid="{B0D51114-3CC5-4A00-9EB3-FC1FE1BD06C4}" name="SharesOutstanding"/>
    <tableColumn id="11" xr3:uid="{58A6D5ED-FBAA-4549-8852-30F681A965E9}" name="ShareGro" dataDxfId="12"/>
    <tableColumn id="3" xr3:uid="{90D268FB-EEBA-43ED-973B-1C46E55CA5B7}" name="RevGro" dataDxfId="11" dataCellStyle="Currency"/>
    <tableColumn id="5" xr3:uid="{D11E9BA3-DAAF-47B8-A118-CF07526260D6}" name="DivGro" dataDxfId="10" dataCellStyle="Currency"/>
    <tableColumn id="6" xr3:uid="{D77C996E-20E0-4B4F-8363-FC1AB4244869}" name="MarketGro" dataDxfId="9" dataCellStyle="Currency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H27" totalsRowShown="0" dataCellStyle="Currency">
  <autoFilter ref="B2:H27" xr:uid="{177D9C18-C608-4399-86E2-E75BAF9E75EA}"/>
  <tableColumns count="7">
    <tableColumn id="1" xr3:uid="{CA0478AF-0C3D-49DA-A47B-8D405999257A}" name="Fiscal Year"/>
    <tableColumn id="6" xr3:uid="{0EF9D098-7DAA-4323-9D85-15AB6466CA1C}" name="CFO" dataCellStyle="Currency"/>
    <tableColumn id="7" xr3:uid="{40AAE5BD-AAB8-4EDB-9A77-D789C3AF7CBF}" name="FCF" dataCellStyle="Currency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B3:M28" totalsRowShown="0">
  <autoFilter ref="B3:M28" xr:uid="{A1D609BA-D5D0-43D7-81FD-1177A6FD38F7}"/>
  <tableColumns count="12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11" xr3:uid="{09B14EEC-9DEF-4FA6-931B-74E0BFE5D8B1}" name="TotalCash" dataDxfId="8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  <tableColumn id="12" xr3:uid="{888B5B55-8B35-4937-A717-44C000C0CFA4}" name="CurrentRatio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32" totalsRowShown="0">
  <autoFilter ref="B2:E32" xr:uid="{8490A03C-34BE-4FD9-9BC7-365F63F357C5}"/>
  <tableColumns count="4">
    <tableColumn id="1" xr3:uid="{5FDF1320-5B10-468E-A1FB-4CC34F988AF8}" name="Year"/>
    <tableColumn id="2" xr3:uid="{2B1F9B0E-2EB4-4DD7-B95A-42CBBE4E9A26}" name="Div" dataCellStyle="Currency"/>
    <tableColumn id="3" xr3:uid="{F8D5CBD2-C854-43E6-98C3-6FCD800ECAB2}" name="PriceMedian" dataCellStyle="Currency"/>
    <tableColumn id="4" xr3:uid="{B71715D7-F5E8-42E7-93CA-1A9118BEE218}" name="YOC" dataDxfId="7" dataCellStyle="Percent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6" headerRowBorderDxfId="5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4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3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2">
      <calculatedColumnFormula>$H$4/(1+$H$5)^G7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K28"/>
  <sheetViews>
    <sheetView workbookViewId="0">
      <selection activeCell="H28" sqref="H28"/>
    </sheetView>
  </sheetViews>
  <sheetFormatPr defaultRowHeight="15" x14ac:dyDescent="0.25"/>
  <cols>
    <col min="2" max="2" width="7.7109375" customWidth="1"/>
    <col min="3" max="3" width="11.42578125" customWidth="1"/>
    <col min="4" max="4" width="11.5703125" bestFit="1" customWidth="1"/>
    <col min="5" max="5" width="12.7109375" customWidth="1"/>
    <col min="6" max="6" width="14.42578125" customWidth="1"/>
    <col min="7" max="7" width="9.7109375" bestFit="1" customWidth="1"/>
    <col min="8" max="8" width="10.140625" bestFit="1" customWidth="1"/>
    <col min="9" max="9" width="11.140625" customWidth="1"/>
    <col min="10" max="10" width="12.85546875" customWidth="1"/>
    <col min="12" max="12" width="7.7109375" bestFit="1" customWidth="1"/>
    <col min="13" max="13" width="11.140625" customWidth="1"/>
    <col min="14" max="14" width="11.5703125" customWidth="1"/>
    <col min="16" max="16" width="10.140625" bestFit="1" customWidth="1"/>
    <col min="19" max="19" width="10" bestFit="1" customWidth="1"/>
    <col min="20" max="20" width="9.5703125" customWidth="1"/>
    <col min="22" max="22" width="10" bestFit="1" customWidth="1"/>
    <col min="23" max="23" width="10.42578125" bestFit="1" customWidth="1"/>
  </cols>
  <sheetData>
    <row r="3" spans="2:11" x14ac:dyDescent="0.25">
      <c r="B3" t="s">
        <v>4</v>
      </c>
      <c r="C3" s="4" t="s">
        <v>51</v>
      </c>
      <c r="D3" s="19" t="s">
        <v>52</v>
      </c>
      <c r="E3" t="s">
        <v>0</v>
      </c>
      <c r="F3" s="18" t="s">
        <v>1</v>
      </c>
      <c r="G3" s="4" t="s">
        <v>53</v>
      </c>
      <c r="H3" s="19" t="s">
        <v>54</v>
      </c>
      <c r="I3" t="s">
        <v>2</v>
      </c>
      <c r="J3" s="18" t="s">
        <v>3</v>
      </c>
      <c r="K3" s="32" t="s">
        <v>74</v>
      </c>
    </row>
    <row r="4" spans="2:11" x14ac:dyDescent="0.25">
      <c r="B4">
        <v>1998</v>
      </c>
      <c r="C4" s="27">
        <v>13.5</v>
      </c>
      <c r="D4" s="22">
        <v>29.56</v>
      </c>
      <c r="E4" s="1">
        <v>22.0218224299065</v>
      </c>
      <c r="F4" s="30">
        <v>22.22</v>
      </c>
      <c r="G4" s="28">
        <v>0</v>
      </c>
      <c r="H4" s="23">
        <v>0</v>
      </c>
      <c r="I4" s="2">
        <v>0</v>
      </c>
      <c r="J4" s="29">
        <v>0</v>
      </c>
      <c r="K4" s="32"/>
    </row>
    <row r="5" spans="2:11" x14ac:dyDescent="0.25">
      <c r="B5">
        <v>1999</v>
      </c>
      <c r="C5" s="27">
        <v>17.25</v>
      </c>
      <c r="D5" s="22">
        <v>31.75</v>
      </c>
      <c r="E5" s="1">
        <v>24.1309126984127</v>
      </c>
      <c r="F5" s="30">
        <v>24.094999999999999</v>
      </c>
      <c r="G5" s="28">
        <v>0</v>
      </c>
      <c r="H5" s="23">
        <v>0</v>
      </c>
      <c r="I5" s="2">
        <v>0</v>
      </c>
      <c r="J5" s="29">
        <v>0</v>
      </c>
      <c r="K5" s="32"/>
    </row>
    <row r="6" spans="2:11" x14ac:dyDescent="0.25">
      <c r="B6">
        <v>2000</v>
      </c>
      <c r="C6" s="27">
        <v>29</v>
      </c>
      <c r="D6" s="22">
        <v>54.81</v>
      </c>
      <c r="E6" s="1">
        <v>40.837857142857104</v>
      </c>
      <c r="F6" s="30">
        <v>41.125</v>
      </c>
      <c r="G6" s="28">
        <v>0</v>
      </c>
      <c r="H6" s="23">
        <v>0</v>
      </c>
      <c r="I6" s="2">
        <v>0</v>
      </c>
      <c r="J6" s="29">
        <v>0</v>
      </c>
      <c r="K6" s="32"/>
    </row>
    <row r="7" spans="2:11" x14ac:dyDescent="0.25">
      <c r="B7">
        <v>2001</v>
      </c>
      <c r="C7" s="27">
        <v>5.98</v>
      </c>
      <c r="D7" s="22">
        <v>41</v>
      </c>
      <c r="E7" s="1">
        <v>19.915040322580602</v>
      </c>
      <c r="F7" s="30">
        <v>18.414999999999999</v>
      </c>
      <c r="G7" s="28">
        <v>0</v>
      </c>
      <c r="H7" s="23">
        <v>0</v>
      </c>
      <c r="I7" s="2">
        <v>0</v>
      </c>
      <c r="J7" s="29">
        <v>0</v>
      </c>
      <c r="K7" s="32"/>
    </row>
    <row r="8" spans="2:11" x14ac:dyDescent="0.25">
      <c r="B8">
        <v>2002</v>
      </c>
      <c r="C8" s="27">
        <v>0.71</v>
      </c>
      <c r="D8" s="22">
        <v>10.220000000000001</v>
      </c>
      <c r="E8" s="1">
        <v>3.5926587301587301</v>
      </c>
      <c r="F8" s="30">
        <v>3.6150000000000002</v>
      </c>
      <c r="G8" s="28">
        <v>0</v>
      </c>
      <c r="H8" s="23">
        <v>0</v>
      </c>
      <c r="I8" s="2">
        <v>0</v>
      </c>
      <c r="J8" s="29">
        <v>0</v>
      </c>
      <c r="K8" s="32"/>
    </row>
    <row r="9" spans="2:11" x14ac:dyDescent="0.25">
      <c r="B9">
        <v>2003</v>
      </c>
      <c r="C9" s="27">
        <v>3.69</v>
      </c>
      <c r="D9" s="22">
        <v>12</v>
      </c>
      <c r="E9" s="1">
        <v>8.4317063492063493</v>
      </c>
      <c r="F9" s="30">
        <v>9.1849999999999898</v>
      </c>
      <c r="G9" s="28">
        <v>0</v>
      </c>
      <c r="H9" s="23">
        <v>0</v>
      </c>
      <c r="I9" s="2">
        <v>0</v>
      </c>
      <c r="J9" s="29">
        <v>0</v>
      </c>
      <c r="K9" s="32"/>
    </row>
    <row r="10" spans="2:11" x14ac:dyDescent="0.25">
      <c r="B10">
        <v>2004</v>
      </c>
      <c r="C10" s="27">
        <v>10.34</v>
      </c>
      <c r="D10" s="22">
        <v>18.55</v>
      </c>
      <c r="E10" s="1">
        <v>14.2837301587301</v>
      </c>
      <c r="F10" s="30">
        <v>14.46</v>
      </c>
      <c r="G10" s="28">
        <v>0</v>
      </c>
      <c r="H10" s="23">
        <v>0</v>
      </c>
      <c r="I10" s="2">
        <v>0</v>
      </c>
      <c r="J10" s="29">
        <v>0</v>
      </c>
      <c r="K10" s="32"/>
    </row>
    <row r="11" spans="2:11" x14ac:dyDescent="0.25">
      <c r="B11">
        <v>2005</v>
      </c>
      <c r="C11" s="27">
        <v>16.46</v>
      </c>
      <c r="D11" s="22">
        <v>28.09</v>
      </c>
      <c r="E11" s="1">
        <v>21.244999999999902</v>
      </c>
      <c r="F11" s="30">
        <v>21.04</v>
      </c>
      <c r="G11" s="28">
        <v>0</v>
      </c>
      <c r="H11" s="23">
        <v>0</v>
      </c>
      <c r="I11" s="2">
        <v>0</v>
      </c>
      <c r="J11" s="29">
        <v>0</v>
      </c>
      <c r="K11" s="32"/>
    </row>
    <row r="12" spans="2:11" x14ac:dyDescent="0.25">
      <c r="B12">
        <v>2006</v>
      </c>
      <c r="C12" s="27">
        <v>27.3</v>
      </c>
      <c r="D12" s="22">
        <v>38.270000000000003</v>
      </c>
      <c r="E12" s="1">
        <v>33.351752988047799</v>
      </c>
      <c r="F12" s="30">
        <v>32.74</v>
      </c>
      <c r="G12" s="28">
        <v>0</v>
      </c>
      <c r="H12" s="23">
        <v>0</v>
      </c>
      <c r="I12" s="2">
        <v>0</v>
      </c>
      <c r="J12" s="29">
        <v>0</v>
      </c>
      <c r="K12" s="32"/>
    </row>
    <row r="13" spans="2:11" x14ac:dyDescent="0.25">
      <c r="B13">
        <v>2007</v>
      </c>
      <c r="C13" s="27">
        <v>37.18</v>
      </c>
      <c r="D13" s="22">
        <v>46.34</v>
      </c>
      <c r="E13" s="1">
        <v>41.066334661354503</v>
      </c>
      <c r="F13" s="30">
        <v>40.840000000000003</v>
      </c>
      <c r="G13" s="28">
        <v>0</v>
      </c>
      <c r="H13" s="23">
        <v>0</v>
      </c>
      <c r="I13" s="2">
        <v>0</v>
      </c>
      <c r="J13" s="29">
        <v>0</v>
      </c>
      <c r="K13" s="32"/>
    </row>
    <row r="14" spans="2:11" x14ac:dyDescent="0.25">
      <c r="B14">
        <v>2008</v>
      </c>
      <c r="C14" s="27">
        <v>20.14</v>
      </c>
      <c r="D14" s="22">
        <v>45.72</v>
      </c>
      <c r="E14" s="1">
        <v>37.527549407114599</v>
      </c>
      <c r="F14" s="30">
        <v>39.21</v>
      </c>
      <c r="G14" s="28">
        <v>0</v>
      </c>
      <c r="H14" s="23">
        <v>0</v>
      </c>
      <c r="I14" s="2">
        <v>0</v>
      </c>
      <c r="J14" s="29">
        <v>0</v>
      </c>
      <c r="K14" s="32"/>
    </row>
    <row r="15" spans="2:11" x14ac:dyDescent="0.25">
      <c r="B15">
        <v>2009</v>
      </c>
      <c r="C15" s="27">
        <v>25.69</v>
      </c>
      <c r="D15" s="22">
        <v>43.47</v>
      </c>
      <c r="E15" s="1">
        <v>33.430436507936498</v>
      </c>
      <c r="F15" s="30">
        <v>32.215000000000003</v>
      </c>
      <c r="G15" s="28">
        <v>0</v>
      </c>
      <c r="H15" s="23">
        <v>0</v>
      </c>
      <c r="I15" s="2">
        <v>0</v>
      </c>
      <c r="J15" s="29">
        <v>0</v>
      </c>
      <c r="K15" s="32"/>
    </row>
    <row r="16" spans="2:11" x14ac:dyDescent="0.25">
      <c r="B16">
        <v>2010</v>
      </c>
      <c r="C16" s="27">
        <v>38.86</v>
      </c>
      <c r="D16" s="22">
        <v>53.14</v>
      </c>
      <c r="E16" s="1">
        <v>45.983690476190397</v>
      </c>
      <c r="F16" s="30">
        <v>45.09</v>
      </c>
      <c r="G16" s="28">
        <v>0</v>
      </c>
      <c r="H16" s="23">
        <v>0</v>
      </c>
      <c r="I16" s="2">
        <v>0</v>
      </c>
      <c r="J16" s="29">
        <v>0</v>
      </c>
      <c r="K16" s="32"/>
    </row>
    <row r="17" spans="2:11" x14ac:dyDescent="0.25">
      <c r="B17">
        <v>2011</v>
      </c>
      <c r="C17" s="27">
        <v>46.35</v>
      </c>
      <c r="D17" s="22">
        <v>60.7</v>
      </c>
      <c r="E17" s="1">
        <v>53.3204761904761</v>
      </c>
      <c r="F17" s="30">
        <v>52.884999999999998</v>
      </c>
      <c r="G17" s="28">
        <v>0</v>
      </c>
      <c r="H17" s="23">
        <v>0</v>
      </c>
      <c r="I17" s="2">
        <v>0</v>
      </c>
      <c r="J17" s="29">
        <v>0</v>
      </c>
      <c r="K17" s="32"/>
    </row>
    <row r="18" spans="2:11" x14ac:dyDescent="0.25">
      <c r="B18">
        <v>2012</v>
      </c>
      <c r="C18" s="27">
        <v>58.81</v>
      </c>
      <c r="D18" s="22">
        <v>77.27</v>
      </c>
      <c r="E18" s="1">
        <v>68.417280000000005</v>
      </c>
      <c r="F18" s="30">
        <v>69.349999999999994</v>
      </c>
      <c r="G18" s="28">
        <v>0</v>
      </c>
      <c r="H18" s="23">
        <v>1.36319376825705E-2</v>
      </c>
      <c r="I18" s="2">
        <v>9.23717007061714E-3</v>
      </c>
      <c r="J18" s="29">
        <v>1.2387387632843401E-2</v>
      </c>
      <c r="K18" s="32"/>
    </row>
    <row r="19" spans="2:11" x14ac:dyDescent="0.25">
      <c r="B19">
        <v>2013</v>
      </c>
      <c r="C19" s="27">
        <v>68.36</v>
      </c>
      <c r="D19" s="22">
        <v>84.64</v>
      </c>
      <c r="E19" s="1">
        <v>76.568690476190397</v>
      </c>
      <c r="F19" s="30">
        <v>77.025000000000006</v>
      </c>
      <c r="G19" s="28">
        <v>1.20150187734668E-2</v>
      </c>
      <c r="H19" s="23">
        <v>1.57987126974839E-2</v>
      </c>
      <c r="I19" s="2">
        <v>1.3820082905910899E-2</v>
      </c>
      <c r="J19" s="29">
        <v>1.41129034498915E-2</v>
      </c>
      <c r="K19" s="32"/>
    </row>
    <row r="20" spans="2:11" x14ac:dyDescent="0.25">
      <c r="B20">
        <v>2014</v>
      </c>
      <c r="C20" s="27">
        <v>78.83</v>
      </c>
      <c r="D20" s="22">
        <v>105.01</v>
      </c>
      <c r="E20" s="1">
        <v>90.466349206349193</v>
      </c>
      <c r="F20" s="30">
        <v>90.185000000000002</v>
      </c>
      <c r="G20" s="28">
        <v>1.3629985969131999E-2</v>
      </c>
      <c r="H20" s="23">
        <v>1.5890751086281799E-2</v>
      </c>
      <c r="I20" s="2">
        <v>1.45937431618333E-2</v>
      </c>
      <c r="J20" s="29">
        <v>1.4461734304993701E-2</v>
      </c>
      <c r="K20" s="32"/>
    </row>
    <row r="21" spans="2:11" x14ac:dyDescent="0.25">
      <c r="B21">
        <v>2015</v>
      </c>
      <c r="C21" s="27">
        <v>87.01</v>
      </c>
      <c r="D21" s="22">
        <v>104.06</v>
      </c>
      <c r="E21" s="1">
        <v>95.842619047618996</v>
      </c>
      <c r="F21" s="30">
        <v>96.004999999999995</v>
      </c>
      <c r="G21" s="28">
        <v>1.49371069182389E-2</v>
      </c>
      <c r="H21" s="23">
        <v>2.1146994598321998E-2</v>
      </c>
      <c r="I21" s="2">
        <v>1.7889886172432701E-2</v>
      </c>
      <c r="J21" s="29">
        <v>1.8114188317497299E-2</v>
      </c>
      <c r="K21" s="32"/>
    </row>
    <row r="22" spans="2:11" x14ac:dyDescent="0.25">
      <c r="B22">
        <v>2016</v>
      </c>
      <c r="C22" s="27">
        <v>83.66</v>
      </c>
      <c r="D22" s="22">
        <v>117.84</v>
      </c>
      <c r="E22" s="1">
        <v>105.85087301587301</v>
      </c>
      <c r="F22" s="30">
        <v>106.435</v>
      </c>
      <c r="G22" s="28">
        <v>1.79904955872369E-2</v>
      </c>
      <c r="H22" s="23">
        <v>2.34281616065025E-2</v>
      </c>
      <c r="I22" s="2">
        <v>1.97944114744617E-2</v>
      </c>
      <c r="J22" s="29">
        <v>1.9465561917592401E-2</v>
      </c>
      <c r="K22" s="32"/>
    </row>
    <row r="23" spans="2:11" x14ac:dyDescent="0.25">
      <c r="B23">
        <v>2017</v>
      </c>
      <c r="C23" s="27">
        <v>103.01</v>
      </c>
      <c r="D23" s="22">
        <v>152.72</v>
      </c>
      <c r="E23" s="1">
        <v>130.04259999999999</v>
      </c>
      <c r="F23" s="30">
        <v>132.39500000000001</v>
      </c>
      <c r="G23" s="28">
        <v>1.7286537454164402E-2</v>
      </c>
      <c r="H23" s="23">
        <v>2.2522085234443202E-2</v>
      </c>
      <c r="I23" s="2">
        <v>1.93785840573138E-2</v>
      </c>
      <c r="J23" s="29">
        <v>1.91239391652234E-2</v>
      </c>
      <c r="K23" s="32"/>
    </row>
    <row r="24" spans="2:11" x14ac:dyDescent="0.25">
      <c r="B24">
        <v>2018</v>
      </c>
      <c r="C24" s="27">
        <v>133</v>
      </c>
      <c r="D24" s="22">
        <v>167.63</v>
      </c>
      <c r="E24" s="1">
        <v>145.71326693226999</v>
      </c>
      <c r="F24" s="30">
        <v>143.94999999999999</v>
      </c>
      <c r="G24" s="28">
        <v>1.88510409831175E-2</v>
      </c>
      <c r="H24" s="23">
        <v>2.24623258458913E-2</v>
      </c>
      <c r="I24" s="2">
        <v>2.07144558737553E-2</v>
      </c>
      <c r="J24" s="29">
        <v>2.0777118186724199E-2</v>
      </c>
      <c r="K24" s="32"/>
    </row>
    <row r="25" spans="2:11" x14ac:dyDescent="0.25">
      <c r="B25">
        <v>2019</v>
      </c>
      <c r="C25" s="27">
        <v>156.74</v>
      </c>
      <c r="D25" s="22">
        <v>241.07</v>
      </c>
      <c r="E25" s="1">
        <v>203.45996031746</v>
      </c>
      <c r="F25" s="30">
        <v>208.86</v>
      </c>
      <c r="G25" s="28">
        <v>1.52652756460779E-2</v>
      </c>
      <c r="H25" s="23">
        <v>2.1436774275870801E-2</v>
      </c>
      <c r="I25" s="2">
        <v>1.7868066438207399E-2</v>
      </c>
      <c r="J25" s="29">
        <v>1.77109991727585E-2</v>
      </c>
      <c r="K25" s="32"/>
    </row>
    <row r="26" spans="2:11" x14ac:dyDescent="0.25">
      <c r="B26">
        <v>2020</v>
      </c>
      <c r="C26" s="27">
        <v>179.09</v>
      </c>
      <c r="D26" s="22">
        <v>271.29000000000002</v>
      </c>
      <c r="E26" s="1">
        <v>241.578339920948</v>
      </c>
      <c r="F26" s="30">
        <v>241.77</v>
      </c>
      <c r="G26" s="28">
        <v>1.5562403697996901E-2</v>
      </c>
      <c r="H26" s="23">
        <v>2.255849014462E-2</v>
      </c>
      <c r="I26" s="2">
        <v>1.80144555479868E-2</v>
      </c>
      <c r="J26" s="29">
        <v>1.7676657186611201E-2</v>
      </c>
      <c r="K26" s="32"/>
    </row>
    <row r="27" spans="2:11" x14ac:dyDescent="0.25">
      <c r="B27">
        <v>2021</v>
      </c>
      <c r="C27" s="27">
        <v>198.66</v>
      </c>
      <c r="D27" s="22">
        <v>303.62</v>
      </c>
      <c r="E27" s="1">
        <v>259.39555555555501</v>
      </c>
      <c r="F27" s="30">
        <v>265.70999999999998</v>
      </c>
      <c r="G27" s="28">
        <v>1.6731440616560098E-2</v>
      </c>
      <c r="H27" s="23">
        <v>2.43632336655592E-2</v>
      </c>
      <c r="I27" s="2">
        <v>1.9593252604249999E-2</v>
      </c>
      <c r="J27" s="29">
        <v>1.9508390158812301E-2</v>
      </c>
      <c r="K27" s="32"/>
    </row>
    <row r="28" spans="2:11" x14ac:dyDescent="0.25">
      <c r="B28">
        <v>2022</v>
      </c>
      <c r="C28" s="27">
        <v>224.72</v>
      </c>
      <c r="D28" s="22">
        <v>286.38</v>
      </c>
      <c r="E28" s="1">
        <v>247.55503999999999</v>
      </c>
      <c r="F28" s="30">
        <v>248.4</v>
      </c>
      <c r="G28" s="28">
        <v>1.9414763600810101E-2</v>
      </c>
      <c r="H28" s="23">
        <v>2.4919900320398699E-2</v>
      </c>
      <c r="I28" s="2">
        <v>2.2635211690577198E-2</v>
      </c>
      <c r="J28" s="29">
        <v>2.2577763339559801E-2</v>
      </c>
      <c r="K28" s="3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69F2-57A8-4AF2-8759-F26D94DB8BCC}">
  <dimension ref="B3:T29"/>
  <sheetViews>
    <sheetView tabSelected="1" workbookViewId="0">
      <selection activeCell="T28" sqref="T28"/>
    </sheetView>
  </sheetViews>
  <sheetFormatPr defaultRowHeight="15" x14ac:dyDescent="0.25"/>
  <cols>
    <col min="3" max="3" width="11.28515625" bestFit="1" customWidth="1"/>
    <col min="4" max="4" width="11.7109375" bestFit="1" customWidth="1"/>
    <col min="6" max="6" width="10.140625" bestFit="1" customWidth="1"/>
    <col min="7" max="7" width="10.5703125" bestFit="1" customWidth="1"/>
    <col min="8" max="8" width="8" bestFit="1" customWidth="1"/>
    <col min="9" max="9" width="10" bestFit="1" customWidth="1"/>
    <col min="10" max="10" width="10.42578125" bestFit="1" customWidth="1"/>
    <col min="12" max="12" width="10" bestFit="1" customWidth="1"/>
    <col min="13" max="13" width="10.42578125" bestFit="1" customWidth="1"/>
    <col min="15" max="15" width="9.7109375" bestFit="1" customWidth="1"/>
    <col min="16" max="16" width="10.140625" bestFit="1" customWidth="1"/>
    <col min="17" max="17" width="9.85546875" bestFit="1" customWidth="1"/>
    <col min="18" max="19" width="9.7109375" bestFit="1" customWidth="1"/>
    <col min="20" max="20" width="9.42578125" bestFit="1" customWidth="1"/>
  </cols>
  <sheetData>
    <row r="3" spans="2:20" x14ac:dyDescent="0.25">
      <c r="B3" t="s">
        <v>7</v>
      </c>
      <c r="C3" s="4" t="s">
        <v>55</v>
      </c>
      <c r="D3" s="19" t="s">
        <v>56</v>
      </c>
      <c r="E3" t="s">
        <v>57</v>
      </c>
      <c r="F3" s="4" t="s">
        <v>58</v>
      </c>
      <c r="G3" s="19" t="s">
        <v>59</v>
      </c>
      <c r="H3" t="s">
        <v>16</v>
      </c>
      <c r="I3" s="4" t="s">
        <v>60</v>
      </c>
      <c r="J3" s="19" t="s">
        <v>61</v>
      </c>
      <c r="K3" t="s">
        <v>6</v>
      </c>
      <c r="L3" s="4" t="s">
        <v>62</v>
      </c>
      <c r="M3" s="19" t="s">
        <v>63</v>
      </c>
      <c r="N3" t="s">
        <v>64</v>
      </c>
      <c r="O3" s="4" t="s">
        <v>53</v>
      </c>
      <c r="P3" s="19" t="s">
        <v>54</v>
      </c>
      <c r="Q3" s="26" t="s">
        <v>9</v>
      </c>
      <c r="R3" s="26" t="s">
        <v>65</v>
      </c>
      <c r="S3" s="26" t="s">
        <v>66</v>
      </c>
      <c r="T3" s="26" t="s">
        <v>11</v>
      </c>
    </row>
    <row r="4" spans="2:20" x14ac:dyDescent="0.25">
      <c r="B4" t="s">
        <v>76</v>
      </c>
      <c r="C4" s="24">
        <v>0</v>
      </c>
      <c r="D4" s="20">
        <v>0</v>
      </c>
      <c r="E4" s="3">
        <v>0.36</v>
      </c>
      <c r="F4" s="25">
        <v>0</v>
      </c>
      <c r="G4" s="21">
        <v>0</v>
      </c>
      <c r="H4" s="3">
        <v>-0.22</v>
      </c>
      <c r="I4" s="25">
        <v>0</v>
      </c>
      <c r="J4" s="21">
        <v>0</v>
      </c>
      <c r="K4" s="3">
        <v>-0.04</v>
      </c>
      <c r="L4" s="25">
        <v>0</v>
      </c>
      <c r="M4" s="21">
        <v>0</v>
      </c>
      <c r="N4" s="3">
        <v>0</v>
      </c>
      <c r="O4" s="4"/>
      <c r="P4" s="19"/>
      <c r="Q4" s="31" t="e">
        <f>(Table2[[#This Row],[Rev]]-E3)/E3</f>
        <v>#VALUE!</v>
      </c>
      <c r="R4" s="31" t="e">
        <f>(Table2[[#This Row],[FCF]]-H3)/H3</f>
        <v>#VALUE!</v>
      </c>
      <c r="S4" s="31" t="e">
        <f>(Table2[[#This Row],[EPS]]-K3)/K3</f>
        <v>#VALUE!</v>
      </c>
      <c r="T4" s="31" t="e">
        <f>(Table2[[#This Row],[Div]]-N3)/N3</f>
        <v>#VALUE!</v>
      </c>
    </row>
    <row r="5" spans="2:20" x14ac:dyDescent="0.25">
      <c r="B5" t="s">
        <v>77</v>
      </c>
      <c r="C5" s="24">
        <v>0</v>
      </c>
      <c r="D5" s="20">
        <v>29.56</v>
      </c>
      <c r="E5" s="3">
        <v>1.298</v>
      </c>
      <c r="F5" s="25">
        <v>0</v>
      </c>
      <c r="G5" s="21">
        <v>22.773497688751899</v>
      </c>
      <c r="H5" s="3">
        <v>-1.3540000000000001</v>
      </c>
      <c r="I5" s="25">
        <v>0</v>
      </c>
      <c r="J5" s="21">
        <v>-21.831610044313098</v>
      </c>
      <c r="K5" s="3">
        <v>-0.59</v>
      </c>
      <c r="L5" s="25">
        <v>0</v>
      </c>
      <c r="M5" s="21">
        <v>-50.1016949152542</v>
      </c>
      <c r="N5" s="3">
        <v>0</v>
      </c>
      <c r="O5" s="4"/>
      <c r="P5" s="19" t="s">
        <v>101</v>
      </c>
      <c r="Q5" s="31">
        <f>(Table2[[#This Row],[Rev]]-E4)/E4</f>
        <v>2.6055555555555556</v>
      </c>
      <c r="R5" s="31">
        <f>(Table2[[#This Row],[FCF]]-H4)/H4</f>
        <v>5.1545454545454552</v>
      </c>
      <c r="S5" s="31">
        <f>(Table2[[#This Row],[EPS]]-K4)/K4</f>
        <v>13.749999999999998</v>
      </c>
      <c r="T5" s="31" t="e">
        <f>(Table2[[#This Row],[Div]]-N4)/N4</f>
        <v>#DIV/0!</v>
      </c>
    </row>
    <row r="6" spans="2:20" x14ac:dyDescent="0.25">
      <c r="B6" t="s">
        <v>78</v>
      </c>
      <c r="C6" s="24">
        <v>17.25</v>
      </c>
      <c r="D6" s="20">
        <v>31.75</v>
      </c>
      <c r="E6" s="3">
        <v>1.7230000000000001</v>
      </c>
      <c r="F6" s="25">
        <v>10.0116076610562</v>
      </c>
      <c r="G6" s="21">
        <v>18.427161926871701</v>
      </c>
      <c r="H6" s="3">
        <v>-1.3169999999999999</v>
      </c>
      <c r="I6" s="25">
        <v>-13.097949886104701</v>
      </c>
      <c r="J6" s="21">
        <v>-24.1078208048595</v>
      </c>
      <c r="K6" s="3">
        <v>-0.34</v>
      </c>
      <c r="L6" s="25">
        <v>-50.735294117647001</v>
      </c>
      <c r="M6" s="21">
        <v>-93.382352941176407</v>
      </c>
      <c r="N6" s="3">
        <v>0</v>
      </c>
      <c r="O6" s="4" t="s">
        <v>101</v>
      </c>
      <c r="P6" s="19" t="s">
        <v>101</v>
      </c>
      <c r="Q6" s="31">
        <f>(Table2[[#This Row],[Rev]]-E5)/E5</f>
        <v>0.32742681047765798</v>
      </c>
      <c r="R6" s="31">
        <f>(Table2[[#This Row],[FCF]]-H5)/H5</f>
        <v>-2.7326440177252689E-2</v>
      </c>
      <c r="S6" s="31">
        <f>(Table2[[#This Row],[EPS]]-K5)/K5</f>
        <v>-0.42372881355932196</v>
      </c>
      <c r="T6" s="31" t="e">
        <f>(Table2[[#This Row],[Div]]-N5)/N5</f>
        <v>#DIV/0!</v>
      </c>
    </row>
    <row r="7" spans="2:20" x14ac:dyDescent="0.25">
      <c r="B7" t="s">
        <v>79</v>
      </c>
      <c r="C7" s="24">
        <v>29</v>
      </c>
      <c r="D7" s="20">
        <v>54.81</v>
      </c>
      <c r="E7" s="3">
        <v>3.0219999999999998</v>
      </c>
      <c r="F7" s="25">
        <v>9.5962938451356692</v>
      </c>
      <c r="G7" s="21">
        <v>18.136995367306401</v>
      </c>
      <c r="H7" s="3">
        <v>-3.4289999999999998</v>
      </c>
      <c r="I7" s="25">
        <v>-8.4572761738116</v>
      </c>
      <c r="J7" s="21">
        <v>-15.9842519685039</v>
      </c>
      <c r="K7" s="3">
        <v>-1.1539999999999999</v>
      </c>
      <c r="L7" s="25">
        <v>-25.129982668977402</v>
      </c>
      <c r="M7" s="21">
        <v>-47.495667244367397</v>
      </c>
      <c r="N7" s="3">
        <v>0</v>
      </c>
      <c r="O7" s="4" t="s">
        <v>101</v>
      </c>
      <c r="P7" s="19" t="s">
        <v>101</v>
      </c>
      <c r="Q7" s="31">
        <f>(Table2[[#This Row],[Rev]]-E6)/E6</f>
        <v>0.75391758560650013</v>
      </c>
      <c r="R7" s="31">
        <f>(Table2[[#This Row],[FCF]]-H6)/H6</f>
        <v>1.6036446469248293</v>
      </c>
      <c r="S7" s="31">
        <f>(Table2[[#This Row],[EPS]]-K6)/K6</f>
        <v>2.394117647058823</v>
      </c>
      <c r="T7" s="31" t="e">
        <f>(Table2[[#This Row],[Div]]-N6)/N6</f>
        <v>#DIV/0!</v>
      </c>
    </row>
    <row r="8" spans="2:20" x14ac:dyDescent="0.25">
      <c r="B8" t="s">
        <v>80</v>
      </c>
      <c r="C8" s="24">
        <v>5.98</v>
      </c>
      <c r="D8" s="20">
        <v>41</v>
      </c>
      <c r="E8" s="3">
        <v>3.419</v>
      </c>
      <c r="F8" s="25">
        <v>1.7490494296577901</v>
      </c>
      <c r="G8" s="21">
        <v>11.991810470897899</v>
      </c>
      <c r="H8" s="3">
        <v>-2.8290000000000002</v>
      </c>
      <c r="I8" s="25">
        <v>-2.1138211382113798</v>
      </c>
      <c r="J8" s="21">
        <v>-14.492753623188401</v>
      </c>
      <c r="K8" s="3">
        <v>-2.3490000000000002</v>
      </c>
      <c r="L8" s="25">
        <v>-2.5457641549595502</v>
      </c>
      <c r="M8" s="21">
        <v>-17.454235845040401</v>
      </c>
      <c r="N8" s="3">
        <v>0</v>
      </c>
      <c r="O8" s="4" t="s">
        <v>101</v>
      </c>
      <c r="P8" s="19" t="s">
        <v>101</v>
      </c>
      <c r="Q8" s="31">
        <f>(Table2[[#This Row],[Rev]]-E7)/E7</f>
        <v>0.13136995367306428</v>
      </c>
      <c r="R8" s="31">
        <f>(Table2[[#This Row],[FCF]]-H7)/H7</f>
        <v>-0.17497812773403315</v>
      </c>
      <c r="S8" s="31">
        <f>(Table2[[#This Row],[EPS]]-K7)/K7</f>
        <v>1.0355285961871754</v>
      </c>
      <c r="T8" s="31" t="e">
        <f>(Table2[[#This Row],[Div]]-N7)/N7</f>
        <v>#DIV/0!</v>
      </c>
    </row>
    <row r="9" spans="2:20" x14ac:dyDescent="0.25">
      <c r="B9" t="s">
        <v>81</v>
      </c>
      <c r="C9" s="24">
        <v>0.71</v>
      </c>
      <c r="D9" s="20">
        <v>10.220000000000001</v>
      </c>
      <c r="E9" s="3">
        <v>2.956</v>
      </c>
      <c r="F9" s="25">
        <v>0.24018944519621099</v>
      </c>
      <c r="G9" s="21">
        <v>3.4573748308524999</v>
      </c>
      <c r="H9" s="3">
        <v>-0.38600000000000001</v>
      </c>
      <c r="I9" s="25">
        <v>-1.8393782383419599</v>
      </c>
      <c r="J9" s="21">
        <v>-26.4766839378238</v>
      </c>
      <c r="K9" s="3">
        <v>-5.9530000000000003</v>
      </c>
      <c r="L9" s="25">
        <v>-0.11926759616999801</v>
      </c>
      <c r="M9" s="21">
        <v>-1.7167814547286999</v>
      </c>
      <c r="N9" s="3">
        <v>0</v>
      </c>
      <c r="O9" s="4" t="s">
        <v>101</v>
      </c>
      <c r="P9" s="19" t="s">
        <v>101</v>
      </c>
      <c r="Q9" s="31">
        <f>(Table2[[#This Row],[Rev]]-E8)/E8</f>
        <v>-0.13541971336648145</v>
      </c>
      <c r="R9" s="31">
        <f>(Table2[[#This Row],[FCF]]-H8)/H8</f>
        <v>-0.86355602686461641</v>
      </c>
      <c r="S9" s="31">
        <f>(Table2[[#This Row],[EPS]]-K8)/K8</f>
        <v>1.534269902085994</v>
      </c>
      <c r="T9" s="31" t="e">
        <f>(Table2[[#This Row],[Div]]-N8)/N8</f>
        <v>#DIV/0!</v>
      </c>
    </row>
    <row r="10" spans="2:20" x14ac:dyDescent="0.25">
      <c r="B10" t="s">
        <v>82</v>
      </c>
      <c r="C10" s="24">
        <v>3.69</v>
      </c>
      <c r="D10" s="20">
        <v>12</v>
      </c>
      <c r="E10" s="3">
        <v>3.0390000000000001</v>
      </c>
      <c r="F10" s="25">
        <v>1.2142152023692001</v>
      </c>
      <c r="G10" s="21">
        <v>3.9486673247778801</v>
      </c>
      <c r="H10" s="3">
        <v>0.45500000000000002</v>
      </c>
      <c r="I10" s="25">
        <v>8.1098901098901095</v>
      </c>
      <c r="J10" s="21">
        <v>26.373626373626301</v>
      </c>
      <c r="K10" s="3">
        <v>-1.5629999999999999</v>
      </c>
      <c r="L10" s="25">
        <v>-2.3608445297504801</v>
      </c>
      <c r="M10" s="21">
        <v>-7.6775431861804204</v>
      </c>
      <c r="N10" s="3">
        <v>0</v>
      </c>
      <c r="O10" s="4" t="s">
        <v>101</v>
      </c>
      <c r="P10" s="19" t="s">
        <v>101</v>
      </c>
      <c r="Q10" s="31">
        <f>(Table2[[#This Row],[Rev]]-E9)/E9</f>
        <v>2.8078484438430373E-2</v>
      </c>
      <c r="R10" s="31">
        <f>(Table2[[#This Row],[FCF]]-H9)/H9</f>
        <v>-2.1787564766839376</v>
      </c>
      <c r="S10" s="31">
        <f>(Table2[[#This Row],[EPS]]-K9)/K9</f>
        <v>-0.7374433058961869</v>
      </c>
      <c r="T10" s="31" t="e">
        <f>(Table2[[#This Row],[Div]]-N9)/N9</f>
        <v>#DIV/0!</v>
      </c>
    </row>
    <row r="11" spans="2:20" x14ac:dyDescent="0.25">
      <c r="B11" t="s">
        <v>83</v>
      </c>
      <c r="C11" s="24">
        <v>10.34</v>
      </c>
      <c r="D11" s="20">
        <v>18.55</v>
      </c>
      <c r="E11" s="3">
        <v>3.15</v>
      </c>
      <c r="F11" s="25">
        <v>3.2825396825396802</v>
      </c>
      <c r="G11" s="21">
        <v>5.8888888888888804</v>
      </c>
      <c r="H11" s="3">
        <v>0.77800000000000002</v>
      </c>
      <c r="I11" s="25">
        <v>13.2904884318766</v>
      </c>
      <c r="J11" s="21">
        <v>23.843187660668299</v>
      </c>
      <c r="K11" s="3">
        <v>-1.1000000000000001</v>
      </c>
      <c r="L11" s="25">
        <v>-9.3999999999999897</v>
      </c>
      <c r="M11" s="21">
        <v>-16.863636363636299</v>
      </c>
      <c r="N11" s="3">
        <v>0</v>
      </c>
      <c r="O11" s="4" t="s">
        <v>101</v>
      </c>
      <c r="P11" s="19" t="s">
        <v>101</v>
      </c>
      <c r="Q11" s="31">
        <f>(Table2[[#This Row],[Rev]]-E10)/E10</f>
        <v>3.6525172754195381E-2</v>
      </c>
      <c r="R11" s="31">
        <f>(Table2[[#This Row],[FCF]]-H10)/H10</f>
        <v>0.70989010989010992</v>
      </c>
      <c r="S11" s="31">
        <f>(Table2[[#This Row],[EPS]]-K10)/K10</f>
        <v>-0.29622520793346119</v>
      </c>
      <c r="T11" s="31" t="e">
        <f>(Table2[[#This Row],[Div]]-N10)/N10</f>
        <v>#DIV/0!</v>
      </c>
    </row>
    <row r="12" spans="2:20" x14ac:dyDescent="0.25">
      <c r="B12" t="s">
        <v>84</v>
      </c>
      <c r="C12" s="24">
        <v>16.46</v>
      </c>
      <c r="D12" s="20">
        <v>28.09</v>
      </c>
      <c r="E12" s="3">
        <v>3.1230000000000002</v>
      </c>
      <c r="F12" s="25">
        <v>5.2705731668267601</v>
      </c>
      <c r="G12" s="21">
        <v>8.9945565161703396</v>
      </c>
      <c r="H12" s="3">
        <v>1.02</v>
      </c>
      <c r="I12" s="25">
        <v>16.137254901960699</v>
      </c>
      <c r="J12" s="21">
        <v>27.539215686274499</v>
      </c>
      <c r="K12" s="3">
        <v>-0.6</v>
      </c>
      <c r="L12" s="25">
        <v>-27.433333333333302</v>
      </c>
      <c r="M12" s="21">
        <v>-46.816666666666599</v>
      </c>
      <c r="N12" s="3">
        <v>0</v>
      </c>
      <c r="O12" s="4" t="s">
        <v>101</v>
      </c>
      <c r="P12" s="19" t="s">
        <v>101</v>
      </c>
      <c r="Q12" s="31">
        <f>(Table2[[#This Row],[Rev]]-E11)/E11</f>
        <v>-8.571428571428473E-3</v>
      </c>
      <c r="R12" s="31">
        <f>(Table2[[#This Row],[FCF]]-H11)/H11</f>
        <v>0.31105398457583544</v>
      </c>
      <c r="S12" s="31">
        <f>(Table2[[#This Row],[EPS]]-K11)/K11</f>
        <v>-0.45454545454545459</v>
      </c>
      <c r="T12" s="31" t="e">
        <f>(Table2[[#This Row],[Div]]-N11)/N11</f>
        <v>#DIV/0!</v>
      </c>
    </row>
    <row r="13" spans="2:20" x14ac:dyDescent="0.25">
      <c r="B13" t="s">
        <v>85</v>
      </c>
      <c r="C13" s="24">
        <v>27.3</v>
      </c>
      <c r="D13" s="20">
        <v>38.270000000000003</v>
      </c>
      <c r="E13" s="3">
        <v>3.02</v>
      </c>
      <c r="F13" s="25">
        <v>9.0397350993377401</v>
      </c>
      <c r="G13" s="21">
        <v>12.6721854304635</v>
      </c>
      <c r="H13" s="3">
        <v>1.1319999999999999</v>
      </c>
      <c r="I13" s="25">
        <v>24.116607773851499</v>
      </c>
      <c r="J13" s="21">
        <v>33.807420494699599</v>
      </c>
      <c r="K13" s="3">
        <v>0.06</v>
      </c>
      <c r="L13" s="25">
        <v>455</v>
      </c>
      <c r="M13" s="21">
        <v>637.83333333333303</v>
      </c>
      <c r="N13" s="3">
        <v>0</v>
      </c>
      <c r="O13" s="4" t="s">
        <v>101</v>
      </c>
      <c r="P13" s="19" t="s">
        <v>101</v>
      </c>
      <c r="Q13" s="31">
        <f>(Table2[[#This Row],[Rev]]-E12)/E12</f>
        <v>-3.2981107909061863E-2</v>
      </c>
      <c r="R13" s="31">
        <f>(Table2[[#This Row],[FCF]]-H12)/H12</f>
        <v>0.10980392156862732</v>
      </c>
      <c r="S13" s="31">
        <f>(Table2[[#This Row],[EPS]]-K12)/K12</f>
        <v>-1.0999999999999999</v>
      </c>
      <c r="T13" s="31" t="e">
        <f>(Table2[[#This Row],[Div]]-N12)/N12</f>
        <v>#DIV/0!</v>
      </c>
    </row>
    <row r="14" spans="2:20" x14ac:dyDescent="0.25">
      <c r="B14" t="s">
        <v>86</v>
      </c>
      <c r="C14" s="24">
        <v>37.18</v>
      </c>
      <c r="D14" s="20">
        <v>46.34</v>
      </c>
      <c r="E14" s="3">
        <v>3.419</v>
      </c>
      <c r="F14" s="25">
        <v>10.8745247148288</v>
      </c>
      <c r="G14" s="21">
        <v>13.553670663936799</v>
      </c>
      <c r="H14" s="3">
        <v>1.2629999999999999</v>
      </c>
      <c r="I14" s="25">
        <v>29.437846397466298</v>
      </c>
      <c r="J14" s="21">
        <v>36.690419635787798</v>
      </c>
      <c r="K14" s="3">
        <v>0.13</v>
      </c>
      <c r="L14" s="25">
        <v>286</v>
      </c>
      <c r="M14" s="21">
        <v>356.461538461538</v>
      </c>
      <c r="N14" s="3">
        <v>0</v>
      </c>
      <c r="O14" s="4" t="s">
        <v>101</v>
      </c>
      <c r="P14" s="19" t="s">
        <v>101</v>
      </c>
      <c r="Q14" s="31">
        <f>(Table2[[#This Row],[Rev]]-E13)/E13</f>
        <v>0.13211920529801324</v>
      </c>
      <c r="R14" s="31">
        <f>(Table2[[#This Row],[FCF]]-H13)/H13</f>
        <v>0.11572438162544171</v>
      </c>
      <c r="S14" s="31">
        <f>(Table2[[#This Row],[EPS]]-K13)/K13</f>
        <v>1.1666666666666667</v>
      </c>
      <c r="T14" s="31" t="e">
        <f>(Table2[[#This Row],[Div]]-N13)/N13</f>
        <v>#DIV/0!</v>
      </c>
    </row>
    <row r="15" spans="2:20" x14ac:dyDescent="0.25">
      <c r="B15" t="s">
        <v>87</v>
      </c>
      <c r="C15" s="24">
        <v>20.14</v>
      </c>
      <c r="D15" s="20">
        <v>45.72</v>
      </c>
      <c r="E15" s="3">
        <v>3.8090000000000002</v>
      </c>
      <c r="F15" s="25">
        <v>5.2874770280913603</v>
      </c>
      <c r="G15" s="21">
        <v>12.0031504331845</v>
      </c>
      <c r="H15" s="3">
        <v>1.266</v>
      </c>
      <c r="I15" s="25">
        <v>15.908372827804101</v>
      </c>
      <c r="J15" s="21">
        <v>36.113744075829302</v>
      </c>
      <c r="K15" s="3">
        <v>0.84</v>
      </c>
      <c r="L15" s="25">
        <v>23.9761904761904</v>
      </c>
      <c r="M15" s="21">
        <v>54.428571428571402</v>
      </c>
      <c r="N15" s="3">
        <v>0</v>
      </c>
      <c r="O15" s="4" t="s">
        <v>101</v>
      </c>
      <c r="P15" s="19" t="s">
        <v>101</v>
      </c>
      <c r="Q15" s="31">
        <f>(Table2[[#This Row],[Rev]]-E14)/E14</f>
        <v>0.11406844106463881</v>
      </c>
      <c r="R15" s="31">
        <f>(Table2[[#This Row],[FCF]]-H14)/H14</f>
        <v>2.3752969121141046E-3</v>
      </c>
      <c r="S15" s="31">
        <f>(Table2[[#This Row],[EPS]]-K14)/K14</f>
        <v>5.4615384615384608</v>
      </c>
      <c r="T15" s="31" t="e">
        <f>(Table2[[#This Row],[Div]]-N14)/N14</f>
        <v>#DIV/0!</v>
      </c>
    </row>
    <row r="16" spans="2:20" x14ac:dyDescent="0.25">
      <c r="B16" t="s">
        <v>88</v>
      </c>
      <c r="C16" s="24">
        <v>25.69</v>
      </c>
      <c r="D16" s="20">
        <v>43.47</v>
      </c>
      <c r="E16" s="3">
        <v>4.2370000000000001</v>
      </c>
      <c r="F16" s="25">
        <v>6.0632523011564698</v>
      </c>
      <c r="G16" s="21">
        <v>10.259617654000399</v>
      </c>
      <c r="H16" s="3">
        <v>1.454</v>
      </c>
      <c r="I16" s="25">
        <v>17.668500687757899</v>
      </c>
      <c r="J16" s="21">
        <v>29.896836313617602</v>
      </c>
      <c r="K16" s="3">
        <v>0.61</v>
      </c>
      <c r="L16" s="25">
        <v>42.114754098360599</v>
      </c>
      <c r="M16" s="21">
        <v>71.262295081967196</v>
      </c>
      <c r="N16" s="3">
        <v>0</v>
      </c>
      <c r="O16" s="4" t="s">
        <v>101</v>
      </c>
      <c r="P16" s="19" t="s">
        <v>101</v>
      </c>
      <c r="Q16" s="31">
        <f>(Table2[[#This Row],[Rev]]-E15)/E15</f>
        <v>0.11236545024940928</v>
      </c>
      <c r="R16" s="31">
        <f>(Table2[[#This Row],[FCF]]-H15)/H15</f>
        <v>0.14849921011058448</v>
      </c>
      <c r="S16" s="31">
        <f>(Table2[[#This Row],[EPS]]-K15)/K15</f>
        <v>-0.27380952380952378</v>
      </c>
      <c r="T16" s="31" t="e">
        <f>(Table2[[#This Row],[Div]]-N15)/N15</f>
        <v>#DIV/0!</v>
      </c>
    </row>
    <row r="17" spans="2:20" x14ac:dyDescent="0.25">
      <c r="B17" t="s">
        <v>89</v>
      </c>
      <c r="C17" s="24">
        <v>38.86</v>
      </c>
      <c r="D17" s="20">
        <v>53.14</v>
      </c>
      <c r="E17" s="3">
        <v>4.9130000000000003</v>
      </c>
      <c r="F17" s="25">
        <v>7.9096275188276</v>
      </c>
      <c r="G17" s="21">
        <v>10.8162019132912</v>
      </c>
      <c r="H17" s="3">
        <v>1.669</v>
      </c>
      <c r="I17" s="25">
        <v>23.283403235470299</v>
      </c>
      <c r="J17" s="21">
        <v>31.8394248052726</v>
      </c>
      <c r="K17" s="3">
        <v>0.92</v>
      </c>
      <c r="L17" s="25">
        <v>42.239130434782602</v>
      </c>
      <c r="M17" s="21">
        <v>57.760869565217298</v>
      </c>
      <c r="N17" s="3">
        <v>0</v>
      </c>
      <c r="O17" s="4" t="s">
        <v>101</v>
      </c>
      <c r="P17" s="19" t="s">
        <v>101</v>
      </c>
      <c r="Q17" s="31">
        <f>(Table2[[#This Row],[Rev]]-E16)/E16</f>
        <v>0.15954684918574466</v>
      </c>
      <c r="R17" s="31">
        <f>(Table2[[#This Row],[FCF]]-H16)/H16</f>
        <v>0.14786795048143059</v>
      </c>
      <c r="S17" s="31">
        <f>(Table2[[#This Row],[EPS]]-K16)/K16</f>
        <v>0.50819672131147553</v>
      </c>
      <c r="T17" s="31" t="e">
        <f>(Table2[[#This Row],[Div]]-N16)/N16</f>
        <v>#DIV/0!</v>
      </c>
    </row>
    <row r="18" spans="2:20" x14ac:dyDescent="0.25">
      <c r="B18" t="s">
        <v>90</v>
      </c>
      <c r="C18" s="24">
        <v>46.35</v>
      </c>
      <c r="D18" s="20">
        <v>60.7</v>
      </c>
      <c r="E18" s="3">
        <v>6.1059999999999999</v>
      </c>
      <c r="F18" s="25">
        <v>7.5908942024238399</v>
      </c>
      <c r="G18" s="21">
        <v>9.9410415984277698</v>
      </c>
      <c r="H18" s="3">
        <v>1.607</v>
      </c>
      <c r="I18" s="25">
        <v>28.8425637834474</v>
      </c>
      <c r="J18" s="21">
        <v>37.7722464219041</v>
      </c>
      <c r="K18" s="3">
        <v>0.99</v>
      </c>
      <c r="L18" s="25">
        <v>46.818181818181799</v>
      </c>
      <c r="M18" s="21">
        <v>61.313131313131301</v>
      </c>
      <c r="N18" s="3">
        <v>0</v>
      </c>
      <c r="O18" s="4" t="s">
        <v>101</v>
      </c>
      <c r="P18" s="19" t="s">
        <v>101</v>
      </c>
      <c r="Q18" s="31">
        <f>(Table2[[#This Row],[Rev]]-E17)/E17</f>
        <v>0.24282515774475871</v>
      </c>
      <c r="R18" s="31">
        <f>(Table2[[#This Row],[FCF]]-H17)/H17</f>
        <v>-3.7147992810065943E-2</v>
      </c>
      <c r="S18" s="31">
        <f>(Table2[[#This Row],[EPS]]-K17)/K17</f>
        <v>7.608695652173908E-2</v>
      </c>
      <c r="T18" s="31" t="e">
        <f>(Table2[[#This Row],[Div]]-N17)/N17</f>
        <v>#DIV/0!</v>
      </c>
    </row>
    <row r="19" spans="2:20" x14ac:dyDescent="0.25">
      <c r="B19" t="s">
        <v>91</v>
      </c>
      <c r="C19" s="24">
        <v>58.81</v>
      </c>
      <c r="D19" s="20">
        <v>77.27</v>
      </c>
      <c r="E19" s="3">
        <v>7.2030000000000003</v>
      </c>
      <c r="F19" s="25">
        <v>8.1646536165486605</v>
      </c>
      <c r="G19" s="21">
        <v>10.7274746633347</v>
      </c>
      <c r="H19" s="3">
        <v>2.12</v>
      </c>
      <c r="I19" s="25">
        <v>27.7405660377358</v>
      </c>
      <c r="J19" s="21">
        <v>36.448113207547102</v>
      </c>
      <c r="K19" s="3">
        <v>1.6</v>
      </c>
      <c r="L19" s="25">
        <v>36.756250000000001</v>
      </c>
      <c r="M19" s="21">
        <v>48.293749999999903</v>
      </c>
      <c r="N19" s="3">
        <v>0.9</v>
      </c>
      <c r="O19" s="4">
        <v>65.344444444444406</v>
      </c>
      <c r="P19" s="19">
        <v>85.855555555555497</v>
      </c>
      <c r="Q19" s="31">
        <f>(Table2[[#This Row],[Rev]]-E18)/E18</f>
        <v>0.17965935145758277</v>
      </c>
      <c r="R19" s="31">
        <f>(Table2[[#This Row],[FCF]]-H18)/H18</f>
        <v>0.31922837585563169</v>
      </c>
      <c r="S19" s="31">
        <f>(Table2[[#This Row],[EPS]]-K18)/K18</f>
        <v>0.61616161616161624</v>
      </c>
      <c r="T19" s="31" t="e">
        <f>(Table2[[#This Row],[Div]]-N18)/N18</f>
        <v>#DIV/0!</v>
      </c>
    </row>
    <row r="20" spans="2:20" x14ac:dyDescent="0.25">
      <c r="B20" t="s">
        <v>92</v>
      </c>
      <c r="C20" s="24">
        <v>68.36</v>
      </c>
      <c r="D20" s="20">
        <v>84.64</v>
      </c>
      <c r="E20" s="3">
        <v>8.4209999999999994</v>
      </c>
      <c r="F20" s="25">
        <v>8.1178007362545994</v>
      </c>
      <c r="G20" s="21">
        <v>10.051062819142601</v>
      </c>
      <c r="H20" s="3">
        <v>2.1909999999999998</v>
      </c>
      <c r="I20" s="25">
        <v>31.2003651300775</v>
      </c>
      <c r="J20" s="21">
        <v>38.630762209036902</v>
      </c>
      <c r="K20" s="3">
        <v>1.38</v>
      </c>
      <c r="L20" s="25">
        <v>49.536231884057898</v>
      </c>
      <c r="M20" s="21">
        <v>61.3333333333333</v>
      </c>
      <c r="N20" s="3">
        <v>1.1000000000000001</v>
      </c>
      <c r="O20" s="4">
        <v>62.145454545454498</v>
      </c>
      <c r="P20" s="19">
        <v>76.945454545454496</v>
      </c>
      <c r="Q20" s="31">
        <f>(Table2[[#This Row],[Rev]]-E19)/E19</f>
        <v>0.16909620991253632</v>
      </c>
      <c r="R20" s="31">
        <f>(Table2[[#This Row],[FCF]]-H19)/H19</f>
        <v>3.3490566037735717E-2</v>
      </c>
      <c r="S20" s="31">
        <f>(Table2[[#This Row],[EPS]]-K19)/K19</f>
        <v>-0.13750000000000012</v>
      </c>
      <c r="T20" s="31">
        <f>(Table2[[#This Row],[Div]]-N19)/N19</f>
        <v>0.22222222222222229</v>
      </c>
    </row>
    <row r="21" spans="2:20" x14ac:dyDescent="0.25">
      <c r="B21" t="s">
        <v>93</v>
      </c>
      <c r="C21" s="24">
        <v>78.83</v>
      </c>
      <c r="D21" s="20">
        <v>105.01</v>
      </c>
      <c r="E21" s="3">
        <v>10.247999999999999</v>
      </c>
      <c r="F21" s="25">
        <v>7.6922326307572204</v>
      </c>
      <c r="G21" s="21">
        <v>10.246877439500301</v>
      </c>
      <c r="H21" s="3">
        <v>2.9</v>
      </c>
      <c r="I21" s="25">
        <v>27.182758620689601</v>
      </c>
      <c r="J21" s="21">
        <v>36.210344827586198</v>
      </c>
      <c r="K21" s="3">
        <v>2</v>
      </c>
      <c r="L21" s="25">
        <v>39.414999999999999</v>
      </c>
      <c r="M21" s="21">
        <v>52.505000000000003</v>
      </c>
      <c r="N21" s="3">
        <v>1.4</v>
      </c>
      <c r="O21" s="4">
        <v>56.3071428571428</v>
      </c>
      <c r="P21" s="19">
        <v>75.007142857142796</v>
      </c>
      <c r="Q21" s="31">
        <f>(Table2[[#This Row],[Rev]]-E20)/E20</f>
        <v>0.21695760598503741</v>
      </c>
      <c r="R21" s="31">
        <f>(Table2[[#This Row],[FCF]]-H20)/H20</f>
        <v>0.32359653126426297</v>
      </c>
      <c r="S21" s="31">
        <f>(Table2[[#This Row],[EPS]]-K20)/K20</f>
        <v>0.44927536231884069</v>
      </c>
      <c r="T21" s="31">
        <f>(Table2[[#This Row],[Div]]-N20)/N20</f>
        <v>0.27272727272727254</v>
      </c>
    </row>
    <row r="22" spans="2:20" x14ac:dyDescent="0.25">
      <c r="B22" t="s">
        <v>94</v>
      </c>
      <c r="C22" s="24">
        <v>87.01</v>
      </c>
      <c r="D22" s="20">
        <v>104.06</v>
      </c>
      <c r="E22" s="3">
        <v>11.28</v>
      </c>
      <c r="F22" s="25">
        <v>7.7136524822694996</v>
      </c>
      <c r="G22" s="21">
        <v>9.2251773049645394</v>
      </c>
      <c r="H22" s="3">
        <v>3.4</v>
      </c>
      <c r="I22" s="25">
        <v>25.591176470588199</v>
      </c>
      <c r="J22" s="21">
        <v>30.605882352941101</v>
      </c>
      <c r="K22" s="3">
        <v>1.41</v>
      </c>
      <c r="L22" s="25">
        <v>61.709219858155997</v>
      </c>
      <c r="M22" s="21">
        <v>73.801418439716301</v>
      </c>
      <c r="N22" s="3">
        <v>1.81</v>
      </c>
      <c r="O22" s="4">
        <v>48.0718232044198</v>
      </c>
      <c r="P22" s="19">
        <v>57.491712707182302</v>
      </c>
      <c r="Q22" s="31">
        <f>(Table2[[#This Row],[Rev]]-E21)/E21</f>
        <v>0.10070257611241219</v>
      </c>
      <c r="R22" s="31">
        <f>(Table2[[#This Row],[FCF]]-H21)/H21</f>
        <v>0.17241379310344829</v>
      </c>
      <c r="S22" s="31">
        <f>(Table2[[#This Row],[EPS]]-K21)/K21</f>
        <v>-0.29500000000000004</v>
      </c>
      <c r="T22" s="31">
        <f>(Table2[[#This Row],[Div]]-N21)/N21</f>
        <v>0.29285714285714298</v>
      </c>
    </row>
    <row r="23" spans="2:20" x14ac:dyDescent="0.25">
      <c r="B23" t="s">
        <v>95</v>
      </c>
      <c r="C23" s="24">
        <v>83.66</v>
      </c>
      <c r="D23" s="20">
        <v>117.84</v>
      </c>
      <c r="E23" s="3">
        <v>13.478</v>
      </c>
      <c r="F23" s="25">
        <v>6.2071523964979898</v>
      </c>
      <c r="G23" s="21">
        <v>8.7431369639412306</v>
      </c>
      <c r="H23" s="3">
        <v>4.7039999999999997</v>
      </c>
      <c r="I23" s="25">
        <v>17.784863945578198</v>
      </c>
      <c r="J23" s="21">
        <v>25.0510204081632</v>
      </c>
      <c r="K23" s="3">
        <v>1.98</v>
      </c>
      <c r="L23" s="25">
        <v>42.252525252525203</v>
      </c>
      <c r="M23" s="21">
        <v>59.515151515151501</v>
      </c>
      <c r="N23" s="3">
        <v>2.17</v>
      </c>
      <c r="O23" s="4">
        <v>38.552995391704997</v>
      </c>
      <c r="P23" s="19">
        <v>54.304147465437701</v>
      </c>
      <c r="Q23" s="31">
        <f>(Table2[[#This Row],[Rev]]-E22)/E22</f>
        <v>0.19485815602836884</v>
      </c>
      <c r="R23" s="31">
        <f>(Table2[[#This Row],[FCF]]-H22)/H22</f>
        <v>0.38352941176470584</v>
      </c>
      <c r="S23" s="31">
        <f>(Table2[[#This Row],[EPS]]-K22)/K22</f>
        <v>0.40425531914893625</v>
      </c>
      <c r="T23" s="31">
        <f>(Table2[[#This Row],[Div]]-N22)/N22</f>
        <v>0.19889502762430933</v>
      </c>
    </row>
    <row r="24" spans="2:20" x14ac:dyDescent="0.25">
      <c r="B24" t="s">
        <v>96</v>
      </c>
      <c r="C24" s="24">
        <v>103.01</v>
      </c>
      <c r="D24" s="20">
        <v>152.72</v>
      </c>
      <c r="E24" s="3">
        <v>15.436999999999999</v>
      </c>
      <c r="F24" s="25">
        <v>6.6729286778519104</v>
      </c>
      <c r="G24" s="21">
        <v>9.8931139470104306</v>
      </c>
      <c r="H24" s="3">
        <v>4.9160000000000004</v>
      </c>
      <c r="I24" s="25">
        <v>20.954027664768098</v>
      </c>
      <c r="J24" s="21">
        <v>31.065907241659801</v>
      </c>
      <c r="K24" s="3">
        <v>2.67</v>
      </c>
      <c r="L24" s="25">
        <v>38.580524344569199</v>
      </c>
      <c r="M24" s="21">
        <v>57.198501872659101</v>
      </c>
      <c r="N24" s="3">
        <v>2.62</v>
      </c>
      <c r="O24" s="4">
        <v>39.316793893129699</v>
      </c>
      <c r="P24" s="19">
        <v>58.290076335877799</v>
      </c>
      <c r="Q24" s="31">
        <f>(Table2[[#This Row],[Rev]]-E23)/E23</f>
        <v>0.14534797447692532</v>
      </c>
      <c r="R24" s="31">
        <f>(Table2[[#This Row],[FCF]]-H23)/H23</f>
        <v>4.5068027210884494E-2</v>
      </c>
      <c r="S24" s="31">
        <f>(Table2[[#This Row],[EPS]]-K23)/K23</f>
        <v>0.34848484848484845</v>
      </c>
      <c r="T24" s="31">
        <f>(Table2[[#This Row],[Div]]-N23)/N23</f>
        <v>0.20737327188940102</v>
      </c>
    </row>
    <row r="25" spans="2:20" x14ac:dyDescent="0.25">
      <c r="B25" t="s">
        <v>97</v>
      </c>
      <c r="C25" s="24">
        <v>133</v>
      </c>
      <c r="D25" s="20">
        <v>167.63</v>
      </c>
      <c r="E25" s="3">
        <v>16.795999999999999</v>
      </c>
      <c r="F25" s="25">
        <v>7.91855203619909</v>
      </c>
      <c r="G25" s="21">
        <v>9.9803524648725794</v>
      </c>
      <c r="H25" s="3">
        <v>6.4</v>
      </c>
      <c r="I25" s="25">
        <v>20.78125</v>
      </c>
      <c r="J25" s="21">
        <v>26.192187499999999</v>
      </c>
      <c r="K25" s="3">
        <v>2.77</v>
      </c>
      <c r="L25" s="25">
        <v>48.014440433212997</v>
      </c>
      <c r="M25" s="21">
        <v>60.5162454873646</v>
      </c>
      <c r="N25" s="3">
        <v>3.15</v>
      </c>
      <c r="O25" s="4">
        <v>42.2222222222222</v>
      </c>
      <c r="P25" s="19">
        <v>53.215873015873001</v>
      </c>
      <c r="Q25" s="31">
        <f>(Table2[[#This Row],[Rev]]-E24)/E24</f>
        <v>8.8035240007773533E-2</v>
      </c>
      <c r="R25" s="31">
        <f>(Table2[[#This Row],[FCF]]-H24)/H24</f>
        <v>0.30187144019528067</v>
      </c>
      <c r="S25" s="31">
        <f>(Table2[[#This Row],[EPS]]-K24)/K24</f>
        <v>3.7453183520599287E-2</v>
      </c>
      <c r="T25" s="31">
        <f>(Table2[[#This Row],[Div]]-N24)/N24</f>
        <v>0.20229007633587778</v>
      </c>
    </row>
    <row r="26" spans="2:20" x14ac:dyDescent="0.25">
      <c r="B26" t="s">
        <v>98</v>
      </c>
      <c r="C26" s="24">
        <v>156.74</v>
      </c>
      <c r="D26" s="20">
        <v>241.07</v>
      </c>
      <c r="E26" s="3">
        <v>17.013999999999999</v>
      </c>
      <c r="F26" s="25">
        <v>9.2124133066886102</v>
      </c>
      <c r="G26" s="21">
        <v>14.168919713177299</v>
      </c>
      <c r="H26" s="3">
        <v>6.1980000000000004</v>
      </c>
      <c r="I26" s="25">
        <v>25.2888028396256</v>
      </c>
      <c r="J26" s="21">
        <v>38.894804775734102</v>
      </c>
      <c r="K26" s="3">
        <v>4.24</v>
      </c>
      <c r="L26" s="25">
        <v>36.966981132075396</v>
      </c>
      <c r="M26" s="21">
        <v>56.856132075471599</v>
      </c>
      <c r="N26" s="3">
        <v>3.78</v>
      </c>
      <c r="O26" s="4">
        <v>41.465608465608398</v>
      </c>
      <c r="P26" s="19">
        <v>63.775132275132201</v>
      </c>
      <c r="Q26" s="31">
        <f>(Table2[[#This Row],[Rev]]-E25)/E25</f>
        <v>1.2979280781138365E-2</v>
      </c>
      <c r="R26" s="31">
        <f>(Table2[[#This Row],[FCF]]-H25)/H25</f>
        <v>-3.1562499999999993E-2</v>
      </c>
      <c r="S26" s="31">
        <f>(Table2[[#This Row],[EPS]]-K25)/K25</f>
        <v>0.53068592057761743</v>
      </c>
      <c r="T26" s="31">
        <f>(Table2[[#This Row],[Div]]-N25)/N25</f>
        <v>0.19999999999999998</v>
      </c>
    </row>
    <row r="27" spans="2:20" x14ac:dyDescent="0.25">
      <c r="B27" t="s">
        <v>99</v>
      </c>
      <c r="C27" s="24">
        <v>179.09</v>
      </c>
      <c r="D27" s="20">
        <v>271.29000000000002</v>
      </c>
      <c r="E27" s="3">
        <v>18.026</v>
      </c>
      <c r="F27" s="25">
        <v>9.9350937534672106</v>
      </c>
      <c r="G27" s="21">
        <v>15.0499278819482</v>
      </c>
      <c r="H27" s="3">
        <v>6.3879999999999999</v>
      </c>
      <c r="I27" s="25">
        <v>28.035378835316202</v>
      </c>
      <c r="J27" s="21">
        <v>42.468691296180303</v>
      </c>
      <c r="K27" s="3">
        <v>3.79</v>
      </c>
      <c r="L27" s="25">
        <v>47.253298153034301</v>
      </c>
      <c r="M27" s="21">
        <v>71.5804749340369</v>
      </c>
      <c r="N27" s="3">
        <v>4.53</v>
      </c>
      <c r="O27" s="4">
        <v>39.534216335540798</v>
      </c>
      <c r="P27" s="19">
        <v>59.887417218543</v>
      </c>
      <c r="Q27" s="31">
        <f>(Table2[[#This Row],[Rev]]-E26)/E26</f>
        <v>5.9480427882919976E-2</v>
      </c>
      <c r="R27" s="31">
        <f>(Table2[[#This Row],[FCF]]-H26)/H26</f>
        <v>3.0655050016134156E-2</v>
      </c>
      <c r="S27" s="31">
        <f>(Table2[[#This Row],[EPS]]-K26)/K26</f>
        <v>-0.10613207547169815</v>
      </c>
      <c r="T27" s="31">
        <f>(Table2[[#This Row],[Div]]-N26)/N26</f>
        <v>0.19841269841269854</v>
      </c>
    </row>
    <row r="28" spans="2:20" x14ac:dyDescent="0.25">
      <c r="B28" t="s">
        <v>100</v>
      </c>
      <c r="C28" s="24">
        <v>198.66</v>
      </c>
      <c r="D28" s="20">
        <v>303.62</v>
      </c>
      <c r="E28" s="3">
        <v>20.641999999999999</v>
      </c>
      <c r="F28" s="25">
        <v>9.6240674353260296</v>
      </c>
      <c r="G28" s="21">
        <v>14.7088460420501</v>
      </c>
      <c r="H28" s="3">
        <v>7.5960000000000001</v>
      </c>
      <c r="I28" s="25">
        <v>26.153238546603401</v>
      </c>
      <c r="J28" s="21">
        <v>39.971037388098999</v>
      </c>
      <c r="K28" s="3">
        <v>5.66</v>
      </c>
      <c r="L28" s="25">
        <v>35.098939929328601</v>
      </c>
      <c r="M28" s="21">
        <v>53.643109540635997</v>
      </c>
      <c r="N28" s="3">
        <v>5.21</v>
      </c>
      <c r="O28" s="4">
        <v>38.130518234165002</v>
      </c>
      <c r="P28" s="19">
        <v>58.276391554702499</v>
      </c>
      <c r="Q28" s="31">
        <f>(Table2[[#This Row],[Rev]]-E27)/E27</f>
        <v>0.14512371019638298</v>
      </c>
      <c r="R28" s="31">
        <f>(Table2[[#This Row],[FCF]]-H27)/H27</f>
        <v>0.1891045710707577</v>
      </c>
      <c r="S28" s="31">
        <f>(Table2[[#This Row],[EPS]]-K27)/K27</f>
        <v>0.49340369393139843</v>
      </c>
      <c r="T28" s="31">
        <f>(Table2[[#This Row],[Div]]-N27)/N27</f>
        <v>0.15011037527593812</v>
      </c>
    </row>
    <row r="29" spans="2:20" x14ac:dyDescent="0.25">
      <c r="C29" s="24"/>
      <c r="D29" s="20"/>
      <c r="E29" s="3"/>
      <c r="F29" s="25"/>
      <c r="G29" s="21"/>
      <c r="H29" s="3"/>
      <c r="I29" s="25"/>
      <c r="J29" s="21"/>
      <c r="K29" s="3"/>
      <c r="L29" s="25"/>
      <c r="M29" s="21"/>
      <c r="N29" s="3">
        <v>5.72</v>
      </c>
      <c r="O29" s="4"/>
      <c r="P29" s="19"/>
      <c r="Q29" s="31"/>
      <c r="R29" s="31"/>
      <c r="S29" s="31"/>
      <c r="T29" s="31">
        <f>(Table2[[#This Row],[Div]]-N28)/N28</f>
        <v>9.7888675623800339E-2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T27"/>
  <sheetViews>
    <sheetView workbookViewId="0">
      <selection activeCell="A28" sqref="A28:XFD32"/>
    </sheetView>
  </sheetViews>
  <sheetFormatPr defaultRowHeight="15" x14ac:dyDescent="0.25"/>
  <cols>
    <col min="2" max="2" width="12.42578125" customWidth="1"/>
    <col min="3" max="4" width="11.5703125" bestFit="1" customWidth="1"/>
    <col min="5" max="5" width="13.140625" customWidth="1"/>
    <col min="7" max="7" width="17" customWidth="1"/>
    <col min="8" max="8" width="11.5703125" bestFit="1" customWidth="1"/>
    <col min="10" max="10" width="11.42578125" customWidth="1"/>
    <col min="11" max="11" width="12.7109375" customWidth="1"/>
    <col min="12" max="12" width="15.28515625" customWidth="1"/>
    <col min="13" max="13" width="13.140625" bestFit="1" customWidth="1"/>
    <col min="14" max="14" width="11.28515625" bestFit="1" customWidth="1"/>
    <col min="15" max="15" width="14.85546875" customWidth="1"/>
    <col min="16" max="16" width="11.5703125" bestFit="1" customWidth="1"/>
    <col min="17" max="18" width="12.7109375" bestFit="1" customWidth="1"/>
    <col min="19" max="19" width="12.28515625" customWidth="1"/>
  </cols>
  <sheetData>
    <row r="2" spans="2:20" x14ac:dyDescent="0.25">
      <c r="B2" t="s">
        <v>5</v>
      </c>
      <c r="C2" t="s">
        <v>8</v>
      </c>
      <c r="D2" t="s">
        <v>24</v>
      </c>
      <c r="E2" t="s">
        <v>25</v>
      </c>
      <c r="F2" s="4" t="s">
        <v>26</v>
      </c>
      <c r="G2" t="s">
        <v>27</v>
      </c>
      <c r="H2" t="s">
        <v>28</v>
      </c>
      <c r="I2" s="4" t="s">
        <v>29</v>
      </c>
      <c r="J2" t="s">
        <v>30</v>
      </c>
      <c r="K2" s="4" t="s">
        <v>31</v>
      </c>
      <c r="L2" t="s">
        <v>15</v>
      </c>
      <c r="M2" s="4" t="s">
        <v>68</v>
      </c>
      <c r="N2" t="s">
        <v>32</v>
      </c>
      <c r="O2" s="4" t="s">
        <v>33</v>
      </c>
      <c r="P2" t="s">
        <v>16</v>
      </c>
      <c r="Q2" s="4" t="s">
        <v>69</v>
      </c>
      <c r="R2" t="s">
        <v>34</v>
      </c>
      <c r="S2" s="4" t="s">
        <v>35</v>
      </c>
      <c r="T2" s="4" t="s">
        <v>73</v>
      </c>
    </row>
    <row r="3" spans="2:20" x14ac:dyDescent="0.25">
      <c r="B3" t="s">
        <v>76</v>
      </c>
      <c r="C3" s="3">
        <v>17.507999999999999</v>
      </c>
      <c r="D3" s="3">
        <v>8.7129999999999992</v>
      </c>
      <c r="E3" s="3">
        <v>8.7949999999999999</v>
      </c>
      <c r="F3" s="5">
        <v>0.50234178661183404</v>
      </c>
      <c r="G3" s="3">
        <v>0.93300000000000005</v>
      </c>
      <c r="H3" s="3">
        <v>7.8620000000000001</v>
      </c>
      <c r="I3" s="6">
        <v>5.32899246058944E-2</v>
      </c>
      <c r="J3" s="3">
        <v>-2.27</v>
      </c>
      <c r="K3" s="6">
        <v>-0.12965501485035399</v>
      </c>
      <c r="L3" s="3">
        <v>9.9130000000000003</v>
      </c>
      <c r="M3" s="6">
        <v>0.56619830934429904</v>
      </c>
      <c r="N3" s="3">
        <v>-20.614000000000001</v>
      </c>
      <c r="O3" s="6">
        <v>-1.1774046150331201</v>
      </c>
      <c r="P3" s="3">
        <v>-10.701000000000001</v>
      </c>
      <c r="Q3" s="6">
        <v>-0.61120630568882806</v>
      </c>
      <c r="R3" s="3">
        <v>0</v>
      </c>
      <c r="S3" s="6">
        <v>0</v>
      </c>
      <c r="T3" s="6">
        <v>0</v>
      </c>
    </row>
    <row r="4" spans="2:20" x14ac:dyDescent="0.25">
      <c r="B4" t="s">
        <v>77</v>
      </c>
      <c r="C4" s="3">
        <v>103.544</v>
      </c>
      <c r="D4" s="3">
        <v>61.750999999999998</v>
      </c>
      <c r="E4" s="3">
        <v>41.792999999999999</v>
      </c>
      <c r="F4" s="5">
        <v>0.40362551185969198</v>
      </c>
      <c r="G4" s="3">
        <v>-28.141999999999999</v>
      </c>
      <c r="H4" s="3">
        <v>69.935000000000002</v>
      </c>
      <c r="I4" s="6">
        <v>-0.27178783898632403</v>
      </c>
      <c r="J4" s="3">
        <v>-46.841999999999999</v>
      </c>
      <c r="K4" s="6">
        <v>-0.45238739086765001</v>
      </c>
      <c r="L4" s="3">
        <v>18.428999999999998</v>
      </c>
      <c r="M4" s="6">
        <v>0.177982307038553</v>
      </c>
      <c r="N4" s="3">
        <v>-126.455</v>
      </c>
      <c r="O4" s="6">
        <v>-1.22126825310978</v>
      </c>
      <c r="P4" s="3">
        <v>-108.026</v>
      </c>
      <c r="Q4" s="6">
        <v>-1.04328594607123</v>
      </c>
      <c r="R4" s="3">
        <v>-0.39300000000000002</v>
      </c>
      <c r="S4" s="6">
        <v>3.79548790852198E-3</v>
      </c>
      <c r="T4" s="6">
        <v>3.6380130709273602E-3</v>
      </c>
    </row>
    <row r="5" spans="2:20" x14ac:dyDescent="0.25">
      <c r="B5" t="s">
        <v>78</v>
      </c>
      <c r="C5" s="3">
        <v>258.08100000000002</v>
      </c>
      <c r="D5" s="3">
        <v>155.857</v>
      </c>
      <c r="E5" s="3">
        <v>102.224</v>
      </c>
      <c r="F5" s="5">
        <v>0.39609269957881399</v>
      </c>
      <c r="G5" s="3">
        <v>-41.058</v>
      </c>
      <c r="H5" s="3">
        <v>143.28200000000001</v>
      </c>
      <c r="I5" s="6">
        <v>-0.159089588152556</v>
      </c>
      <c r="J5" s="3">
        <v>-50.726999999999997</v>
      </c>
      <c r="K5" s="6">
        <v>-0.19655457007683599</v>
      </c>
      <c r="L5" s="3">
        <v>97.010999999999996</v>
      </c>
      <c r="M5" s="6">
        <v>0.37589361479535399</v>
      </c>
      <c r="N5" s="3">
        <v>-294.24200000000002</v>
      </c>
      <c r="O5" s="6">
        <v>-1.14011492515915</v>
      </c>
      <c r="P5" s="3">
        <v>-197.23099999999999</v>
      </c>
      <c r="Q5" s="6">
        <v>-0.76422131036380003</v>
      </c>
      <c r="R5" s="3">
        <v>-0.39600000000000002</v>
      </c>
      <c r="S5" s="6">
        <v>1.5344019900728799E-3</v>
      </c>
      <c r="T5" s="6">
        <v>2.0077979627948898E-3</v>
      </c>
    </row>
    <row r="6" spans="2:20" x14ac:dyDescent="0.25">
      <c r="B6" t="s">
        <v>79</v>
      </c>
      <c r="C6" s="3">
        <v>509.91399999999999</v>
      </c>
      <c r="D6" s="3">
        <v>346.613</v>
      </c>
      <c r="E6" s="3">
        <v>163.30099999999999</v>
      </c>
      <c r="F6" s="5">
        <v>0.32025204250128397</v>
      </c>
      <c r="G6" s="3">
        <v>-107.301</v>
      </c>
      <c r="H6" s="3">
        <v>270.60199999999998</v>
      </c>
      <c r="I6" s="6">
        <v>-0.21042960185442999</v>
      </c>
      <c r="J6" s="3">
        <v>-194.62799999999999</v>
      </c>
      <c r="K6" s="6">
        <v>-0.381687892468141</v>
      </c>
      <c r="L6" s="3">
        <v>-37.173999999999999</v>
      </c>
      <c r="M6" s="6">
        <v>-7.2902489439395604E-2</v>
      </c>
      <c r="N6" s="3">
        <v>-541.34699999999998</v>
      </c>
      <c r="O6" s="6">
        <v>-1.0616437281580799</v>
      </c>
      <c r="P6" s="3">
        <v>-578.52099999999996</v>
      </c>
      <c r="Q6" s="6">
        <v>-1.1345462175974701</v>
      </c>
      <c r="R6" s="3">
        <v>-0.66700000000000004</v>
      </c>
      <c r="S6" s="6">
        <v>1.30806371270449E-3</v>
      </c>
      <c r="T6" s="6">
        <v>1.15293999699233E-3</v>
      </c>
    </row>
    <row r="7" spans="2:20" x14ac:dyDescent="0.25">
      <c r="B7" t="s">
        <v>80</v>
      </c>
      <c r="C7" s="3">
        <v>654.97699999999998</v>
      </c>
      <c r="D7" s="3">
        <v>409.49099999999999</v>
      </c>
      <c r="E7" s="3">
        <v>245.48599999999999</v>
      </c>
      <c r="F7" s="5">
        <v>0.374800947208833</v>
      </c>
      <c r="G7" s="3">
        <v>-203.23699999999999</v>
      </c>
      <c r="H7" s="3">
        <v>448.72300000000001</v>
      </c>
      <c r="I7" s="6">
        <v>-0.31029639208705001</v>
      </c>
      <c r="J7" s="3">
        <v>-450.09399999999999</v>
      </c>
      <c r="K7" s="6">
        <v>-0.68719054256866996</v>
      </c>
      <c r="L7" s="3">
        <v>26.07</v>
      </c>
      <c r="M7" s="6">
        <v>3.9802924377497197E-2</v>
      </c>
      <c r="N7" s="3">
        <v>-568.15800000000002</v>
      </c>
      <c r="O7" s="6">
        <v>-0.86744725387303601</v>
      </c>
      <c r="P7" s="3">
        <v>-542.08799999999997</v>
      </c>
      <c r="Q7" s="6">
        <v>-0.82764432949553901</v>
      </c>
      <c r="R7" s="3">
        <v>0</v>
      </c>
      <c r="S7" s="6">
        <v>0</v>
      </c>
      <c r="T7" s="6">
        <v>0</v>
      </c>
    </row>
    <row r="8" spans="2:20" x14ac:dyDescent="0.25">
      <c r="B8" t="s">
        <v>81</v>
      </c>
      <c r="C8" s="3">
        <v>577.79399999999998</v>
      </c>
      <c r="D8" s="3">
        <v>272.01499999999999</v>
      </c>
      <c r="E8" s="3">
        <v>305.779</v>
      </c>
      <c r="F8" s="5">
        <v>0.52921802580158295</v>
      </c>
      <c r="G8" s="3">
        <v>-153.48699999999999</v>
      </c>
      <c r="H8" s="3">
        <v>459.26600000000002</v>
      </c>
      <c r="I8" s="6">
        <v>-0.26564311848167299</v>
      </c>
      <c r="J8" s="3">
        <v>-1163.54</v>
      </c>
      <c r="K8" s="6">
        <v>-2.0137626905090702</v>
      </c>
      <c r="L8" s="3">
        <v>105.149</v>
      </c>
      <c r="M8" s="6">
        <v>0.18198354430817901</v>
      </c>
      <c r="N8" s="3">
        <v>-180.49700000000001</v>
      </c>
      <c r="O8" s="6">
        <v>-0.31238988289944097</v>
      </c>
      <c r="P8" s="3">
        <v>-75.347999999999999</v>
      </c>
      <c r="Q8" s="6">
        <v>-0.13040633859126199</v>
      </c>
      <c r="R8" s="3">
        <v>0</v>
      </c>
      <c r="S8" s="6">
        <v>0</v>
      </c>
      <c r="T8" s="6">
        <v>0</v>
      </c>
    </row>
    <row r="9" spans="2:20" x14ac:dyDescent="0.25">
      <c r="B9" t="s">
        <v>82</v>
      </c>
      <c r="C9" s="3">
        <v>632.49300000000005</v>
      </c>
      <c r="D9" s="3">
        <v>246.173</v>
      </c>
      <c r="E9" s="3">
        <v>386.32</v>
      </c>
      <c r="F9" s="5">
        <v>0.61078936841988696</v>
      </c>
      <c r="G9" s="3">
        <v>-2.617</v>
      </c>
      <c r="H9" s="3">
        <v>388.93700000000001</v>
      </c>
      <c r="I9" s="6">
        <v>-4.1375951986820404E-3</v>
      </c>
      <c r="J9" s="3">
        <v>-325.32100000000003</v>
      </c>
      <c r="K9" s="6">
        <v>-0.51434719435630105</v>
      </c>
      <c r="L9" s="3">
        <v>156.386</v>
      </c>
      <c r="M9" s="6">
        <v>0.247253329285857</v>
      </c>
      <c r="N9" s="3">
        <v>-61.607999999999997</v>
      </c>
      <c r="O9" s="6">
        <v>-9.7405030569508194E-2</v>
      </c>
      <c r="P9" s="3">
        <v>94.778000000000006</v>
      </c>
      <c r="Q9" s="6">
        <v>0.149848298716349</v>
      </c>
      <c r="R9" s="3">
        <v>0</v>
      </c>
      <c r="S9" s="6">
        <v>0</v>
      </c>
      <c r="T9" s="6">
        <v>0</v>
      </c>
    </row>
    <row r="10" spans="2:20" x14ac:dyDescent="0.25">
      <c r="B10" t="s">
        <v>83</v>
      </c>
      <c r="C10" s="3">
        <v>706.66</v>
      </c>
      <c r="D10" s="3">
        <v>256.113</v>
      </c>
      <c r="E10" s="3">
        <v>450.54700000000003</v>
      </c>
      <c r="F10" s="5">
        <v>0.63757252426909605</v>
      </c>
      <c r="G10" s="3">
        <v>69.754000000000005</v>
      </c>
      <c r="H10" s="3">
        <v>380.79300000000001</v>
      </c>
      <c r="I10" s="6">
        <v>9.8709421786998E-2</v>
      </c>
      <c r="J10" s="3">
        <v>-247.58699999999999</v>
      </c>
      <c r="K10" s="6">
        <v>-0.35036226756856198</v>
      </c>
      <c r="L10" s="3">
        <v>216.7</v>
      </c>
      <c r="M10" s="6">
        <v>0.30665383635694599</v>
      </c>
      <c r="N10" s="3">
        <v>-42.180999999999997</v>
      </c>
      <c r="O10" s="6">
        <v>-5.9690657459032598E-2</v>
      </c>
      <c r="P10" s="3">
        <v>174.51900000000001</v>
      </c>
      <c r="Q10" s="6">
        <v>0.246963178897914</v>
      </c>
      <c r="R10" s="3">
        <v>0</v>
      </c>
      <c r="S10" s="6">
        <v>0</v>
      </c>
      <c r="T10" s="6">
        <v>0</v>
      </c>
    </row>
    <row r="11" spans="2:20" x14ac:dyDescent="0.25">
      <c r="B11" t="s">
        <v>84</v>
      </c>
      <c r="C11" s="3">
        <v>944.78599999999994</v>
      </c>
      <c r="D11" s="3">
        <v>256.12700000000001</v>
      </c>
      <c r="E11" s="3">
        <v>688.65899999999999</v>
      </c>
      <c r="F11" s="5">
        <v>0.72890474668337502</v>
      </c>
      <c r="G11" s="3">
        <v>177.42599999999999</v>
      </c>
      <c r="H11" s="3">
        <v>511.233</v>
      </c>
      <c r="I11" s="6">
        <v>0.187794908053252</v>
      </c>
      <c r="J11" s="3">
        <v>-181.35900000000001</v>
      </c>
      <c r="K11" s="6">
        <v>-0.19195775551288799</v>
      </c>
      <c r="L11" s="3">
        <v>397.20400000000001</v>
      </c>
      <c r="M11" s="6">
        <v>0.42041689864159698</v>
      </c>
      <c r="N11" s="3">
        <v>-88.637</v>
      </c>
      <c r="O11" s="6">
        <v>-9.3817012529821497E-2</v>
      </c>
      <c r="P11" s="3">
        <v>308.56700000000001</v>
      </c>
      <c r="Q11" s="6">
        <v>0.32659988611177498</v>
      </c>
      <c r="R11" s="3">
        <v>0</v>
      </c>
      <c r="S11" s="6">
        <v>0</v>
      </c>
      <c r="T11" s="6">
        <v>0</v>
      </c>
    </row>
    <row r="12" spans="2:20" x14ac:dyDescent="0.25">
      <c r="B12" t="s">
        <v>85</v>
      </c>
      <c r="C12" s="3">
        <v>1317.385</v>
      </c>
      <c r="D12" s="3">
        <v>343.53699999999998</v>
      </c>
      <c r="E12" s="3">
        <v>973.84799999999996</v>
      </c>
      <c r="F12" s="5">
        <v>0.73922809201562101</v>
      </c>
      <c r="G12" s="3">
        <v>286.47300000000001</v>
      </c>
      <c r="H12" s="3">
        <v>687.375</v>
      </c>
      <c r="I12" s="6">
        <v>0.21745579310527999</v>
      </c>
      <c r="J12" s="3">
        <v>27.484000000000002</v>
      </c>
      <c r="K12" s="6">
        <v>2.0862542081472001E-2</v>
      </c>
      <c r="L12" s="3">
        <v>620.73800000000006</v>
      </c>
      <c r="M12" s="6">
        <v>0.47118951559339101</v>
      </c>
      <c r="N12" s="3">
        <v>-127.098</v>
      </c>
      <c r="O12" s="6">
        <v>-9.6477491393935702E-2</v>
      </c>
      <c r="P12" s="3">
        <v>493.64</v>
      </c>
      <c r="Q12" s="6">
        <v>0.37471202419945498</v>
      </c>
      <c r="R12" s="3">
        <v>0</v>
      </c>
      <c r="S12" s="6">
        <v>0</v>
      </c>
      <c r="T12" s="6">
        <v>0</v>
      </c>
    </row>
    <row r="13" spans="2:20" x14ac:dyDescent="0.25">
      <c r="B13" t="s">
        <v>86</v>
      </c>
      <c r="C13" s="3">
        <v>1456.5940000000001</v>
      </c>
      <c r="D13" s="3">
        <v>359.62200000000001</v>
      </c>
      <c r="E13" s="3">
        <v>1096.972</v>
      </c>
      <c r="F13" s="5">
        <v>0.75310759209498301</v>
      </c>
      <c r="G13" s="3">
        <v>378.363</v>
      </c>
      <c r="H13" s="3">
        <v>718.60900000000004</v>
      </c>
      <c r="I13" s="6">
        <v>0.25975872480595102</v>
      </c>
      <c r="J13" s="3">
        <v>56.316000000000003</v>
      </c>
      <c r="K13" s="6">
        <v>3.8662798281470297E-2</v>
      </c>
      <c r="L13" s="3">
        <v>692.67899999999997</v>
      </c>
      <c r="M13" s="6">
        <v>0.47554706390387402</v>
      </c>
      <c r="N13" s="3">
        <v>-154.381</v>
      </c>
      <c r="O13" s="6">
        <v>-0.10598766711932001</v>
      </c>
      <c r="P13" s="3">
        <v>538.298</v>
      </c>
      <c r="Q13" s="6">
        <v>0.36955939678455302</v>
      </c>
      <c r="R13" s="3">
        <v>0</v>
      </c>
      <c r="S13" s="6">
        <v>0</v>
      </c>
      <c r="T13" s="6">
        <v>0</v>
      </c>
    </row>
    <row r="14" spans="2:20" x14ac:dyDescent="0.25">
      <c r="B14" t="s">
        <v>87</v>
      </c>
      <c r="C14" s="3">
        <v>1593.5039999999999</v>
      </c>
      <c r="D14" s="3">
        <v>389.85500000000002</v>
      </c>
      <c r="E14" s="3">
        <v>1203.6489999999999</v>
      </c>
      <c r="F14" s="5">
        <v>0.75534733518083397</v>
      </c>
      <c r="G14" s="3">
        <v>606.75400000000002</v>
      </c>
      <c r="H14" s="3">
        <v>596.89499999999998</v>
      </c>
      <c r="I14" s="6">
        <v>0.38076716468863497</v>
      </c>
      <c r="J14" s="3">
        <v>347.24599999999998</v>
      </c>
      <c r="K14" s="6">
        <v>0.21791347872361699</v>
      </c>
      <c r="L14" s="3">
        <v>773.25800000000004</v>
      </c>
      <c r="M14" s="6">
        <v>0.48525639094724499</v>
      </c>
      <c r="N14" s="3">
        <v>-243.48400000000001</v>
      </c>
      <c r="O14" s="6">
        <v>-0.152797859308793</v>
      </c>
      <c r="P14" s="3">
        <v>529.774</v>
      </c>
      <c r="Q14" s="6">
        <v>0.33245853163845202</v>
      </c>
      <c r="R14" s="3">
        <v>0</v>
      </c>
      <c r="S14" s="6">
        <v>0</v>
      </c>
      <c r="T14" s="6">
        <v>0</v>
      </c>
    </row>
    <row r="15" spans="2:20" x14ac:dyDescent="0.25">
      <c r="B15" t="s">
        <v>88</v>
      </c>
      <c r="C15" s="3">
        <v>1724.114</v>
      </c>
      <c r="D15" s="3">
        <v>416.375</v>
      </c>
      <c r="E15" s="3">
        <v>1307.739</v>
      </c>
      <c r="F15" s="5">
        <v>0.75849914796817297</v>
      </c>
      <c r="G15" s="3">
        <v>672.25800000000004</v>
      </c>
      <c r="H15" s="3">
        <v>635.48099999999999</v>
      </c>
      <c r="I15" s="6">
        <v>0.38991505202092203</v>
      </c>
      <c r="J15" s="3">
        <v>246.595</v>
      </c>
      <c r="K15" s="6">
        <v>0.14302708521594201</v>
      </c>
      <c r="L15" s="3">
        <v>842.12599999999998</v>
      </c>
      <c r="M15" s="6">
        <v>0.48843985954524999</v>
      </c>
      <c r="N15" s="3">
        <v>-250.262</v>
      </c>
      <c r="O15" s="6">
        <v>-0.14515397473716901</v>
      </c>
      <c r="P15" s="3">
        <v>591.86400000000003</v>
      </c>
      <c r="Q15" s="6">
        <v>0.34328588480808098</v>
      </c>
      <c r="R15" s="3">
        <v>0</v>
      </c>
      <c r="S15" s="6">
        <v>0</v>
      </c>
      <c r="T15" s="6">
        <v>0</v>
      </c>
    </row>
    <row r="16" spans="2:20" x14ac:dyDescent="0.25">
      <c r="B16" t="s">
        <v>89</v>
      </c>
      <c r="C16" s="3">
        <v>1985.335</v>
      </c>
      <c r="D16" s="3">
        <v>474.58600000000001</v>
      </c>
      <c r="E16" s="3">
        <v>1510.749</v>
      </c>
      <c r="F16" s="5">
        <v>0.76095419664691299</v>
      </c>
      <c r="G16" s="3">
        <v>784.37800000000004</v>
      </c>
      <c r="H16" s="3">
        <v>726.37099999999998</v>
      </c>
      <c r="I16" s="6">
        <v>0.39508596785932798</v>
      </c>
      <c r="J16" s="3">
        <v>372.93599999999998</v>
      </c>
      <c r="K16" s="6">
        <v>0.187845376221141</v>
      </c>
      <c r="L16" s="3">
        <v>1020.977</v>
      </c>
      <c r="M16" s="6">
        <v>0.51425930636391304</v>
      </c>
      <c r="N16" s="3">
        <v>-346.66399999999999</v>
      </c>
      <c r="O16" s="6">
        <v>-0.17461234501985801</v>
      </c>
      <c r="P16" s="3">
        <v>674.31299999999999</v>
      </c>
      <c r="Q16" s="6">
        <v>0.33964696134405498</v>
      </c>
      <c r="R16" s="3">
        <v>0</v>
      </c>
      <c r="S16" s="6">
        <v>0</v>
      </c>
      <c r="T16" s="6">
        <v>0</v>
      </c>
    </row>
    <row r="17" spans="2:20" x14ac:dyDescent="0.25">
      <c r="B17" t="s">
        <v>90</v>
      </c>
      <c r="C17" s="3">
        <v>2443.5320000000002</v>
      </c>
      <c r="D17" s="3">
        <v>618.62699999999995</v>
      </c>
      <c r="E17" s="3">
        <v>1824.905</v>
      </c>
      <c r="F17" s="5">
        <v>0.74683081703042897</v>
      </c>
      <c r="G17" s="3">
        <v>920.13199999999995</v>
      </c>
      <c r="H17" s="3">
        <v>904.77300000000002</v>
      </c>
      <c r="I17" s="6">
        <v>0.37655819526816098</v>
      </c>
      <c r="J17" s="3">
        <v>396.46199999999999</v>
      </c>
      <c r="K17" s="6">
        <v>0.16224956333700499</v>
      </c>
      <c r="L17" s="3">
        <v>1165.942</v>
      </c>
      <c r="M17" s="6">
        <v>0.47715438144456401</v>
      </c>
      <c r="N17" s="3">
        <v>-523.01499999999999</v>
      </c>
      <c r="O17" s="6">
        <v>-0.21404057732822801</v>
      </c>
      <c r="P17" s="3">
        <v>642.92700000000002</v>
      </c>
      <c r="Q17" s="6">
        <v>0.263113804116336</v>
      </c>
      <c r="R17" s="3">
        <v>-137.76499999999999</v>
      </c>
      <c r="S17" s="6">
        <v>5.6379454003467097E-2</v>
      </c>
      <c r="T17" s="6">
        <v>0.214277826253991</v>
      </c>
    </row>
    <row r="18" spans="2:20" x14ac:dyDescent="0.25">
      <c r="B18" t="s">
        <v>91</v>
      </c>
      <c r="C18" s="3">
        <v>2875.96</v>
      </c>
      <c r="D18" s="3">
        <v>720.71799999999996</v>
      </c>
      <c r="E18" s="3">
        <v>2155.2420000000002</v>
      </c>
      <c r="F18" s="5">
        <v>0.74939915715100303</v>
      </c>
      <c r="G18" s="3">
        <v>1119.7190000000001</v>
      </c>
      <c r="H18" s="3">
        <v>1035.5229999999999</v>
      </c>
      <c r="I18" s="6">
        <v>0.38933747340018598</v>
      </c>
      <c r="J18" s="3">
        <v>637.28300000000002</v>
      </c>
      <c r="K18" s="6">
        <v>0.22158966049597301</v>
      </c>
      <c r="L18" s="3">
        <v>1414.3910000000001</v>
      </c>
      <c r="M18" s="6">
        <v>0.49179786923322999</v>
      </c>
      <c r="N18" s="3">
        <v>-568.048</v>
      </c>
      <c r="O18" s="6">
        <v>-0.197515959888176</v>
      </c>
      <c r="P18" s="3">
        <v>846.34299999999996</v>
      </c>
      <c r="Q18" s="6">
        <v>0.29428190934505299</v>
      </c>
      <c r="R18" s="3">
        <v>-355.57400000000001</v>
      </c>
      <c r="S18" s="6">
        <v>0.123636629160349</v>
      </c>
      <c r="T18" s="6">
        <v>0.42012990005234202</v>
      </c>
    </row>
    <row r="19" spans="2:20" x14ac:dyDescent="0.25">
      <c r="B19" t="s">
        <v>92</v>
      </c>
      <c r="C19" s="3">
        <v>3361.4070000000002</v>
      </c>
      <c r="D19" s="3">
        <v>858.32899999999995</v>
      </c>
      <c r="E19" s="3">
        <v>2503.078</v>
      </c>
      <c r="F19" s="5">
        <v>0.744651867506672</v>
      </c>
      <c r="G19" s="3">
        <v>1214.3050000000001</v>
      </c>
      <c r="H19" s="3">
        <v>1288.7729999999999</v>
      </c>
      <c r="I19" s="6">
        <v>0.36124902459000002</v>
      </c>
      <c r="J19" s="3">
        <v>551.33299999999997</v>
      </c>
      <c r="K19" s="6">
        <v>0.16401851962585901</v>
      </c>
      <c r="L19" s="3">
        <v>1599.047</v>
      </c>
      <c r="M19" s="6">
        <v>0.47570764266273002</v>
      </c>
      <c r="N19" s="3">
        <v>-724.53200000000004</v>
      </c>
      <c r="O19" s="6">
        <v>-0.21554426464870199</v>
      </c>
      <c r="P19" s="3">
        <v>874.51499999999999</v>
      </c>
      <c r="Q19" s="6">
        <v>0.260163378014028</v>
      </c>
      <c r="R19" s="3">
        <v>-434.68700000000001</v>
      </c>
      <c r="S19" s="6">
        <v>0.129316979467229</v>
      </c>
      <c r="T19" s="6">
        <v>0.497060656478162</v>
      </c>
    </row>
    <row r="20" spans="2:20" x14ac:dyDescent="0.25">
      <c r="B20" t="s">
        <v>93</v>
      </c>
      <c r="C20" s="3">
        <v>4100.0479999999998</v>
      </c>
      <c r="D20" s="3">
        <v>1092.4280000000001</v>
      </c>
      <c r="E20" s="3">
        <v>3007.62</v>
      </c>
      <c r="F20" s="5">
        <v>0.73355726567103596</v>
      </c>
      <c r="G20" s="3">
        <v>1486.922</v>
      </c>
      <c r="H20" s="3">
        <v>1520.6980000000001</v>
      </c>
      <c r="I20" s="6">
        <v>0.36265965666743399</v>
      </c>
      <c r="J20" s="3">
        <v>824.91</v>
      </c>
      <c r="K20" s="6">
        <v>0.20119520551954501</v>
      </c>
      <c r="L20" s="3">
        <v>2134.5889999999999</v>
      </c>
      <c r="M20" s="6">
        <v>0.52062536828837103</v>
      </c>
      <c r="N20" s="3">
        <v>-974.404</v>
      </c>
      <c r="O20" s="6">
        <v>-0.23765672987243</v>
      </c>
      <c r="P20" s="3">
        <v>1160.1849999999999</v>
      </c>
      <c r="Q20" s="6">
        <v>0.28296863841594</v>
      </c>
      <c r="R20" s="3">
        <v>-420.64400000000001</v>
      </c>
      <c r="S20" s="6">
        <v>0.10259489644999201</v>
      </c>
      <c r="T20" s="6">
        <v>0.36256631485495799</v>
      </c>
    </row>
    <row r="21" spans="2:20" x14ac:dyDescent="0.25">
      <c r="B21" t="s">
        <v>94</v>
      </c>
      <c r="C21" s="3">
        <v>4771.5</v>
      </c>
      <c r="D21" s="3">
        <v>1306.8</v>
      </c>
      <c r="E21" s="3">
        <v>3464.7</v>
      </c>
      <c r="F21" s="5">
        <v>0.72612386042125099</v>
      </c>
      <c r="G21" s="3">
        <v>1612.8</v>
      </c>
      <c r="H21" s="3">
        <v>1851.9</v>
      </c>
      <c r="I21" s="6">
        <v>0.33800691606413003</v>
      </c>
      <c r="J21" s="3">
        <v>685.1</v>
      </c>
      <c r="K21" s="6">
        <v>0.143581682908938</v>
      </c>
      <c r="L21" s="3">
        <v>2166.9</v>
      </c>
      <c r="M21" s="6">
        <v>0.45413392015089599</v>
      </c>
      <c r="N21" s="3">
        <v>-728.8</v>
      </c>
      <c r="O21" s="6">
        <v>-0.15274022843969401</v>
      </c>
      <c r="P21" s="3">
        <v>1438.1</v>
      </c>
      <c r="Q21" s="6">
        <v>0.30139369171120101</v>
      </c>
      <c r="R21" s="3">
        <v>-795.5</v>
      </c>
      <c r="S21" s="6">
        <v>0.16671906109189899</v>
      </c>
      <c r="T21" s="6">
        <v>0.55316041999860899</v>
      </c>
    </row>
    <row r="22" spans="2:20" x14ac:dyDescent="0.25">
      <c r="B22" t="s">
        <v>95</v>
      </c>
      <c r="C22" s="3">
        <v>5785.7</v>
      </c>
      <c r="D22" s="3">
        <v>1788</v>
      </c>
      <c r="E22" s="3">
        <v>3997.7</v>
      </c>
      <c r="F22" s="5">
        <v>0.69096219990666596</v>
      </c>
      <c r="G22" s="3">
        <v>1853</v>
      </c>
      <c r="H22" s="3">
        <v>2144.6999999999998</v>
      </c>
      <c r="I22" s="6">
        <v>0.32027239573430999</v>
      </c>
      <c r="J22" s="3">
        <v>956.4</v>
      </c>
      <c r="K22" s="6">
        <v>0.165304111862004</v>
      </c>
      <c r="L22" s="3">
        <v>2701.7</v>
      </c>
      <c r="M22" s="6">
        <v>0.46696164681888103</v>
      </c>
      <c r="N22" s="3">
        <v>-682.5</v>
      </c>
      <c r="O22" s="6">
        <v>-0.117963254230257</v>
      </c>
      <c r="P22" s="3">
        <v>2019.2</v>
      </c>
      <c r="Q22" s="6">
        <v>0.34899839258862297</v>
      </c>
      <c r="R22" s="3">
        <v>-993.2</v>
      </c>
      <c r="S22" s="6">
        <v>0.171664621394126</v>
      </c>
      <c r="T22" s="6">
        <v>0.49187797147385098</v>
      </c>
    </row>
    <row r="23" spans="2:20" x14ac:dyDescent="0.25">
      <c r="B23" t="s">
        <v>96</v>
      </c>
      <c r="C23" s="3">
        <v>6663.9</v>
      </c>
      <c r="D23" s="3">
        <v>2056.6</v>
      </c>
      <c r="E23" s="3">
        <v>4607.3</v>
      </c>
      <c r="F23" s="5">
        <v>0.69138192349825101</v>
      </c>
      <c r="G23" s="3">
        <v>1998.4</v>
      </c>
      <c r="H23" s="3">
        <v>2608.9</v>
      </c>
      <c r="I23" s="6">
        <v>0.299884452047599</v>
      </c>
      <c r="J23" s="3">
        <v>1238.9000000000001</v>
      </c>
      <c r="K23" s="6">
        <v>0.18591215354372001</v>
      </c>
      <c r="L23" s="3">
        <v>2925.6</v>
      </c>
      <c r="M23" s="6">
        <v>0.43902219421059702</v>
      </c>
      <c r="N23" s="3">
        <v>-803.6</v>
      </c>
      <c r="O23" s="6">
        <v>-0.12059004486862</v>
      </c>
      <c r="P23" s="3">
        <v>2122</v>
      </c>
      <c r="Q23" s="6">
        <v>0.318432149341976</v>
      </c>
      <c r="R23" s="3">
        <v>-1164.4000000000001</v>
      </c>
      <c r="S23" s="6">
        <v>0.174732513993307</v>
      </c>
      <c r="T23" s="6">
        <v>0.54872761545711601</v>
      </c>
    </row>
    <row r="24" spans="2:20" x14ac:dyDescent="0.25">
      <c r="B24" t="s">
        <v>97</v>
      </c>
      <c r="C24" s="3">
        <v>7440.1</v>
      </c>
      <c r="D24" s="3">
        <v>2174.5</v>
      </c>
      <c r="E24" s="3">
        <v>5265.6</v>
      </c>
      <c r="F24" s="5">
        <v>0.70773242295130401</v>
      </c>
      <c r="G24" s="3">
        <v>2384.6</v>
      </c>
      <c r="H24" s="3">
        <v>2881</v>
      </c>
      <c r="I24" s="6">
        <v>0.320506444805849</v>
      </c>
      <c r="J24" s="3">
        <v>1236.4000000000001</v>
      </c>
      <c r="K24" s="6">
        <v>0.166180562089219</v>
      </c>
      <c r="L24" s="3">
        <v>3748.3</v>
      </c>
      <c r="M24" s="6">
        <v>0.50379699197591399</v>
      </c>
      <c r="N24" s="3">
        <v>-913.2</v>
      </c>
      <c r="O24" s="6">
        <v>-0.122740285748847</v>
      </c>
      <c r="P24" s="3">
        <v>2835.1</v>
      </c>
      <c r="Q24" s="6">
        <v>0.381056706227066</v>
      </c>
      <c r="R24" s="3">
        <v>-1342.4</v>
      </c>
      <c r="S24" s="6">
        <v>0.180427682423623</v>
      </c>
      <c r="T24" s="6">
        <v>0.47349299848329801</v>
      </c>
    </row>
    <row r="25" spans="2:20" x14ac:dyDescent="0.25">
      <c r="B25" t="s">
        <v>98</v>
      </c>
      <c r="C25" s="3">
        <v>7580.3</v>
      </c>
      <c r="D25" s="3">
        <v>2214</v>
      </c>
      <c r="E25" s="3">
        <v>5366.3</v>
      </c>
      <c r="F25" s="5">
        <v>0.70792712689471304</v>
      </c>
      <c r="G25" s="3">
        <v>2827.7</v>
      </c>
      <c r="H25" s="3">
        <v>2538.6</v>
      </c>
      <c r="I25" s="6">
        <v>0.373032729575346</v>
      </c>
      <c r="J25" s="3">
        <v>1887.8</v>
      </c>
      <c r="K25" s="6">
        <v>0.24904027545083901</v>
      </c>
      <c r="L25" s="3">
        <v>3752.6</v>
      </c>
      <c r="M25" s="6">
        <v>0.49504637019643</v>
      </c>
      <c r="N25" s="3">
        <v>-991.3</v>
      </c>
      <c r="O25" s="6">
        <v>-0.130773188396237</v>
      </c>
      <c r="P25" s="3">
        <v>2761.3</v>
      </c>
      <c r="Q25" s="6">
        <v>0.36427318180019203</v>
      </c>
      <c r="R25" s="3">
        <v>-1603</v>
      </c>
      <c r="S25" s="6">
        <v>0.21146920306584099</v>
      </c>
      <c r="T25" s="6">
        <v>0.58052366638901898</v>
      </c>
    </row>
    <row r="26" spans="2:20" x14ac:dyDescent="0.25">
      <c r="B26" t="s">
        <v>99</v>
      </c>
      <c r="C26" s="3">
        <v>8041.5</v>
      </c>
      <c r="D26" s="3">
        <v>2224.1999999999998</v>
      </c>
      <c r="E26" s="3">
        <v>5817.3</v>
      </c>
      <c r="F26" s="5">
        <v>0.72340981160231299</v>
      </c>
      <c r="G26" s="3">
        <v>3127.6</v>
      </c>
      <c r="H26" s="3">
        <v>2689.7</v>
      </c>
      <c r="I26" s="6">
        <v>0.38893241310700699</v>
      </c>
      <c r="J26" s="3">
        <v>1690.6</v>
      </c>
      <c r="K26" s="6">
        <v>0.21023440900329499</v>
      </c>
      <c r="L26" s="3">
        <v>3881.4</v>
      </c>
      <c r="M26" s="6">
        <v>0.48267114344338702</v>
      </c>
      <c r="N26" s="3">
        <v>-1031.7</v>
      </c>
      <c r="O26" s="6">
        <v>-0.12829695952247699</v>
      </c>
      <c r="P26" s="3">
        <v>2849.7</v>
      </c>
      <c r="Q26" s="6">
        <v>0.35437418392091002</v>
      </c>
      <c r="R26" s="3">
        <v>-1928.2</v>
      </c>
      <c r="S26" s="6">
        <v>0.239781135360318</v>
      </c>
      <c r="T26" s="6">
        <v>0.67663262799592905</v>
      </c>
    </row>
    <row r="27" spans="2:20" x14ac:dyDescent="0.25">
      <c r="B27" t="s">
        <v>100</v>
      </c>
      <c r="C27" s="3">
        <v>9356.9</v>
      </c>
      <c r="D27" s="3">
        <v>2682</v>
      </c>
      <c r="E27" s="3">
        <v>6674.9</v>
      </c>
      <c r="F27" s="5">
        <v>0.71336660646154104</v>
      </c>
      <c r="G27" s="3">
        <v>3328.4</v>
      </c>
      <c r="H27" s="3">
        <v>3346.5</v>
      </c>
      <c r="I27" s="6">
        <v>0.35571610255533298</v>
      </c>
      <c r="J27" s="3">
        <v>2567.6999999999998</v>
      </c>
      <c r="K27" s="6">
        <v>0.27441780931718801</v>
      </c>
      <c r="L27" s="3">
        <v>4819.8999999999996</v>
      </c>
      <c r="M27" s="6">
        <v>0.51511718624758196</v>
      </c>
      <c r="N27" s="3">
        <v>-1376.7</v>
      </c>
      <c r="O27" s="6">
        <v>-0.14713206296957301</v>
      </c>
      <c r="P27" s="3">
        <v>3443.2</v>
      </c>
      <c r="Q27" s="6">
        <v>0.36798512327800798</v>
      </c>
      <c r="R27" s="3">
        <v>-2271</v>
      </c>
      <c r="S27" s="6">
        <v>0.242708589383235</v>
      </c>
      <c r="T27" s="6">
        <v>0.65956087360594795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K27"/>
  <sheetViews>
    <sheetView workbookViewId="0">
      <selection activeCell="A28" sqref="A28:XFD32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1.28515625" bestFit="1" customWidth="1"/>
    <col min="5" max="5" width="14.7109375" customWidth="1"/>
    <col min="6" max="6" width="19.85546875" customWidth="1"/>
    <col min="7" max="7" width="20.28515625" bestFit="1" customWidth="1"/>
    <col min="8" max="8" width="11.5703125" bestFit="1" customWidth="1"/>
    <col min="9" max="9" width="9.85546875" bestFit="1" customWidth="1"/>
    <col min="10" max="11" width="13" bestFit="1" customWidth="1"/>
  </cols>
  <sheetData>
    <row r="2" spans="2:11" x14ac:dyDescent="0.25">
      <c r="B2" t="s">
        <v>5</v>
      </c>
      <c r="C2" t="s">
        <v>8</v>
      </c>
      <c r="D2" t="s">
        <v>16</v>
      </c>
      <c r="E2" t="s">
        <v>10</v>
      </c>
      <c r="F2" t="s">
        <v>12</v>
      </c>
      <c r="G2" t="s">
        <v>13</v>
      </c>
      <c r="H2" s="26" t="s">
        <v>14</v>
      </c>
      <c r="I2" s="26" t="s">
        <v>9</v>
      </c>
      <c r="J2" s="26" t="s">
        <v>11</v>
      </c>
      <c r="K2" s="26" t="s">
        <v>67</v>
      </c>
    </row>
    <row r="3" spans="2:11" x14ac:dyDescent="0.25">
      <c r="B3" t="s">
        <v>76</v>
      </c>
      <c r="C3" s="3">
        <v>17.507999999999999</v>
      </c>
      <c r="D3" s="3">
        <v>-10.701000000000001</v>
      </c>
      <c r="E3" s="3">
        <v>0</v>
      </c>
      <c r="F3" s="3">
        <v>0</v>
      </c>
      <c r="G3">
        <v>48.692</v>
      </c>
      <c r="H3" s="31" t="e">
        <f>(Table3[[#This Row],[SharesOutstanding]]-G2)/G2</f>
        <v>#VALUE!</v>
      </c>
      <c r="I3" s="31" t="e">
        <f>(Table3[[#This Row],[Revenue]]-C2)/C2</f>
        <v>#VALUE!</v>
      </c>
      <c r="J3" s="31" t="e">
        <f>(Table3[[#This Row],[Dividend]]-E2)/E2</f>
        <v>#VALUE!</v>
      </c>
      <c r="K3" s="31" t="e">
        <f>(Table3[[#This Row],[MarketValue]]-F2)/F2</f>
        <v>#VALUE!</v>
      </c>
    </row>
    <row r="4" spans="2:11" x14ac:dyDescent="0.25">
      <c r="B4" t="s">
        <v>77</v>
      </c>
      <c r="C4" s="3">
        <v>103.544</v>
      </c>
      <c r="D4" s="3">
        <v>-108.026</v>
      </c>
      <c r="E4" s="3">
        <v>-0.39300000000000002</v>
      </c>
      <c r="F4" s="3">
        <v>3201.1709999999998</v>
      </c>
      <c r="G4">
        <v>79.786000000000001</v>
      </c>
      <c r="H4" s="31">
        <f>(Table3[[#This Row],[SharesOutstanding]]-G3)/G3</f>
        <v>0.63858539390454283</v>
      </c>
      <c r="I4" s="31">
        <f>(Table3[[#This Row],[Revenue]]-C3)/C3</f>
        <v>4.9140964130683118</v>
      </c>
      <c r="J4" s="31" t="e">
        <f>(Table3[[#This Row],[Dividend]]-E3)/E3</f>
        <v>#DIV/0!</v>
      </c>
      <c r="K4" s="31" t="e">
        <f>(Table3[[#This Row],[MarketValue]]-F3)/F3</f>
        <v>#DIV/0!</v>
      </c>
    </row>
    <row r="5" spans="2:11" x14ac:dyDescent="0.25">
      <c r="B5" t="s">
        <v>78</v>
      </c>
      <c r="C5" s="3">
        <v>258.08100000000002</v>
      </c>
      <c r="D5" s="3">
        <v>-197.23099999999999</v>
      </c>
      <c r="E5" s="3">
        <v>-0.39600000000000002</v>
      </c>
      <c r="F5" s="3">
        <v>4760.5450000000001</v>
      </c>
      <c r="G5">
        <v>149.749</v>
      </c>
      <c r="H5" s="31">
        <f>(Table3[[#This Row],[SharesOutstanding]]-G4)/G4</f>
        <v>0.87688316245957931</v>
      </c>
      <c r="I5" s="31">
        <f>(Table3[[#This Row],[Revenue]]-C4)/C4</f>
        <v>1.4924766282932864</v>
      </c>
      <c r="J5" s="31">
        <f>(Table3[[#This Row],[Dividend]]-E4)/E4</f>
        <v>7.6335877862595486E-3</v>
      </c>
      <c r="K5" s="31">
        <f>(Table3[[#This Row],[MarketValue]]-F4)/F4</f>
        <v>0.48712611728645561</v>
      </c>
    </row>
    <row r="6" spans="2:11" x14ac:dyDescent="0.25">
      <c r="B6" t="s">
        <v>79</v>
      </c>
      <c r="C6" s="3">
        <v>509.91399999999999</v>
      </c>
      <c r="D6" s="3">
        <v>-578.52099999999996</v>
      </c>
      <c r="E6" s="3">
        <v>-0.66700000000000004</v>
      </c>
      <c r="F6" s="3">
        <v>6839.3860000000004</v>
      </c>
      <c r="G6">
        <v>168.715</v>
      </c>
      <c r="H6" s="31">
        <f>(Table3[[#This Row],[SharesOutstanding]]-G5)/G5</f>
        <v>0.12665193089770221</v>
      </c>
      <c r="I6" s="31">
        <f>(Table3[[#This Row],[Revenue]]-C5)/C5</f>
        <v>0.97579054637884988</v>
      </c>
      <c r="J6" s="31">
        <f>(Table3[[#This Row],[Dividend]]-E5)/E5</f>
        <v>0.68434343434343436</v>
      </c>
      <c r="K6" s="31">
        <f>(Table3[[#This Row],[MarketValue]]-F5)/F5</f>
        <v>0.43668130434645619</v>
      </c>
    </row>
    <row r="7" spans="2:11" x14ac:dyDescent="0.25">
      <c r="B7" t="s">
        <v>80</v>
      </c>
      <c r="C7" s="3">
        <v>654.97699999999998</v>
      </c>
      <c r="D7" s="3">
        <v>-542.08799999999997</v>
      </c>
      <c r="E7" s="3">
        <v>0</v>
      </c>
      <c r="F7" s="3">
        <v>1855.2460000000001</v>
      </c>
      <c r="G7">
        <v>191.58600000000001</v>
      </c>
      <c r="H7" s="31">
        <f>(Table3[[#This Row],[SharesOutstanding]]-G6)/G6</f>
        <v>0.13555996799336165</v>
      </c>
      <c r="I7" s="31">
        <f>(Table3[[#This Row],[Revenue]]-C6)/C6</f>
        <v>0.28448522692061795</v>
      </c>
      <c r="J7" s="31">
        <f>(Table3[[#This Row],[Dividend]]-E6)/E6</f>
        <v>-1</v>
      </c>
      <c r="K7" s="31">
        <f>(Table3[[#This Row],[MarketValue]]-F6)/F6</f>
        <v>-0.72874085480772688</v>
      </c>
    </row>
    <row r="8" spans="2:11" x14ac:dyDescent="0.25">
      <c r="B8" t="s">
        <v>81</v>
      </c>
      <c r="C8" s="3">
        <v>577.79399999999998</v>
      </c>
      <c r="D8" s="3">
        <v>-75.347999999999999</v>
      </c>
      <c r="E8" s="3">
        <v>0</v>
      </c>
      <c r="F8" s="3">
        <v>690.76499999999999</v>
      </c>
      <c r="G8">
        <v>195.45400000000001</v>
      </c>
      <c r="H8" s="31">
        <f>(Table3[[#This Row],[SharesOutstanding]]-G7)/G7</f>
        <v>2.0189366655183547E-2</v>
      </c>
      <c r="I8" s="31">
        <f>(Table3[[#This Row],[Revenue]]-C7)/C7</f>
        <v>-0.11784077914186299</v>
      </c>
      <c r="J8" s="31" t="e">
        <f>(Table3[[#This Row],[Dividend]]-E7)/E7</f>
        <v>#DIV/0!</v>
      </c>
      <c r="K8" s="31">
        <f>(Table3[[#This Row],[MarketValue]]-F7)/F7</f>
        <v>-0.62766932255884134</v>
      </c>
    </row>
    <row r="9" spans="2:11" x14ac:dyDescent="0.25">
      <c r="B9" t="s">
        <v>82</v>
      </c>
      <c r="C9" s="3">
        <v>632.49300000000005</v>
      </c>
      <c r="D9" s="3">
        <v>94.778000000000006</v>
      </c>
      <c r="E9" s="3">
        <v>0</v>
      </c>
      <c r="F9" s="3">
        <v>2379.3719999999998</v>
      </c>
      <c r="G9">
        <v>208.09800000000001</v>
      </c>
      <c r="H9" s="31">
        <f>(Table3[[#This Row],[SharesOutstanding]]-G8)/G8</f>
        <v>6.4690413089524931E-2</v>
      </c>
      <c r="I9" s="31">
        <f>(Table3[[#This Row],[Revenue]]-C8)/C8</f>
        <v>9.4668688148371344E-2</v>
      </c>
      <c r="J9" s="31" t="e">
        <f>(Table3[[#This Row],[Dividend]]-E8)/E8</f>
        <v>#DIV/0!</v>
      </c>
      <c r="K9" s="31">
        <f>(Table3[[#This Row],[MarketValue]]-F8)/F8</f>
        <v>2.4445462639247793</v>
      </c>
    </row>
    <row r="10" spans="2:11" x14ac:dyDescent="0.25">
      <c r="B10" t="s">
        <v>83</v>
      </c>
      <c r="C10" s="3">
        <v>706.66</v>
      </c>
      <c r="D10" s="3">
        <v>174.51900000000001</v>
      </c>
      <c r="E10" s="3">
        <v>0</v>
      </c>
      <c r="F10" s="3">
        <v>4224.6400000000003</v>
      </c>
      <c r="G10">
        <v>224.33600000000001</v>
      </c>
      <c r="H10" s="31">
        <f>(Table3[[#This Row],[SharesOutstanding]]-G9)/G9</f>
        <v>7.8030543301713606E-2</v>
      </c>
      <c r="I10" s="31">
        <f>(Table3[[#This Row],[Revenue]]-C9)/C9</f>
        <v>0.11726137680575106</v>
      </c>
      <c r="J10" s="31" t="e">
        <f>(Table3[[#This Row],[Dividend]]-E9)/E9</f>
        <v>#DIV/0!</v>
      </c>
      <c r="K10" s="31">
        <f>(Table3[[#This Row],[MarketValue]]-F9)/F9</f>
        <v>0.77552732401658953</v>
      </c>
    </row>
    <row r="11" spans="2:11" x14ac:dyDescent="0.25">
      <c r="B11" t="s">
        <v>84</v>
      </c>
      <c r="C11" s="3">
        <v>944.78599999999994</v>
      </c>
      <c r="D11" s="3">
        <v>308.56700000000001</v>
      </c>
      <c r="E11" s="3">
        <v>0</v>
      </c>
      <c r="F11" s="3">
        <v>11182.950999999999</v>
      </c>
      <c r="G11">
        <v>302.51</v>
      </c>
      <c r="H11" s="31">
        <f>(Table3[[#This Row],[SharesOutstanding]]-G10)/G10</f>
        <v>0.34846836887525845</v>
      </c>
      <c r="I11" s="31">
        <f>(Table3[[#This Row],[Revenue]]-C10)/C10</f>
        <v>0.33697393371635581</v>
      </c>
      <c r="J11" s="31" t="e">
        <f>(Table3[[#This Row],[Dividend]]-E10)/E10</f>
        <v>#DIV/0!</v>
      </c>
      <c r="K11" s="31">
        <f>(Table3[[#This Row],[MarketValue]]-F10)/F10</f>
        <v>1.6470778575215872</v>
      </c>
    </row>
    <row r="12" spans="2:11" x14ac:dyDescent="0.25">
      <c r="B12" t="s">
        <v>85</v>
      </c>
      <c r="C12" s="3">
        <v>1317.385</v>
      </c>
      <c r="D12" s="3">
        <v>493.64</v>
      </c>
      <c r="E12" s="3">
        <v>0</v>
      </c>
      <c r="F12" s="3">
        <v>15577.485000000001</v>
      </c>
      <c r="G12">
        <v>436.21699999999998</v>
      </c>
      <c r="H12" s="31">
        <f>(Table3[[#This Row],[SharesOutstanding]]-G11)/G11</f>
        <v>0.44199200026445407</v>
      </c>
      <c r="I12" s="31">
        <f>(Table3[[#This Row],[Revenue]]-C11)/C11</f>
        <v>0.39437396405111852</v>
      </c>
      <c r="J12" s="31" t="e">
        <f>(Table3[[#This Row],[Dividend]]-E11)/E11</f>
        <v>#DIV/0!</v>
      </c>
      <c r="K12" s="31">
        <f>(Table3[[#This Row],[MarketValue]]-F11)/F11</f>
        <v>0.39296729458977347</v>
      </c>
    </row>
    <row r="13" spans="2:11" x14ac:dyDescent="0.25">
      <c r="B13" t="s">
        <v>86</v>
      </c>
      <c r="C13" s="3">
        <v>1456.5940000000001</v>
      </c>
      <c r="D13" s="3">
        <v>538.298</v>
      </c>
      <c r="E13" s="3">
        <v>0</v>
      </c>
      <c r="F13" s="3">
        <v>17019.508999999998</v>
      </c>
      <c r="G13">
        <v>426.07900000000001</v>
      </c>
      <c r="H13" s="31">
        <f>(Table3[[#This Row],[SharesOutstanding]]-G12)/G12</f>
        <v>-2.324072651914065E-2</v>
      </c>
      <c r="I13" s="31">
        <f>(Table3[[#This Row],[Revenue]]-C12)/C12</f>
        <v>0.10567070370468774</v>
      </c>
      <c r="J13" s="31" t="e">
        <f>(Table3[[#This Row],[Dividend]]-E12)/E12</f>
        <v>#DIV/0!</v>
      </c>
      <c r="K13" s="31">
        <f>(Table3[[#This Row],[MarketValue]]-F12)/F12</f>
        <v>9.2571040832329324E-2</v>
      </c>
    </row>
    <row r="14" spans="2:11" x14ac:dyDescent="0.25">
      <c r="B14" t="s">
        <v>87</v>
      </c>
      <c r="C14" s="3">
        <v>1593.5039999999999</v>
      </c>
      <c r="D14" s="3">
        <v>529.774</v>
      </c>
      <c r="E14" s="3">
        <v>0</v>
      </c>
      <c r="F14" s="3">
        <v>11642.913</v>
      </c>
      <c r="G14">
        <v>418.35700000000003</v>
      </c>
      <c r="H14" s="31">
        <f>(Table3[[#This Row],[SharesOutstanding]]-G13)/G13</f>
        <v>-1.8123399651238339E-2</v>
      </c>
      <c r="I14" s="31">
        <f>(Table3[[#This Row],[Revenue]]-C13)/C13</f>
        <v>9.3993247260389545E-2</v>
      </c>
      <c r="J14" s="31" t="e">
        <f>(Table3[[#This Row],[Dividend]]-E13)/E13</f>
        <v>#DIV/0!</v>
      </c>
      <c r="K14" s="31">
        <f>(Table3[[#This Row],[MarketValue]]-F13)/F13</f>
        <v>-0.31590782084254004</v>
      </c>
    </row>
    <row r="15" spans="2:11" x14ac:dyDescent="0.25">
      <c r="B15" t="s">
        <v>88</v>
      </c>
      <c r="C15" s="3">
        <v>1724.114</v>
      </c>
      <c r="D15" s="3">
        <v>591.86400000000003</v>
      </c>
      <c r="E15" s="3">
        <v>0</v>
      </c>
      <c r="F15" s="3">
        <v>17353.006000000001</v>
      </c>
      <c r="G15">
        <v>406.94799999999998</v>
      </c>
      <c r="H15" s="31">
        <f>(Table3[[#This Row],[SharesOutstanding]]-G14)/G14</f>
        <v>-2.7270967140504518E-2</v>
      </c>
      <c r="I15" s="31">
        <f>(Table3[[#This Row],[Revenue]]-C14)/C14</f>
        <v>8.1964023937185063E-2</v>
      </c>
      <c r="J15" s="31" t="e">
        <f>(Table3[[#This Row],[Dividend]]-E14)/E14</f>
        <v>#DIV/0!</v>
      </c>
      <c r="K15" s="31">
        <f>(Table3[[#This Row],[MarketValue]]-F14)/F14</f>
        <v>0.49043508269794683</v>
      </c>
    </row>
    <row r="16" spans="2:11" x14ac:dyDescent="0.25">
      <c r="B16" t="s">
        <v>89</v>
      </c>
      <c r="C16" s="3">
        <v>1985.335</v>
      </c>
      <c r="D16" s="3">
        <v>674.31299999999999</v>
      </c>
      <c r="E16" s="3">
        <v>0</v>
      </c>
      <c r="F16" s="3">
        <v>20587.68</v>
      </c>
      <c r="G16">
        <v>404.072</v>
      </c>
      <c r="H16" s="31">
        <f>(Table3[[#This Row],[SharesOutstanding]]-G15)/G15</f>
        <v>-7.0672420063496479E-3</v>
      </c>
      <c r="I16" s="31">
        <f>(Table3[[#This Row],[Revenue]]-C15)/C15</f>
        <v>0.15151028296272753</v>
      </c>
      <c r="J16" s="31" t="e">
        <f>(Table3[[#This Row],[Dividend]]-E15)/E15</f>
        <v>#DIV/0!</v>
      </c>
      <c r="K16" s="31">
        <f>(Table3[[#This Row],[MarketValue]]-F15)/F15</f>
        <v>0.18640424604244354</v>
      </c>
    </row>
    <row r="17" spans="2:11" x14ac:dyDescent="0.25">
      <c r="B17" t="s">
        <v>90</v>
      </c>
      <c r="C17" s="3">
        <v>2443.5320000000002</v>
      </c>
      <c r="D17" s="3">
        <v>642.92700000000002</v>
      </c>
      <c r="E17" s="3">
        <v>-137.76499999999999</v>
      </c>
      <c r="F17" s="3">
        <v>23622.455999999998</v>
      </c>
      <c r="G17">
        <v>400.19499999999999</v>
      </c>
      <c r="H17" s="31">
        <f>(Table3[[#This Row],[SharesOutstanding]]-G16)/G16</f>
        <v>-9.5948246847096796E-3</v>
      </c>
      <c r="I17" s="31">
        <f>(Table3[[#This Row],[Revenue]]-C16)/C16</f>
        <v>0.23079077334555634</v>
      </c>
      <c r="J17" s="31" t="e">
        <f>(Table3[[#This Row],[Dividend]]-E16)/E16</f>
        <v>#DIV/0!</v>
      </c>
      <c r="K17" s="31">
        <f>(Table3[[#This Row],[MarketValue]]-F16)/F16</f>
        <v>0.14740738150194671</v>
      </c>
    </row>
    <row r="18" spans="2:11" x14ac:dyDescent="0.25">
      <c r="B18" t="s">
        <v>91</v>
      </c>
      <c r="C18" s="3">
        <v>2875.96</v>
      </c>
      <c r="D18" s="3">
        <v>846.34299999999996</v>
      </c>
      <c r="E18" s="3">
        <v>-355.57400000000001</v>
      </c>
      <c r="F18" s="3">
        <v>30528.682000000001</v>
      </c>
      <c r="G18">
        <v>399.28699999999998</v>
      </c>
      <c r="H18" s="31">
        <f>(Table3[[#This Row],[SharesOutstanding]]-G17)/G17</f>
        <v>-2.2688939142168582E-3</v>
      </c>
      <c r="I18" s="31">
        <f>(Table3[[#This Row],[Revenue]]-C17)/C17</f>
        <v>0.17696842112155678</v>
      </c>
      <c r="J18" s="31">
        <f>(Table3[[#This Row],[Dividend]]-E17)/E17</f>
        <v>1.5810184009000838</v>
      </c>
      <c r="K18" s="31">
        <f>(Table3[[#This Row],[MarketValue]]-F17)/F17</f>
        <v>0.29235850836170474</v>
      </c>
    </row>
    <row r="19" spans="2:11" x14ac:dyDescent="0.25">
      <c r="B19" t="s">
        <v>92</v>
      </c>
      <c r="C19" s="3">
        <v>3361.4070000000002</v>
      </c>
      <c r="D19" s="3">
        <v>874.51499999999999</v>
      </c>
      <c r="E19" s="3">
        <v>-434.68700000000001</v>
      </c>
      <c r="F19" s="3">
        <v>31518.044000000002</v>
      </c>
      <c r="G19">
        <v>399.14600000000002</v>
      </c>
      <c r="H19" s="31">
        <f>(Table3[[#This Row],[SharesOutstanding]]-G18)/G18</f>
        <v>-3.531294532503255E-4</v>
      </c>
      <c r="I19" s="31">
        <f>(Table3[[#This Row],[Revenue]]-C18)/C18</f>
        <v>0.16879476766019003</v>
      </c>
      <c r="J19" s="31">
        <f>(Table3[[#This Row],[Dividend]]-E18)/E18</f>
        <v>0.22249377063564826</v>
      </c>
      <c r="K19" s="31">
        <f>(Table3[[#This Row],[MarketValue]]-F18)/F18</f>
        <v>3.2407622445017471E-2</v>
      </c>
    </row>
    <row r="20" spans="2:11" x14ac:dyDescent="0.25">
      <c r="B20" t="s">
        <v>93</v>
      </c>
      <c r="C20" s="3">
        <v>4100.0479999999998</v>
      </c>
      <c r="D20" s="3">
        <v>1160.1849999999999</v>
      </c>
      <c r="E20" s="3">
        <v>-420.64400000000001</v>
      </c>
      <c r="F20" s="3">
        <v>39213.696000000004</v>
      </c>
      <c r="G20">
        <v>400.08600000000001</v>
      </c>
      <c r="H20" s="31">
        <f>(Table3[[#This Row],[SharesOutstanding]]-G19)/G19</f>
        <v>2.3550279847474299E-3</v>
      </c>
      <c r="I20" s="31">
        <f>(Table3[[#This Row],[Revenue]]-C19)/C19</f>
        <v>0.21974161415145491</v>
      </c>
      <c r="J20" s="31">
        <f>(Table3[[#This Row],[Dividend]]-E19)/E19</f>
        <v>-3.2306004090299469E-2</v>
      </c>
      <c r="K20" s="31">
        <f>(Table3[[#This Row],[MarketValue]]-F19)/F19</f>
        <v>0.24416654789872116</v>
      </c>
    </row>
    <row r="21" spans="2:11" x14ac:dyDescent="0.25">
      <c r="B21" t="s">
        <v>94</v>
      </c>
      <c r="C21" s="3">
        <v>4771.5</v>
      </c>
      <c r="D21" s="3">
        <v>1438.1</v>
      </c>
      <c r="E21" s="3">
        <v>-795.5</v>
      </c>
      <c r="F21" s="3">
        <v>41095.650999999998</v>
      </c>
      <c r="G21">
        <v>423.01499999999999</v>
      </c>
      <c r="H21" s="31">
        <f>(Table3[[#This Row],[SharesOutstanding]]-G20)/G20</f>
        <v>5.7310178311662928E-2</v>
      </c>
      <c r="I21" s="31">
        <f>(Table3[[#This Row],[Revenue]]-C20)/C20</f>
        <v>0.16376686321721118</v>
      </c>
      <c r="J21" s="31">
        <f>(Table3[[#This Row],[Dividend]]-E20)/E20</f>
        <v>0.89114785899715676</v>
      </c>
      <c r="K21" s="31">
        <f>(Table3[[#This Row],[MarketValue]]-F20)/F20</f>
        <v>4.7992288204610815E-2</v>
      </c>
    </row>
    <row r="22" spans="2:11" x14ac:dyDescent="0.25">
      <c r="B22" t="s">
        <v>95</v>
      </c>
      <c r="C22" s="3">
        <v>5785.7</v>
      </c>
      <c r="D22" s="3">
        <v>2019.2</v>
      </c>
      <c r="E22" s="3">
        <v>-993.2</v>
      </c>
      <c r="F22" s="3">
        <v>45145.968000000001</v>
      </c>
      <c r="G22">
        <v>429.28300000000002</v>
      </c>
      <c r="H22" s="31">
        <f>(Table3[[#This Row],[SharesOutstanding]]-G21)/G21</f>
        <v>1.4817441461886764E-2</v>
      </c>
      <c r="I22" s="31">
        <f>(Table3[[#This Row],[Revenue]]-C21)/C21</f>
        <v>0.21255370428586395</v>
      </c>
      <c r="J22" s="31">
        <f>(Table3[[#This Row],[Dividend]]-E21)/E21</f>
        <v>0.24852294154619742</v>
      </c>
      <c r="K22" s="31">
        <f>(Table3[[#This Row],[MarketValue]]-F21)/F21</f>
        <v>9.8558287834398906E-2</v>
      </c>
    </row>
    <row r="23" spans="2:11" x14ac:dyDescent="0.25">
      <c r="B23" t="s">
        <v>96</v>
      </c>
      <c r="C23" s="3">
        <v>6663.9</v>
      </c>
      <c r="D23" s="3">
        <v>2122</v>
      </c>
      <c r="E23" s="3">
        <v>-1164.4000000000001</v>
      </c>
      <c r="F23" s="3">
        <v>61179.749000000003</v>
      </c>
      <c r="G23">
        <v>431.68799999999999</v>
      </c>
      <c r="H23" s="31">
        <f>(Table3[[#This Row],[SharesOutstanding]]-G22)/G22</f>
        <v>5.6023648735215991E-3</v>
      </c>
      <c r="I23" s="31">
        <f>(Table3[[#This Row],[Revenue]]-C22)/C22</f>
        <v>0.15178802910624467</v>
      </c>
      <c r="J23" s="31">
        <f>(Table3[[#This Row],[Dividend]]-E22)/E22</f>
        <v>0.17237213048731378</v>
      </c>
      <c r="K23" s="31">
        <f>(Table3[[#This Row],[MarketValue]]-F22)/F22</f>
        <v>0.35515421886623411</v>
      </c>
    </row>
    <row r="24" spans="2:11" x14ac:dyDescent="0.25">
      <c r="B24" t="s">
        <v>97</v>
      </c>
      <c r="C24" s="3">
        <v>7440.1</v>
      </c>
      <c r="D24" s="3">
        <v>2835.1</v>
      </c>
      <c r="E24" s="3">
        <v>-1342.4</v>
      </c>
      <c r="F24" s="3">
        <v>69771.281000000003</v>
      </c>
      <c r="G24">
        <v>442.96</v>
      </c>
      <c r="H24" s="31">
        <f>(Table3[[#This Row],[SharesOutstanding]]-G23)/G23</f>
        <v>2.6111450862660049E-2</v>
      </c>
      <c r="I24" s="31">
        <f>(Table3[[#This Row],[Revenue]]-C23)/C23</f>
        <v>0.11647833851048196</v>
      </c>
      <c r="J24" s="31">
        <f>(Table3[[#This Row],[Dividend]]-E23)/E23</f>
        <v>0.15286843009275161</v>
      </c>
      <c r="K24" s="31">
        <f>(Table3[[#This Row],[MarketValue]]-F23)/F23</f>
        <v>0.1404309782310483</v>
      </c>
    </row>
    <row r="25" spans="2:11" x14ac:dyDescent="0.25">
      <c r="B25" t="s">
        <v>98</v>
      </c>
      <c r="C25" s="3">
        <v>7580.3</v>
      </c>
      <c r="D25" s="3">
        <v>2761.3</v>
      </c>
      <c r="E25" s="3">
        <v>-1603</v>
      </c>
      <c r="F25" s="3">
        <v>101784.98</v>
      </c>
      <c r="G25">
        <v>445.52</v>
      </c>
      <c r="H25" s="31">
        <f>(Table3[[#This Row],[SharesOutstanding]]-G24)/G24</f>
        <v>5.7793028715911196E-3</v>
      </c>
      <c r="I25" s="31">
        <f>(Table3[[#This Row],[Revenue]]-C24)/C24</f>
        <v>1.8843832744183522E-2</v>
      </c>
      <c r="J25" s="31">
        <f>(Table3[[#This Row],[Dividend]]-E24)/E24</f>
        <v>0.19412991656734199</v>
      </c>
      <c r="K25" s="31">
        <f>(Table3[[#This Row],[MarketValue]]-F24)/F24</f>
        <v>0.45883777022812572</v>
      </c>
    </row>
    <row r="26" spans="2:11" x14ac:dyDescent="0.25">
      <c r="B26" t="s">
        <v>99</v>
      </c>
      <c r="C26" s="3">
        <v>8041.5</v>
      </c>
      <c r="D26" s="3">
        <v>2849.7</v>
      </c>
      <c r="E26" s="3">
        <v>-1928.2</v>
      </c>
      <c r="F26" s="3">
        <v>99734.312000000005</v>
      </c>
      <c r="G26">
        <v>446.10399999999998</v>
      </c>
      <c r="H26" s="31">
        <f>(Table3[[#This Row],[SharesOutstanding]]-G25)/G25</f>
        <v>1.310827796731916E-3</v>
      </c>
      <c r="I26" s="31">
        <f>(Table3[[#This Row],[Revenue]]-C25)/C25</f>
        <v>6.0841919185256492E-2</v>
      </c>
      <c r="J26" s="31">
        <f>(Table3[[#This Row],[Dividend]]-E25)/E25</f>
        <v>0.20286961946350596</v>
      </c>
      <c r="K26" s="31">
        <f>(Table3[[#This Row],[MarketValue]]-F25)/F25</f>
        <v>-2.0147059025801162E-2</v>
      </c>
    </row>
    <row r="27" spans="2:11" x14ac:dyDescent="0.25">
      <c r="B27" t="s">
        <v>100</v>
      </c>
      <c r="C27" s="3">
        <v>9356.9</v>
      </c>
      <c r="D27" s="3">
        <v>3443.2</v>
      </c>
      <c r="E27" s="3">
        <v>-2271</v>
      </c>
      <c r="F27" s="3">
        <v>133313.31</v>
      </c>
      <c r="G27">
        <v>453.29399999999998</v>
      </c>
      <c r="H27" s="31">
        <f>(Table3[[#This Row],[SharesOutstanding]]-G26)/G26</f>
        <v>1.6117317934831336E-2</v>
      </c>
      <c r="I27" s="31">
        <f>(Table3[[#This Row],[Revenue]]-C26)/C26</f>
        <v>0.16357644718025238</v>
      </c>
      <c r="J27" s="31">
        <f>(Table3[[#This Row],[Dividend]]-E26)/E26</f>
        <v>0.17778238771911625</v>
      </c>
      <c r="K27" s="31">
        <f>(Table3[[#This Row],[MarketValue]]-F26)/F26</f>
        <v>0.33668451034183694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H27"/>
  <sheetViews>
    <sheetView workbookViewId="0">
      <selection activeCell="A28" sqref="A28:XFD32"/>
    </sheetView>
  </sheetViews>
  <sheetFormatPr defaultRowHeight="15" x14ac:dyDescent="0.25"/>
  <cols>
    <col min="2" max="2" width="12.42578125" customWidth="1"/>
    <col min="3" max="3" width="10.5703125" bestFit="1" customWidth="1"/>
    <col min="4" max="4" width="11.28515625" bestFit="1" customWidth="1"/>
    <col min="5" max="5" width="11.140625" customWidth="1"/>
    <col min="6" max="6" width="20.5703125" customWidth="1"/>
    <col min="7" max="7" width="11.28515625" bestFit="1" customWidth="1"/>
    <col min="8" max="8" width="21" bestFit="1" customWidth="1"/>
    <col min="9" max="9" width="12.5703125" bestFit="1" customWidth="1"/>
    <col min="10" max="10" width="15.7109375" bestFit="1" customWidth="1"/>
    <col min="11" max="11" width="10.7109375" bestFit="1" customWidth="1"/>
    <col min="12" max="12" width="21.7109375" bestFit="1" customWidth="1"/>
    <col min="13" max="13" width="18.7109375" bestFit="1" customWidth="1"/>
    <col min="14" max="14" width="11.28515625" bestFit="1" customWidth="1"/>
    <col min="15" max="15" width="16" bestFit="1" customWidth="1"/>
    <col min="16" max="16" width="13.28515625" bestFit="1" customWidth="1"/>
    <col min="17" max="17" width="18.7109375" bestFit="1" customWidth="1"/>
    <col min="18" max="18" width="16.28515625" bestFit="1" customWidth="1"/>
  </cols>
  <sheetData>
    <row r="2" spans="2:8" x14ac:dyDescent="0.25">
      <c r="B2" t="s">
        <v>5</v>
      </c>
      <c r="C2" t="s">
        <v>72</v>
      </c>
      <c r="D2" t="s">
        <v>16</v>
      </c>
      <c r="E2" t="s">
        <v>36</v>
      </c>
      <c r="F2" t="s">
        <v>37</v>
      </c>
      <c r="G2" t="s">
        <v>10</v>
      </c>
      <c r="H2" t="s">
        <v>38</v>
      </c>
    </row>
    <row r="3" spans="2:8" x14ac:dyDescent="0.25">
      <c r="B3" t="s">
        <v>76</v>
      </c>
      <c r="C3">
        <v>9.9130000000000003</v>
      </c>
      <c r="D3">
        <v>-10.701000000000001</v>
      </c>
      <c r="E3">
        <v>0</v>
      </c>
      <c r="F3">
        <v>0</v>
      </c>
      <c r="G3">
        <v>0</v>
      </c>
      <c r="H3">
        <v>0</v>
      </c>
    </row>
    <row r="4" spans="2:8" x14ac:dyDescent="0.25">
      <c r="B4" t="s">
        <v>77</v>
      </c>
      <c r="C4">
        <v>18.428999999999998</v>
      </c>
      <c r="D4">
        <v>-108.026</v>
      </c>
      <c r="E4">
        <v>1007.059</v>
      </c>
      <c r="F4">
        <v>-303.11700000000002</v>
      </c>
      <c r="G4">
        <v>-0.39300000000000002</v>
      </c>
      <c r="H4">
        <v>703.54899999999998</v>
      </c>
    </row>
    <row r="5" spans="2:8" x14ac:dyDescent="0.25">
      <c r="B5" t="s">
        <v>78</v>
      </c>
      <c r="C5">
        <v>97.010999999999996</v>
      </c>
      <c r="D5">
        <v>-197.23099999999999</v>
      </c>
      <c r="E5">
        <v>634.72699999999998</v>
      </c>
      <c r="F5">
        <v>0</v>
      </c>
      <c r="G5">
        <v>-0.39600000000000002</v>
      </c>
      <c r="H5">
        <v>634.33100000000002</v>
      </c>
    </row>
    <row r="6" spans="2:8" x14ac:dyDescent="0.25">
      <c r="B6" t="s">
        <v>79</v>
      </c>
      <c r="C6">
        <v>-37.173999999999999</v>
      </c>
      <c r="D6">
        <v>-578.52099999999996</v>
      </c>
      <c r="E6">
        <v>535.43499999999995</v>
      </c>
      <c r="F6">
        <v>0</v>
      </c>
      <c r="G6">
        <v>-0.66700000000000004</v>
      </c>
      <c r="H6">
        <v>534.76799999999901</v>
      </c>
    </row>
    <row r="7" spans="2:8" x14ac:dyDescent="0.25">
      <c r="B7" t="s">
        <v>80</v>
      </c>
      <c r="C7">
        <v>26.07</v>
      </c>
      <c r="D7">
        <v>-542.08799999999997</v>
      </c>
      <c r="E7">
        <v>366.67099999999999</v>
      </c>
      <c r="F7">
        <v>0</v>
      </c>
      <c r="G7">
        <v>0</v>
      </c>
      <c r="H7">
        <v>366.67099999999999</v>
      </c>
    </row>
    <row r="8" spans="2:8" x14ac:dyDescent="0.25">
      <c r="B8" t="s">
        <v>81</v>
      </c>
      <c r="C8">
        <v>105.149</v>
      </c>
      <c r="D8">
        <v>-75.347999999999999</v>
      </c>
      <c r="E8">
        <v>1.3049999999999999</v>
      </c>
      <c r="F8">
        <v>0</v>
      </c>
      <c r="G8">
        <v>0</v>
      </c>
      <c r="H8">
        <v>1.3049999999999999</v>
      </c>
    </row>
    <row r="9" spans="2:8" x14ac:dyDescent="0.25">
      <c r="B9" t="s">
        <v>82</v>
      </c>
      <c r="C9">
        <v>156.386</v>
      </c>
      <c r="D9">
        <v>94.778000000000006</v>
      </c>
      <c r="E9">
        <v>126.84699999999999</v>
      </c>
      <c r="F9">
        <v>0</v>
      </c>
      <c r="G9">
        <v>0</v>
      </c>
      <c r="H9">
        <v>126.84699999999999</v>
      </c>
    </row>
    <row r="10" spans="2:8" x14ac:dyDescent="0.25">
      <c r="B10" t="s">
        <v>83</v>
      </c>
      <c r="C10">
        <v>216.7</v>
      </c>
      <c r="D10">
        <v>174.51900000000001</v>
      </c>
      <c r="E10">
        <v>40.555999999999997</v>
      </c>
      <c r="F10">
        <v>0</v>
      </c>
      <c r="G10">
        <v>0</v>
      </c>
      <c r="H10">
        <v>40.555999999999997</v>
      </c>
    </row>
    <row r="11" spans="2:8" x14ac:dyDescent="0.25">
      <c r="B11" t="s">
        <v>84</v>
      </c>
      <c r="C11">
        <v>397.20400000000001</v>
      </c>
      <c r="D11">
        <v>308.56700000000001</v>
      </c>
      <c r="E11">
        <v>65.356999999999999</v>
      </c>
      <c r="F11">
        <v>-68.927000000000007</v>
      </c>
      <c r="G11">
        <v>0</v>
      </c>
      <c r="H11">
        <v>-3.57</v>
      </c>
    </row>
    <row r="12" spans="2:8" x14ac:dyDescent="0.25">
      <c r="B12" t="s">
        <v>85</v>
      </c>
      <c r="C12">
        <v>620.73800000000006</v>
      </c>
      <c r="D12">
        <v>493.64</v>
      </c>
      <c r="E12">
        <v>40.94</v>
      </c>
      <c r="F12">
        <v>-306.85599999999999</v>
      </c>
      <c r="G12">
        <v>0</v>
      </c>
      <c r="H12">
        <v>-265.916</v>
      </c>
    </row>
    <row r="13" spans="2:8" x14ac:dyDescent="0.25">
      <c r="B13" t="s">
        <v>86</v>
      </c>
      <c r="C13">
        <v>692.67899999999997</v>
      </c>
      <c r="D13">
        <v>538.298</v>
      </c>
      <c r="E13">
        <v>124.087</v>
      </c>
      <c r="F13">
        <v>-1642.8209999999999</v>
      </c>
      <c r="G13">
        <v>0</v>
      </c>
      <c r="H13">
        <v>-1518.7339999999999</v>
      </c>
    </row>
    <row r="14" spans="2:8" x14ac:dyDescent="0.25">
      <c r="B14" t="s">
        <v>87</v>
      </c>
      <c r="C14">
        <v>773.25800000000004</v>
      </c>
      <c r="D14">
        <v>529.774</v>
      </c>
      <c r="E14">
        <v>0</v>
      </c>
      <c r="F14">
        <v>-714.65499999999997</v>
      </c>
      <c r="G14">
        <v>0</v>
      </c>
      <c r="H14">
        <v>-714.65499999999997</v>
      </c>
    </row>
    <row r="15" spans="2:8" x14ac:dyDescent="0.25">
      <c r="B15" t="s">
        <v>88</v>
      </c>
      <c r="C15">
        <v>842.12599999999998</v>
      </c>
      <c r="D15">
        <v>591.86400000000003</v>
      </c>
      <c r="E15">
        <v>0</v>
      </c>
      <c r="F15">
        <v>-213.28800000000001</v>
      </c>
      <c r="G15">
        <v>0</v>
      </c>
      <c r="H15">
        <v>-213.28800000000001</v>
      </c>
    </row>
    <row r="16" spans="2:8" x14ac:dyDescent="0.25">
      <c r="B16" t="s">
        <v>89</v>
      </c>
      <c r="C16">
        <v>1020.977</v>
      </c>
      <c r="D16">
        <v>674.31299999999999</v>
      </c>
      <c r="E16">
        <v>0</v>
      </c>
      <c r="F16">
        <v>-430.61799999999999</v>
      </c>
      <c r="G16">
        <v>0</v>
      </c>
      <c r="H16">
        <v>-430.61799999999999</v>
      </c>
    </row>
    <row r="17" spans="2:8" x14ac:dyDescent="0.25">
      <c r="B17" t="s">
        <v>90</v>
      </c>
      <c r="C17">
        <v>1165.942</v>
      </c>
      <c r="D17">
        <v>642.92700000000002</v>
      </c>
      <c r="E17">
        <v>0</v>
      </c>
      <c r="F17">
        <v>-437.40199999999999</v>
      </c>
      <c r="G17">
        <v>-137.76499999999999</v>
      </c>
      <c r="H17">
        <v>-575.16699999999901</v>
      </c>
    </row>
    <row r="18" spans="2:8" x14ac:dyDescent="0.25">
      <c r="B18" t="s">
        <v>91</v>
      </c>
      <c r="C18">
        <v>1414.3910000000001</v>
      </c>
      <c r="D18">
        <v>846.34299999999996</v>
      </c>
      <c r="E18">
        <v>0</v>
      </c>
      <c r="F18">
        <v>-62.728000000000002</v>
      </c>
      <c r="G18">
        <v>-355.57400000000001</v>
      </c>
      <c r="H18">
        <v>-418.30200000000002</v>
      </c>
    </row>
    <row r="19" spans="2:8" x14ac:dyDescent="0.25">
      <c r="B19" t="s">
        <v>92</v>
      </c>
      <c r="C19">
        <v>1599.047</v>
      </c>
      <c r="D19">
        <v>874.51499999999999</v>
      </c>
      <c r="E19">
        <v>0</v>
      </c>
      <c r="F19">
        <v>-145.012</v>
      </c>
      <c r="G19">
        <v>-434.68700000000001</v>
      </c>
      <c r="H19">
        <v>-579.69899999999996</v>
      </c>
    </row>
    <row r="20" spans="2:8" x14ac:dyDescent="0.25">
      <c r="B20" t="s">
        <v>93</v>
      </c>
      <c r="C20">
        <v>2134.5889999999999</v>
      </c>
      <c r="D20">
        <v>1160.1849999999999</v>
      </c>
      <c r="E20">
        <v>0</v>
      </c>
      <c r="F20">
        <v>0</v>
      </c>
      <c r="G20">
        <v>-420.64400000000001</v>
      </c>
      <c r="H20">
        <v>-420.64400000000001</v>
      </c>
    </row>
    <row r="21" spans="2:8" x14ac:dyDescent="0.25">
      <c r="B21" t="s">
        <v>94</v>
      </c>
      <c r="C21">
        <v>2166.9</v>
      </c>
      <c r="D21">
        <v>1438.1</v>
      </c>
      <c r="E21">
        <v>2440.3000000000002</v>
      </c>
      <c r="F21">
        <v>0</v>
      </c>
      <c r="G21">
        <v>-795.5</v>
      </c>
      <c r="H21">
        <v>1644.8</v>
      </c>
    </row>
    <row r="22" spans="2:8" x14ac:dyDescent="0.25">
      <c r="B22" t="s">
        <v>95</v>
      </c>
      <c r="C22">
        <v>2701.7</v>
      </c>
      <c r="D22">
        <v>2019.2</v>
      </c>
      <c r="E22">
        <v>0</v>
      </c>
      <c r="F22">
        <v>0</v>
      </c>
      <c r="G22">
        <v>-993.2</v>
      </c>
      <c r="H22">
        <v>-993.2</v>
      </c>
    </row>
    <row r="23" spans="2:8" x14ac:dyDescent="0.25">
      <c r="B23" t="s">
        <v>96</v>
      </c>
      <c r="C23">
        <v>2925.6</v>
      </c>
      <c r="D23">
        <v>2122</v>
      </c>
      <c r="E23">
        <v>0</v>
      </c>
      <c r="F23">
        <v>-766.3</v>
      </c>
      <c r="G23">
        <v>-1164.4000000000001</v>
      </c>
      <c r="H23">
        <v>-1930.7</v>
      </c>
    </row>
    <row r="24" spans="2:8" x14ac:dyDescent="0.25">
      <c r="B24" t="s">
        <v>97</v>
      </c>
      <c r="C24">
        <v>3748.3</v>
      </c>
      <c r="D24">
        <v>2835.1</v>
      </c>
      <c r="E24">
        <v>0</v>
      </c>
      <c r="F24">
        <v>-232.8</v>
      </c>
      <c r="G24">
        <v>-1342.4</v>
      </c>
      <c r="H24">
        <v>-1575.2</v>
      </c>
    </row>
    <row r="25" spans="2:8" x14ac:dyDescent="0.25">
      <c r="B25" t="s">
        <v>98</v>
      </c>
      <c r="C25">
        <v>3752.6</v>
      </c>
      <c r="D25">
        <v>2761.3</v>
      </c>
      <c r="E25">
        <v>0</v>
      </c>
      <c r="F25">
        <v>-19.600000000000001</v>
      </c>
      <c r="G25">
        <v>-1603</v>
      </c>
      <c r="H25">
        <v>-1622.6</v>
      </c>
    </row>
    <row r="26" spans="2:8" x14ac:dyDescent="0.25">
      <c r="B26" t="s">
        <v>99</v>
      </c>
      <c r="C26">
        <v>3881.4</v>
      </c>
      <c r="D26">
        <v>2849.7</v>
      </c>
      <c r="E26">
        <v>0</v>
      </c>
      <c r="F26">
        <v>-56</v>
      </c>
      <c r="G26">
        <v>-1928.2</v>
      </c>
      <c r="H26">
        <v>-1984.2</v>
      </c>
    </row>
    <row r="27" spans="2:8" x14ac:dyDescent="0.25">
      <c r="B27" t="s">
        <v>100</v>
      </c>
      <c r="C27">
        <v>4819.8999999999996</v>
      </c>
      <c r="D27">
        <v>3443.2</v>
      </c>
      <c r="E27">
        <v>2361.8000000000002</v>
      </c>
      <c r="F27">
        <v>0</v>
      </c>
      <c r="G27">
        <v>-2271</v>
      </c>
      <c r="H27">
        <v>90.800000000000097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FD91-9B0A-465E-BC8F-60D84B087232}">
  <dimension ref="B3:M28"/>
  <sheetViews>
    <sheetView workbookViewId="0">
      <selection activeCell="A29" sqref="A29:XFD33"/>
    </sheetView>
  </sheetViews>
  <sheetFormatPr defaultRowHeight="15" x14ac:dyDescent="0.25"/>
  <cols>
    <col min="2" max="2" width="12.5703125" bestFit="1" customWidth="1"/>
    <col min="3" max="3" width="15.5703125" bestFit="1" customWidth="1"/>
    <col min="4" max="4" width="11.5703125" bestFit="1" customWidth="1"/>
    <col min="5" max="5" width="21.5703125" bestFit="1" customWidth="1"/>
    <col min="6" max="6" width="18.5703125" bestFit="1" customWidth="1"/>
    <col min="7" max="7" width="11.85546875" bestFit="1" customWidth="1"/>
    <col min="8" max="9" width="15.85546875" bestFit="1" customWidth="1"/>
    <col min="10" max="11" width="18.7109375" bestFit="1" customWidth="1"/>
    <col min="12" max="12" width="16.140625" bestFit="1" customWidth="1"/>
    <col min="13" max="13" width="14.5703125" bestFit="1" customWidth="1"/>
  </cols>
  <sheetData>
    <row r="3" spans="2:13" x14ac:dyDescent="0.25"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70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71</v>
      </c>
    </row>
    <row r="4" spans="2:13" x14ac:dyDescent="0.25">
      <c r="B4" t="s">
        <v>76</v>
      </c>
      <c r="C4">
        <v>9.9130000000000003</v>
      </c>
      <c r="D4">
        <v>-10.701000000000001</v>
      </c>
      <c r="E4">
        <v>4.5960000000000001</v>
      </c>
      <c r="F4">
        <v>0</v>
      </c>
      <c r="G4">
        <v>4.5960000000000001</v>
      </c>
      <c r="H4">
        <v>0</v>
      </c>
      <c r="I4">
        <v>8.6880000000000006</v>
      </c>
      <c r="J4">
        <v>246.66900000000001</v>
      </c>
      <c r="K4">
        <v>11.006</v>
      </c>
      <c r="L4">
        <v>90.516999999999996</v>
      </c>
      <c r="M4">
        <v>0.78938760675994901</v>
      </c>
    </row>
    <row r="5" spans="2:13" x14ac:dyDescent="0.25">
      <c r="B5" t="s">
        <v>77</v>
      </c>
      <c r="C5">
        <v>18.428999999999998</v>
      </c>
      <c r="D5">
        <v>-108.026</v>
      </c>
      <c r="E5">
        <v>186.17500000000001</v>
      </c>
      <c r="F5">
        <v>0</v>
      </c>
      <c r="G5">
        <v>186.17500000000001</v>
      </c>
      <c r="H5">
        <v>0</v>
      </c>
      <c r="I5">
        <v>207.58500000000001</v>
      </c>
      <c r="J5">
        <v>1294.758</v>
      </c>
      <c r="K5">
        <v>115.63500000000001</v>
      </c>
      <c r="L5">
        <v>290.846</v>
      </c>
      <c r="M5">
        <v>1.7951744713970601</v>
      </c>
    </row>
    <row r="6" spans="2:13" x14ac:dyDescent="0.25">
      <c r="B6" t="s">
        <v>78</v>
      </c>
      <c r="C6">
        <v>97.010999999999996</v>
      </c>
      <c r="D6">
        <v>-197.23099999999999</v>
      </c>
      <c r="E6">
        <v>25.212</v>
      </c>
      <c r="F6">
        <v>0</v>
      </c>
      <c r="G6">
        <v>25.212</v>
      </c>
      <c r="H6">
        <v>-1.528</v>
      </c>
      <c r="I6">
        <v>129.607</v>
      </c>
      <c r="J6">
        <v>2889.259</v>
      </c>
      <c r="K6">
        <v>124.98699999999999</v>
      </c>
      <c r="L6">
        <v>740.14300000000003</v>
      </c>
      <c r="M6">
        <v>1.0369638442397999</v>
      </c>
    </row>
    <row r="7" spans="2:13" x14ac:dyDescent="0.25">
      <c r="B7" t="s">
        <v>79</v>
      </c>
      <c r="C7">
        <v>-37.173999999999999</v>
      </c>
      <c r="D7">
        <v>-578.52099999999996</v>
      </c>
      <c r="E7">
        <v>82.037999999999997</v>
      </c>
      <c r="F7">
        <v>0</v>
      </c>
      <c r="G7">
        <v>82.037999999999997</v>
      </c>
      <c r="H7">
        <v>-4.34</v>
      </c>
      <c r="I7">
        <v>471.15199999999999</v>
      </c>
      <c r="J7">
        <v>5189.527</v>
      </c>
      <c r="K7">
        <v>297.786</v>
      </c>
      <c r="L7">
        <v>2469.5169999999998</v>
      </c>
      <c r="M7">
        <v>1.58218317852417</v>
      </c>
    </row>
    <row r="8" spans="2:13" x14ac:dyDescent="0.25">
      <c r="B8" t="s">
        <v>80</v>
      </c>
      <c r="C8">
        <v>26.07</v>
      </c>
      <c r="D8">
        <v>-542.08799999999997</v>
      </c>
      <c r="E8">
        <v>35.957999999999998</v>
      </c>
      <c r="F8">
        <v>0</v>
      </c>
      <c r="G8">
        <v>35.957999999999998</v>
      </c>
      <c r="H8">
        <v>-4.34</v>
      </c>
      <c r="I8">
        <v>522.20699999999999</v>
      </c>
      <c r="J8">
        <v>6307.5159999999996</v>
      </c>
      <c r="K8">
        <v>342.714</v>
      </c>
      <c r="L8">
        <v>3603.8760000000002</v>
      </c>
      <c r="M8">
        <v>1.5237399114130099</v>
      </c>
    </row>
    <row r="9" spans="2:13" x14ac:dyDescent="0.25">
      <c r="B9" t="s">
        <v>81</v>
      </c>
      <c r="C9">
        <v>105.149</v>
      </c>
      <c r="D9">
        <v>-75.347999999999999</v>
      </c>
      <c r="E9">
        <v>127.292</v>
      </c>
      <c r="F9">
        <v>0</v>
      </c>
      <c r="G9">
        <v>127.292</v>
      </c>
      <c r="H9">
        <v>-4.34</v>
      </c>
      <c r="I9">
        <v>590.77599999999995</v>
      </c>
      <c r="J9">
        <v>5071.4269999999997</v>
      </c>
      <c r="K9">
        <v>686.27800000000002</v>
      </c>
      <c r="L9">
        <v>3220.0349999999999</v>
      </c>
      <c r="M9">
        <v>0.86084065058183401</v>
      </c>
    </row>
    <row r="10" spans="2:13" x14ac:dyDescent="0.25">
      <c r="B10" t="s">
        <v>82</v>
      </c>
      <c r="C10">
        <v>156.386</v>
      </c>
      <c r="D10">
        <v>94.778000000000006</v>
      </c>
      <c r="E10">
        <v>105.465</v>
      </c>
      <c r="F10">
        <v>0</v>
      </c>
      <c r="G10">
        <v>105.465</v>
      </c>
      <c r="H10">
        <v>-4.3659999999999997</v>
      </c>
      <c r="I10">
        <v>416.65300000000002</v>
      </c>
      <c r="J10">
        <v>4874.0010000000002</v>
      </c>
      <c r="K10">
        <v>295.27699999999999</v>
      </c>
      <c r="L10">
        <v>3366.6</v>
      </c>
      <c r="M10">
        <v>1.41105809121604</v>
      </c>
    </row>
    <row r="11" spans="2:13" x14ac:dyDescent="0.25">
      <c r="B11" t="s">
        <v>83</v>
      </c>
      <c r="C11">
        <v>216.7</v>
      </c>
      <c r="D11">
        <v>174.51900000000001</v>
      </c>
      <c r="E11">
        <v>215.55699999999999</v>
      </c>
      <c r="F11">
        <v>0</v>
      </c>
      <c r="G11">
        <v>215.55699999999999</v>
      </c>
      <c r="H11">
        <v>-4.3659999999999997</v>
      </c>
      <c r="I11">
        <v>309.03699999999998</v>
      </c>
      <c r="J11">
        <v>4776.9350000000004</v>
      </c>
      <c r="K11">
        <v>332.20499999999998</v>
      </c>
      <c r="L11">
        <v>3276.7330000000002</v>
      </c>
      <c r="M11">
        <v>0.93025992986258399</v>
      </c>
    </row>
    <row r="12" spans="2:13" x14ac:dyDescent="0.25">
      <c r="B12" t="s">
        <v>84</v>
      </c>
      <c r="C12">
        <v>397.20400000000001</v>
      </c>
      <c r="D12">
        <v>308.56700000000001</v>
      </c>
      <c r="E12">
        <v>112.70099999999999</v>
      </c>
      <c r="F12">
        <v>0</v>
      </c>
      <c r="G12">
        <v>112.70099999999999</v>
      </c>
      <c r="H12">
        <v>-80.950999999999993</v>
      </c>
      <c r="I12">
        <v>225.87799999999999</v>
      </c>
      <c r="J12">
        <v>8560.9760000000006</v>
      </c>
      <c r="K12">
        <v>456.60899999999998</v>
      </c>
      <c r="L12">
        <v>3778.63</v>
      </c>
      <c r="M12">
        <v>0.49468582529034599</v>
      </c>
    </row>
    <row r="13" spans="2:13" x14ac:dyDescent="0.25">
      <c r="B13" t="s">
        <v>85</v>
      </c>
      <c r="C13">
        <v>620.73800000000006</v>
      </c>
      <c r="D13">
        <v>493.64</v>
      </c>
      <c r="E13">
        <v>281.26400000000001</v>
      </c>
      <c r="F13">
        <v>22.986000000000001</v>
      </c>
      <c r="G13">
        <v>304.25</v>
      </c>
      <c r="H13">
        <v>-404.09300000000002</v>
      </c>
      <c r="I13">
        <v>486.02199999999999</v>
      </c>
      <c r="J13">
        <v>8127.1970000000001</v>
      </c>
      <c r="K13">
        <v>569.62900000000002</v>
      </c>
      <c r="L13">
        <v>3655.0830000000001</v>
      </c>
      <c r="M13">
        <v>0.85322552047034095</v>
      </c>
    </row>
    <row r="14" spans="2:13" x14ac:dyDescent="0.25">
      <c r="B14" t="s">
        <v>86</v>
      </c>
      <c r="C14">
        <v>692.67899999999997</v>
      </c>
      <c r="D14">
        <v>538.298</v>
      </c>
      <c r="E14">
        <v>33.122999999999998</v>
      </c>
      <c r="F14">
        <v>7.2240000000000002</v>
      </c>
      <c r="G14">
        <v>40.347000000000001</v>
      </c>
      <c r="H14">
        <v>-2047.818</v>
      </c>
      <c r="I14">
        <v>245.67400000000001</v>
      </c>
      <c r="J14">
        <v>7884.7830000000004</v>
      </c>
      <c r="K14">
        <v>317.37799999999999</v>
      </c>
      <c r="L14">
        <v>4787.6450000000004</v>
      </c>
      <c r="M14">
        <v>0.77407381734083602</v>
      </c>
    </row>
    <row r="15" spans="2:13" x14ac:dyDescent="0.25">
      <c r="B15" t="s">
        <v>87</v>
      </c>
      <c r="C15">
        <v>773.25800000000004</v>
      </c>
      <c r="D15">
        <v>529.774</v>
      </c>
      <c r="E15">
        <v>143.077</v>
      </c>
      <c r="F15">
        <v>2.028</v>
      </c>
      <c r="G15">
        <v>145.10499999999999</v>
      </c>
      <c r="H15">
        <v>-2746.4290000000001</v>
      </c>
      <c r="I15">
        <v>473.68</v>
      </c>
      <c r="J15">
        <v>7737.9849999999997</v>
      </c>
      <c r="K15">
        <v>302.64499999999998</v>
      </c>
      <c r="L15">
        <v>4914.5410000000002</v>
      </c>
      <c r="M15">
        <v>1.5651340679674199</v>
      </c>
    </row>
    <row r="16" spans="2:13" x14ac:dyDescent="0.25">
      <c r="B16" t="s">
        <v>88</v>
      </c>
      <c r="C16">
        <v>842.12599999999998</v>
      </c>
      <c r="D16">
        <v>591.86400000000003</v>
      </c>
      <c r="E16">
        <v>247.29300000000001</v>
      </c>
      <c r="F16">
        <v>9.7759999999999998</v>
      </c>
      <c r="G16">
        <v>257.06900000000002</v>
      </c>
      <c r="H16">
        <v>-2961.1770000000001</v>
      </c>
      <c r="I16">
        <v>655.096</v>
      </c>
      <c r="J16">
        <v>7864.835</v>
      </c>
      <c r="K16">
        <v>391.24400000000003</v>
      </c>
      <c r="L16">
        <v>4810.5619999999999</v>
      </c>
      <c r="M16">
        <v>1.67439245074684</v>
      </c>
    </row>
    <row r="17" spans="2:13" x14ac:dyDescent="0.25">
      <c r="B17" t="s">
        <v>89</v>
      </c>
      <c r="C17">
        <v>1020.977</v>
      </c>
      <c r="D17">
        <v>674.31299999999999</v>
      </c>
      <c r="E17">
        <v>883.96299999999997</v>
      </c>
      <c r="F17">
        <v>46.427999999999997</v>
      </c>
      <c r="G17">
        <v>930.39099999999996</v>
      </c>
      <c r="H17">
        <v>-3381.9659999999999</v>
      </c>
      <c r="I17">
        <v>1404.174</v>
      </c>
      <c r="J17">
        <v>8963.84</v>
      </c>
      <c r="K17">
        <v>542.19500000000005</v>
      </c>
      <c r="L17">
        <v>6321.2610000000004</v>
      </c>
      <c r="M17">
        <v>2.5897951843893798</v>
      </c>
    </row>
    <row r="18" spans="2:13" x14ac:dyDescent="0.25">
      <c r="B18" t="s">
        <v>90</v>
      </c>
      <c r="C18">
        <v>1165.942</v>
      </c>
      <c r="D18">
        <v>642.92700000000002</v>
      </c>
      <c r="E18">
        <v>330.19099999999997</v>
      </c>
      <c r="F18">
        <v>22.27</v>
      </c>
      <c r="G18">
        <v>352.46100000000001</v>
      </c>
      <c r="H18">
        <v>0</v>
      </c>
      <c r="I18">
        <v>775.15499999999997</v>
      </c>
      <c r="J18">
        <v>11467.24</v>
      </c>
      <c r="K18">
        <v>781.49699999999996</v>
      </c>
      <c r="L18">
        <v>8050.7560000000003</v>
      </c>
      <c r="M18">
        <v>0.99188480569982995</v>
      </c>
    </row>
    <row r="19" spans="2:13" x14ac:dyDescent="0.25">
      <c r="B19" t="s">
        <v>91</v>
      </c>
      <c r="C19">
        <v>1414.3910000000001</v>
      </c>
      <c r="D19">
        <v>846.34299999999996</v>
      </c>
      <c r="E19">
        <v>368.61799999999999</v>
      </c>
      <c r="F19">
        <v>6.0179999999999998</v>
      </c>
      <c r="G19">
        <v>374.63600000000002</v>
      </c>
      <c r="H19">
        <v>-62.728000000000002</v>
      </c>
      <c r="I19">
        <v>836.26700000000005</v>
      </c>
      <c r="J19">
        <v>13253.162</v>
      </c>
      <c r="K19">
        <v>632.178</v>
      </c>
      <c r="L19">
        <v>9773.07</v>
      </c>
      <c r="M19">
        <v>1.32283470794617</v>
      </c>
    </row>
    <row r="20" spans="2:13" x14ac:dyDescent="0.25">
      <c r="B20" t="s">
        <v>92</v>
      </c>
      <c r="C20">
        <v>1599.047</v>
      </c>
      <c r="D20">
        <v>874.51499999999999</v>
      </c>
      <c r="E20">
        <v>293.57600000000002</v>
      </c>
      <c r="F20">
        <v>18.611999999999998</v>
      </c>
      <c r="G20">
        <v>312.18799999999999</v>
      </c>
      <c r="H20">
        <v>-207.74</v>
      </c>
      <c r="I20">
        <v>986.08699999999999</v>
      </c>
      <c r="J20">
        <v>19297.578000000001</v>
      </c>
      <c r="K20">
        <v>932.66300000000001</v>
      </c>
      <c r="L20">
        <v>15760.962</v>
      </c>
      <c r="M20">
        <v>1.0572811401331399</v>
      </c>
    </row>
    <row r="21" spans="2:13" x14ac:dyDescent="0.25">
      <c r="B21" t="s">
        <v>93</v>
      </c>
      <c r="C21">
        <v>2134.5889999999999</v>
      </c>
      <c r="D21">
        <v>1160.1849999999999</v>
      </c>
      <c r="E21">
        <v>313.49200000000002</v>
      </c>
      <c r="F21">
        <v>6.3019999999999996</v>
      </c>
      <c r="G21">
        <v>319.79399999999998</v>
      </c>
      <c r="H21">
        <v>-207.74</v>
      </c>
      <c r="I21">
        <v>957.86699999999996</v>
      </c>
      <c r="J21">
        <v>20305.698</v>
      </c>
      <c r="K21">
        <v>1929.5360000000001</v>
      </c>
      <c r="L21">
        <v>15280.677</v>
      </c>
      <c r="M21">
        <v>0.49642349248731299</v>
      </c>
    </row>
    <row r="22" spans="2:13" x14ac:dyDescent="0.25">
      <c r="B22" t="s">
        <v>94</v>
      </c>
      <c r="C22">
        <v>2166.9</v>
      </c>
      <c r="D22">
        <v>1438.1</v>
      </c>
      <c r="E22">
        <v>320.68599999999998</v>
      </c>
      <c r="F22">
        <v>0</v>
      </c>
      <c r="G22">
        <v>320.68599999999998</v>
      </c>
      <c r="H22">
        <v>-207.74</v>
      </c>
      <c r="I22">
        <v>996.46799999999996</v>
      </c>
      <c r="J22">
        <v>25907.804</v>
      </c>
      <c r="K22">
        <v>1200.029</v>
      </c>
      <c r="L22">
        <v>18991.424999999999</v>
      </c>
      <c r="M22">
        <v>0.83036993272662496</v>
      </c>
    </row>
    <row r="23" spans="2:13" x14ac:dyDescent="0.25">
      <c r="B23" t="s">
        <v>95</v>
      </c>
      <c r="C23">
        <v>2701.7</v>
      </c>
      <c r="D23">
        <v>2019.2</v>
      </c>
      <c r="E23">
        <v>787.2</v>
      </c>
      <c r="F23">
        <v>4</v>
      </c>
      <c r="G23">
        <v>791.2</v>
      </c>
      <c r="H23">
        <v>-207.7</v>
      </c>
      <c r="I23">
        <v>1689.9</v>
      </c>
      <c r="J23">
        <v>29189.3</v>
      </c>
      <c r="K23">
        <v>1631.3</v>
      </c>
      <c r="L23">
        <v>21180.400000000001</v>
      </c>
      <c r="M23">
        <v>1.0359222705817399</v>
      </c>
    </row>
    <row r="24" spans="2:13" x14ac:dyDescent="0.25">
      <c r="B24" t="s">
        <v>96</v>
      </c>
      <c r="C24">
        <v>2925.6</v>
      </c>
      <c r="D24">
        <v>2122</v>
      </c>
      <c r="E24">
        <v>802.1</v>
      </c>
      <c r="F24">
        <v>1</v>
      </c>
      <c r="G24">
        <v>803.1</v>
      </c>
      <c r="H24">
        <v>-974</v>
      </c>
      <c r="I24">
        <v>2038.1</v>
      </c>
      <c r="J24">
        <v>31176.2</v>
      </c>
      <c r="K24">
        <v>2512.1</v>
      </c>
      <c r="L24">
        <v>22747.9</v>
      </c>
      <c r="M24">
        <v>0.81131324389952597</v>
      </c>
    </row>
    <row r="25" spans="2:13" x14ac:dyDescent="0.25">
      <c r="B25" t="s">
        <v>97</v>
      </c>
      <c r="C25">
        <v>3748.3</v>
      </c>
      <c r="D25">
        <v>2835.1</v>
      </c>
      <c r="E25">
        <v>1208.7</v>
      </c>
      <c r="F25">
        <v>0</v>
      </c>
      <c r="G25">
        <v>1208.7</v>
      </c>
      <c r="H25">
        <v>-1206.8</v>
      </c>
      <c r="I25">
        <v>2385.1</v>
      </c>
      <c r="J25">
        <v>30625.3</v>
      </c>
      <c r="K25">
        <v>4689.8999999999996</v>
      </c>
      <c r="L25">
        <v>21416.1</v>
      </c>
      <c r="M25">
        <v>0.50856095012686797</v>
      </c>
    </row>
    <row r="26" spans="2:13" x14ac:dyDescent="0.25">
      <c r="B26" t="s">
        <v>98</v>
      </c>
      <c r="C26">
        <v>3752.6</v>
      </c>
      <c r="D26">
        <v>2761.3</v>
      </c>
      <c r="E26">
        <v>1501.2</v>
      </c>
      <c r="F26">
        <v>0</v>
      </c>
      <c r="G26">
        <v>1501.2</v>
      </c>
      <c r="H26">
        <v>-1226.4000000000001</v>
      </c>
      <c r="I26">
        <v>2553.8000000000002</v>
      </c>
      <c r="J26">
        <v>40247.800000000003</v>
      </c>
      <c r="K26">
        <v>5487.7</v>
      </c>
      <c r="L26">
        <v>30727</v>
      </c>
      <c r="M26">
        <v>0.46536800481075802</v>
      </c>
    </row>
    <row r="27" spans="2:13" x14ac:dyDescent="0.25">
      <c r="B27" t="s">
        <v>99</v>
      </c>
      <c r="C27">
        <v>3881.4</v>
      </c>
      <c r="D27">
        <v>2849.7</v>
      </c>
      <c r="E27">
        <v>1746.3</v>
      </c>
      <c r="F27">
        <v>0</v>
      </c>
      <c r="G27">
        <v>1746.3</v>
      </c>
      <c r="H27">
        <v>-1282.4000000000001</v>
      </c>
      <c r="I27">
        <v>2905.6</v>
      </c>
      <c r="J27">
        <v>44327.9</v>
      </c>
      <c r="K27">
        <v>3655.5</v>
      </c>
      <c r="L27">
        <v>38797.5</v>
      </c>
      <c r="M27">
        <v>0.79485706469703099</v>
      </c>
    </row>
    <row r="28" spans="2:13" x14ac:dyDescent="0.25">
      <c r="B28" t="s">
        <v>100</v>
      </c>
      <c r="C28">
        <v>4819.8999999999996</v>
      </c>
      <c r="D28">
        <v>3443.2</v>
      </c>
      <c r="E28">
        <v>1949.9</v>
      </c>
      <c r="F28">
        <v>0</v>
      </c>
      <c r="G28">
        <v>1949.9</v>
      </c>
      <c r="H28">
        <v>-1282.4000000000001</v>
      </c>
      <c r="I28">
        <v>3729.4</v>
      </c>
      <c r="J28">
        <v>66158.5</v>
      </c>
      <c r="K28">
        <v>9067.2999999999993</v>
      </c>
      <c r="L28">
        <v>51751</v>
      </c>
      <c r="M28">
        <v>0.41130215168793299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00B050"/>
  </sheetPr>
  <dimension ref="B2:T32"/>
  <sheetViews>
    <sheetView workbookViewId="0">
      <selection activeCell="I2" sqref="I2:T8"/>
    </sheetView>
  </sheetViews>
  <sheetFormatPr defaultRowHeight="15" x14ac:dyDescent="0.25"/>
  <cols>
    <col min="3" max="3" width="10" customWidth="1"/>
    <col min="4" max="4" width="14.42578125" customWidth="1"/>
    <col min="14" max="20" width="10.5703125" bestFit="1" customWidth="1"/>
  </cols>
  <sheetData>
    <row r="2" spans="2:20" x14ac:dyDescent="0.25">
      <c r="B2" t="s">
        <v>42</v>
      </c>
      <c r="C2" t="s">
        <v>64</v>
      </c>
      <c r="D2" t="s">
        <v>1</v>
      </c>
      <c r="E2" t="s">
        <v>50</v>
      </c>
      <c r="I2" s="33" t="s">
        <v>75</v>
      </c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2:20" x14ac:dyDescent="0.25">
      <c r="C3" s="3"/>
      <c r="D3" s="1"/>
      <c r="E3" s="2"/>
      <c r="I3" t="s">
        <v>42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C4" s="3"/>
      <c r="D4" s="1"/>
      <c r="E4" s="2"/>
      <c r="I4" t="s">
        <v>10</v>
      </c>
      <c r="J4" s="3">
        <v>0</v>
      </c>
      <c r="K4" s="3">
        <f>(J4*$J6)+J4</f>
        <v>0</v>
      </c>
      <c r="L4" s="3">
        <f t="shared" ref="L4:T4" si="0">(K4*$J6)+K4</f>
        <v>0</v>
      </c>
      <c r="M4" s="3">
        <f t="shared" si="0"/>
        <v>0</v>
      </c>
      <c r="N4" s="3">
        <f t="shared" si="0"/>
        <v>0</v>
      </c>
      <c r="O4" s="3">
        <f t="shared" si="0"/>
        <v>0</v>
      </c>
      <c r="P4" s="3">
        <f t="shared" si="0"/>
        <v>0</v>
      </c>
      <c r="Q4" s="3">
        <f t="shared" si="0"/>
        <v>0</v>
      </c>
      <c r="R4" s="3">
        <f t="shared" si="0"/>
        <v>0</v>
      </c>
      <c r="S4" s="3">
        <f t="shared" si="0"/>
        <v>0</v>
      </c>
      <c r="T4" s="3">
        <f t="shared" si="0"/>
        <v>0</v>
      </c>
    </row>
    <row r="5" spans="2:20" x14ac:dyDescent="0.25">
      <c r="C5" s="3"/>
      <c r="D5" s="1"/>
      <c r="E5" s="2"/>
      <c r="I5" t="s">
        <v>47</v>
      </c>
      <c r="J5" s="3">
        <v>0</v>
      </c>
      <c r="K5" s="1" t="e">
        <f>K4/$J7</f>
        <v>#DIV/0!</v>
      </c>
      <c r="L5" s="1" t="e">
        <f t="shared" ref="L5:T5" si="1">L4/$J7</f>
        <v>#DIV/0!</v>
      </c>
      <c r="M5" s="1" t="e">
        <f t="shared" si="1"/>
        <v>#DIV/0!</v>
      </c>
      <c r="N5" s="1" t="e">
        <f t="shared" si="1"/>
        <v>#DIV/0!</v>
      </c>
      <c r="O5" s="1" t="e">
        <f t="shared" si="1"/>
        <v>#DIV/0!</v>
      </c>
      <c r="P5" s="1" t="e">
        <f t="shared" si="1"/>
        <v>#DIV/0!</v>
      </c>
      <c r="Q5" s="1" t="e">
        <f t="shared" si="1"/>
        <v>#DIV/0!</v>
      </c>
      <c r="R5" s="1" t="e">
        <f t="shared" si="1"/>
        <v>#DIV/0!</v>
      </c>
      <c r="S5" s="1" t="e">
        <f t="shared" si="1"/>
        <v>#DIV/0!</v>
      </c>
      <c r="T5" s="1" t="e">
        <f t="shared" si="1"/>
        <v>#DIV/0!</v>
      </c>
    </row>
    <row r="6" spans="2:20" x14ac:dyDescent="0.25">
      <c r="C6" s="3"/>
      <c r="D6" s="1"/>
      <c r="E6" s="2"/>
      <c r="I6" t="s">
        <v>48</v>
      </c>
      <c r="J6" s="17">
        <v>0</v>
      </c>
    </row>
    <row r="7" spans="2:20" x14ac:dyDescent="0.25">
      <c r="C7" s="3"/>
      <c r="D7" s="1"/>
      <c r="E7" s="2"/>
      <c r="I7" t="s">
        <v>49</v>
      </c>
      <c r="J7" s="2">
        <v>0</v>
      </c>
    </row>
    <row r="8" spans="2:20" x14ac:dyDescent="0.25">
      <c r="C8" s="3"/>
      <c r="D8" s="1"/>
      <c r="E8" s="2"/>
      <c r="I8" t="s">
        <v>50</v>
      </c>
      <c r="J8" s="2" t="e">
        <f>J4/$J5</f>
        <v>#DIV/0!</v>
      </c>
      <c r="K8" s="2" t="e">
        <f t="shared" ref="K8:T8" si="2">K4/$J5</f>
        <v>#DIV/0!</v>
      </c>
      <c r="L8" s="2" t="e">
        <f t="shared" si="2"/>
        <v>#DIV/0!</v>
      </c>
      <c r="M8" s="2" t="e">
        <f t="shared" si="2"/>
        <v>#DIV/0!</v>
      </c>
      <c r="N8" s="2" t="e">
        <f t="shared" si="2"/>
        <v>#DIV/0!</v>
      </c>
      <c r="O8" s="2" t="e">
        <f t="shared" si="2"/>
        <v>#DIV/0!</v>
      </c>
      <c r="P8" s="2" t="e">
        <f t="shared" si="2"/>
        <v>#DIV/0!</v>
      </c>
      <c r="Q8" s="2" t="e">
        <f t="shared" si="2"/>
        <v>#DIV/0!</v>
      </c>
      <c r="R8" s="2" t="e">
        <f t="shared" si="2"/>
        <v>#DIV/0!</v>
      </c>
      <c r="S8" s="2" t="e">
        <f t="shared" si="2"/>
        <v>#DIV/0!</v>
      </c>
      <c r="T8" s="2" t="e">
        <f t="shared" si="2"/>
        <v>#DIV/0!</v>
      </c>
    </row>
    <row r="9" spans="2:20" x14ac:dyDescent="0.25">
      <c r="C9" s="3"/>
      <c r="D9" s="1"/>
      <c r="E9" s="2"/>
    </row>
    <row r="10" spans="2:20" x14ac:dyDescent="0.25">
      <c r="C10" s="3"/>
      <c r="D10" s="1"/>
      <c r="E10" s="2"/>
    </row>
    <row r="11" spans="2:20" x14ac:dyDescent="0.25">
      <c r="C11" s="3"/>
      <c r="D11" s="1"/>
      <c r="E11" s="2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2:20" x14ac:dyDescent="0.25">
      <c r="C12" s="3"/>
      <c r="D12" s="1"/>
      <c r="E12" s="2"/>
    </row>
    <row r="13" spans="2:20" x14ac:dyDescent="0.25">
      <c r="C13" s="3"/>
      <c r="D13" s="1"/>
      <c r="E13" s="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 x14ac:dyDescent="0.25">
      <c r="C14" s="3"/>
      <c r="D14" s="1"/>
      <c r="E14" s="2"/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C15" s="3"/>
      <c r="D15" s="1"/>
      <c r="E15" s="2"/>
      <c r="J15" s="17"/>
    </row>
    <row r="16" spans="2:20" x14ac:dyDescent="0.25">
      <c r="C16" s="3"/>
      <c r="D16" s="1"/>
      <c r="E16" s="2"/>
      <c r="J16" s="2"/>
    </row>
    <row r="17" spans="3:20" x14ac:dyDescent="0.25">
      <c r="C17" s="3"/>
      <c r="D17" s="1"/>
      <c r="E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3:20" x14ac:dyDescent="0.25">
      <c r="C18" s="3"/>
      <c r="D18" s="1"/>
      <c r="E18" s="2"/>
    </row>
    <row r="19" spans="3:20" x14ac:dyDescent="0.25">
      <c r="C19" s="3"/>
      <c r="D19" s="1"/>
      <c r="E19" s="2"/>
    </row>
    <row r="20" spans="3:20" x14ac:dyDescent="0.25">
      <c r="C20" s="3"/>
      <c r="D20" s="1"/>
      <c r="E20" s="2"/>
    </row>
    <row r="21" spans="3:20" x14ac:dyDescent="0.25">
      <c r="C21" s="3"/>
      <c r="D21" s="1"/>
      <c r="E21" s="2"/>
    </row>
    <row r="22" spans="3:20" x14ac:dyDescent="0.25">
      <c r="C22" s="3"/>
      <c r="D22" s="1"/>
      <c r="E22" s="2"/>
    </row>
    <row r="23" spans="3:20" x14ac:dyDescent="0.25">
      <c r="C23" s="3"/>
      <c r="D23" s="3"/>
      <c r="E23" s="2"/>
    </row>
    <row r="24" spans="3:20" x14ac:dyDescent="0.25">
      <c r="C24" s="3"/>
      <c r="D24" s="3"/>
      <c r="E24" s="2"/>
    </row>
    <row r="25" spans="3:20" x14ac:dyDescent="0.25">
      <c r="C25" s="3"/>
      <c r="D25" s="3"/>
      <c r="E25" s="2"/>
    </row>
    <row r="26" spans="3:20" x14ac:dyDescent="0.25">
      <c r="C26" s="3"/>
      <c r="D26" s="3"/>
      <c r="E26" s="2"/>
    </row>
    <row r="27" spans="3:20" x14ac:dyDescent="0.25">
      <c r="C27" s="3"/>
      <c r="D27" s="3"/>
      <c r="E27" s="2"/>
    </row>
    <row r="28" spans="3:20" x14ac:dyDescent="0.25">
      <c r="C28" s="3"/>
      <c r="D28" s="3"/>
      <c r="E28" s="2"/>
    </row>
    <row r="29" spans="3:20" x14ac:dyDescent="0.25">
      <c r="C29" s="3"/>
      <c r="D29" s="3"/>
      <c r="E29" s="2"/>
    </row>
    <row r="30" spans="3:20" x14ac:dyDescent="0.25">
      <c r="C30" s="3"/>
      <c r="D30" s="3"/>
      <c r="E30" s="2"/>
    </row>
    <row r="31" spans="3:20" x14ac:dyDescent="0.25">
      <c r="C31" s="3"/>
      <c r="D31" s="3"/>
      <c r="E31" s="2"/>
    </row>
    <row r="32" spans="3:20" x14ac:dyDescent="0.25">
      <c r="C32" s="3"/>
      <c r="D32" s="3"/>
      <c r="E32" s="2"/>
    </row>
  </sheetData>
  <mergeCells count="2">
    <mergeCell ref="I2:T2"/>
    <mergeCell ref="I11:T1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B22A-CCDB-44C6-A28A-E9C6C20D5A00}">
  <sheetPr>
    <tabColor rgb="FFFFC000"/>
  </sheetPr>
  <dimension ref="A1"/>
  <sheetViews>
    <sheetView topLeftCell="B1" workbookViewId="0">
      <selection activeCell="B1" sqref="B1:N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00B0F0"/>
  </sheetPr>
  <dimension ref="C2:L36"/>
  <sheetViews>
    <sheetView workbookViewId="0">
      <selection activeCell="D5" sqref="D5"/>
    </sheetView>
  </sheetViews>
  <sheetFormatPr defaultRowHeight="15" x14ac:dyDescent="0.25"/>
  <sheetData>
    <row r="2" spans="3:12" x14ac:dyDescent="0.25">
      <c r="C2" s="34" t="s">
        <v>39</v>
      </c>
      <c r="D2" s="34"/>
      <c r="G2" s="35" t="s">
        <v>44</v>
      </c>
      <c r="H2" s="35"/>
      <c r="K2" s="36" t="s">
        <v>45</v>
      </c>
      <c r="L2" s="37"/>
    </row>
    <row r="3" spans="3:12" x14ac:dyDescent="0.25">
      <c r="C3" s="34"/>
      <c r="D3" s="34"/>
      <c r="G3" s="35"/>
      <c r="H3" s="35"/>
      <c r="K3" s="37"/>
      <c r="L3" s="37"/>
    </row>
    <row r="4" spans="3:12" x14ac:dyDescent="0.25">
      <c r="C4" s="7" t="s">
        <v>40</v>
      </c>
      <c r="D4" s="8">
        <v>1</v>
      </c>
      <c r="G4" s="11" t="s">
        <v>43</v>
      </c>
      <c r="H4" s="12">
        <v>1</v>
      </c>
      <c r="K4" s="14" t="s">
        <v>43</v>
      </c>
      <c r="L4" s="15">
        <v>3</v>
      </c>
    </row>
    <row r="5" spans="3:12" x14ac:dyDescent="0.25">
      <c r="C5" s="7" t="s">
        <v>41</v>
      </c>
      <c r="D5" s="9">
        <v>0.15</v>
      </c>
      <c r="G5" s="11" t="s">
        <v>41</v>
      </c>
      <c r="H5" s="13">
        <v>0.08</v>
      </c>
      <c r="K5" s="14" t="s">
        <v>40</v>
      </c>
      <c r="L5" s="15">
        <v>1</v>
      </c>
    </row>
    <row r="6" spans="3:12" x14ac:dyDescent="0.25">
      <c r="C6" s="10" t="s">
        <v>42</v>
      </c>
      <c r="D6" s="10" t="s">
        <v>43</v>
      </c>
      <c r="G6" s="4" t="s">
        <v>42</v>
      </c>
      <c r="H6" s="4" t="s">
        <v>43</v>
      </c>
      <c r="K6" s="16" t="s">
        <v>42</v>
      </c>
      <c r="L6" s="16" t="s">
        <v>46</v>
      </c>
    </row>
    <row r="7" spans="3:12" x14ac:dyDescent="0.25">
      <c r="C7">
        <v>1</v>
      </c>
      <c r="D7" s="1">
        <f>$D$4*(1+$D$5)^C7</f>
        <v>1.1499999999999999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1.3224999999999998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1.5208749999999995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1.7490062499999994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2.0113571874999994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2.3130607656249991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2.6600198804687483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3.0590228625390603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3.5178762919199191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4.0455577357079067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4.6523913960640924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5.3502501054737053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6.1527876212947614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7.0757057644889754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8.1370616291623197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9.3576208735366659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10.761264004567165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12.375453605252238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14.231771646040073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16.366537392946082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18.821518001887995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21.644745702171193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24.891457557496867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28.625176191121394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32.9189526197896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37.85679551275804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43.535314839671742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50.065612065622496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57.575453875465868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66.211771956785753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DYT</vt:lpstr>
      <vt:lpstr>PerShare</vt:lpstr>
      <vt:lpstr>Margins</vt:lpstr>
      <vt:lpstr>Growth</vt:lpstr>
      <vt:lpstr>Owner</vt:lpstr>
      <vt:lpstr>Debt</vt:lpstr>
      <vt:lpstr>Return</vt:lpstr>
      <vt:lpstr>BackTest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2022-07-04T15:21:19Z</dcterms:modified>
</cp:coreProperties>
</file>