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cb0b6f0298eff0f/Investing-Repo/Stock-XLSX/Dividend-Stocks/"/>
    </mc:Choice>
  </mc:AlternateContent>
  <xr:revisionPtr revIDLastSave="31" documentId="8_{1069C7E1-B936-4CD4-93C9-FCA0FA2807F4}" xr6:coauthVersionLast="47" xr6:coauthVersionMax="47" xr10:uidLastSave="{51FC2F76-5EC3-4D57-9E81-E17365F46AC4}"/>
  <bookViews>
    <workbookView xWindow="28680" yWindow="-120" windowWidth="29040" windowHeight="15720" tabRatio="720" activeTab="2" xr2:uid="{9825DF3D-1B58-4C24-A60D-565D808A20BC}"/>
  </bookViews>
  <sheets>
    <sheet name="DYT" sheetId="4" r:id="rId1"/>
    <sheet name="PerShare" sheetId="11" r:id="rId2"/>
    <sheet name="Margins" sheetId="2" r:id="rId3"/>
    <sheet name="Growth" sheetId="9" r:id="rId4"/>
    <sheet name="Owner" sheetId="6" r:id="rId5"/>
    <sheet name="Debt" sheetId="12" r:id="rId6"/>
    <sheet name="Return" sheetId="10" r:id="rId7"/>
    <sheet name="BackTest" sheetId="13" r:id="rId8"/>
    <sheet name="Formulas" sheetId="5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" i="9" l="1"/>
  <c r="I3" i="9"/>
  <c r="J3" i="9"/>
  <c r="K3" i="9"/>
  <c r="H5" i="9"/>
  <c r="I5" i="9"/>
  <c r="J5" i="9"/>
  <c r="K5" i="9"/>
  <c r="H6" i="9"/>
  <c r="I6" i="9"/>
  <c r="J6" i="9"/>
  <c r="K6" i="9"/>
  <c r="H7" i="9"/>
  <c r="I7" i="9"/>
  <c r="J7" i="9"/>
  <c r="K7" i="9"/>
  <c r="H8" i="9"/>
  <c r="I8" i="9"/>
  <c r="J8" i="9"/>
  <c r="K8" i="9"/>
  <c r="H9" i="9"/>
  <c r="I9" i="9"/>
  <c r="J9" i="9"/>
  <c r="K9" i="9"/>
  <c r="H10" i="9"/>
  <c r="I10" i="9"/>
  <c r="J10" i="9"/>
  <c r="K10" i="9"/>
  <c r="H11" i="9"/>
  <c r="I11" i="9"/>
  <c r="J11" i="9"/>
  <c r="K11" i="9"/>
  <c r="H12" i="9"/>
  <c r="I12" i="9"/>
  <c r="J12" i="9"/>
  <c r="K12" i="9"/>
  <c r="H13" i="9"/>
  <c r="I13" i="9"/>
  <c r="J13" i="9"/>
  <c r="K13" i="9"/>
  <c r="H14" i="9"/>
  <c r="I14" i="9"/>
  <c r="J14" i="9"/>
  <c r="K14" i="9"/>
  <c r="H15" i="9"/>
  <c r="I15" i="9"/>
  <c r="J15" i="9"/>
  <c r="K15" i="9"/>
  <c r="H16" i="9"/>
  <c r="I16" i="9"/>
  <c r="J16" i="9"/>
  <c r="K16" i="9"/>
  <c r="H17" i="9"/>
  <c r="I17" i="9"/>
  <c r="J17" i="9"/>
  <c r="K17" i="9"/>
  <c r="H18" i="9"/>
  <c r="I18" i="9"/>
  <c r="J18" i="9"/>
  <c r="K18" i="9"/>
  <c r="H19" i="9"/>
  <c r="I19" i="9"/>
  <c r="J19" i="9"/>
  <c r="K19" i="9"/>
  <c r="H20" i="9"/>
  <c r="I20" i="9"/>
  <c r="J20" i="9"/>
  <c r="K20" i="9"/>
  <c r="H21" i="9"/>
  <c r="I21" i="9"/>
  <c r="J21" i="9"/>
  <c r="K21" i="9"/>
  <c r="H22" i="9"/>
  <c r="I22" i="9"/>
  <c r="J22" i="9"/>
  <c r="K22" i="9"/>
  <c r="H23" i="9"/>
  <c r="I23" i="9"/>
  <c r="J23" i="9"/>
  <c r="K23" i="9"/>
  <c r="H24" i="9"/>
  <c r="I24" i="9"/>
  <c r="J24" i="9"/>
  <c r="K24" i="9"/>
  <c r="H25" i="9"/>
  <c r="I25" i="9"/>
  <c r="J25" i="9"/>
  <c r="K25" i="9"/>
  <c r="H26" i="9"/>
  <c r="I26" i="9"/>
  <c r="J26" i="9"/>
  <c r="K26" i="9"/>
  <c r="H27" i="9"/>
  <c r="I27" i="9"/>
  <c r="J27" i="9"/>
  <c r="K27" i="9"/>
  <c r="H28" i="9"/>
  <c r="I28" i="9"/>
  <c r="J28" i="9"/>
  <c r="K28" i="9"/>
  <c r="H29" i="9"/>
  <c r="I29" i="9"/>
  <c r="J29" i="9"/>
  <c r="K29" i="9"/>
  <c r="H30" i="9"/>
  <c r="I30" i="9"/>
  <c r="J30" i="9"/>
  <c r="K30" i="9"/>
  <c r="H31" i="9"/>
  <c r="I31" i="9"/>
  <c r="J31" i="9"/>
  <c r="K31" i="9"/>
  <c r="H32" i="9"/>
  <c r="I32" i="9"/>
  <c r="J32" i="9"/>
  <c r="K32" i="9"/>
  <c r="K4" i="9"/>
  <c r="J4" i="9"/>
  <c r="I4" i="9"/>
  <c r="H4" i="9"/>
  <c r="Q34" i="11"/>
  <c r="R34" i="11"/>
  <c r="S34" i="11"/>
  <c r="T34" i="11"/>
  <c r="T4" i="11"/>
  <c r="T6" i="11"/>
  <c r="T7" i="11"/>
  <c r="T8" i="11"/>
  <c r="T9" i="11"/>
  <c r="T10" i="11"/>
  <c r="T11" i="11"/>
  <c r="T12" i="11"/>
  <c r="T13" i="11"/>
  <c r="T14" i="11"/>
  <c r="T15" i="11"/>
  <c r="T16" i="11"/>
  <c r="T17" i="11"/>
  <c r="T18" i="11"/>
  <c r="T19" i="11"/>
  <c r="T20" i="11"/>
  <c r="T21" i="11"/>
  <c r="T22" i="11"/>
  <c r="T23" i="11"/>
  <c r="T24" i="11"/>
  <c r="T25" i="11"/>
  <c r="T26" i="11"/>
  <c r="T27" i="11"/>
  <c r="T28" i="11"/>
  <c r="T29" i="11"/>
  <c r="T30" i="11"/>
  <c r="T31" i="11"/>
  <c r="T32" i="11"/>
  <c r="T33" i="11"/>
  <c r="T5" i="11"/>
  <c r="S4" i="11"/>
  <c r="S6" i="11"/>
  <c r="S7" i="11"/>
  <c r="S8" i="11"/>
  <c r="S9" i="11"/>
  <c r="S10" i="11"/>
  <c r="S11" i="11"/>
  <c r="S12" i="11"/>
  <c r="S13" i="11"/>
  <c r="S14" i="11"/>
  <c r="S15" i="11"/>
  <c r="S16" i="11"/>
  <c r="S17" i="11"/>
  <c r="S18" i="11"/>
  <c r="S19" i="11"/>
  <c r="S20" i="11"/>
  <c r="S21" i="11"/>
  <c r="S22" i="11"/>
  <c r="S23" i="11"/>
  <c r="S24" i="11"/>
  <c r="S25" i="11"/>
  <c r="S26" i="11"/>
  <c r="S27" i="11"/>
  <c r="S28" i="11"/>
  <c r="S29" i="11"/>
  <c r="S30" i="11"/>
  <c r="S31" i="11"/>
  <c r="S32" i="11"/>
  <c r="S33" i="11"/>
  <c r="S5" i="11"/>
  <c r="R4" i="11"/>
  <c r="R6" i="11"/>
  <c r="R7" i="11"/>
  <c r="R8" i="11"/>
  <c r="R9" i="11"/>
  <c r="R10" i="11"/>
  <c r="R11" i="11"/>
  <c r="R12" i="11"/>
  <c r="R13" i="11"/>
  <c r="R14" i="11"/>
  <c r="R15" i="11"/>
  <c r="R16" i="11"/>
  <c r="R17" i="11"/>
  <c r="R18" i="11"/>
  <c r="R19" i="11"/>
  <c r="R20" i="11"/>
  <c r="R21" i="11"/>
  <c r="R22" i="11"/>
  <c r="R23" i="11"/>
  <c r="R24" i="11"/>
  <c r="R25" i="11"/>
  <c r="R26" i="11"/>
  <c r="R27" i="11"/>
  <c r="R28" i="11"/>
  <c r="R29" i="11"/>
  <c r="R30" i="11"/>
  <c r="R31" i="11"/>
  <c r="R32" i="11"/>
  <c r="R33" i="11"/>
  <c r="R5" i="11"/>
  <c r="Q4" i="11"/>
  <c r="Q6" i="11"/>
  <c r="Q7" i="11"/>
  <c r="Q8" i="11"/>
  <c r="Q9" i="11"/>
  <c r="Q10" i="11"/>
  <c r="Q11" i="11"/>
  <c r="Q12" i="11"/>
  <c r="Q13" i="11"/>
  <c r="Q14" i="11"/>
  <c r="Q15" i="11"/>
  <c r="Q16" i="11"/>
  <c r="Q17" i="11"/>
  <c r="Q18" i="11"/>
  <c r="Q19" i="11"/>
  <c r="Q20" i="11"/>
  <c r="Q21" i="11"/>
  <c r="Q22" i="11"/>
  <c r="Q23" i="11"/>
  <c r="Q24" i="11"/>
  <c r="Q25" i="11"/>
  <c r="Q26" i="11"/>
  <c r="Q27" i="11"/>
  <c r="Q28" i="11"/>
  <c r="Q29" i="11"/>
  <c r="Q30" i="11"/>
  <c r="Q31" i="11"/>
  <c r="Q32" i="11"/>
  <c r="Q33" i="11"/>
  <c r="Q5" i="11"/>
  <c r="J8" i="10"/>
  <c r="K4" i="10"/>
  <c r="L4" i="10" s="1"/>
  <c r="M4" i="10" s="1"/>
  <c r="N4" i="10" s="1"/>
  <c r="O4" i="10" s="1"/>
  <c r="P4" i="10" s="1"/>
  <c r="Q4" i="10" s="1"/>
  <c r="R4" i="10" s="1"/>
  <c r="S4" i="10" s="1"/>
  <c r="T4" i="10" s="1"/>
  <c r="T8" i="10" s="1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K5" i="10" l="1"/>
  <c r="K8" i="10"/>
  <c r="S8" i="10"/>
  <c r="Q5" i="10"/>
  <c r="T5" i="10"/>
  <c r="N8" i="10"/>
  <c r="R5" i="10"/>
  <c r="L8" i="10"/>
  <c r="P5" i="10"/>
  <c r="R8" i="10"/>
  <c r="O5" i="10"/>
  <c r="Q8" i="10"/>
  <c r="N5" i="10"/>
  <c r="P8" i="10"/>
  <c r="M5" i="10"/>
  <c r="O8" i="10"/>
  <c r="L5" i="10"/>
  <c r="S5" i="10"/>
  <c r="M8" i="10"/>
</calcChain>
</file>

<file path=xl/sharedStrings.xml><?xml version="1.0" encoding="utf-8"?>
<sst xmlns="http://schemas.openxmlformats.org/spreadsheetml/2006/main" count="253" uniqueCount="106">
  <si>
    <t>PriceMean</t>
  </si>
  <si>
    <t>PriceMedian</t>
  </si>
  <si>
    <t>DivMean</t>
  </si>
  <si>
    <t>DivMedian</t>
  </si>
  <si>
    <t>CY</t>
  </si>
  <si>
    <t>Fiscal Year</t>
  </si>
  <si>
    <t>EPS</t>
  </si>
  <si>
    <t>FY</t>
  </si>
  <si>
    <t>Revenue</t>
  </si>
  <si>
    <t>RevGro</t>
  </si>
  <si>
    <t>Dividend</t>
  </si>
  <si>
    <t>DivGro</t>
  </si>
  <si>
    <t>MarketValue</t>
  </si>
  <si>
    <t>SharesOutstanding</t>
  </si>
  <si>
    <t>ShareGro</t>
  </si>
  <si>
    <t>CashFromOps</t>
  </si>
  <si>
    <t>FCF</t>
  </si>
  <si>
    <t>CashAndEquivalents</t>
  </si>
  <si>
    <t>MarketSecurities</t>
  </si>
  <si>
    <t>Treasury</t>
  </si>
  <si>
    <t>CurrentAssets</t>
  </si>
  <si>
    <t>LongAssets</t>
  </si>
  <si>
    <t>CurrentLiabilities</t>
  </si>
  <si>
    <t>LongLiabilities</t>
  </si>
  <si>
    <t>COGS</t>
  </si>
  <si>
    <t>GrossProfit</t>
  </si>
  <si>
    <t>GPM</t>
  </si>
  <si>
    <t>OperatingProfit</t>
  </si>
  <si>
    <t>OPEX</t>
  </si>
  <si>
    <t>OPM</t>
  </si>
  <si>
    <t>NetProfit</t>
  </si>
  <si>
    <t>NetMargin</t>
  </si>
  <si>
    <t>CAPEX</t>
  </si>
  <si>
    <t>CapexMargin</t>
  </si>
  <si>
    <t>Dividends</t>
  </si>
  <si>
    <t>DivMargin</t>
  </si>
  <si>
    <t>Issues</t>
  </si>
  <si>
    <t>BuyBack</t>
  </si>
  <si>
    <t>OwnersDistribution</t>
  </si>
  <si>
    <t>FV = PV(1 + r)^n</t>
  </si>
  <si>
    <t>PV</t>
  </si>
  <si>
    <t>rate</t>
  </si>
  <si>
    <t>Year</t>
  </si>
  <si>
    <t>FV</t>
  </si>
  <si>
    <t>PV = FV/(1 + r)^n</t>
  </si>
  <si>
    <t xml:space="preserve">CAGR (rate) = (FV/PV)^(1/n) - 1 </t>
  </si>
  <si>
    <t>Rate</t>
  </si>
  <si>
    <t>Price</t>
  </si>
  <si>
    <t>Growth</t>
  </si>
  <si>
    <t>Pivot</t>
  </si>
  <si>
    <t>YOC</t>
  </si>
  <si>
    <t>PriceMin</t>
  </si>
  <si>
    <t>PriceMax</t>
  </si>
  <si>
    <t>DivLow</t>
  </si>
  <si>
    <t>DivHigh</t>
  </si>
  <si>
    <t>PriceLow</t>
  </si>
  <si>
    <t>PriceHigh</t>
  </si>
  <si>
    <t>Rev</t>
  </si>
  <si>
    <t>RevLow</t>
  </si>
  <si>
    <t>RevHigh</t>
  </si>
  <si>
    <t>FCFLow</t>
  </si>
  <si>
    <t>FCFHigh</t>
  </si>
  <si>
    <t>EPSLow</t>
  </si>
  <si>
    <t>EPSHigh</t>
  </si>
  <si>
    <t>Div</t>
  </si>
  <si>
    <t>FCFGro</t>
  </si>
  <si>
    <t>EPSGro</t>
  </si>
  <si>
    <t>MarketGro</t>
  </si>
  <si>
    <t>CFOMargin</t>
  </si>
  <si>
    <t>FCFMargin</t>
  </si>
  <si>
    <t>TotalCash</t>
  </si>
  <si>
    <t>CurrentRatio</t>
  </si>
  <si>
    <t>CFO</t>
  </si>
  <si>
    <t>DivFCF</t>
  </si>
  <si>
    <t>10YT</t>
  </si>
  <si>
    <t xml:space="preserve">[AnalysisDate: Mar 22 ] </t>
  </si>
  <si>
    <t>1992-12</t>
  </si>
  <si>
    <t>1993-12</t>
  </si>
  <si>
    <t>1994-12</t>
  </si>
  <si>
    <t>1995-12</t>
  </si>
  <si>
    <t>1996-12</t>
  </si>
  <si>
    <t>1997-12</t>
  </si>
  <si>
    <t>1998-12</t>
  </si>
  <si>
    <t>1999-12</t>
  </si>
  <si>
    <t>2000-12</t>
  </si>
  <si>
    <t>2001-12</t>
  </si>
  <si>
    <t>2002-12</t>
  </si>
  <si>
    <t>2003-12</t>
  </si>
  <si>
    <t>2004-12</t>
  </si>
  <si>
    <t>2005-12</t>
  </si>
  <si>
    <t>2006-12</t>
  </si>
  <si>
    <t>2007-12</t>
  </si>
  <si>
    <t>2008-12</t>
  </si>
  <si>
    <t>2009-12</t>
  </si>
  <si>
    <t>2010-12</t>
  </si>
  <si>
    <t>2011-12</t>
  </si>
  <si>
    <t>2012-12</t>
  </si>
  <si>
    <t>2013-12</t>
  </si>
  <si>
    <t>2014-12</t>
  </si>
  <si>
    <t>2015-12</t>
  </si>
  <si>
    <t>2016-12</t>
  </si>
  <si>
    <t>2017-12</t>
  </si>
  <si>
    <t>2018-12</t>
  </si>
  <si>
    <t>2019-12</t>
  </si>
  <si>
    <t>2020-12</t>
  </si>
  <si>
    <t>2021-12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</si>
</sst>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0.0"/>
    <numFmt numFmtId="165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0">
    <xf numFmtId="0" fontId="0" fillId="0" borderId="0" xfId="0"/>
    <xf numFmtId="44" fontId="0" fillId="0" borderId="0" xfId="0" applyNumberFormat="1"/>
    <xf numFmtId="10" fontId="0" fillId="0" borderId="0" xfId="1" applyNumberFormat="1" applyFont="1"/>
    <xf numFmtId="44" fontId="0" fillId="0" borderId="0" xfId="2" applyFont="1"/>
    <xf numFmtId="0" fontId="0" fillId="3" borderId="0" xfId="0" applyFill="1"/>
    <xf numFmtId="9" fontId="0" fillId="3" borderId="0" xfId="1" applyNumberFormat="1" applyFont="1" applyFill="1"/>
    <xf numFmtId="9" fontId="0" fillId="3" borderId="0" xfId="1" applyFont="1" applyFill="1"/>
    <xf numFmtId="0" fontId="2" fillId="2" borderId="1" xfId="0" applyFont="1" applyFill="1" applyBorder="1"/>
    <xf numFmtId="44" fontId="2" fillId="2" borderId="1" xfId="2" applyFont="1" applyFill="1" applyBorder="1"/>
    <xf numFmtId="9" fontId="2" fillId="2" borderId="1" xfId="1" applyFont="1" applyFill="1" applyBorder="1"/>
    <xf numFmtId="0" fontId="0" fillId="2" borderId="1" xfId="0" applyFill="1" applyBorder="1"/>
    <xf numFmtId="0" fontId="2" fillId="3" borderId="1" xfId="0" applyFont="1" applyFill="1" applyBorder="1"/>
    <xf numFmtId="44" fontId="2" fillId="3" borderId="1" xfId="2" applyFont="1" applyFill="1" applyBorder="1"/>
    <xf numFmtId="9" fontId="2" fillId="3" borderId="1" xfId="1" applyFont="1" applyFill="1" applyBorder="1"/>
    <xf numFmtId="0" fontId="2" fillId="4" borderId="1" xfId="0" applyFont="1" applyFill="1" applyBorder="1"/>
    <xf numFmtId="44" fontId="2" fillId="4" borderId="1" xfId="2" applyFont="1" applyFill="1" applyBorder="1"/>
    <xf numFmtId="0" fontId="0" fillId="4" borderId="0" xfId="0" applyFill="1"/>
    <xf numFmtId="165" fontId="0" fillId="0" borderId="0" xfId="1" applyNumberFormat="1" applyFont="1"/>
    <xf numFmtId="0" fontId="0" fillId="2" borderId="0" xfId="0" applyFill="1"/>
    <xf numFmtId="0" fontId="0" fillId="5" borderId="0" xfId="0" applyFill="1"/>
    <xf numFmtId="44" fontId="0" fillId="5" borderId="0" xfId="2" applyFont="1" applyFill="1"/>
    <xf numFmtId="164" fontId="0" fillId="5" borderId="0" xfId="0" applyNumberFormat="1" applyFill="1"/>
    <xf numFmtId="44" fontId="0" fillId="5" borderId="0" xfId="0" applyNumberFormat="1" applyFill="1"/>
    <xf numFmtId="10" fontId="0" fillId="5" borderId="0" xfId="1" applyNumberFormat="1" applyFont="1" applyFill="1"/>
    <xf numFmtId="44" fontId="0" fillId="3" borderId="0" xfId="2" applyFont="1" applyFill="1"/>
    <xf numFmtId="164" fontId="0" fillId="3" borderId="0" xfId="0" applyNumberFormat="1" applyFill="1"/>
    <xf numFmtId="0" fontId="0" fillId="6" borderId="0" xfId="0" applyFill="1"/>
    <xf numFmtId="44" fontId="0" fillId="3" borderId="0" xfId="0" applyNumberFormat="1" applyFill="1"/>
    <xf numFmtId="10" fontId="0" fillId="3" borderId="0" xfId="1" applyNumberFormat="1" applyFont="1" applyFill="1"/>
    <xf numFmtId="10" fontId="0" fillId="2" borderId="0" xfId="1" applyNumberFormat="1" applyFont="1" applyFill="1"/>
    <xf numFmtId="44" fontId="0" fillId="2" borderId="0" xfId="0" applyNumberFormat="1" applyFill="1"/>
    <xf numFmtId="9" fontId="0" fillId="6" borderId="0" xfId="1" applyFont="1" applyFill="1"/>
    <xf numFmtId="0" fontId="0" fillId="7" borderId="0" xfId="0" applyFill="1"/>
    <xf numFmtId="0" fontId="0" fillId="0" borderId="0" xfId="0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10" fontId="0" fillId="7" borderId="0" xfId="1" applyNumberFormat="1" applyFont="1" applyFill="1"/>
    <xf numFmtId="44" fontId="0" fillId="0" borderId="0" xfId="2" applyNumberFormat="1" applyFont="1"/>
  </cellXfs>
  <cellStyles count="3">
    <cellStyle name="Currency" xfId="2" builtinId="4"/>
    <cellStyle name="Normal" xfId="0" builtinId="0"/>
    <cellStyle name="Percent" xfId="1" builtinId="5"/>
  </cellStyles>
  <dxfs count="46">
    <dxf>
      <numFmt numFmtId="34" formatCode="_(&quot;$&quot;* #,##0.00_);_(&quot;$&quot;* \(#,##0.00\);_(&quot;$&quot;* &quot;-&quot;??_);_(@_)"/>
    </dxf>
    <dxf>
      <fill>
        <patternFill patternType="solid">
          <fgColor indexed="64"/>
          <bgColor theme="4" tint="0.39997558519241921"/>
        </patternFill>
      </fill>
    </dxf>
    <dxf>
      <numFmt numFmtId="164" formatCode="0.0"/>
      <fill>
        <patternFill patternType="solid">
          <fgColor indexed="64"/>
          <bgColor rgb="FFFF0000"/>
        </patternFill>
      </fill>
    </dxf>
    <dxf>
      <numFmt numFmtId="14" formatCode="0.00%"/>
      <fill>
        <patternFill patternType="solid">
          <fgColor indexed="64"/>
          <bgColor rgb="FFFFC000"/>
        </patternFill>
      </fill>
    </dxf>
    <dxf>
      <numFmt numFmtId="14" formatCode="0.00%"/>
      <fill>
        <patternFill patternType="solid">
          <fgColor indexed="64"/>
          <bgColor rgb="FF00B0F0"/>
        </patternFill>
      </fill>
    </dxf>
    <dxf>
      <numFmt numFmtId="14" formatCode="0.00%"/>
    </dxf>
    <dxf>
      <fill>
        <patternFill patternType="solid">
          <fgColor indexed="64"/>
          <bgColor rgb="FF0070C0"/>
        </patternFill>
      </fill>
    </dxf>
    <dxf>
      <numFmt numFmtId="34" formatCode="_(&quot;$&quot;* #,##0.00_);_(&quot;$&quot;* \(#,##0.00\);_(&quot;$&quot;* &quot;-&quot;??_);_(@_)"/>
    </dxf>
    <dxf>
      <fill>
        <patternFill patternType="solid">
          <fgColor indexed="64"/>
          <bgColor theme="4" tint="0.39997558519241921"/>
        </patternFill>
      </fill>
    </dxf>
    <dxf>
      <numFmt numFmtId="34" formatCode="_(&quot;$&quot;* #,##0.00_);_(&quot;$&quot;* \(#,##0.00\);_(&quot;$&quot;* &quot;-&quot;??_);_(@_)"/>
    </dxf>
    <dxf>
      <border>
        <bottom style="thin">
          <color indexed="64"/>
        </bottom>
      </border>
    </dxf>
    <dxf>
      <fill>
        <patternFill patternType="solid">
          <fgColor indexed="64"/>
          <bgColor rgb="FF00B0F0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ill>
        <patternFill>
          <fgColor indexed="64"/>
          <bgColor rgb="FF00B050"/>
        </patternFill>
      </fill>
    </dxf>
    <dxf>
      <fill>
        <patternFill>
          <fgColor indexed="64"/>
          <bgColor rgb="FF00B050"/>
        </patternFill>
      </fill>
    </dxf>
    <dxf>
      <fill>
        <patternFill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numFmt numFmtId="13" formatCode="0%"/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numFmt numFmtId="164" formatCode="0.0"/>
      <fill>
        <patternFill patternType="solid">
          <fgColor indexed="64"/>
          <bgColor theme="4" tint="0.39997558519241921"/>
        </patternFill>
      </fill>
    </dxf>
    <dxf>
      <numFmt numFmtId="164" formatCode="0.0"/>
      <fill>
        <patternFill patternType="solid">
          <fgColor indexed="64"/>
          <bgColor rgb="FFFF0000"/>
        </patternFill>
      </fill>
    </dxf>
    <dxf>
      <numFmt numFmtId="164" formatCode="0.0"/>
      <fill>
        <patternFill patternType="solid">
          <fgColor indexed="64"/>
          <bgColor theme="4" tint="0.39997558519241921"/>
        </patternFill>
      </fill>
    </dxf>
    <dxf>
      <numFmt numFmtId="164" formatCode="0.0"/>
      <fill>
        <patternFill patternType="solid">
          <fgColor indexed="64"/>
          <bgColor rgb="FFFF0000"/>
        </patternFill>
      </fill>
    </dxf>
    <dxf>
      <numFmt numFmtId="164" formatCode="0.0"/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theme="4" tint="0.39997558519241921"/>
        </patternFill>
      </fill>
    </dxf>
    <dxf>
      <numFmt numFmtId="14" formatCode="0.00%"/>
    </dxf>
    <dxf>
      <numFmt numFmtId="14" formatCode="0.00%"/>
      <fill>
        <patternFill patternType="solid">
          <fgColor indexed="64"/>
          <bgColor rgb="FFFF0000"/>
        </patternFill>
      </fill>
    </dxf>
    <dxf>
      <numFmt numFmtId="14" formatCode="0.00%"/>
      <fill>
        <patternFill patternType="solid">
          <fgColor indexed="64"/>
          <bgColor theme="4" tint="0.39997558519241921"/>
        </patternFill>
      </fill>
    </dxf>
    <dxf>
      <numFmt numFmtId="34" formatCode="_(&quot;$&quot;* #,##0.00_);_(&quot;$&quot;* \(#,##0.00\);_(&quot;$&quot;* &quot;-&quot;??_);_(@_)"/>
      <fill>
        <patternFill patternType="solid">
          <fgColor indexed="64"/>
          <bgColor rgb="FF00B0F0"/>
        </patternFill>
      </fill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  <fill>
        <patternFill patternType="solid">
          <fgColor indexed="64"/>
          <bgColor rgb="FFFF0000"/>
        </patternFill>
      </fill>
    </dxf>
    <dxf>
      <numFmt numFmtId="34" formatCode="_(&quot;$&quot;* #,##0.00_);_(&quot;$&quot;* \(#,##0.00\);_(&quot;$&quot;* &quot;-&quot;??_);_(@_)"/>
      <fill>
        <patternFill patternType="solid">
          <fgColor indexed="64"/>
          <bgColor theme="4" tint="0.399975585192419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C465B3B-07DF-45B2-A4C7-6673C75C36E3}" name="Table1" displayName="Table1" ref="B3:K33" totalsRowShown="0">
  <autoFilter ref="B3:K33" xr:uid="{CC465B3B-07DF-45B2-A4C7-6673C75C36E3}"/>
  <tableColumns count="10">
    <tableColumn id="1" xr3:uid="{C9E7A322-3B72-4FD9-A543-8D859BB5B277}" name="CY"/>
    <tableColumn id="2" xr3:uid="{CC7E0DC4-C81C-4EAB-B498-D06AAA4CFA12}" name="PriceMin" dataDxfId="45"/>
    <tableColumn id="3" xr3:uid="{59C0C3F5-1927-4D3A-A9F5-9442547A4B36}" name="PriceMax" dataDxfId="44"/>
    <tableColumn id="4" xr3:uid="{CE3C0130-A44E-4882-985C-70F35028953D}" name="PriceMean" dataDxfId="43"/>
    <tableColumn id="5" xr3:uid="{8EF5D246-211D-4EE5-99F0-22A9BA1261B6}" name="PriceMedian" dataDxfId="42"/>
    <tableColumn id="6" xr3:uid="{60F9DAEA-0E91-491A-918D-91BC5E3E4832}" name="DivLow" dataDxfId="41" dataCellStyle="Percent"/>
    <tableColumn id="7" xr3:uid="{131C0FD6-FF3D-40D2-86BF-0CA31FEFDFB4}" name="DivHigh" dataDxfId="40" dataCellStyle="Percent"/>
    <tableColumn id="8" xr3:uid="{3A4DF5EF-35AA-4285-9F70-645E7BDAD0C5}" name="DivMean" dataDxfId="39" dataCellStyle="Percent"/>
    <tableColumn id="9" xr3:uid="{B95D3B00-F5E6-483D-8585-A79B6158BCB3}" name="DivMedian" dataDxfId="4" dataCellStyle="Percent"/>
    <tableColumn id="10" xr3:uid="{C10088D7-01FC-4262-A4A2-81AA879ABE83}" name="10YT" dataDxfId="3" dataCellStyle="Percent"/>
  </tableColumns>
  <tableStyleInfo name="TableStyleMedium15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3ED64007-492B-456F-8063-EF02A084B9CB}" name="Table1811" displayName="Table1811" ref="K6:L36" totalsRowShown="0" headerRowDxfId="6">
  <autoFilter ref="K6:L36" xr:uid="{3ED64007-492B-456F-8063-EF02A084B9CB}"/>
  <tableColumns count="2">
    <tableColumn id="1" xr3:uid="{4B2C27D7-EBA6-4D7A-AFDB-FED4AF0B645A}" name="Year"/>
    <tableColumn id="2" xr3:uid="{92AF3836-C75C-4E36-8604-B5FA0784AC0B}" name="Rate" dataDxfId="5" dataCellStyle="Percent">
      <calculatedColumnFormula>($L$4/$L$5)^(1/K7)-1</calculatedColumnFormula>
    </tableColumn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0671DA0-6975-463D-88D8-DF5B851D74DD}" name="Table2" displayName="Table2" ref="B3:T34" totalsRowShown="0">
  <autoFilter ref="B3:T34" xr:uid="{10671DA0-6975-463D-88D8-DF5B851D74DD}"/>
  <tableColumns count="19">
    <tableColumn id="1" xr3:uid="{E95A5EA6-8C37-450D-BF76-C50C15336E54}" name="FY"/>
    <tableColumn id="2" xr3:uid="{8747F51E-820F-4468-BCC3-48363D5907BA}" name="PriceLow" dataDxfId="38" dataCellStyle="Currency"/>
    <tableColumn id="3" xr3:uid="{0384F1EE-FFB5-407C-BEE1-9ACA12902632}" name="PriceHigh" dataDxfId="37" dataCellStyle="Currency"/>
    <tableColumn id="4" xr3:uid="{CB7E9246-F4BD-4729-AEEF-6B492176E463}" name="Rev" dataCellStyle="Currency"/>
    <tableColumn id="5" xr3:uid="{38E590BD-6779-455E-AAD6-D6BF73040176}" name="RevLow" dataDxfId="36"/>
    <tableColumn id="6" xr3:uid="{A824D407-B985-4B0A-963D-1C4B29E61195}" name="RevHigh" dataDxfId="35"/>
    <tableColumn id="7" xr3:uid="{8449A9C0-E2CF-4912-B46C-514654E50275}" name="FCF" dataCellStyle="Currency"/>
    <tableColumn id="8" xr3:uid="{05F0B1A5-314B-4E98-8ECF-282F17A63780}" name="FCFLow" dataDxfId="34"/>
    <tableColumn id="9" xr3:uid="{2F81A370-4427-43EF-9614-E702E70853F8}" name="FCFHigh" dataDxfId="33"/>
    <tableColumn id="10" xr3:uid="{C216ACE0-25C2-44B8-9536-29C417ACD356}" name="EPS" dataCellStyle="Currency"/>
    <tableColumn id="11" xr3:uid="{0194C2E4-463D-4C97-B0B9-2713EB0DADE9}" name="EPSLow" dataDxfId="32"/>
    <tableColumn id="12" xr3:uid="{7E27F257-4F4B-47A6-BE74-21F38CA09F32}" name="EPSHigh" dataDxfId="2"/>
    <tableColumn id="13" xr3:uid="{62E4CEDC-B5C5-4284-A3D3-670D7BC4FD02}" name="Div" dataDxfId="0" dataCellStyle="Currency"/>
    <tableColumn id="14" xr3:uid="{EB74DD92-9E7F-48A7-AE9F-413C8D7251CD}" name="DivLow" dataDxfId="1"/>
    <tableColumn id="15" xr3:uid="{770C5EEB-09CD-42F9-842E-34230217C9C6}" name="DivHigh" dataDxfId="31"/>
    <tableColumn id="16" xr3:uid="{E6FED66A-5F7A-45B1-8AE3-DC2E925490AF}" name="RevGro" dataDxfId="30" dataCellStyle="Percent"/>
    <tableColumn id="17" xr3:uid="{10B36EBE-D179-42F0-91B7-35130E27E2E4}" name="FCFGro" dataDxfId="29" dataCellStyle="Percent"/>
    <tableColumn id="18" xr3:uid="{01FB4025-6FED-4479-9C79-4C9929B4E07E}" name="EPSGro" dataDxfId="28" dataCellStyle="Percent"/>
    <tableColumn id="19" xr3:uid="{A0F36E0A-BED1-4884-8B05-429AC70F5C35}" name="DivGro" dataDxfId="27" dataCellStyle="Percent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D7DA046-7075-438B-BFBC-B4556CD2103D}" name="Table4" displayName="Table4" ref="B2:T32" totalsRowShown="0">
  <autoFilter ref="B2:T32" xr:uid="{0D7DA046-7075-438B-BFBC-B4556CD2103D}"/>
  <tableColumns count="19">
    <tableColumn id="1" xr3:uid="{3F5F9C79-4C31-4944-BCB0-2990117413CC}" name="Fiscal Year"/>
    <tableColumn id="2" xr3:uid="{0100CB9B-0B1E-4AE3-A93A-157826699440}" name="Revenue" dataCellStyle="Currency"/>
    <tableColumn id="3" xr3:uid="{8995E4D4-8874-461E-93C5-327ACC075324}" name="COGS" dataCellStyle="Currency"/>
    <tableColumn id="4" xr3:uid="{CF0B1E73-E41D-40D1-BBF1-13908B9B0BB1}" name="GrossProfit" dataCellStyle="Currency"/>
    <tableColumn id="5" xr3:uid="{CBBA3C59-2213-45FC-9426-A68FF4739382}" name="GPM" dataDxfId="26" dataCellStyle="Percent"/>
    <tableColumn id="6" xr3:uid="{BBED7933-CE88-4919-98AC-D952F483A7DC}" name="OperatingProfit" dataCellStyle="Currency"/>
    <tableColumn id="7" xr3:uid="{05C2A352-ECAB-468A-89F8-6C1DCCAB2D7C}" name="OPEX" dataCellStyle="Currency"/>
    <tableColumn id="8" xr3:uid="{1FE6E753-9C99-4EE3-AF59-80A8E0984E8C}" name="OPM" dataDxfId="25" dataCellStyle="Percent"/>
    <tableColumn id="9" xr3:uid="{6F33ACA0-58FC-4A42-AE23-29CB12B46808}" name="NetProfit" dataCellStyle="Currency"/>
    <tableColumn id="10" xr3:uid="{C35EB3C6-5BDB-4D32-AE01-CD9DB9910314}" name="NetMargin" dataDxfId="24" dataCellStyle="Percent"/>
    <tableColumn id="11" xr3:uid="{F0364200-1EE9-45E1-B7A7-2B6C5AC7A838}" name="CashFromOps" dataCellStyle="Currency"/>
    <tableColumn id="12" xr3:uid="{0119C3F0-E3BA-465F-BA8C-1C6E43BFD01B}" name="CFOMargin" dataDxfId="23" dataCellStyle="Percent"/>
    <tableColumn id="13" xr3:uid="{A8179D66-84F1-4F36-8FB7-10813A416F83}" name="CAPEX" dataCellStyle="Currency"/>
    <tableColumn id="14" xr3:uid="{AA40C489-FB64-4695-8679-DF4FA0272927}" name="CapexMargin" dataDxfId="22" dataCellStyle="Percent"/>
    <tableColumn id="15" xr3:uid="{343D3F24-35EA-43E4-9FF6-71A091DF978D}" name="FCF" dataCellStyle="Currency"/>
    <tableColumn id="16" xr3:uid="{A0353AB7-F60E-4E4E-9A76-3F64464B1E0E}" name="FCFMargin" dataDxfId="21" dataCellStyle="Percent"/>
    <tableColumn id="17" xr3:uid="{06343001-9D9F-49FB-B0BE-9993266C63C8}" name="Dividends" dataCellStyle="Currency"/>
    <tableColumn id="18" xr3:uid="{94B42F0E-2425-4CD1-A347-8FD257F65F7A}" name="DivMargin" dataDxfId="20" dataCellStyle="Percent"/>
    <tableColumn id="19" xr3:uid="{A7B0613E-2510-403B-84F1-CC47FA5761A0}" name="DivFCF" dataDxfId="19" dataCellStyle="Percent"/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F0D0435-2E7C-4A01-A0A2-4FADAD54E4E2}" name="Table3" displayName="Table3" ref="B2:K32" totalsRowShown="0">
  <autoFilter ref="B2:K32" xr:uid="{1F0D0435-2E7C-4A01-A0A2-4FADAD54E4E2}"/>
  <tableColumns count="10">
    <tableColumn id="1" xr3:uid="{62EBC43D-E479-41D4-A87F-392537BB888A}" name="Fiscal Year"/>
    <tableColumn id="2" xr3:uid="{B44E26B7-745B-4E98-BAD6-D6759FA4E6D3}" name="Revenue" dataCellStyle="Currency"/>
    <tableColumn id="7" xr3:uid="{8772C3DC-BEB0-4C99-B4C2-26488FFA7EFA}" name="FCF" dataDxfId="18" dataCellStyle="Currency"/>
    <tableColumn id="4" xr3:uid="{79A83570-1D08-4443-87B5-EFEA379F44BA}" name="Dividend" dataCellStyle="Currency"/>
    <tableColumn id="8" xr3:uid="{2D92246E-BF59-46D6-A0EC-301AE06C6133}" name="MarketValue" dataCellStyle="Currency"/>
    <tableColumn id="10" xr3:uid="{B0D51114-3CC5-4A00-9EB3-FC1FE1BD06C4}" name="SharesOutstanding"/>
    <tableColumn id="11" xr3:uid="{58A6D5ED-FBAA-4549-8852-30F681A965E9}" name="ShareGro" dataDxfId="17"/>
    <tableColumn id="3" xr3:uid="{90D268FB-EEBA-43ED-973B-1C46E55CA5B7}" name="RevGro" dataDxfId="16" dataCellStyle="Currency"/>
    <tableColumn id="5" xr3:uid="{D11E9BA3-DAAF-47B8-A118-CF07526260D6}" name="DivGro" dataDxfId="15" dataCellStyle="Currency"/>
    <tableColumn id="6" xr3:uid="{D77C996E-20E0-4B4F-8363-FC1AB4244869}" name="MarketGro" dataDxfId="14" dataCellStyle="Currency"/>
  </tableColumns>
  <tableStyleInfo name="TableStyleMedium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77D9C18-C608-4399-86E2-E75BAF9E75EA}" name="Table6" displayName="Table6" ref="B2:H32" totalsRowShown="0" dataCellStyle="Currency">
  <autoFilter ref="B2:H32" xr:uid="{177D9C18-C608-4399-86E2-E75BAF9E75EA}"/>
  <tableColumns count="7">
    <tableColumn id="1" xr3:uid="{CA0478AF-0C3D-49DA-A47B-8D405999257A}" name="Fiscal Year"/>
    <tableColumn id="6" xr3:uid="{0EF9D098-7DAA-4323-9D85-15AB6466CA1C}" name="CFO" dataCellStyle="Currency"/>
    <tableColumn id="7" xr3:uid="{40AAE5BD-AAB8-4EDB-9A77-D789C3AF7CBF}" name="FCF" dataCellStyle="Currency"/>
    <tableColumn id="2" xr3:uid="{09900E34-29ED-4E0B-9C7E-26353F97DCB2}" name="Issues" dataCellStyle="Currency"/>
    <tableColumn id="3" xr3:uid="{F5627C13-55D5-46F2-AD46-C2D7BD813742}" name="BuyBack" dataCellStyle="Currency"/>
    <tableColumn id="4" xr3:uid="{64022395-741A-44EF-BEE0-971C1E6E402C}" name="Dividend" dataCellStyle="Currency"/>
    <tableColumn id="5" xr3:uid="{9485D2F2-D9B8-47EB-A763-FD2AD654A1DA}" name="OwnersDistribution" dataCellStyle="Currency"/>
  </tableColumns>
  <tableStyleInfo name="TableStyleMedium1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1D609BA-D5D0-43D7-81FD-1177A6FD38F7}" name="Table5" displayName="Table5" ref="B3:M33" totalsRowShown="0">
  <autoFilter ref="B3:M33" xr:uid="{A1D609BA-D5D0-43D7-81FD-1177A6FD38F7}"/>
  <tableColumns count="12">
    <tableColumn id="1" xr3:uid="{DA3AE1C8-601B-4C93-9CD0-465C0CC060AB}" name="Fiscal Year"/>
    <tableColumn id="2" xr3:uid="{A7E68753-E634-4E2D-B3C2-7A92E1BA0770}" name="CashFromOps" dataCellStyle="Currency"/>
    <tableColumn id="3" xr3:uid="{E955993E-53F9-4AAD-87CE-198ED5D46364}" name="FCF" dataCellStyle="Currency"/>
    <tableColumn id="4" xr3:uid="{320CA921-01B8-4075-BDA9-DB5548FA3C37}" name="CashAndEquivalents" dataCellStyle="Currency"/>
    <tableColumn id="5" xr3:uid="{1648A547-B40B-4FA2-B2E3-03EAAB8B9897}" name="MarketSecurities" dataCellStyle="Currency"/>
    <tableColumn id="11" xr3:uid="{09B14EEC-9DEF-4FA6-931B-74E0BFE5D8B1}" name="TotalCash" dataDxfId="13" dataCellStyle="Currency"/>
    <tableColumn id="6" xr3:uid="{3052AD93-48CF-4E86-96B4-BE4CE7B738DF}" name="Treasury" dataCellStyle="Currency"/>
    <tableColumn id="7" xr3:uid="{6A48522D-DDAB-4D51-9B64-D72F57CD0E4B}" name="CurrentAssets" dataCellStyle="Currency"/>
    <tableColumn id="8" xr3:uid="{E91D7D1C-50C8-4435-B4AE-108CE2D2039E}" name="LongAssets" dataCellStyle="Currency"/>
    <tableColumn id="9" xr3:uid="{D9914D83-344C-4D63-8BED-CA3B001C4F9D}" name="CurrentLiabilities" dataCellStyle="Currency"/>
    <tableColumn id="10" xr3:uid="{D9148CCA-C298-4665-9CEB-83F0A57B6F66}" name="LongLiabilities" dataCellStyle="Currency"/>
    <tableColumn id="12" xr3:uid="{888B5B55-8B35-4937-A717-44C000C0CFA4}" name="CurrentRatio" dataCellStyle="Currency"/>
  </tableColumns>
  <tableStyleInfo name="TableStyleMedium1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90A03C-34BE-4FD9-9BC7-365F63F357C5}" name="Table7" displayName="Table7" ref="B2:E32" totalsRowShown="0">
  <autoFilter ref="B2:E32" xr:uid="{8490A03C-34BE-4FD9-9BC7-365F63F357C5}"/>
  <tableColumns count="4">
    <tableColumn id="1" xr3:uid="{5FDF1320-5B10-468E-A1FB-4CC34F988AF8}" name="Year"/>
    <tableColumn id="2" xr3:uid="{2B1F9B0E-2EB4-4DD7-B95A-42CBBE4E9A26}" name="Div" dataCellStyle="Currency"/>
    <tableColumn id="3" xr3:uid="{F8D5CBD2-C854-43E6-98C3-6FCD800ECAB2}" name="PriceMedian" dataCellStyle="Currency"/>
    <tableColumn id="4" xr3:uid="{B71715D7-F5E8-42E7-93CA-1A9118BEE218}" name="YOC" dataDxfId="12" dataCellStyle="Percent"/>
  </tableColumns>
  <tableStyleInfo name="TableStyleMedium15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B075F70-03FD-4F18-974B-6A1E42927185}" name="Table17" displayName="Table17" ref="C6:D36" totalsRowShown="0" headerRowDxfId="11" headerRowBorderDxfId="10">
  <autoFilter ref="C6:D36" xr:uid="{6B075F70-03FD-4F18-974B-6A1E42927185}"/>
  <tableColumns count="2">
    <tableColumn id="1" xr3:uid="{17720CF0-4C15-4B55-BC81-0E3781C7BF22}" name="Year"/>
    <tableColumn id="2" xr3:uid="{01BA4252-FBF2-4A6D-B5F6-D6E00AA2DE50}" name="FV" dataDxfId="9">
      <calculatedColumnFormula>$D$4*(1+$D$5)^C7</calculatedColumnFormula>
    </tableColumn>
  </tableColumns>
  <tableStyleInfo name="TableStyleMedium15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03BFDBB-B7BD-4D9C-A28E-B70077814031}" name="Table1815" displayName="Table1815" ref="G6:H36" totalsRowShown="0" headerRowDxfId="8">
  <autoFilter ref="G6:H36" xr:uid="{503BFDBB-B7BD-4D9C-A28E-B70077814031}"/>
  <tableColumns count="2">
    <tableColumn id="1" xr3:uid="{56FDB9CA-94AE-4A82-9B0D-0C0A9E6D92D9}" name="Year"/>
    <tableColumn id="2" xr3:uid="{B2FB668A-126F-47CB-BD30-804E63E9DC1D}" name="FV" dataDxfId="7">
      <calculatedColumnFormula>$H$4/(1+$H$5)^G7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823418-CB30-4C4D-A185-44436F679E29}">
  <dimension ref="B3:K33"/>
  <sheetViews>
    <sheetView workbookViewId="0">
      <selection activeCell="K4" sqref="K4:K33"/>
    </sheetView>
  </sheetViews>
  <sheetFormatPr defaultRowHeight="15" x14ac:dyDescent="0.25"/>
  <cols>
    <col min="2" max="2" width="7.7109375" customWidth="1"/>
    <col min="3" max="3" width="11.42578125" customWidth="1"/>
    <col min="4" max="4" width="11.5703125" bestFit="1" customWidth="1"/>
    <col min="5" max="5" width="12.7109375" customWidth="1"/>
    <col min="6" max="6" width="14.42578125" customWidth="1"/>
    <col min="7" max="7" width="9.7109375" bestFit="1" customWidth="1"/>
    <col min="8" max="8" width="10.140625" bestFit="1" customWidth="1"/>
    <col min="9" max="9" width="11.140625" customWidth="1"/>
    <col min="10" max="10" width="12.85546875" customWidth="1"/>
    <col min="12" max="12" width="7.7109375" bestFit="1" customWidth="1"/>
    <col min="13" max="13" width="11.140625" customWidth="1"/>
    <col min="14" max="14" width="11.5703125" customWidth="1"/>
    <col min="16" max="16" width="10.140625" bestFit="1" customWidth="1"/>
    <col min="19" max="19" width="10" bestFit="1" customWidth="1"/>
    <col min="20" max="20" width="9.5703125" customWidth="1"/>
    <col min="22" max="22" width="10" bestFit="1" customWidth="1"/>
    <col min="23" max="23" width="10.42578125" bestFit="1" customWidth="1"/>
  </cols>
  <sheetData>
    <row r="3" spans="2:11" x14ac:dyDescent="0.25">
      <c r="B3" t="s">
        <v>4</v>
      </c>
      <c r="C3" s="4" t="s">
        <v>51</v>
      </c>
      <c r="D3" s="19" t="s">
        <v>52</v>
      </c>
      <c r="E3" t="s">
        <v>0</v>
      </c>
      <c r="F3" s="18" t="s">
        <v>1</v>
      </c>
      <c r="G3" s="4" t="s">
        <v>53</v>
      </c>
      <c r="H3" s="19" t="s">
        <v>54</v>
      </c>
      <c r="I3" t="s">
        <v>2</v>
      </c>
      <c r="J3" s="18" t="s">
        <v>3</v>
      </c>
      <c r="K3" s="32" t="s">
        <v>74</v>
      </c>
    </row>
    <row r="4" spans="2:11" x14ac:dyDescent="0.25">
      <c r="B4">
        <v>1993</v>
      </c>
      <c r="C4" s="27">
        <v>2.7</v>
      </c>
      <c r="D4" s="22">
        <v>4.58</v>
      </c>
      <c r="E4" s="1">
        <v>3.6158498023715402</v>
      </c>
      <c r="F4" s="30">
        <v>3.59</v>
      </c>
      <c r="G4" s="28">
        <v>2.6200873362445401E-3</v>
      </c>
      <c r="H4" s="23">
        <v>4.4444444444444401E-3</v>
      </c>
      <c r="I4" s="2">
        <v>3.34969872683453E-3</v>
      </c>
      <c r="J4" s="29">
        <v>3.3426183844011098E-3</v>
      </c>
      <c r="K4" s="38">
        <v>5.8700000000000002E-2</v>
      </c>
    </row>
    <row r="5" spans="2:11" x14ac:dyDescent="0.25">
      <c r="B5">
        <v>1994</v>
      </c>
      <c r="C5" s="27">
        <v>3.53</v>
      </c>
      <c r="D5" s="22">
        <v>4.5199999999999996</v>
      </c>
      <c r="E5" s="1">
        <v>3.9275396825396802</v>
      </c>
      <c r="F5" s="30">
        <v>3.9</v>
      </c>
      <c r="G5" s="28">
        <v>2.6548672566371599E-3</v>
      </c>
      <c r="H5" s="23">
        <v>4.5070422535211201E-3</v>
      </c>
      <c r="I5" s="2">
        <v>3.52111298941272E-3</v>
      </c>
      <c r="J5" s="29">
        <v>3.28317987873343E-3</v>
      </c>
      <c r="K5" s="38">
        <v>7.0900000000000005E-2</v>
      </c>
    </row>
    <row r="6" spans="2:11" x14ac:dyDescent="0.25">
      <c r="B6">
        <v>1995</v>
      </c>
      <c r="C6" s="27">
        <v>3.98</v>
      </c>
      <c r="D6" s="22">
        <v>9.56</v>
      </c>
      <c r="E6" s="1">
        <v>6.8908730158730096</v>
      </c>
      <c r="F6" s="30">
        <v>7.4049999999999896</v>
      </c>
      <c r="G6" s="28">
        <v>1.6736401673640099E-3</v>
      </c>
      <c r="H6" s="23">
        <v>4.0201005025125598E-3</v>
      </c>
      <c r="I6" s="2">
        <v>2.6644168667886701E-3</v>
      </c>
      <c r="J6" s="29">
        <v>2.56945619297948E-3</v>
      </c>
      <c r="K6" s="38">
        <v>6.5699999999999995E-2</v>
      </c>
    </row>
    <row r="7" spans="2:11" x14ac:dyDescent="0.25">
      <c r="B7">
        <v>1996</v>
      </c>
      <c r="C7" s="27">
        <v>6.25</v>
      </c>
      <c r="D7" s="22">
        <v>17.190000000000001</v>
      </c>
      <c r="E7" s="1">
        <v>10.1774409448818</v>
      </c>
      <c r="F7" s="30">
        <v>9.1300000000000008</v>
      </c>
      <c r="G7" s="28">
        <v>1.39616055846422E-3</v>
      </c>
      <c r="H7" s="23">
        <v>3.2000000000000002E-3</v>
      </c>
      <c r="I7" s="2">
        <v>2.2626259552439498E-3</v>
      </c>
      <c r="J7" s="29">
        <v>2.2779043280182201E-3</v>
      </c>
      <c r="K7" s="38">
        <v>6.4399999999999999E-2</v>
      </c>
    </row>
    <row r="8" spans="2:11" x14ac:dyDescent="0.25">
      <c r="B8">
        <v>1997</v>
      </c>
      <c r="C8" s="27">
        <v>16.3</v>
      </c>
      <c r="D8" s="22">
        <v>25.13</v>
      </c>
      <c r="E8" s="1">
        <v>19.879644268774701</v>
      </c>
      <c r="F8" s="30">
        <v>19.14</v>
      </c>
      <c r="G8" s="28">
        <v>1.0680907877169501E-3</v>
      </c>
      <c r="H8" s="23">
        <v>1.85185185185185E-3</v>
      </c>
      <c r="I8" s="2">
        <v>1.3844634062400601E-3</v>
      </c>
      <c r="J8" s="29">
        <v>1.3422818791946299E-3</v>
      </c>
      <c r="K8" s="38">
        <v>6.3500000000000001E-2</v>
      </c>
    </row>
    <row r="9" spans="2:11" x14ac:dyDescent="0.25">
      <c r="B9">
        <v>1998</v>
      </c>
      <c r="C9" s="27">
        <v>16.489999999999998</v>
      </c>
      <c r="D9" s="22">
        <v>31.25</v>
      </c>
      <c r="E9" s="1">
        <v>21.355674603174499</v>
      </c>
      <c r="F9" s="30">
        <v>20.75</v>
      </c>
      <c r="G9" s="28">
        <v>1.2800000000000001E-3</v>
      </c>
      <c r="H9" s="23">
        <v>1.9405700424499699E-3</v>
      </c>
      <c r="I9" s="2">
        <v>1.5751662893516501E-3</v>
      </c>
      <c r="J9" s="29">
        <v>1.5561958454648999E-3</v>
      </c>
      <c r="K9" s="38">
        <v>5.2600000000000001E-2</v>
      </c>
    </row>
    <row r="10" spans="2:11" x14ac:dyDescent="0.25">
      <c r="B10">
        <v>1999</v>
      </c>
      <c r="C10" s="27">
        <v>25.25</v>
      </c>
      <c r="D10" s="22">
        <v>44.66</v>
      </c>
      <c r="E10" s="1">
        <v>34.298928571428597</v>
      </c>
      <c r="F10" s="30">
        <v>33.56</v>
      </c>
      <c r="G10" s="28">
        <v>1.13507377979568E-3</v>
      </c>
      <c r="H10" s="23">
        <v>2.3762376237623701E-3</v>
      </c>
      <c r="I10" s="2">
        <v>1.5704936604273099E-3</v>
      </c>
      <c r="J10" s="29">
        <v>1.5033834603459799E-3</v>
      </c>
      <c r="K10" s="38">
        <v>5.6500000000000002E-2</v>
      </c>
    </row>
    <row r="11" spans="2:11" x14ac:dyDescent="0.25">
      <c r="B11">
        <v>2000</v>
      </c>
      <c r="C11" s="27">
        <v>30.06</v>
      </c>
      <c r="D11" s="22">
        <v>74.88</v>
      </c>
      <c r="E11" s="1">
        <v>55.495476190476097</v>
      </c>
      <c r="F11" s="30">
        <v>58.734999999999999</v>
      </c>
      <c r="G11" s="28">
        <v>8.1810744477774696E-4</v>
      </c>
      <c r="H11" s="23">
        <v>2.66134397870924E-3</v>
      </c>
      <c r="I11" s="2">
        <v>1.3263814370216801E-3</v>
      </c>
      <c r="J11" s="29">
        <v>1.1109573471677599E-3</v>
      </c>
      <c r="K11" s="38">
        <v>6.0299999999999999E-2</v>
      </c>
    </row>
    <row r="12" spans="2:11" x14ac:dyDescent="0.25">
      <c r="B12">
        <v>2001</v>
      </c>
      <c r="C12" s="27">
        <v>19.3</v>
      </c>
      <c r="D12" s="22">
        <v>37.81</v>
      </c>
      <c r="E12" s="1">
        <v>29.156693548387</v>
      </c>
      <c r="F12" s="30">
        <v>29.305</v>
      </c>
      <c r="G12" s="28">
        <v>2.11584236974345E-3</v>
      </c>
      <c r="H12" s="23">
        <v>4.1450777202072502E-3</v>
      </c>
      <c r="I12" s="2">
        <v>2.7901784401054E-3</v>
      </c>
      <c r="J12" s="29">
        <v>2.7299096512157302E-3</v>
      </c>
      <c r="K12" s="38">
        <v>5.0200000000000002E-2</v>
      </c>
    </row>
    <row r="13" spans="2:11" x14ac:dyDescent="0.25">
      <c r="B13">
        <v>2002</v>
      </c>
      <c r="C13" s="27">
        <v>13.22</v>
      </c>
      <c r="D13" s="22">
        <v>35.79</v>
      </c>
      <c r="E13" s="1">
        <v>23.295277777777699</v>
      </c>
      <c r="F13" s="30">
        <v>19.664999999999999</v>
      </c>
      <c r="G13" s="28">
        <v>2.23526124615814E-3</v>
      </c>
      <c r="H13" s="23">
        <v>6.0514372163388798E-3</v>
      </c>
      <c r="I13" s="2">
        <v>3.7545076403487001E-3</v>
      </c>
      <c r="J13" s="29">
        <v>4.0682005427370499E-3</v>
      </c>
      <c r="K13" s="38">
        <v>4.6100000000000002E-2</v>
      </c>
    </row>
    <row r="14" spans="2:11" x14ac:dyDescent="0.25">
      <c r="B14">
        <v>2003</v>
      </c>
      <c r="C14" s="27">
        <v>15.05</v>
      </c>
      <c r="D14" s="22">
        <v>34.119999999999997</v>
      </c>
      <c r="E14" s="1">
        <v>23.602301587301501</v>
      </c>
      <c r="F14" s="30">
        <v>22.175000000000001</v>
      </c>
      <c r="G14" s="28">
        <v>2.3446658851113702E-3</v>
      </c>
      <c r="H14" s="23">
        <v>5.3156146179401901E-3</v>
      </c>
      <c r="I14" s="2">
        <v>3.6233619556702702E-3</v>
      </c>
      <c r="J14" s="29">
        <v>3.6076752783136398E-3</v>
      </c>
      <c r="K14" s="38">
        <v>4.0099999999999997E-2</v>
      </c>
    </row>
    <row r="15" spans="2:11" x14ac:dyDescent="0.25">
      <c r="B15">
        <v>2004</v>
      </c>
      <c r="C15" s="27">
        <v>19.68</v>
      </c>
      <c r="D15" s="22">
        <v>34.24</v>
      </c>
      <c r="E15" s="1">
        <v>25.566388888888898</v>
      </c>
      <c r="F15" s="30">
        <v>26.134999999999899</v>
      </c>
      <c r="G15" s="28">
        <v>2.3364485981308401E-3</v>
      </c>
      <c r="H15" s="23">
        <v>8.1300813008130003E-3</v>
      </c>
      <c r="I15" s="2">
        <v>6.1699940519437902E-3</v>
      </c>
      <c r="J15" s="29">
        <v>6.12205876625933E-3</v>
      </c>
      <c r="K15" s="38">
        <v>4.2700000000000002E-2</v>
      </c>
    </row>
    <row r="16" spans="2:11" x14ac:dyDescent="0.25">
      <c r="B16">
        <v>2005</v>
      </c>
      <c r="C16" s="27">
        <v>21.99</v>
      </c>
      <c r="D16" s="22">
        <v>28.71</v>
      </c>
      <c r="E16" s="1">
        <v>24.9262698412698</v>
      </c>
      <c r="F16" s="30">
        <v>24.8</v>
      </c>
      <c r="G16" s="28">
        <v>6.9084628670120799E-3</v>
      </c>
      <c r="H16" s="23">
        <v>1.4466546112115701E-2</v>
      </c>
      <c r="I16" s="2">
        <v>1.22759818050361E-2</v>
      </c>
      <c r="J16" s="29">
        <v>1.2613354177435501E-2</v>
      </c>
      <c r="K16" s="38">
        <v>4.2900000000000001E-2</v>
      </c>
    </row>
    <row r="17" spans="2:11" x14ac:dyDescent="0.25">
      <c r="B17">
        <v>2006</v>
      </c>
      <c r="C17" s="27">
        <v>16.86</v>
      </c>
      <c r="D17" s="22">
        <v>26.47</v>
      </c>
      <c r="E17" s="1">
        <v>19.966573705179201</v>
      </c>
      <c r="F17" s="30">
        <v>19.78</v>
      </c>
      <c r="G17" s="28">
        <v>1.2089157536834099E-2</v>
      </c>
      <c r="H17" s="23">
        <v>2.3724792408066402E-2</v>
      </c>
      <c r="I17" s="2">
        <v>1.9884254129667302E-2</v>
      </c>
      <c r="J17" s="29">
        <v>2.0222446916076799E-2</v>
      </c>
      <c r="K17" s="38">
        <v>4.8000000000000001E-2</v>
      </c>
    </row>
    <row r="18" spans="2:11" x14ac:dyDescent="0.25">
      <c r="B18">
        <v>2007</v>
      </c>
      <c r="C18" s="27">
        <v>18.86</v>
      </c>
      <c r="D18" s="22">
        <v>27.98</v>
      </c>
      <c r="E18" s="1">
        <v>23.4148605577689</v>
      </c>
      <c r="F18" s="30">
        <v>23.85</v>
      </c>
      <c r="G18" s="28">
        <v>1.6154395997140799E-2</v>
      </c>
      <c r="H18" s="23">
        <v>2.3966065747614E-2</v>
      </c>
      <c r="I18" s="2">
        <v>1.9313382458654101E-2</v>
      </c>
      <c r="J18" s="29">
        <v>1.8864774624373901E-2</v>
      </c>
      <c r="K18" s="38">
        <v>4.6300000000000001E-2</v>
      </c>
    </row>
    <row r="19" spans="2:11" x14ac:dyDescent="0.25">
      <c r="B19">
        <v>2008</v>
      </c>
      <c r="C19" s="27">
        <v>12.23</v>
      </c>
      <c r="D19" s="22">
        <v>25.35</v>
      </c>
      <c r="E19" s="1">
        <v>19.960948616600799</v>
      </c>
      <c r="F19" s="30">
        <v>20.91</v>
      </c>
      <c r="G19" s="28">
        <v>1.7830374753451599E-2</v>
      </c>
      <c r="H19" s="23">
        <v>4.57890433360588E-2</v>
      </c>
      <c r="I19" s="2">
        <v>2.8044345296414499E-2</v>
      </c>
      <c r="J19" s="29">
        <v>2.51346499102333E-2</v>
      </c>
      <c r="K19" s="38">
        <v>3.6600000000000001E-2</v>
      </c>
    </row>
    <row r="20" spans="2:11" x14ac:dyDescent="0.25">
      <c r="B20">
        <v>2009</v>
      </c>
      <c r="C20" s="27">
        <v>12.08</v>
      </c>
      <c r="D20" s="22">
        <v>20.83</v>
      </c>
      <c r="E20" s="1">
        <v>17.101626984126899</v>
      </c>
      <c r="F20" s="30">
        <v>16.494999999999902</v>
      </c>
      <c r="G20" s="28">
        <v>2.6884301488238099E-2</v>
      </c>
      <c r="H20" s="23">
        <v>4.6357615894039701E-2</v>
      </c>
      <c r="I20" s="2">
        <v>3.3494004023268902E-2</v>
      </c>
      <c r="J20" s="29">
        <v>3.3949684841134198E-2</v>
      </c>
      <c r="K20" s="38">
        <v>3.2599999999999997E-2</v>
      </c>
    </row>
    <row r="21" spans="2:11" x14ac:dyDescent="0.25">
      <c r="B21">
        <v>2010</v>
      </c>
      <c r="C21" s="27">
        <v>17.670000000000002</v>
      </c>
      <c r="D21" s="22">
        <v>24.22</v>
      </c>
      <c r="E21" s="1">
        <v>20.771031746031699</v>
      </c>
      <c r="F21" s="30">
        <v>20.87</v>
      </c>
      <c r="G21" s="28">
        <v>2.6070763500931099E-2</v>
      </c>
      <c r="H21" s="23">
        <v>3.57668364459535E-2</v>
      </c>
      <c r="I21" s="2">
        <v>3.02595840903561E-2</v>
      </c>
      <c r="J21" s="29">
        <v>3.00666032350142E-2</v>
      </c>
      <c r="K21" s="38">
        <v>3.2199999999999999E-2</v>
      </c>
    </row>
    <row r="22" spans="2:11" x14ac:dyDescent="0.25">
      <c r="B22">
        <v>2011</v>
      </c>
      <c r="C22" s="27">
        <v>19.190000000000001</v>
      </c>
      <c r="D22" s="22">
        <v>25.66</v>
      </c>
      <c r="E22" s="1">
        <v>22.054365079364999</v>
      </c>
      <c r="F22" s="30">
        <v>21.82</v>
      </c>
      <c r="G22" s="28">
        <v>2.90574712643678E-2</v>
      </c>
      <c r="H22" s="23">
        <v>4.37727983324648E-2</v>
      </c>
      <c r="I22" s="2">
        <v>3.4753242312400498E-2</v>
      </c>
      <c r="J22" s="29">
        <v>3.4049503128450398E-2</v>
      </c>
      <c r="K22" s="38">
        <v>2.7799999999999998E-2</v>
      </c>
    </row>
    <row r="23" spans="2:11" x14ac:dyDescent="0.25">
      <c r="B23">
        <v>2012</v>
      </c>
      <c r="C23" s="27">
        <v>19.36</v>
      </c>
      <c r="D23" s="22">
        <v>29.18</v>
      </c>
      <c r="E23" s="1">
        <v>24.974519999999998</v>
      </c>
      <c r="F23" s="30">
        <v>25.965</v>
      </c>
      <c r="G23" s="28">
        <v>2.87868403015764E-2</v>
      </c>
      <c r="H23" s="23">
        <v>4.6487603305785101E-2</v>
      </c>
      <c r="I23" s="2">
        <v>3.5148365009546503E-2</v>
      </c>
      <c r="J23" s="29">
        <v>3.2844586078408698E-2</v>
      </c>
      <c r="K23" s="38">
        <v>1.7999999999999999E-2</v>
      </c>
    </row>
    <row r="24" spans="2:11" x14ac:dyDescent="0.25">
      <c r="B24">
        <v>2013</v>
      </c>
      <c r="C24" s="27">
        <v>20.23</v>
      </c>
      <c r="D24" s="22">
        <v>25.96</v>
      </c>
      <c r="E24" s="1">
        <v>23.060198412698401</v>
      </c>
      <c r="F24" s="30">
        <v>23.254999999999999</v>
      </c>
      <c r="G24" s="28">
        <v>3.4668721109399003E-2</v>
      </c>
      <c r="H24" s="23">
        <v>4.4488383588729599E-2</v>
      </c>
      <c r="I24" s="2">
        <v>3.91646886470782E-2</v>
      </c>
      <c r="J24" s="29">
        <v>3.8701356336504497E-2</v>
      </c>
      <c r="K24" s="38">
        <v>2.35E-2</v>
      </c>
    </row>
    <row r="25" spans="2:11" x14ac:dyDescent="0.25">
      <c r="B25">
        <v>2014</v>
      </c>
      <c r="C25" s="27">
        <v>23.52</v>
      </c>
      <c r="D25" s="22">
        <v>37.67</v>
      </c>
      <c r="E25" s="1">
        <v>30.327817460317402</v>
      </c>
      <c r="F25" s="30">
        <v>30.914999999999999</v>
      </c>
      <c r="G25" s="28">
        <v>2.38916910007963E-2</v>
      </c>
      <c r="H25" s="23">
        <v>3.8265306122448897E-2</v>
      </c>
      <c r="I25" s="2">
        <v>3.0320939260954301E-2</v>
      </c>
      <c r="J25" s="29">
        <v>2.9112088367406499E-2</v>
      </c>
      <c r="K25" s="38">
        <v>2.5399999999999999E-2</v>
      </c>
    </row>
    <row r="26" spans="2:11" x14ac:dyDescent="0.25">
      <c r="B26">
        <v>2015</v>
      </c>
      <c r="C26" s="27">
        <v>25.87</v>
      </c>
      <c r="D26" s="22">
        <v>36.909999999999997</v>
      </c>
      <c r="E26" s="1">
        <v>32.179206349206297</v>
      </c>
      <c r="F26" s="30">
        <v>32.484999999999999</v>
      </c>
      <c r="G26" s="28">
        <v>2.43836358710376E-2</v>
      </c>
      <c r="H26" s="23">
        <v>3.7108620023192797E-2</v>
      </c>
      <c r="I26" s="2">
        <v>2.9854058682754099E-2</v>
      </c>
      <c r="J26" s="29">
        <v>2.95521072706166E-2</v>
      </c>
      <c r="K26" s="38">
        <v>2.1399999999999999E-2</v>
      </c>
    </row>
    <row r="27" spans="2:11" x14ac:dyDescent="0.25">
      <c r="B27">
        <v>2016</v>
      </c>
      <c r="C27" s="27">
        <v>28.22</v>
      </c>
      <c r="D27" s="22">
        <v>38.1</v>
      </c>
      <c r="E27" s="1">
        <v>33.329126984126901</v>
      </c>
      <c r="F27" s="30">
        <v>33.14</v>
      </c>
      <c r="G27" s="28">
        <v>2.7296587926509099E-2</v>
      </c>
      <c r="H27" s="23">
        <v>3.6853295535081501E-2</v>
      </c>
      <c r="I27" s="2">
        <v>3.1181422572237699E-2</v>
      </c>
      <c r="J27" s="29">
        <v>3.0404964187422001E-2</v>
      </c>
      <c r="K27" s="38">
        <v>1.84E-2</v>
      </c>
    </row>
    <row r="28" spans="2:11" x14ac:dyDescent="0.25">
      <c r="B28">
        <v>2017</v>
      </c>
      <c r="C28" s="27">
        <v>33.46</v>
      </c>
      <c r="D28" s="22">
        <v>47.56</v>
      </c>
      <c r="E28" s="1">
        <v>37.765220883534099</v>
      </c>
      <c r="F28" s="30">
        <v>36.32</v>
      </c>
      <c r="G28" s="28">
        <v>2.2960470984020102E-2</v>
      </c>
      <c r="H28" s="23">
        <v>3.2635983263598303E-2</v>
      </c>
      <c r="I28" s="2">
        <v>2.8686877044478101E-2</v>
      </c>
      <c r="J28" s="29">
        <v>2.90889717634523E-2</v>
      </c>
      <c r="K28" s="38">
        <v>2.3300000000000001E-2</v>
      </c>
    </row>
    <row r="29" spans="2:11" x14ac:dyDescent="0.25">
      <c r="B29">
        <v>2018</v>
      </c>
      <c r="C29" s="27">
        <v>42.42</v>
      </c>
      <c r="D29" s="22">
        <v>57.08</v>
      </c>
      <c r="E29" s="1">
        <v>49.054980079681201</v>
      </c>
      <c r="F29" s="30">
        <v>48.45</v>
      </c>
      <c r="G29" s="28">
        <v>2.10231254379817E-2</v>
      </c>
      <c r="H29" s="23">
        <v>2.82885431400282E-2</v>
      </c>
      <c r="I29" s="2">
        <v>2.4348894594713701E-2</v>
      </c>
      <c r="J29" s="29">
        <v>2.4499795835034699E-2</v>
      </c>
      <c r="K29" s="38">
        <v>2.9100000000000001E-2</v>
      </c>
    </row>
    <row r="30" spans="2:11" x14ac:dyDescent="0.25">
      <c r="B30">
        <v>2019</v>
      </c>
      <c r="C30" s="27">
        <v>43.46</v>
      </c>
      <c r="D30" s="22">
        <v>60.08</v>
      </c>
      <c r="E30" s="1">
        <v>51.375198412698403</v>
      </c>
      <c r="F30" s="30">
        <v>51.075000000000003</v>
      </c>
      <c r="G30" s="28">
        <v>2.0972037283621799E-2</v>
      </c>
      <c r="H30" s="23">
        <v>2.89921767142199E-2</v>
      </c>
      <c r="I30" s="2">
        <v>2.45829994175394E-2</v>
      </c>
      <c r="J30" s="29">
        <v>2.4528770836079E-2</v>
      </c>
      <c r="K30" s="38">
        <v>2.1399999999999999E-2</v>
      </c>
    </row>
    <row r="31" spans="2:11" x14ac:dyDescent="0.25">
      <c r="B31">
        <v>2020</v>
      </c>
      <c r="C31" s="27">
        <v>44.11</v>
      </c>
      <c r="D31" s="22">
        <v>68.47</v>
      </c>
      <c r="E31" s="1">
        <v>54.891996047430801</v>
      </c>
      <c r="F31" s="30">
        <v>54.16</v>
      </c>
      <c r="G31" s="28">
        <v>1.8402219950343201E-2</v>
      </c>
      <c r="H31" s="23">
        <v>2.99251870324189E-2</v>
      </c>
      <c r="I31" s="2">
        <v>2.4285188611686999E-2</v>
      </c>
      <c r="J31" s="29">
        <v>2.4372230428360401E-2</v>
      </c>
      <c r="K31" s="38">
        <v>8.8999999999999999E-3</v>
      </c>
    </row>
    <row r="32" spans="2:11" x14ac:dyDescent="0.25">
      <c r="B32">
        <v>2021</v>
      </c>
      <c r="C32" s="27">
        <v>47.89</v>
      </c>
      <c r="D32" s="22">
        <v>68.260000000000005</v>
      </c>
      <c r="E32" s="1">
        <v>55.8517261904761</v>
      </c>
      <c r="F32" s="30">
        <v>55.225000000000001</v>
      </c>
      <c r="G32" s="28">
        <v>2.03926164664518E-2</v>
      </c>
      <c r="H32" s="23">
        <v>2.9066610983503799E-2</v>
      </c>
      <c r="I32" s="2">
        <v>2.4968209764473899E-2</v>
      </c>
      <c r="J32" s="29">
        <v>2.5153596773632599E-2</v>
      </c>
      <c r="K32" s="38">
        <v>1.4500000000000001E-2</v>
      </c>
    </row>
    <row r="33" spans="2:11" x14ac:dyDescent="0.25">
      <c r="B33">
        <v>2022</v>
      </c>
      <c r="C33" s="27">
        <v>36.340000000000003</v>
      </c>
      <c r="D33" s="22">
        <v>55.91</v>
      </c>
      <c r="E33" s="1">
        <v>46.334000000000003</v>
      </c>
      <c r="F33" s="30">
        <v>47.01</v>
      </c>
      <c r="G33" s="28">
        <v>2.4897156143802501E-2</v>
      </c>
      <c r="H33" s="23">
        <v>4.0176114474408303E-2</v>
      </c>
      <c r="I33" s="2">
        <v>3.1599855281345103E-2</v>
      </c>
      <c r="J33" s="29">
        <v>3.1057221867687699E-2</v>
      </c>
      <c r="K33" s="38">
        <v>2.2800000000000001E-2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D69F2-57A8-4AF2-8759-F26D94DB8BCC}">
  <dimension ref="B3:T34"/>
  <sheetViews>
    <sheetView workbookViewId="0">
      <selection activeCell="N4" sqref="N4:N34"/>
    </sheetView>
  </sheetViews>
  <sheetFormatPr defaultRowHeight="15" x14ac:dyDescent="0.25"/>
  <cols>
    <col min="3" max="3" width="11.28515625" bestFit="1" customWidth="1"/>
    <col min="4" max="4" width="11.7109375" bestFit="1" customWidth="1"/>
    <col min="6" max="6" width="10.140625" bestFit="1" customWidth="1"/>
    <col min="7" max="7" width="10.5703125" bestFit="1" customWidth="1"/>
    <col min="8" max="8" width="8" bestFit="1" customWidth="1"/>
    <col min="9" max="9" width="10" bestFit="1" customWidth="1"/>
    <col min="10" max="10" width="10.42578125" bestFit="1" customWidth="1"/>
    <col min="12" max="12" width="10" bestFit="1" customWidth="1"/>
    <col min="13" max="13" width="10.42578125" bestFit="1" customWidth="1"/>
    <col min="15" max="15" width="9.7109375" bestFit="1" customWidth="1"/>
    <col min="16" max="16" width="10.140625" bestFit="1" customWidth="1"/>
    <col min="17" max="17" width="9.85546875" bestFit="1" customWidth="1"/>
    <col min="18" max="19" width="9.7109375" bestFit="1" customWidth="1"/>
    <col min="20" max="20" width="9.42578125" bestFit="1" customWidth="1"/>
  </cols>
  <sheetData>
    <row r="3" spans="2:20" x14ac:dyDescent="0.25">
      <c r="B3" t="s">
        <v>7</v>
      </c>
      <c r="C3" s="4" t="s">
        <v>55</v>
      </c>
      <c r="D3" s="19" t="s">
        <v>56</v>
      </c>
      <c r="E3" t="s">
        <v>57</v>
      </c>
      <c r="F3" s="4" t="s">
        <v>58</v>
      </c>
      <c r="G3" s="19" t="s">
        <v>59</v>
      </c>
      <c r="H3" t="s">
        <v>16</v>
      </c>
      <c r="I3" s="4" t="s">
        <v>60</v>
      </c>
      <c r="J3" s="19" t="s">
        <v>61</v>
      </c>
      <c r="K3" t="s">
        <v>6</v>
      </c>
      <c r="L3" s="4" t="s">
        <v>62</v>
      </c>
      <c r="M3" s="19" t="s">
        <v>63</v>
      </c>
      <c r="N3" t="s">
        <v>64</v>
      </c>
      <c r="O3" s="4" t="s">
        <v>53</v>
      </c>
      <c r="P3" s="19" t="s">
        <v>54</v>
      </c>
      <c r="Q3" s="26" t="s">
        <v>9</v>
      </c>
      <c r="R3" s="26" t="s">
        <v>65</v>
      </c>
      <c r="S3" s="26" t="s">
        <v>66</v>
      </c>
      <c r="T3" s="26" t="s">
        <v>11</v>
      </c>
    </row>
    <row r="4" spans="2:20" x14ac:dyDescent="0.25">
      <c r="B4" t="s">
        <v>76</v>
      </c>
      <c r="C4" s="24">
        <v>1.47</v>
      </c>
      <c r="D4" s="20">
        <v>2.82</v>
      </c>
      <c r="E4" s="3">
        <v>0.85099999999999998</v>
      </c>
      <c r="F4" s="25">
        <v>1.72737955346651</v>
      </c>
      <c r="G4" s="21">
        <v>3.3137485311398298</v>
      </c>
      <c r="H4" s="3">
        <v>5.8999999999999997E-2</v>
      </c>
      <c r="I4" s="25">
        <v>24.915254237288099</v>
      </c>
      <c r="J4" s="21">
        <v>47.796610169491501</v>
      </c>
      <c r="K4" s="3">
        <v>0.16</v>
      </c>
      <c r="L4" s="25">
        <v>9.1875</v>
      </c>
      <c r="M4" s="21">
        <v>17.625</v>
      </c>
      <c r="N4" s="39">
        <v>3.0000000000000001E-3</v>
      </c>
      <c r="O4" s="4">
        <v>490</v>
      </c>
      <c r="P4" s="19">
        <v>939.99999999999898</v>
      </c>
      <c r="Q4" s="31" t="e">
        <f>(Table2[[#This Row],[Rev]]-E3)/E3</f>
        <v>#VALUE!</v>
      </c>
      <c r="R4" s="31" t="e">
        <f>(Table2[[#This Row],[FCF]]-H3)/H3</f>
        <v>#VALUE!</v>
      </c>
      <c r="S4" s="31" t="e">
        <f>(Table2[[#This Row],[EPS]]-K3)/K3</f>
        <v>#VALUE!</v>
      </c>
      <c r="T4" s="31" t="e">
        <f>(Table2[[#This Row],[Div]]-N3)/N3</f>
        <v>#VALUE!</v>
      </c>
    </row>
    <row r="5" spans="2:20" x14ac:dyDescent="0.25">
      <c r="B5" t="s">
        <v>77</v>
      </c>
      <c r="C5" s="24">
        <v>2.7</v>
      </c>
      <c r="D5" s="20">
        <v>4.58</v>
      </c>
      <c r="E5" s="3">
        <v>1.2450000000000001</v>
      </c>
      <c r="F5" s="25">
        <v>2.1686746987951802</v>
      </c>
      <c r="G5" s="21">
        <v>3.6787148594377501</v>
      </c>
      <c r="H5" s="3">
        <v>0.123</v>
      </c>
      <c r="I5" s="25">
        <v>21.951219512195099</v>
      </c>
      <c r="J5" s="21">
        <v>37.235772357723498</v>
      </c>
      <c r="K5" s="3">
        <v>0.33</v>
      </c>
      <c r="L5" s="25">
        <v>8.1818181818181799</v>
      </c>
      <c r="M5" s="21">
        <v>13.878787878787801</v>
      </c>
      <c r="N5" s="39">
        <v>1.2999999999999999E-2</v>
      </c>
      <c r="O5" s="4">
        <v>207.692307692307</v>
      </c>
      <c r="P5" s="19">
        <v>352.30769230769198</v>
      </c>
      <c r="Q5" s="31">
        <f>(Table2[[#This Row],[Rev]]-E4)/E4</f>
        <v>0.46298472385428924</v>
      </c>
      <c r="R5" s="31">
        <f>(Table2[[#This Row],[FCF]]-H4)/H4</f>
        <v>1.0847457627118644</v>
      </c>
      <c r="S5" s="31">
        <f>(Table2[[#This Row],[EPS]]-K4)/K4</f>
        <v>1.0625</v>
      </c>
      <c r="T5" s="31">
        <f>(Table2[[#This Row],[Div]]-N4)/N4</f>
        <v>3.3333333333333326</v>
      </c>
    </row>
    <row r="6" spans="2:20" x14ac:dyDescent="0.25">
      <c r="B6" t="s">
        <v>78</v>
      </c>
      <c r="C6" s="24">
        <v>3.53</v>
      </c>
      <c r="D6" s="20">
        <v>4.5199999999999996</v>
      </c>
      <c r="E6" s="3">
        <v>1.6479999999999999</v>
      </c>
      <c r="F6" s="25">
        <v>2.1419902912621298</v>
      </c>
      <c r="G6" s="21">
        <v>2.7427184466019399</v>
      </c>
      <c r="H6" s="3">
        <v>7.0999999999999994E-2</v>
      </c>
      <c r="I6" s="25">
        <v>49.7183098591549</v>
      </c>
      <c r="J6" s="21">
        <v>63.661971830985898</v>
      </c>
      <c r="K6" s="3">
        <v>0.33</v>
      </c>
      <c r="L6" s="25">
        <v>10.6969696969696</v>
      </c>
      <c r="M6" s="21">
        <v>13.6969696969696</v>
      </c>
      <c r="N6" s="39">
        <v>1.4E-2</v>
      </c>
      <c r="O6" s="4">
        <v>252.142857142857</v>
      </c>
      <c r="P6" s="19">
        <v>322.85714285714198</v>
      </c>
      <c r="Q6" s="31">
        <f>(Table2[[#This Row],[Rev]]-E5)/E5</f>
        <v>0.32369477911646566</v>
      </c>
      <c r="R6" s="31">
        <f>(Table2[[#This Row],[FCF]]-H5)/H5</f>
        <v>-0.42276422764227645</v>
      </c>
      <c r="S6" s="31">
        <f>(Table2[[#This Row],[EPS]]-K5)/K5</f>
        <v>0</v>
      </c>
      <c r="T6" s="31">
        <f>(Table2[[#This Row],[Div]]-N5)/N5</f>
        <v>7.6923076923076997E-2</v>
      </c>
    </row>
    <row r="7" spans="2:20" x14ac:dyDescent="0.25">
      <c r="B7" t="s">
        <v>79</v>
      </c>
      <c r="C7" s="24">
        <v>3.98</v>
      </c>
      <c r="D7" s="20">
        <v>9.56</v>
      </c>
      <c r="E7" s="3">
        <v>2.2909999999999999</v>
      </c>
      <c r="F7" s="25">
        <v>1.7372326494980299</v>
      </c>
      <c r="G7" s="21">
        <v>4.1728502837189003</v>
      </c>
      <c r="H7" s="3">
        <v>6.6000000000000003E-2</v>
      </c>
      <c r="I7" s="25">
        <v>60.303030303030297</v>
      </c>
      <c r="J7" s="21">
        <v>144.84848484848399</v>
      </c>
      <c r="K7" s="3">
        <v>0.51</v>
      </c>
      <c r="L7" s="25">
        <v>7.8039215686274499</v>
      </c>
      <c r="M7" s="21">
        <v>18.745098039215598</v>
      </c>
      <c r="N7" s="39">
        <v>1.7999999999999999E-2</v>
      </c>
      <c r="O7" s="4">
        <v>221.111111111111</v>
      </c>
      <c r="P7" s="19">
        <v>531.11111111111097</v>
      </c>
      <c r="Q7" s="31">
        <f>(Table2[[#This Row],[Rev]]-E6)/E6</f>
        <v>0.39016990291262138</v>
      </c>
      <c r="R7" s="31">
        <f>(Table2[[#This Row],[FCF]]-H6)/H6</f>
        <v>-7.0422535211267484E-2</v>
      </c>
      <c r="S7" s="31">
        <f>(Table2[[#This Row],[EPS]]-K6)/K6</f>
        <v>0.54545454545454541</v>
      </c>
      <c r="T7" s="31">
        <f>(Table2[[#This Row],[Div]]-N6)/N6</f>
        <v>0.28571428571428559</v>
      </c>
    </row>
    <row r="8" spans="2:20" x14ac:dyDescent="0.25">
      <c r="B8" t="s">
        <v>80</v>
      </c>
      <c r="C8" s="24">
        <v>6.25</v>
      </c>
      <c r="D8" s="20">
        <v>17.190000000000001</v>
      </c>
      <c r="E8" s="3">
        <v>2.9350000000000001</v>
      </c>
      <c r="F8" s="25">
        <v>2.12947189097103</v>
      </c>
      <c r="G8" s="21">
        <v>5.8568994889267403</v>
      </c>
      <c r="H8" s="3">
        <v>0.80500000000000005</v>
      </c>
      <c r="I8" s="25">
        <v>7.7639751552794998</v>
      </c>
      <c r="J8" s="21">
        <v>21.354037267080699</v>
      </c>
      <c r="K8" s="3">
        <v>0.73</v>
      </c>
      <c r="L8" s="25">
        <v>8.5616438356164295</v>
      </c>
      <c r="M8" s="21">
        <v>23.547945205479401</v>
      </c>
      <c r="N8" s="39">
        <v>2.3E-2</v>
      </c>
      <c r="O8" s="4">
        <v>271.739130434782</v>
      </c>
      <c r="P8" s="19">
        <v>747.39130434782601</v>
      </c>
      <c r="Q8" s="31">
        <f>(Table2[[#This Row],[Rev]]-E7)/E7</f>
        <v>0.28109995635093854</v>
      </c>
      <c r="R8" s="31">
        <f>(Table2[[#This Row],[FCF]]-H7)/H7</f>
        <v>11.196969696969697</v>
      </c>
      <c r="S8" s="31">
        <f>(Table2[[#This Row],[EPS]]-K7)/K7</f>
        <v>0.43137254901960781</v>
      </c>
      <c r="T8" s="31">
        <f>(Table2[[#This Row],[Div]]-N7)/N7</f>
        <v>0.27777777777777785</v>
      </c>
    </row>
    <row r="9" spans="2:20" x14ac:dyDescent="0.25">
      <c r="B9" t="s">
        <v>81</v>
      </c>
      <c r="C9" s="24">
        <v>16.3</v>
      </c>
      <c r="D9" s="20">
        <v>25.13</v>
      </c>
      <c r="E9" s="3">
        <v>3.492</v>
      </c>
      <c r="F9" s="25">
        <v>4.6678121420389402</v>
      </c>
      <c r="G9" s="21">
        <v>7.1964490263459302</v>
      </c>
      <c r="H9" s="3">
        <v>0.76700000000000002</v>
      </c>
      <c r="I9" s="25">
        <v>21.251629726205898</v>
      </c>
      <c r="J9" s="21">
        <v>32.764015645371501</v>
      </c>
      <c r="K9" s="3">
        <v>0.97</v>
      </c>
      <c r="L9" s="25">
        <v>16.8041237113402</v>
      </c>
      <c r="M9" s="21">
        <v>25.907216494845301</v>
      </c>
      <c r="N9" s="39">
        <v>2.8000000000000001E-2</v>
      </c>
      <c r="O9" s="4">
        <v>582.142857142857</v>
      </c>
      <c r="P9" s="19">
        <v>897.5</v>
      </c>
      <c r="Q9" s="31">
        <f>(Table2[[#This Row],[Rev]]-E8)/E8</f>
        <v>0.18977853492333899</v>
      </c>
      <c r="R9" s="31">
        <f>(Table2[[#This Row],[FCF]]-H8)/H8</f>
        <v>-4.7204968944099417E-2</v>
      </c>
      <c r="S9" s="31">
        <f>(Table2[[#This Row],[EPS]]-K8)/K8</f>
        <v>0.32876712328767121</v>
      </c>
      <c r="T9" s="31">
        <f>(Table2[[#This Row],[Div]]-N8)/N8</f>
        <v>0.21739130434782614</v>
      </c>
    </row>
    <row r="10" spans="2:20" x14ac:dyDescent="0.25">
      <c r="B10" t="s">
        <v>82</v>
      </c>
      <c r="C10" s="24">
        <v>16.489999999999998</v>
      </c>
      <c r="D10" s="20">
        <v>31.25</v>
      </c>
      <c r="E10" s="3">
        <v>3.7349999999999999</v>
      </c>
      <c r="F10" s="25">
        <v>4.4149933065595697</v>
      </c>
      <c r="G10" s="21">
        <v>8.3668005354752299</v>
      </c>
      <c r="H10" s="3">
        <v>0.83699999999999997</v>
      </c>
      <c r="I10" s="25">
        <v>19.701314217443201</v>
      </c>
      <c r="J10" s="21">
        <v>37.335722819593698</v>
      </c>
      <c r="K10" s="3">
        <v>0.86499999999999999</v>
      </c>
      <c r="L10" s="25">
        <v>19.063583815028899</v>
      </c>
      <c r="M10" s="21">
        <v>36.127167630057798</v>
      </c>
      <c r="N10" s="39">
        <v>3.3000000000000002E-2</v>
      </c>
      <c r="O10" s="4">
        <v>499.69696969696901</v>
      </c>
      <c r="P10" s="19">
        <v>946.96969696969597</v>
      </c>
      <c r="Q10" s="31">
        <f>(Table2[[#This Row],[Rev]]-E9)/E9</f>
        <v>6.9587628865979342E-2</v>
      </c>
      <c r="R10" s="31">
        <f>(Table2[[#This Row],[FCF]]-H9)/H9</f>
        <v>9.1264667535853911E-2</v>
      </c>
      <c r="S10" s="31">
        <f>(Table2[[#This Row],[EPS]]-K9)/K9</f>
        <v>-0.10824742268041236</v>
      </c>
      <c r="T10" s="31">
        <f>(Table2[[#This Row],[Div]]-N9)/N9</f>
        <v>0.1785714285714286</v>
      </c>
    </row>
    <row r="11" spans="2:20" x14ac:dyDescent="0.25">
      <c r="B11" t="s">
        <v>83</v>
      </c>
      <c r="C11" s="24">
        <v>25.25</v>
      </c>
      <c r="D11" s="20">
        <v>44.66</v>
      </c>
      <c r="E11" s="3">
        <v>4.2350000000000003</v>
      </c>
      <c r="F11" s="25">
        <v>5.9622195985832303</v>
      </c>
      <c r="G11" s="21">
        <v>10.545454545454501</v>
      </c>
      <c r="H11" s="3">
        <v>1.258</v>
      </c>
      <c r="I11" s="25">
        <v>20.0715421303656</v>
      </c>
      <c r="J11" s="21">
        <v>35.500794912559599</v>
      </c>
      <c r="K11" s="3">
        <v>1.05</v>
      </c>
      <c r="L11" s="25">
        <v>24.047619047619001</v>
      </c>
      <c r="M11" s="21">
        <v>42.533333333333303</v>
      </c>
      <c r="N11" s="39">
        <v>5.5E-2</v>
      </c>
      <c r="O11" s="4">
        <v>459.09090909090901</v>
      </c>
      <c r="P11" s="19">
        <v>811.99999999999898</v>
      </c>
      <c r="Q11" s="31">
        <f>(Table2[[#This Row],[Rev]]-E10)/E10</f>
        <v>0.13386880856760386</v>
      </c>
      <c r="R11" s="31">
        <f>(Table2[[#This Row],[FCF]]-H10)/H10</f>
        <v>0.50298685782556762</v>
      </c>
      <c r="S11" s="31">
        <f>(Table2[[#This Row],[EPS]]-K10)/K10</f>
        <v>0.21387283236994226</v>
      </c>
      <c r="T11" s="31">
        <f>(Table2[[#This Row],[Div]]-N10)/N10</f>
        <v>0.66666666666666663</v>
      </c>
    </row>
    <row r="12" spans="2:20" x14ac:dyDescent="0.25">
      <c r="B12" t="s">
        <v>84</v>
      </c>
      <c r="C12" s="24">
        <v>30.06</v>
      </c>
      <c r="D12" s="20">
        <v>74.88</v>
      </c>
      <c r="E12" s="3">
        <v>4.8280000000000003</v>
      </c>
      <c r="F12" s="25">
        <v>6.2261806130902997</v>
      </c>
      <c r="G12" s="21">
        <v>15.5095277547638</v>
      </c>
      <c r="H12" s="3">
        <v>0.88100000000000001</v>
      </c>
      <c r="I12" s="25">
        <v>34.1203178206583</v>
      </c>
      <c r="J12" s="21">
        <v>84.994324631100994</v>
      </c>
      <c r="K12" s="3">
        <v>1.51</v>
      </c>
      <c r="L12" s="25">
        <v>19.907284768211898</v>
      </c>
      <c r="M12" s="21">
        <v>49.589403973509903</v>
      </c>
      <c r="N12" s="39">
        <v>7.0000000000000007E-2</v>
      </c>
      <c r="O12" s="4">
        <v>429.42857142857099</v>
      </c>
      <c r="P12" s="19">
        <v>1069.7142857142801</v>
      </c>
      <c r="Q12" s="31">
        <f>(Table2[[#This Row],[Rev]]-E11)/E11</f>
        <v>0.14002361275088546</v>
      </c>
      <c r="R12" s="31">
        <f>(Table2[[#This Row],[FCF]]-H11)/H11</f>
        <v>-0.29968203497615264</v>
      </c>
      <c r="S12" s="31">
        <f>(Table2[[#This Row],[EPS]]-K11)/K11</f>
        <v>0.43809523809523804</v>
      </c>
      <c r="T12" s="31">
        <f>(Table2[[#This Row],[Div]]-N11)/N11</f>
        <v>0.27272727272727282</v>
      </c>
    </row>
    <row r="13" spans="2:20" x14ac:dyDescent="0.25">
      <c r="B13" t="s">
        <v>85</v>
      </c>
      <c r="C13" s="24">
        <v>19.3</v>
      </c>
      <c r="D13" s="20">
        <v>37.81</v>
      </c>
      <c r="E13" s="3">
        <v>3.8580000000000001</v>
      </c>
      <c r="F13" s="25">
        <v>5.0025920165889</v>
      </c>
      <c r="G13" s="21">
        <v>9.8004147226542209</v>
      </c>
      <c r="H13" s="3">
        <v>0.215</v>
      </c>
      <c r="I13" s="25">
        <v>89.767441860465098</v>
      </c>
      <c r="J13" s="21">
        <v>175.86046511627899</v>
      </c>
      <c r="K13" s="3">
        <v>0.19</v>
      </c>
      <c r="L13" s="25">
        <v>101.578947368421</v>
      </c>
      <c r="M13" s="21">
        <v>199</v>
      </c>
      <c r="N13" s="39">
        <v>0.08</v>
      </c>
      <c r="O13" s="4">
        <v>241.25</v>
      </c>
      <c r="P13" s="19">
        <v>472.625</v>
      </c>
      <c r="Q13" s="31">
        <f>(Table2[[#This Row],[Rev]]-E12)/E12</f>
        <v>-0.20091135045567526</v>
      </c>
      <c r="R13" s="31">
        <f>(Table2[[#This Row],[FCF]]-H12)/H12</f>
        <v>-0.75595913734392739</v>
      </c>
      <c r="S13" s="31">
        <f>(Table2[[#This Row],[EPS]]-K12)/K12</f>
        <v>-0.8741721854304636</v>
      </c>
      <c r="T13" s="31">
        <f>(Table2[[#This Row],[Div]]-N12)/N12</f>
        <v>0.14285714285714277</v>
      </c>
    </row>
    <row r="14" spans="2:20" x14ac:dyDescent="0.25">
      <c r="B14" t="s">
        <v>86</v>
      </c>
      <c r="C14" s="24">
        <v>13.22</v>
      </c>
      <c r="D14" s="20">
        <v>35.79</v>
      </c>
      <c r="E14" s="3">
        <v>3.96</v>
      </c>
      <c r="F14" s="25">
        <v>3.3383838383838298</v>
      </c>
      <c r="G14" s="21">
        <v>9.0378787878787801</v>
      </c>
      <c r="H14" s="3">
        <v>0.65500000000000003</v>
      </c>
      <c r="I14" s="25">
        <v>20.183206106870198</v>
      </c>
      <c r="J14" s="21">
        <v>54.641221374045799</v>
      </c>
      <c r="K14" s="3">
        <v>0.46</v>
      </c>
      <c r="L14" s="25">
        <v>28.739130434782599</v>
      </c>
      <c r="M14" s="21">
        <v>77.804347826086897</v>
      </c>
      <c r="N14" s="39">
        <v>0.08</v>
      </c>
      <c r="O14" s="4">
        <v>165.25</v>
      </c>
      <c r="P14" s="19">
        <v>447.375</v>
      </c>
      <c r="Q14" s="31">
        <f>(Table2[[#This Row],[Rev]]-E13)/E13</f>
        <v>2.6438569206842889E-2</v>
      </c>
      <c r="R14" s="31">
        <f>(Table2[[#This Row],[FCF]]-H13)/H13</f>
        <v>2.0465116279069768</v>
      </c>
      <c r="S14" s="31">
        <f>(Table2[[#This Row],[EPS]]-K13)/K13</f>
        <v>1.4210526315789473</v>
      </c>
      <c r="T14" s="31">
        <f>(Table2[[#This Row],[Div]]-N13)/N13</f>
        <v>0</v>
      </c>
    </row>
    <row r="15" spans="2:20" x14ac:dyDescent="0.25">
      <c r="B15" t="s">
        <v>87</v>
      </c>
      <c r="C15" s="24">
        <v>15.05</v>
      </c>
      <c r="D15" s="20">
        <v>34.119999999999997</v>
      </c>
      <c r="E15" s="3">
        <v>4.5519999999999996</v>
      </c>
      <c r="F15" s="25">
        <v>3.3062390158172201</v>
      </c>
      <c r="G15" s="21">
        <v>7.4956063268892796</v>
      </c>
      <c r="H15" s="3">
        <v>1.1870000000000001</v>
      </c>
      <c r="I15" s="25">
        <v>12.6790227464195</v>
      </c>
      <c r="J15" s="21">
        <v>28.744734625105298</v>
      </c>
      <c r="K15" s="3">
        <v>0.85</v>
      </c>
      <c r="L15" s="25">
        <v>17.705882352941099</v>
      </c>
      <c r="M15" s="21">
        <v>40.141176470588199</v>
      </c>
      <c r="N15" s="39">
        <v>0.08</v>
      </c>
      <c r="O15" s="4">
        <v>188.125</v>
      </c>
      <c r="P15" s="19">
        <v>426.49999999999898</v>
      </c>
      <c r="Q15" s="31">
        <f>(Table2[[#This Row],[Rev]]-E14)/E14</f>
        <v>0.1494949494949494</v>
      </c>
      <c r="R15" s="31">
        <f>(Table2[[#This Row],[FCF]]-H14)/H14</f>
        <v>0.81221374045801531</v>
      </c>
      <c r="S15" s="31">
        <f>(Table2[[#This Row],[EPS]]-K14)/K14</f>
        <v>0.84782608695652162</v>
      </c>
      <c r="T15" s="31">
        <f>(Table2[[#This Row],[Div]]-N14)/N14</f>
        <v>0</v>
      </c>
    </row>
    <row r="16" spans="2:20" x14ac:dyDescent="0.25">
      <c r="B16" t="s">
        <v>88</v>
      </c>
      <c r="C16" s="24">
        <v>19.68</v>
      </c>
      <c r="D16" s="20">
        <v>34.24</v>
      </c>
      <c r="E16" s="3">
        <v>5.2679999999999998</v>
      </c>
      <c r="F16" s="25">
        <v>3.7357630979498802</v>
      </c>
      <c r="G16" s="21">
        <v>6.4996203492786604</v>
      </c>
      <c r="H16" s="3">
        <v>1.4279999999999999</v>
      </c>
      <c r="I16" s="25">
        <v>13.781512605042</v>
      </c>
      <c r="J16" s="21">
        <v>23.977591036414498</v>
      </c>
      <c r="K16" s="3">
        <v>1.1599999999999999</v>
      </c>
      <c r="L16" s="25">
        <v>16.965517241379299</v>
      </c>
      <c r="M16" s="21">
        <v>29.517241379310299</v>
      </c>
      <c r="N16" s="39">
        <v>0.16</v>
      </c>
      <c r="O16" s="4">
        <v>123</v>
      </c>
      <c r="P16" s="19">
        <v>214</v>
      </c>
      <c r="Q16" s="31">
        <f>(Table2[[#This Row],[Rev]]-E15)/E15</f>
        <v>0.15729349736379619</v>
      </c>
      <c r="R16" s="31">
        <f>(Table2[[#This Row],[FCF]]-H15)/H15</f>
        <v>0.20303285593934278</v>
      </c>
      <c r="S16" s="31">
        <f>(Table2[[#This Row],[EPS]]-K15)/K15</f>
        <v>0.3647058823529411</v>
      </c>
      <c r="T16" s="31">
        <f>(Table2[[#This Row],[Div]]-N15)/N15</f>
        <v>1</v>
      </c>
    </row>
    <row r="17" spans="2:20" x14ac:dyDescent="0.25">
      <c r="B17" t="s">
        <v>89</v>
      </c>
      <c r="C17" s="24">
        <v>21.99</v>
      </c>
      <c r="D17" s="20">
        <v>28.71</v>
      </c>
      <c r="E17" s="3">
        <v>6.2850000000000001</v>
      </c>
      <c r="F17" s="25">
        <v>3.4988066825775599</v>
      </c>
      <c r="G17" s="21">
        <v>4.5680190930787496</v>
      </c>
      <c r="H17" s="3">
        <v>1.458</v>
      </c>
      <c r="I17" s="25">
        <v>15.082304526748899</v>
      </c>
      <c r="J17" s="21">
        <v>19.691358024691301</v>
      </c>
      <c r="K17" s="3">
        <v>1.4</v>
      </c>
      <c r="L17" s="25">
        <v>15.7071428571428</v>
      </c>
      <c r="M17" s="21">
        <v>20.507142857142799</v>
      </c>
      <c r="N17" s="39">
        <v>0.32</v>
      </c>
      <c r="O17" s="4">
        <v>68.71875</v>
      </c>
      <c r="P17" s="19">
        <v>89.71875</v>
      </c>
      <c r="Q17" s="31">
        <f>(Table2[[#This Row],[Rev]]-E16)/E16</f>
        <v>0.1930523917995445</v>
      </c>
      <c r="R17" s="31">
        <f>(Table2[[#This Row],[FCF]]-H16)/H16</f>
        <v>2.1008403361344557E-2</v>
      </c>
      <c r="S17" s="31">
        <f>(Table2[[#This Row],[EPS]]-K16)/K16</f>
        <v>0.20689655172413793</v>
      </c>
      <c r="T17" s="31">
        <f>(Table2[[#This Row],[Div]]-N16)/N16</f>
        <v>1</v>
      </c>
    </row>
    <row r="18" spans="2:20" x14ac:dyDescent="0.25">
      <c r="B18" t="s">
        <v>90</v>
      </c>
      <c r="C18" s="24">
        <v>16.86</v>
      </c>
      <c r="D18" s="20">
        <v>26.47</v>
      </c>
      <c r="E18" s="3">
        <v>6.0170000000000003</v>
      </c>
      <c r="F18" s="25">
        <v>2.8020608276549699</v>
      </c>
      <c r="G18" s="21">
        <v>4.3992022602625802</v>
      </c>
      <c r="H18" s="3">
        <v>0.82299999999999995</v>
      </c>
      <c r="I18" s="25">
        <v>20.486026731470201</v>
      </c>
      <c r="J18" s="21">
        <v>32.162818955042503</v>
      </c>
      <c r="K18" s="3">
        <v>0.86</v>
      </c>
      <c r="L18" s="25">
        <v>19.604651162790699</v>
      </c>
      <c r="M18" s="21">
        <v>30.779069767441801</v>
      </c>
      <c r="N18" s="39">
        <v>0.4</v>
      </c>
      <c r="O18" s="4">
        <v>42.15</v>
      </c>
      <c r="P18" s="19">
        <v>66.174999999999997</v>
      </c>
      <c r="Q18" s="31">
        <f>(Table2[[#This Row],[Rev]]-E17)/E17</f>
        <v>-4.2641209228321368E-2</v>
      </c>
      <c r="R18" s="31">
        <f>(Table2[[#This Row],[FCF]]-H17)/H17</f>
        <v>-0.43552812071330593</v>
      </c>
      <c r="S18" s="31">
        <f>(Table2[[#This Row],[EPS]]-K17)/K17</f>
        <v>-0.38571428571428568</v>
      </c>
      <c r="T18" s="31">
        <f>(Table2[[#This Row],[Div]]-N17)/N17</f>
        <v>0.25000000000000006</v>
      </c>
    </row>
    <row r="19" spans="2:20" x14ac:dyDescent="0.25">
      <c r="B19" t="s">
        <v>91</v>
      </c>
      <c r="C19" s="24">
        <v>18.86</v>
      </c>
      <c r="D19" s="20">
        <v>27.98</v>
      </c>
      <c r="E19" s="3">
        <v>6.4580000000000002</v>
      </c>
      <c r="F19" s="25">
        <v>2.9204087952926598</v>
      </c>
      <c r="G19" s="21">
        <v>4.3326107153917599</v>
      </c>
      <c r="H19" s="3">
        <v>1.2849999999999999</v>
      </c>
      <c r="I19" s="25">
        <v>14.6770428015564</v>
      </c>
      <c r="J19" s="21">
        <v>21.7743190661478</v>
      </c>
      <c r="K19" s="3">
        <v>1.18</v>
      </c>
      <c r="L19" s="25">
        <v>15.9830508474576</v>
      </c>
      <c r="M19" s="21">
        <v>23.711864406779601</v>
      </c>
      <c r="N19" s="39">
        <v>0.45</v>
      </c>
      <c r="O19" s="4">
        <v>41.911111111111097</v>
      </c>
      <c r="P19" s="19">
        <v>62.177777777777699</v>
      </c>
      <c r="Q19" s="31">
        <f>(Table2[[#This Row],[Rev]]-E18)/E18</f>
        <v>7.3292338374605248E-2</v>
      </c>
      <c r="R19" s="31">
        <f>(Table2[[#This Row],[FCF]]-H18)/H18</f>
        <v>0.56136087484811659</v>
      </c>
      <c r="S19" s="31">
        <f>(Table2[[#This Row],[EPS]]-K18)/K18</f>
        <v>0.37209302325581389</v>
      </c>
      <c r="T19" s="31">
        <f>(Table2[[#This Row],[Div]]-N18)/N18</f>
        <v>0.12499999999999997</v>
      </c>
    </row>
    <row r="20" spans="2:20" x14ac:dyDescent="0.25">
      <c r="B20" t="s">
        <v>92</v>
      </c>
      <c r="C20" s="24">
        <v>12.23</v>
      </c>
      <c r="D20" s="20">
        <v>25.35</v>
      </c>
      <c r="E20" s="3">
        <v>6.5389999999999997</v>
      </c>
      <c r="F20" s="25">
        <v>1.8703165621654601</v>
      </c>
      <c r="G20" s="21">
        <v>3.87673956262425</v>
      </c>
      <c r="H20" s="3">
        <v>0.997</v>
      </c>
      <c r="I20" s="25">
        <v>12.2668004012036</v>
      </c>
      <c r="J20" s="21">
        <v>25.4262788365095</v>
      </c>
      <c r="K20" s="3">
        <v>0.92</v>
      </c>
      <c r="L20" s="25">
        <v>13.293478260869501</v>
      </c>
      <c r="M20" s="21">
        <v>27.5543478260869</v>
      </c>
      <c r="N20" s="39">
        <v>0.54800000000000004</v>
      </c>
      <c r="O20" s="4">
        <v>22.317518248175102</v>
      </c>
      <c r="P20" s="19">
        <v>46.259124087591204</v>
      </c>
      <c r="Q20" s="31">
        <f>(Table2[[#This Row],[Rev]]-E19)/E19</f>
        <v>1.2542582842985369E-2</v>
      </c>
      <c r="R20" s="31">
        <f>(Table2[[#This Row],[FCF]]-H19)/H19</f>
        <v>-0.224124513618677</v>
      </c>
      <c r="S20" s="31">
        <f>(Table2[[#This Row],[EPS]]-K19)/K19</f>
        <v>-0.22033898305084737</v>
      </c>
      <c r="T20" s="31">
        <f>(Table2[[#This Row],[Div]]-N19)/N19</f>
        <v>0.21777777777777785</v>
      </c>
    </row>
    <row r="21" spans="2:20" x14ac:dyDescent="0.25">
      <c r="B21" t="s">
        <v>93</v>
      </c>
      <c r="C21" s="24">
        <v>12.08</v>
      </c>
      <c r="D21" s="20">
        <v>20.83</v>
      </c>
      <c r="E21" s="3">
        <v>6.2229999999999999</v>
      </c>
      <c r="F21" s="25">
        <v>1.9411859231881701</v>
      </c>
      <c r="G21" s="21">
        <v>3.3472601639080799</v>
      </c>
      <c r="H21" s="3">
        <v>1.179</v>
      </c>
      <c r="I21" s="25">
        <v>10.245971162001601</v>
      </c>
      <c r="J21" s="21">
        <v>17.6675148430873</v>
      </c>
      <c r="K21" s="3">
        <v>0.77</v>
      </c>
      <c r="L21" s="25">
        <v>15.6883116883116</v>
      </c>
      <c r="M21" s="21">
        <v>27.051948051947999</v>
      </c>
      <c r="N21" s="39">
        <v>0.56000000000000005</v>
      </c>
      <c r="O21" s="4">
        <v>21.571428571428498</v>
      </c>
      <c r="P21" s="19">
        <v>37.196428571428498</v>
      </c>
      <c r="Q21" s="31">
        <f>(Table2[[#This Row],[Rev]]-E20)/E20</f>
        <v>-4.8325432023245123E-2</v>
      </c>
      <c r="R21" s="31">
        <f>(Table2[[#This Row],[FCF]]-H20)/H20</f>
        <v>0.18254764292878642</v>
      </c>
      <c r="S21" s="31">
        <f>(Table2[[#This Row],[EPS]]-K20)/K20</f>
        <v>-0.1630434782608696</v>
      </c>
      <c r="T21" s="31">
        <f>(Table2[[#This Row],[Div]]-N20)/N20</f>
        <v>2.1897810218978121E-2</v>
      </c>
    </row>
    <row r="22" spans="2:20" x14ac:dyDescent="0.25">
      <c r="B22" t="s">
        <v>94</v>
      </c>
      <c r="C22" s="24">
        <v>17.670000000000002</v>
      </c>
      <c r="D22" s="20">
        <v>24.22</v>
      </c>
      <c r="E22" s="3">
        <v>7.6589999999999998</v>
      </c>
      <c r="F22" s="25">
        <v>2.3070896983940399</v>
      </c>
      <c r="G22" s="21">
        <v>3.1622927275101098</v>
      </c>
      <c r="H22" s="3">
        <v>2.0139999999999998</v>
      </c>
      <c r="I22" s="25">
        <v>8.7735849056603694</v>
      </c>
      <c r="J22" s="21">
        <v>12.0258192651439</v>
      </c>
      <c r="K22" s="3">
        <v>2.0099999999999998</v>
      </c>
      <c r="L22" s="25">
        <v>8.7910447761193993</v>
      </c>
      <c r="M22" s="21">
        <v>12.049751243780999</v>
      </c>
      <c r="N22" s="39">
        <v>0.63</v>
      </c>
      <c r="O22" s="4">
        <v>28.047619047619001</v>
      </c>
      <c r="P22" s="19">
        <v>38.4444444444444</v>
      </c>
      <c r="Q22" s="31">
        <f>(Table2[[#This Row],[Rev]]-E21)/E21</f>
        <v>0.23075686967700465</v>
      </c>
      <c r="R22" s="31">
        <f>(Table2[[#This Row],[FCF]]-H21)/H21</f>
        <v>0.70822731128074612</v>
      </c>
      <c r="S22" s="31">
        <f>(Table2[[#This Row],[EPS]]-K21)/K21</f>
        <v>1.61038961038961</v>
      </c>
      <c r="T22" s="31">
        <f>(Table2[[#This Row],[Div]]-N21)/N21</f>
        <v>0.1249999999999999</v>
      </c>
    </row>
    <row r="23" spans="2:20" x14ac:dyDescent="0.25">
      <c r="B23" t="s">
        <v>95</v>
      </c>
      <c r="C23" s="24">
        <v>19.190000000000001</v>
      </c>
      <c r="D23" s="20">
        <v>25.66</v>
      </c>
      <c r="E23" s="3">
        <v>9.9789999999999992</v>
      </c>
      <c r="F23" s="25">
        <v>1.9230383805992499</v>
      </c>
      <c r="G23" s="21">
        <v>2.5713999398737299</v>
      </c>
      <c r="H23" s="3">
        <v>1.873</v>
      </c>
      <c r="I23" s="25">
        <v>10.245595301654999</v>
      </c>
      <c r="J23" s="21">
        <v>13.699946609716999</v>
      </c>
      <c r="K23" s="3">
        <v>2.39</v>
      </c>
      <c r="L23" s="25">
        <v>8.02928870292887</v>
      </c>
      <c r="M23" s="21">
        <v>10.736401673640099</v>
      </c>
      <c r="N23" s="39">
        <v>0.78200000000000003</v>
      </c>
      <c r="O23" s="4">
        <v>24.539641943734001</v>
      </c>
      <c r="P23" s="19">
        <v>32.813299232736497</v>
      </c>
      <c r="Q23" s="31">
        <f>(Table2[[#This Row],[Rev]]-E22)/E22</f>
        <v>0.30291160725943328</v>
      </c>
      <c r="R23" s="31">
        <f>(Table2[[#This Row],[FCF]]-H22)/H22</f>
        <v>-7.0009930486593749E-2</v>
      </c>
      <c r="S23" s="31">
        <f>(Table2[[#This Row],[EPS]]-K22)/K22</f>
        <v>0.1890547263681594</v>
      </c>
      <c r="T23" s="31">
        <f>(Table2[[#This Row],[Div]]-N22)/N22</f>
        <v>0.2412698412698413</v>
      </c>
    </row>
    <row r="24" spans="2:20" x14ac:dyDescent="0.25">
      <c r="B24" t="s">
        <v>96</v>
      </c>
      <c r="C24" s="24">
        <v>19.36</v>
      </c>
      <c r="D24" s="20">
        <v>29.18</v>
      </c>
      <c r="E24" s="3">
        <v>10.337</v>
      </c>
      <c r="F24" s="25">
        <v>1.87288381542033</v>
      </c>
      <c r="G24" s="21">
        <v>2.8228693044403599</v>
      </c>
      <c r="H24" s="3">
        <v>1.365</v>
      </c>
      <c r="I24" s="25">
        <v>14.183150183150101</v>
      </c>
      <c r="J24" s="21">
        <v>21.377289377289301</v>
      </c>
      <c r="K24" s="3">
        <v>2.13</v>
      </c>
      <c r="L24" s="25">
        <v>9.0892018779342703</v>
      </c>
      <c r="M24" s="21">
        <v>13.699530516431899</v>
      </c>
      <c r="N24" s="39">
        <v>0.87</v>
      </c>
      <c r="O24" s="4">
        <v>22.252873563218301</v>
      </c>
      <c r="P24" s="19">
        <v>33.5402298850574</v>
      </c>
      <c r="Q24" s="31">
        <f>(Table2[[#This Row],[Rev]]-E23)/E23</f>
        <v>3.5875338210241567E-2</v>
      </c>
      <c r="R24" s="31">
        <f>(Table2[[#This Row],[FCF]]-H23)/H23</f>
        <v>-0.27122263747997866</v>
      </c>
      <c r="S24" s="31">
        <f>(Table2[[#This Row],[EPS]]-K23)/K23</f>
        <v>-0.10878661087866118</v>
      </c>
      <c r="T24" s="31">
        <f>(Table2[[#This Row],[Div]]-N23)/N23</f>
        <v>0.11253196930946287</v>
      </c>
    </row>
    <row r="25" spans="2:20" x14ac:dyDescent="0.25">
      <c r="B25" t="s">
        <v>97</v>
      </c>
      <c r="C25" s="24">
        <v>20.23</v>
      </c>
      <c r="D25" s="20">
        <v>25.96</v>
      </c>
      <c r="E25" s="3">
        <v>10.340999999999999</v>
      </c>
      <c r="F25" s="25">
        <v>1.9562904941495001</v>
      </c>
      <c r="G25" s="21">
        <v>2.5103955130064701</v>
      </c>
      <c r="H25" s="3">
        <v>1.968</v>
      </c>
      <c r="I25" s="25">
        <v>10.279471544715401</v>
      </c>
      <c r="J25" s="21">
        <v>13.191056910569101</v>
      </c>
      <c r="K25" s="3">
        <v>1.89</v>
      </c>
      <c r="L25" s="25">
        <v>10.703703703703701</v>
      </c>
      <c r="M25" s="21">
        <v>13.7354497354497</v>
      </c>
      <c r="N25" s="39">
        <v>0.9</v>
      </c>
      <c r="O25" s="4">
        <v>22.4777777777777</v>
      </c>
      <c r="P25" s="19">
        <v>28.844444444444399</v>
      </c>
      <c r="Q25" s="31">
        <f>(Table2[[#This Row],[Rev]]-E24)/E24</f>
        <v>3.869594659958943E-4</v>
      </c>
      <c r="R25" s="31">
        <f>(Table2[[#This Row],[FCF]]-H24)/H24</f>
        <v>0.44175824175824174</v>
      </c>
      <c r="S25" s="31">
        <f>(Table2[[#This Row],[EPS]]-K24)/K24</f>
        <v>-0.11267605633802817</v>
      </c>
      <c r="T25" s="31">
        <f>(Table2[[#This Row],[Div]]-N24)/N24</f>
        <v>3.4482758620689689E-2</v>
      </c>
    </row>
    <row r="26" spans="2:20" x14ac:dyDescent="0.25">
      <c r="B26" t="s">
        <v>98</v>
      </c>
      <c r="C26" s="24">
        <v>23.52</v>
      </c>
      <c r="D26" s="20">
        <v>37.67</v>
      </c>
      <c r="E26" s="3">
        <v>11.05</v>
      </c>
      <c r="F26" s="25">
        <v>2.1285067873303101</v>
      </c>
      <c r="G26" s="21">
        <v>3.4090497737556502</v>
      </c>
      <c r="H26" s="3">
        <v>2.04</v>
      </c>
      <c r="I26" s="25">
        <v>11.529411764705801</v>
      </c>
      <c r="J26" s="21">
        <v>18.4656862745098</v>
      </c>
      <c r="K26" s="3">
        <v>2.31</v>
      </c>
      <c r="L26" s="25">
        <v>10.1818181818181</v>
      </c>
      <c r="M26" s="21">
        <v>16.307359307359299</v>
      </c>
      <c r="N26" s="39">
        <v>0.9</v>
      </c>
      <c r="O26" s="4">
        <v>26.133333333333301</v>
      </c>
      <c r="P26" s="19">
        <v>41.855555555555497</v>
      </c>
      <c r="Q26" s="31">
        <f>(Table2[[#This Row],[Rev]]-E25)/E25</f>
        <v>6.856203461947602E-2</v>
      </c>
      <c r="R26" s="31">
        <f>(Table2[[#This Row],[FCF]]-H25)/H25</f>
        <v>3.6585365853658569E-2</v>
      </c>
      <c r="S26" s="31">
        <f>(Table2[[#This Row],[EPS]]-K25)/K25</f>
        <v>0.22222222222222232</v>
      </c>
      <c r="T26" s="31">
        <f>(Table2[[#This Row],[Div]]-N25)/N25</f>
        <v>0</v>
      </c>
    </row>
    <row r="27" spans="2:20" x14ac:dyDescent="0.25">
      <c r="B27" t="s">
        <v>99</v>
      </c>
      <c r="C27" s="24">
        <v>25.87</v>
      </c>
      <c r="D27" s="20">
        <v>36.909999999999997</v>
      </c>
      <c r="E27" s="3">
        <v>11.311</v>
      </c>
      <c r="F27" s="25">
        <v>2.2871540977809199</v>
      </c>
      <c r="G27" s="21">
        <v>3.2631951197948799</v>
      </c>
      <c r="H27" s="3">
        <v>2.3889999999999998</v>
      </c>
      <c r="I27" s="25">
        <v>10.828798660527401</v>
      </c>
      <c r="J27" s="21">
        <v>15.449979070740801</v>
      </c>
      <c r="K27" s="3">
        <v>2.33</v>
      </c>
      <c r="L27" s="25">
        <v>11.1030042918454</v>
      </c>
      <c r="M27" s="21">
        <v>15.8412017167381</v>
      </c>
      <c r="N27" s="39">
        <v>0.96</v>
      </c>
      <c r="O27" s="4">
        <v>26.9479166666666</v>
      </c>
      <c r="P27" s="19">
        <v>38.4479166666666</v>
      </c>
      <c r="Q27" s="31">
        <f>(Table2[[#This Row],[Rev]]-E26)/E26</f>
        <v>2.3619909502262372E-2</v>
      </c>
      <c r="R27" s="31">
        <f>(Table2[[#This Row],[FCF]]-H26)/H26</f>
        <v>0.17107843137254888</v>
      </c>
      <c r="S27" s="31">
        <f>(Table2[[#This Row],[EPS]]-K26)/K26</f>
        <v>8.6580086580086649E-3</v>
      </c>
      <c r="T27" s="31">
        <f>(Table2[[#This Row],[Div]]-N26)/N26</f>
        <v>6.6666666666666596E-2</v>
      </c>
    </row>
    <row r="28" spans="2:20" x14ac:dyDescent="0.25">
      <c r="B28" t="s">
        <v>100</v>
      </c>
      <c r="C28" s="24">
        <v>28.22</v>
      </c>
      <c r="D28" s="20">
        <v>38.1</v>
      </c>
      <c r="E28" s="3">
        <v>12.182</v>
      </c>
      <c r="F28" s="25">
        <v>2.3165325890658299</v>
      </c>
      <c r="G28" s="21">
        <v>3.1275652602199902</v>
      </c>
      <c r="H28" s="3">
        <v>2.4990000000000001</v>
      </c>
      <c r="I28" s="25">
        <v>11.292517006802701</v>
      </c>
      <c r="J28" s="21">
        <v>15.2460984393757</v>
      </c>
      <c r="K28" s="3">
        <v>2.12</v>
      </c>
      <c r="L28" s="25">
        <v>13.311320754716901</v>
      </c>
      <c r="M28" s="21">
        <v>17.971698113207498</v>
      </c>
      <c r="N28" s="39">
        <v>1.04</v>
      </c>
      <c r="O28" s="4">
        <v>27.134615384615302</v>
      </c>
      <c r="P28" s="19">
        <v>36.634615384615302</v>
      </c>
      <c r="Q28" s="31">
        <f>(Table2[[#This Row],[Rev]]-E27)/E27</f>
        <v>7.7004685704181813E-2</v>
      </c>
      <c r="R28" s="31">
        <f>(Table2[[#This Row],[FCF]]-H27)/H27</f>
        <v>4.6044370029301097E-2</v>
      </c>
      <c r="S28" s="31">
        <f>(Table2[[#This Row],[EPS]]-K27)/K27</f>
        <v>-9.0128755364806842E-2</v>
      </c>
      <c r="T28" s="31">
        <f>(Table2[[#This Row],[Div]]-N27)/N27</f>
        <v>8.3333333333333412E-2</v>
      </c>
    </row>
    <row r="29" spans="2:20" x14ac:dyDescent="0.25">
      <c r="B29" t="s">
        <v>101</v>
      </c>
      <c r="C29" s="24">
        <v>33.46</v>
      </c>
      <c r="D29" s="20">
        <v>47.56</v>
      </c>
      <c r="E29" s="3">
        <v>12.981</v>
      </c>
      <c r="F29" s="25">
        <v>2.5776134350204098</v>
      </c>
      <c r="G29" s="21">
        <v>3.6638163469686398</v>
      </c>
      <c r="H29" s="3">
        <v>2.137</v>
      </c>
      <c r="I29" s="25">
        <v>15.6574637342068</v>
      </c>
      <c r="J29" s="21">
        <v>22.255498362189901</v>
      </c>
      <c r="K29" s="3">
        <v>1.99</v>
      </c>
      <c r="L29" s="25">
        <v>16.814070351758701</v>
      </c>
      <c r="M29" s="21">
        <v>23.899497487437099</v>
      </c>
      <c r="N29" s="39">
        <v>1.0780000000000001</v>
      </c>
      <c r="O29" s="4">
        <v>31.038961038960998</v>
      </c>
      <c r="P29" s="19">
        <v>44.1187384044526</v>
      </c>
      <c r="Q29" s="31">
        <f>(Table2[[#This Row],[Rev]]-E28)/E28</f>
        <v>6.5588573304875997E-2</v>
      </c>
      <c r="R29" s="31">
        <f>(Table2[[#This Row],[FCF]]-H28)/H28</f>
        <v>-0.14485794317727094</v>
      </c>
      <c r="S29" s="31">
        <f>(Table2[[#This Row],[EPS]]-K28)/K28</f>
        <v>-6.1320754716981181E-2</v>
      </c>
      <c r="T29" s="31">
        <f>(Table2[[#This Row],[Div]]-N28)/N28</f>
        <v>3.6538461538461568E-2</v>
      </c>
    </row>
    <row r="30" spans="2:20" x14ac:dyDescent="0.25">
      <c r="B30" t="s">
        <v>102</v>
      </c>
      <c r="C30" s="24">
        <v>42.42</v>
      </c>
      <c r="D30" s="20">
        <v>57.08</v>
      </c>
      <c r="E30" s="3">
        <v>15.071</v>
      </c>
      <c r="F30" s="25">
        <v>2.8146771946121598</v>
      </c>
      <c r="G30" s="21">
        <v>3.7874062769557399</v>
      </c>
      <c r="H30" s="3">
        <v>3.0310000000000001</v>
      </c>
      <c r="I30" s="25">
        <v>13.9953810623556</v>
      </c>
      <c r="J30" s="21">
        <v>18.832068624216401</v>
      </c>
      <c r="K30" s="3">
        <v>4.4800000000000004</v>
      </c>
      <c r="L30" s="25">
        <v>9.46875</v>
      </c>
      <c r="M30" s="21">
        <v>12.7410714285714</v>
      </c>
      <c r="N30" s="39">
        <v>1.2</v>
      </c>
      <c r="O30" s="4">
        <v>35.35</v>
      </c>
      <c r="P30" s="19">
        <v>47.566666666666599</v>
      </c>
      <c r="Q30" s="31">
        <f>(Table2[[#This Row],[Rev]]-E29)/E29</f>
        <v>0.16100454510438331</v>
      </c>
      <c r="R30" s="31">
        <f>(Table2[[#This Row],[FCF]]-H29)/H29</f>
        <v>0.41834347215722983</v>
      </c>
      <c r="S30" s="31">
        <f>(Table2[[#This Row],[EPS]]-K29)/K29</f>
        <v>1.2512562814070354</v>
      </c>
      <c r="T30" s="31">
        <f>(Table2[[#This Row],[Div]]-N29)/N29</f>
        <v>0.11317254174397021</v>
      </c>
    </row>
    <row r="31" spans="2:20" x14ac:dyDescent="0.25">
      <c r="B31" t="s">
        <v>103</v>
      </c>
      <c r="C31" s="24">
        <v>43.46</v>
      </c>
      <c r="D31" s="20">
        <v>60.08</v>
      </c>
      <c r="E31" s="3">
        <v>16.088999999999999</v>
      </c>
      <c r="F31" s="25">
        <v>2.7012244390577398</v>
      </c>
      <c r="G31" s="21">
        <v>3.7342283547765498</v>
      </c>
      <c r="H31" s="3">
        <v>3.7850000000000001</v>
      </c>
      <c r="I31" s="25">
        <v>11.482166446499299</v>
      </c>
      <c r="J31" s="21">
        <v>15.873183619550799</v>
      </c>
      <c r="K31" s="3">
        <v>4.71</v>
      </c>
      <c r="L31" s="25">
        <v>9.2271762208067898</v>
      </c>
      <c r="M31" s="21">
        <v>12.7558386411889</v>
      </c>
      <c r="N31" s="39">
        <v>1.26</v>
      </c>
      <c r="O31" s="4">
        <v>34.492063492063401</v>
      </c>
      <c r="P31" s="19">
        <v>47.682539682539598</v>
      </c>
      <c r="Q31" s="31">
        <f>(Table2[[#This Row],[Rev]]-E30)/E30</f>
        <v>6.7546944462875652E-2</v>
      </c>
      <c r="R31" s="31">
        <f>(Table2[[#This Row],[FCF]]-H30)/H30</f>
        <v>0.24876278455955128</v>
      </c>
      <c r="S31" s="31">
        <f>(Table2[[#This Row],[EPS]]-K30)/K30</f>
        <v>5.1339285714285608E-2</v>
      </c>
      <c r="T31" s="31">
        <f>(Table2[[#This Row],[Div]]-N30)/N30</f>
        <v>5.0000000000000044E-2</v>
      </c>
    </row>
    <row r="32" spans="2:20" x14ac:dyDescent="0.25">
      <c r="B32" t="s">
        <v>104</v>
      </c>
      <c r="C32" s="24">
        <v>44.11</v>
      </c>
      <c r="D32" s="20">
        <v>68.47</v>
      </c>
      <c r="E32" s="3">
        <v>18.399999999999999</v>
      </c>
      <c r="F32" s="25">
        <v>2.39728260869565</v>
      </c>
      <c r="G32" s="21">
        <v>3.7211956521739098</v>
      </c>
      <c r="H32" s="3">
        <v>4.9459999999999997</v>
      </c>
      <c r="I32" s="25">
        <v>8.9183178325919901</v>
      </c>
      <c r="J32" s="21">
        <v>13.8435099069955</v>
      </c>
      <c r="K32" s="3">
        <v>4.9400000000000004</v>
      </c>
      <c r="L32" s="25">
        <v>8.9291497975708491</v>
      </c>
      <c r="M32" s="21">
        <v>13.8603238866396</v>
      </c>
      <c r="N32" s="39">
        <v>1.32</v>
      </c>
      <c r="O32" s="4">
        <v>33.4166666666666</v>
      </c>
      <c r="P32" s="19">
        <v>51.871212121212103</v>
      </c>
      <c r="Q32" s="31">
        <f>(Table2[[#This Row],[Rev]]-E31)/E31</f>
        <v>0.14363851078376533</v>
      </c>
      <c r="R32" s="31">
        <f>(Table2[[#This Row],[FCF]]-H31)/H31</f>
        <v>0.30673712021136051</v>
      </c>
      <c r="S32" s="31">
        <f>(Table2[[#This Row],[EPS]]-K31)/K31</f>
        <v>4.8832271762208161E-2</v>
      </c>
      <c r="T32" s="31">
        <f>(Table2[[#This Row],[Div]]-N31)/N31</f>
        <v>4.7619047619047658E-2</v>
      </c>
    </row>
    <row r="33" spans="2:20" x14ac:dyDescent="0.25">
      <c r="B33" t="s">
        <v>105</v>
      </c>
      <c r="C33" s="24">
        <v>47.89</v>
      </c>
      <c r="D33" s="20">
        <v>68.260000000000005</v>
      </c>
      <c r="E33" s="3">
        <v>19.321000000000002</v>
      </c>
      <c r="F33" s="25">
        <v>2.4786501733864701</v>
      </c>
      <c r="G33" s="21">
        <v>3.53294342942911</v>
      </c>
      <c r="H33" s="3">
        <v>2.3620000000000001</v>
      </c>
      <c r="I33" s="25">
        <v>20.275190516511401</v>
      </c>
      <c r="J33" s="21">
        <v>28.8992379339542</v>
      </c>
      <c r="K33" s="3">
        <v>4.8600000000000003</v>
      </c>
      <c r="L33" s="25">
        <v>9.8539094650205694</v>
      </c>
      <c r="M33" s="21">
        <v>14.0452674897119</v>
      </c>
      <c r="N33" s="39">
        <v>1.39</v>
      </c>
      <c r="O33" s="4">
        <v>34.4532374100719</v>
      </c>
      <c r="P33" s="19">
        <v>49.1079136690647</v>
      </c>
      <c r="Q33" s="31">
        <f>(Table2[[#This Row],[Rev]]-E32)/E32</f>
        <v>5.0054347826087121E-2</v>
      </c>
      <c r="R33" s="31">
        <f>(Table2[[#This Row],[FCF]]-H32)/H32</f>
        <v>-0.52244237767893242</v>
      </c>
      <c r="S33" s="31">
        <f>(Table2[[#This Row],[EPS]]-K32)/K32</f>
        <v>-1.6194331983805682E-2</v>
      </c>
      <c r="T33" s="31">
        <f>(Table2[[#This Row],[Div]]-N32)/N32</f>
        <v>5.3030303030302907E-2</v>
      </c>
    </row>
    <row r="34" spans="2:20" x14ac:dyDescent="0.25">
      <c r="C34" s="24"/>
      <c r="D34" s="20"/>
      <c r="E34" s="3"/>
      <c r="F34" s="25"/>
      <c r="G34" s="21"/>
      <c r="H34" s="3"/>
      <c r="I34" s="25"/>
      <c r="J34" s="21"/>
      <c r="K34" s="3"/>
      <c r="L34" s="25"/>
      <c r="M34" s="21"/>
      <c r="N34" s="39">
        <v>1.46</v>
      </c>
      <c r="O34" s="4"/>
      <c r="P34" s="19"/>
      <c r="Q34" s="31">
        <f>(Table2[[#This Row],[Rev]]-E33)/E33</f>
        <v>-1</v>
      </c>
      <c r="R34" s="31">
        <f>(Table2[[#This Row],[FCF]]-H33)/H33</f>
        <v>-1</v>
      </c>
      <c r="S34" s="31">
        <f>(Table2[[#This Row],[EPS]]-K33)/K33</f>
        <v>-1</v>
      </c>
      <c r="T34" s="31">
        <f>(Table2[[#This Row],[Div]]-N33)/N33</f>
        <v>5.0359712230215875E-2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FA1C0-125F-4E09-8416-0C3BFF7D9B7A}">
  <dimension ref="B2:T32"/>
  <sheetViews>
    <sheetView tabSelected="1" workbookViewId="0">
      <selection activeCell="K25" sqref="K25"/>
    </sheetView>
  </sheetViews>
  <sheetFormatPr defaultRowHeight="15" x14ac:dyDescent="0.25"/>
  <cols>
    <col min="2" max="2" width="12.42578125" customWidth="1"/>
    <col min="3" max="4" width="11.5703125" bestFit="1" customWidth="1"/>
    <col min="5" max="5" width="13.140625" customWidth="1"/>
    <col min="7" max="7" width="17" customWidth="1"/>
    <col min="8" max="8" width="11.5703125" bestFit="1" customWidth="1"/>
    <col min="10" max="10" width="11.42578125" customWidth="1"/>
    <col min="11" max="11" width="12.7109375" customWidth="1"/>
    <col min="12" max="12" width="15.28515625" customWidth="1"/>
    <col min="13" max="13" width="13.140625" bestFit="1" customWidth="1"/>
    <col min="14" max="14" width="12.28515625" bestFit="1" customWidth="1"/>
    <col min="15" max="15" width="14.85546875" customWidth="1"/>
    <col min="16" max="16" width="11.5703125" bestFit="1" customWidth="1"/>
    <col min="17" max="18" width="12.7109375" bestFit="1" customWidth="1"/>
    <col min="19" max="19" width="12.28515625" customWidth="1"/>
  </cols>
  <sheetData>
    <row r="2" spans="2:20" x14ac:dyDescent="0.25">
      <c r="B2" t="s">
        <v>5</v>
      </c>
      <c r="C2" t="s">
        <v>8</v>
      </c>
      <c r="D2" t="s">
        <v>24</v>
      </c>
      <c r="E2" t="s">
        <v>25</v>
      </c>
      <c r="F2" s="4" t="s">
        <v>26</v>
      </c>
      <c r="G2" t="s">
        <v>27</v>
      </c>
      <c r="H2" t="s">
        <v>28</v>
      </c>
      <c r="I2" s="4" t="s">
        <v>29</v>
      </c>
      <c r="J2" t="s">
        <v>30</v>
      </c>
      <c r="K2" s="4" t="s">
        <v>31</v>
      </c>
      <c r="L2" t="s">
        <v>15</v>
      </c>
      <c r="M2" s="4" t="s">
        <v>68</v>
      </c>
      <c r="N2" t="s">
        <v>32</v>
      </c>
      <c r="O2" s="4" t="s">
        <v>33</v>
      </c>
      <c r="P2" t="s">
        <v>16</v>
      </c>
      <c r="Q2" s="4" t="s">
        <v>69</v>
      </c>
      <c r="R2" t="s">
        <v>34</v>
      </c>
      <c r="S2" s="4" t="s">
        <v>35</v>
      </c>
      <c r="T2" s="4" t="s">
        <v>73</v>
      </c>
    </row>
    <row r="3" spans="2:20" x14ac:dyDescent="0.25">
      <c r="B3" t="s">
        <v>76</v>
      </c>
      <c r="C3" s="3">
        <v>5844</v>
      </c>
      <c r="D3" s="3">
        <v>2040</v>
      </c>
      <c r="E3" s="3">
        <v>3804</v>
      </c>
      <c r="F3" s="5">
        <v>0.65092402464065702</v>
      </c>
      <c r="G3" s="3">
        <v>1489</v>
      </c>
      <c r="H3" s="3">
        <v>2315</v>
      </c>
      <c r="I3" s="6">
        <v>0.25479123887748101</v>
      </c>
      <c r="J3" s="3">
        <v>1067</v>
      </c>
      <c r="K3" s="6">
        <v>0.182580424366872</v>
      </c>
      <c r="L3" s="3">
        <v>1635</v>
      </c>
      <c r="M3" s="6">
        <v>0.27977412731006102</v>
      </c>
      <c r="N3" s="3">
        <v>-1228</v>
      </c>
      <c r="O3" s="6">
        <v>-0.21013004791238801</v>
      </c>
      <c r="P3" s="3">
        <v>407</v>
      </c>
      <c r="Q3" s="6">
        <v>6.9644079397672795E-2</v>
      </c>
      <c r="R3" s="3">
        <v>-21</v>
      </c>
      <c r="S3" s="6">
        <v>-3.5934291581108798E-3</v>
      </c>
      <c r="T3" s="6">
        <v>-5.1597051597051503E-2</v>
      </c>
    </row>
    <row r="4" spans="2:20" x14ac:dyDescent="0.25">
      <c r="B4" t="s">
        <v>77</v>
      </c>
      <c r="C4" s="3">
        <v>8782</v>
      </c>
      <c r="D4" s="3">
        <v>2535</v>
      </c>
      <c r="E4" s="3">
        <v>6247</v>
      </c>
      <c r="F4" s="5">
        <v>0.71134138009564996</v>
      </c>
      <c r="G4" s="3">
        <v>3392</v>
      </c>
      <c r="H4" s="3">
        <v>2855</v>
      </c>
      <c r="I4" s="6">
        <v>0.386244591209291</v>
      </c>
      <c r="J4" s="3">
        <v>2295</v>
      </c>
      <c r="K4" s="6">
        <v>0.261329993167843</v>
      </c>
      <c r="L4" s="3">
        <v>2801</v>
      </c>
      <c r="M4" s="6">
        <v>0.31894784787064401</v>
      </c>
      <c r="N4" s="3">
        <v>-1933</v>
      </c>
      <c r="O4" s="6">
        <v>-0.22010931450694601</v>
      </c>
      <c r="P4" s="3">
        <v>868</v>
      </c>
      <c r="Q4" s="6">
        <v>9.8838533363698397E-2</v>
      </c>
      <c r="R4" s="3">
        <v>-84</v>
      </c>
      <c r="S4" s="6">
        <v>-9.5650193577772706E-3</v>
      </c>
      <c r="T4" s="6">
        <v>-9.6774193548387094E-2</v>
      </c>
    </row>
    <row r="5" spans="2:20" x14ac:dyDescent="0.25">
      <c r="B5" t="s">
        <v>78</v>
      </c>
      <c r="C5" s="3">
        <v>11521</v>
      </c>
      <c r="D5" s="3">
        <v>5576</v>
      </c>
      <c r="E5" s="3">
        <v>5945</v>
      </c>
      <c r="F5" s="5">
        <v>0.51601423487544396</v>
      </c>
      <c r="G5" s="3">
        <v>3387</v>
      </c>
      <c r="H5" s="3">
        <v>2558</v>
      </c>
      <c r="I5" s="6">
        <v>0.293984897144345</v>
      </c>
      <c r="J5" s="3">
        <v>2288</v>
      </c>
      <c r="K5" s="6">
        <v>0.19859387205971701</v>
      </c>
      <c r="L5" s="3">
        <v>2937</v>
      </c>
      <c r="M5" s="6">
        <v>0.25492578769204</v>
      </c>
      <c r="N5" s="3">
        <v>-2441</v>
      </c>
      <c r="O5" s="6">
        <v>-0.2118739692735</v>
      </c>
      <c r="P5" s="3">
        <v>496</v>
      </c>
      <c r="Q5" s="6">
        <v>4.305181841854E-2</v>
      </c>
      <c r="R5" s="3">
        <v>-92</v>
      </c>
      <c r="S5" s="6">
        <v>-7.9854179324711401E-3</v>
      </c>
      <c r="T5" s="6">
        <v>-0.18548387096774099</v>
      </c>
    </row>
    <row r="6" spans="2:20" x14ac:dyDescent="0.25">
      <c r="B6" t="s">
        <v>79</v>
      </c>
      <c r="C6" s="3">
        <v>16202</v>
      </c>
      <c r="D6" s="3">
        <v>7811</v>
      </c>
      <c r="E6" s="3">
        <v>8391</v>
      </c>
      <c r="F6" s="5">
        <v>0.51789902481175099</v>
      </c>
      <c r="G6" s="3">
        <v>5252</v>
      </c>
      <c r="H6" s="3">
        <v>3139</v>
      </c>
      <c r="I6" s="6">
        <v>0.32415751141834298</v>
      </c>
      <c r="J6" s="3">
        <v>3566</v>
      </c>
      <c r="K6" s="6">
        <v>0.22009628440933199</v>
      </c>
      <c r="L6" s="3">
        <v>4016</v>
      </c>
      <c r="M6" s="6">
        <v>0.24787063325515299</v>
      </c>
      <c r="N6" s="3">
        <v>-3550</v>
      </c>
      <c r="O6" s="6">
        <v>-0.219108752005925</v>
      </c>
      <c r="P6" s="3">
        <v>466</v>
      </c>
      <c r="Q6" s="6">
        <v>2.8761881249228401E-2</v>
      </c>
      <c r="R6" s="3">
        <v>-116</v>
      </c>
      <c r="S6" s="6">
        <v>-7.1596099247006502E-3</v>
      </c>
      <c r="T6" s="6">
        <v>-0.248927038626609</v>
      </c>
    </row>
    <row r="7" spans="2:20" x14ac:dyDescent="0.25">
      <c r="B7" t="s">
        <v>80</v>
      </c>
      <c r="C7" s="3">
        <v>20847</v>
      </c>
      <c r="D7" s="3">
        <v>9164</v>
      </c>
      <c r="E7" s="3">
        <v>11683</v>
      </c>
      <c r="F7" s="5">
        <v>0.56041636686333696</v>
      </c>
      <c r="G7" s="3">
        <v>7553</v>
      </c>
      <c r="H7" s="3">
        <v>4130</v>
      </c>
      <c r="I7" s="6">
        <v>0.36230632704945498</v>
      </c>
      <c r="J7" s="3">
        <v>5157</v>
      </c>
      <c r="K7" s="6">
        <v>0.247373722837818</v>
      </c>
      <c r="L7" s="3">
        <v>8743</v>
      </c>
      <c r="M7" s="6">
        <v>0.41938888089413301</v>
      </c>
      <c r="N7" s="3">
        <v>-3024</v>
      </c>
      <c r="O7" s="6">
        <v>-0.14505684271118099</v>
      </c>
      <c r="P7" s="3">
        <v>5719</v>
      </c>
      <c r="Q7" s="6">
        <v>0.27433203818295199</v>
      </c>
      <c r="R7" s="3">
        <v>-148</v>
      </c>
      <c r="S7" s="6">
        <v>-7.0993428311027897E-3</v>
      </c>
      <c r="T7" s="6">
        <v>-2.5878650113656199E-2</v>
      </c>
    </row>
    <row r="8" spans="2:20" x14ac:dyDescent="0.25">
      <c r="B8" t="s">
        <v>81</v>
      </c>
      <c r="C8" s="3">
        <v>25070</v>
      </c>
      <c r="D8" s="3">
        <v>9945</v>
      </c>
      <c r="E8" s="3">
        <v>15125</v>
      </c>
      <c r="F8" s="5">
        <v>0.603310729956122</v>
      </c>
      <c r="G8" s="3">
        <v>9887</v>
      </c>
      <c r="H8" s="3">
        <v>5238</v>
      </c>
      <c r="I8" s="6">
        <v>0.39437574790586299</v>
      </c>
      <c r="J8" s="3">
        <v>6945</v>
      </c>
      <c r="K8" s="6">
        <v>0.27702433187076098</v>
      </c>
      <c r="L8" s="3">
        <v>10008</v>
      </c>
      <c r="M8" s="6">
        <v>0.399202233745512</v>
      </c>
      <c r="N8" s="3">
        <v>-4501</v>
      </c>
      <c r="O8" s="6">
        <v>-0.179537295572397</v>
      </c>
      <c r="P8" s="3">
        <v>5507</v>
      </c>
      <c r="Q8" s="6">
        <v>0.219664938173115</v>
      </c>
      <c r="R8" s="3">
        <v>-180</v>
      </c>
      <c r="S8" s="6">
        <v>-7.1798962903869097E-3</v>
      </c>
      <c r="T8" s="6">
        <v>-3.2685672780097999E-2</v>
      </c>
    </row>
    <row r="9" spans="2:20" x14ac:dyDescent="0.25">
      <c r="B9" t="s">
        <v>82</v>
      </c>
      <c r="C9" s="3">
        <v>26273</v>
      </c>
      <c r="D9" s="3">
        <v>12088</v>
      </c>
      <c r="E9" s="3">
        <v>14185</v>
      </c>
      <c r="F9" s="5">
        <v>0.53990789022951302</v>
      </c>
      <c r="G9" s="3">
        <v>8544</v>
      </c>
      <c r="H9" s="3">
        <v>5641</v>
      </c>
      <c r="I9" s="6">
        <v>0.32520077646252799</v>
      </c>
      <c r="J9" s="3">
        <v>6068</v>
      </c>
      <c r="K9" s="6">
        <v>0.23095954021238499</v>
      </c>
      <c r="L9" s="3">
        <v>9447</v>
      </c>
      <c r="M9" s="6">
        <v>0.35957066189624298</v>
      </c>
      <c r="N9" s="3">
        <v>-3557</v>
      </c>
      <c r="O9" s="6">
        <v>-0.13538613786015999</v>
      </c>
      <c r="P9" s="3">
        <v>5890</v>
      </c>
      <c r="Q9" s="6">
        <v>0.22418452403608199</v>
      </c>
      <c r="R9" s="3">
        <v>-217</v>
      </c>
      <c r="S9" s="6">
        <v>-8.2594298329083E-3</v>
      </c>
      <c r="T9" s="6">
        <v>-3.6842105263157801E-2</v>
      </c>
    </row>
    <row r="10" spans="2:20" x14ac:dyDescent="0.25">
      <c r="B10" t="s">
        <v>83</v>
      </c>
      <c r="C10" s="3">
        <v>29389</v>
      </c>
      <c r="D10" s="3">
        <v>11836</v>
      </c>
      <c r="E10" s="3">
        <v>17553</v>
      </c>
      <c r="F10" s="5">
        <v>0.59726428255469699</v>
      </c>
      <c r="G10" s="3">
        <v>10159</v>
      </c>
      <c r="H10" s="3">
        <v>7394</v>
      </c>
      <c r="I10" s="6">
        <v>0.34567355132872801</v>
      </c>
      <c r="J10" s="3">
        <v>7314</v>
      </c>
      <c r="K10" s="6">
        <v>0.248868624315219</v>
      </c>
      <c r="L10" s="3">
        <v>12134</v>
      </c>
      <c r="M10" s="6">
        <v>0.41287556568784201</v>
      </c>
      <c r="N10" s="3">
        <v>-3403</v>
      </c>
      <c r="O10" s="6">
        <v>-0.11579162271598201</v>
      </c>
      <c r="P10" s="3">
        <v>8731</v>
      </c>
      <c r="Q10" s="6">
        <v>0.29708394297186003</v>
      </c>
      <c r="R10" s="3">
        <v>-366</v>
      </c>
      <c r="S10" s="6">
        <v>-1.24536391166763E-2</v>
      </c>
      <c r="T10" s="6">
        <v>-4.191959683885E-2</v>
      </c>
    </row>
    <row r="11" spans="2:20" x14ac:dyDescent="0.25">
      <c r="B11" t="s">
        <v>84</v>
      </c>
      <c r="C11" s="3">
        <v>33726</v>
      </c>
      <c r="D11" s="3">
        <v>12650</v>
      </c>
      <c r="E11" s="3">
        <v>21076</v>
      </c>
      <c r="F11" s="5">
        <v>0.62491846053489797</v>
      </c>
      <c r="G11" s="3">
        <v>10504</v>
      </c>
      <c r="H11" s="3">
        <v>10572</v>
      </c>
      <c r="I11" s="6">
        <v>0.31145110597165299</v>
      </c>
      <c r="J11" s="3">
        <v>10535</v>
      </c>
      <c r="K11" s="6">
        <v>0.31237027812370199</v>
      </c>
      <c r="L11" s="3">
        <v>12827</v>
      </c>
      <c r="M11" s="6">
        <v>0.380329715946154</v>
      </c>
      <c r="N11" s="3">
        <v>-6674</v>
      </c>
      <c r="O11" s="6">
        <v>-0.197888869121745</v>
      </c>
      <c r="P11" s="3">
        <v>6153</v>
      </c>
      <c r="Q11" s="6">
        <v>0.182440846824408</v>
      </c>
      <c r="R11" s="3">
        <v>-470</v>
      </c>
      <c r="S11" s="6">
        <v>-1.3935835853644E-2</v>
      </c>
      <c r="T11" s="6">
        <v>-7.6385503006663399E-2</v>
      </c>
    </row>
    <row r="12" spans="2:20" x14ac:dyDescent="0.25">
      <c r="B12" t="s">
        <v>85</v>
      </c>
      <c r="C12" s="3">
        <v>26539</v>
      </c>
      <c r="D12" s="3">
        <v>13487</v>
      </c>
      <c r="E12" s="3">
        <v>13052</v>
      </c>
      <c r="F12" s="5">
        <v>0.49180451411130699</v>
      </c>
      <c r="G12" s="3">
        <v>2454</v>
      </c>
      <c r="H12" s="3">
        <v>10598</v>
      </c>
      <c r="I12" s="6">
        <v>9.2467689061381295E-2</v>
      </c>
      <c r="J12" s="3">
        <v>1291</v>
      </c>
      <c r="K12" s="6">
        <v>4.8645389803685102E-2</v>
      </c>
      <c r="L12" s="3">
        <v>8789</v>
      </c>
      <c r="M12" s="6">
        <v>0.33117299069294198</v>
      </c>
      <c r="N12" s="3">
        <v>-7309</v>
      </c>
      <c r="O12" s="6">
        <v>-0.27540600625494499</v>
      </c>
      <c r="P12" s="3">
        <v>1480</v>
      </c>
      <c r="Q12" s="6">
        <v>5.5766984437996901E-2</v>
      </c>
      <c r="R12" s="3">
        <v>-538</v>
      </c>
      <c r="S12" s="6">
        <v>-2.02720524511096E-2</v>
      </c>
      <c r="T12" s="6">
        <v>-0.36351351351351302</v>
      </c>
    </row>
    <row r="13" spans="2:20" x14ac:dyDescent="0.25">
      <c r="B13" t="s">
        <v>86</v>
      </c>
      <c r="C13" s="3">
        <v>26764</v>
      </c>
      <c r="D13" s="3">
        <v>13446</v>
      </c>
      <c r="E13" s="3">
        <v>13318</v>
      </c>
      <c r="F13" s="5">
        <v>0.49760872814228002</v>
      </c>
      <c r="G13" s="3">
        <v>4402</v>
      </c>
      <c r="H13" s="3">
        <v>8916</v>
      </c>
      <c r="I13" s="6">
        <v>0.164474667463757</v>
      </c>
      <c r="J13" s="3">
        <v>3117</v>
      </c>
      <c r="K13" s="6">
        <v>0.116462412195486</v>
      </c>
      <c r="L13" s="3">
        <v>9129</v>
      </c>
      <c r="M13" s="6">
        <v>0.34109251232999499</v>
      </c>
      <c r="N13" s="3">
        <v>-4703</v>
      </c>
      <c r="O13" s="6">
        <v>-0.175721117919593</v>
      </c>
      <c r="P13" s="3">
        <v>4426</v>
      </c>
      <c r="Q13" s="6">
        <v>0.165371394410402</v>
      </c>
      <c r="R13" s="3">
        <v>-533</v>
      </c>
      <c r="S13" s="6">
        <v>-1.9914810940068702E-2</v>
      </c>
      <c r="T13" s="6">
        <v>-0.12042476276547601</v>
      </c>
    </row>
    <row r="14" spans="2:20" x14ac:dyDescent="0.25">
      <c r="B14" t="s">
        <v>87</v>
      </c>
      <c r="C14" s="3">
        <v>30141</v>
      </c>
      <c r="D14" s="3">
        <v>13047</v>
      </c>
      <c r="E14" s="3">
        <v>17094</v>
      </c>
      <c r="F14" s="5">
        <v>0.56713446800039802</v>
      </c>
      <c r="G14" s="3">
        <v>7538</v>
      </c>
      <c r="H14" s="3">
        <v>9556</v>
      </c>
      <c r="I14" s="6">
        <v>0.25009123784877701</v>
      </c>
      <c r="J14" s="3">
        <v>5641</v>
      </c>
      <c r="K14" s="6">
        <v>0.18715371089214</v>
      </c>
      <c r="L14" s="3">
        <v>11515</v>
      </c>
      <c r="M14" s="6">
        <v>0.382037755880694</v>
      </c>
      <c r="N14" s="3">
        <v>-3656</v>
      </c>
      <c r="O14" s="6">
        <v>-0.12129657277462499</v>
      </c>
      <c r="P14" s="3">
        <v>7859</v>
      </c>
      <c r="Q14" s="6">
        <v>0.26074118310606798</v>
      </c>
      <c r="R14" s="3">
        <v>-524</v>
      </c>
      <c r="S14" s="6">
        <v>-1.7384957367041501E-2</v>
      </c>
      <c r="T14" s="6">
        <v>-6.6675149510115703E-2</v>
      </c>
    </row>
    <row r="15" spans="2:20" x14ac:dyDescent="0.25">
      <c r="B15" t="s">
        <v>88</v>
      </c>
      <c r="C15" s="3">
        <v>34209</v>
      </c>
      <c r="D15" s="3">
        <v>14463</v>
      </c>
      <c r="E15" s="3">
        <v>19746</v>
      </c>
      <c r="F15" s="5">
        <v>0.57721652196790296</v>
      </c>
      <c r="G15" s="3">
        <v>10130</v>
      </c>
      <c r="H15" s="3">
        <v>9616</v>
      </c>
      <c r="I15" s="6">
        <v>0.29612090385570999</v>
      </c>
      <c r="J15" s="3">
        <v>7516</v>
      </c>
      <c r="K15" s="6">
        <v>0.219708263907158</v>
      </c>
      <c r="L15" s="3">
        <v>13119</v>
      </c>
      <c r="M15" s="6">
        <v>0.38349557134087497</v>
      </c>
      <c r="N15" s="3">
        <v>-3843</v>
      </c>
      <c r="O15" s="6">
        <v>-0.112338858195211</v>
      </c>
      <c r="P15" s="3">
        <v>9276</v>
      </c>
      <c r="Q15" s="6">
        <v>0.27115671314566298</v>
      </c>
      <c r="R15" s="3">
        <v>-1022</v>
      </c>
      <c r="S15" s="6">
        <v>-2.98751790464497E-2</v>
      </c>
      <c r="T15" s="6">
        <v>-0.110176800344976</v>
      </c>
    </row>
    <row r="16" spans="2:20" x14ac:dyDescent="0.25">
      <c r="B16" t="s">
        <v>89</v>
      </c>
      <c r="C16" s="3">
        <v>38826</v>
      </c>
      <c r="D16" s="3">
        <v>15777</v>
      </c>
      <c r="E16" s="3">
        <v>23049</v>
      </c>
      <c r="F16" s="5">
        <v>0.593648585999072</v>
      </c>
      <c r="G16" s="3">
        <v>12090</v>
      </c>
      <c r="H16" s="3">
        <v>10959</v>
      </c>
      <c r="I16" s="6">
        <v>0.31138927522794002</v>
      </c>
      <c r="J16" s="3">
        <v>8664</v>
      </c>
      <c r="K16" s="6">
        <v>0.22314943594498499</v>
      </c>
      <c r="L16" s="3">
        <v>14823</v>
      </c>
      <c r="M16" s="6">
        <v>0.38178025034770502</v>
      </c>
      <c r="N16" s="3">
        <v>-5818</v>
      </c>
      <c r="O16" s="6">
        <v>-0.149848039973213</v>
      </c>
      <c r="P16" s="3">
        <v>9005</v>
      </c>
      <c r="Q16" s="6">
        <v>0.23193221037449099</v>
      </c>
      <c r="R16" s="3">
        <v>-1958</v>
      </c>
      <c r="S16" s="6">
        <v>-5.0430124143615099E-2</v>
      </c>
      <c r="T16" s="6">
        <v>-0.217434758467518</v>
      </c>
    </row>
    <row r="17" spans="2:20" x14ac:dyDescent="0.25">
      <c r="B17" t="s">
        <v>90</v>
      </c>
      <c r="C17" s="3">
        <v>35382</v>
      </c>
      <c r="D17" s="3">
        <v>17164</v>
      </c>
      <c r="E17" s="3">
        <v>18218</v>
      </c>
      <c r="F17" s="5">
        <v>0.51489457916454695</v>
      </c>
      <c r="G17" s="3">
        <v>6207</v>
      </c>
      <c r="H17" s="3">
        <v>12011</v>
      </c>
      <c r="I17" s="6">
        <v>0.17542818382228201</v>
      </c>
      <c r="J17" s="3">
        <v>5044</v>
      </c>
      <c r="K17" s="6">
        <v>0.142558363009439</v>
      </c>
      <c r="L17" s="3">
        <v>10620</v>
      </c>
      <c r="M17" s="6">
        <v>0.30015261997625903</v>
      </c>
      <c r="N17" s="3">
        <v>-5779</v>
      </c>
      <c r="O17" s="6">
        <v>-0.163331637555819</v>
      </c>
      <c r="P17" s="3">
        <v>4841</v>
      </c>
      <c r="Q17" s="6">
        <v>0.136820982420439</v>
      </c>
      <c r="R17" s="3">
        <v>-2320</v>
      </c>
      <c r="S17" s="6">
        <v>-6.5570063874286294E-2</v>
      </c>
      <c r="T17" s="6">
        <v>-0.47923982648213098</v>
      </c>
    </row>
    <row r="18" spans="2:20" x14ac:dyDescent="0.25">
      <c r="B18" t="s">
        <v>91</v>
      </c>
      <c r="C18" s="3">
        <v>38334</v>
      </c>
      <c r="D18" s="3">
        <v>18430</v>
      </c>
      <c r="E18" s="3">
        <v>19904</v>
      </c>
      <c r="F18" s="5">
        <v>0.51922575259560699</v>
      </c>
      <c r="G18" s="3">
        <v>8505</v>
      </c>
      <c r="H18" s="3">
        <v>11399</v>
      </c>
      <c r="I18" s="6">
        <v>0.221865706683362</v>
      </c>
      <c r="J18" s="3">
        <v>6976</v>
      </c>
      <c r="K18" s="6">
        <v>0.18197944383575901</v>
      </c>
      <c r="L18" s="3">
        <v>12625</v>
      </c>
      <c r="M18" s="6">
        <v>0.32934209839828799</v>
      </c>
      <c r="N18" s="3">
        <v>-5000</v>
      </c>
      <c r="O18" s="6">
        <v>-0.130432514217144</v>
      </c>
      <c r="P18" s="3">
        <v>7625</v>
      </c>
      <c r="Q18" s="6">
        <v>0.19890958418114399</v>
      </c>
      <c r="R18" s="3">
        <v>-2618</v>
      </c>
      <c r="S18" s="6">
        <v>-6.8294464444096606E-2</v>
      </c>
      <c r="T18" s="6">
        <v>-0.34334426229508103</v>
      </c>
    </row>
    <row r="19" spans="2:20" x14ac:dyDescent="0.25">
      <c r="B19" t="s">
        <v>92</v>
      </c>
      <c r="C19" s="3">
        <v>37586</v>
      </c>
      <c r="D19" s="3">
        <v>16742</v>
      </c>
      <c r="E19" s="3">
        <v>20844</v>
      </c>
      <c r="F19" s="5">
        <v>0.55456819028361604</v>
      </c>
      <c r="G19" s="3">
        <v>9664</v>
      </c>
      <c r="H19" s="3">
        <v>11180</v>
      </c>
      <c r="I19" s="6">
        <v>0.257117011653275</v>
      </c>
      <c r="J19" s="3">
        <v>5292</v>
      </c>
      <c r="K19" s="6">
        <v>0.14079710530516601</v>
      </c>
      <c r="L19" s="3">
        <v>10926</v>
      </c>
      <c r="M19" s="6">
        <v>0.29069334326610902</v>
      </c>
      <c r="N19" s="3">
        <v>-5197</v>
      </c>
      <c r="O19" s="6">
        <v>-0.13826956845634</v>
      </c>
      <c r="P19" s="3">
        <v>5729</v>
      </c>
      <c r="Q19" s="6">
        <v>0.15242377480976901</v>
      </c>
      <c r="R19" s="3">
        <v>-3100</v>
      </c>
      <c r="S19" s="6">
        <v>-8.2477518224870899E-2</v>
      </c>
      <c r="T19" s="6">
        <v>-0.54110665037528305</v>
      </c>
    </row>
    <row r="20" spans="2:20" x14ac:dyDescent="0.25">
      <c r="B20" t="s">
        <v>93</v>
      </c>
      <c r="C20" s="3">
        <v>35127</v>
      </c>
      <c r="D20" s="3">
        <v>15566</v>
      </c>
      <c r="E20" s="3">
        <v>19561</v>
      </c>
      <c r="F20" s="5">
        <v>0.55686508953226799</v>
      </c>
      <c r="G20" s="3">
        <v>5942</v>
      </c>
      <c r="H20" s="3">
        <v>13619</v>
      </c>
      <c r="I20" s="6">
        <v>0.16915762803541401</v>
      </c>
      <c r="J20" s="3">
        <v>4369</v>
      </c>
      <c r="K20" s="6">
        <v>0.124377259657813</v>
      </c>
      <c r="L20" s="3">
        <v>11170</v>
      </c>
      <c r="M20" s="6">
        <v>0.31798901130184698</v>
      </c>
      <c r="N20" s="3">
        <v>-4515</v>
      </c>
      <c r="O20" s="6">
        <v>-0.12853360662738</v>
      </c>
      <c r="P20" s="3">
        <v>6655</v>
      </c>
      <c r="Q20" s="6">
        <v>0.189455404674466</v>
      </c>
      <c r="R20" s="3">
        <v>-3108</v>
      </c>
      <c r="S20" s="6">
        <v>-8.8478947817917805E-2</v>
      </c>
      <c r="T20" s="6">
        <v>-0.46701728024042</v>
      </c>
    </row>
    <row r="21" spans="2:20" x14ac:dyDescent="0.25">
      <c r="B21" t="s">
        <v>94</v>
      </c>
      <c r="C21" s="3">
        <v>43623</v>
      </c>
      <c r="D21" s="3">
        <v>15132</v>
      </c>
      <c r="E21" s="3">
        <v>28491</v>
      </c>
      <c r="F21" s="5">
        <v>0.65311876762258403</v>
      </c>
      <c r="G21" s="3">
        <v>15588</v>
      </c>
      <c r="H21" s="3">
        <v>12903</v>
      </c>
      <c r="I21" s="6">
        <v>0.35733443367031098</v>
      </c>
      <c r="J21" s="3">
        <v>11464</v>
      </c>
      <c r="K21" s="6">
        <v>0.26279714829333101</v>
      </c>
      <c r="L21" s="3">
        <v>16692</v>
      </c>
      <c r="M21" s="6">
        <v>0.382642184168901</v>
      </c>
      <c r="N21" s="3">
        <v>-5221</v>
      </c>
      <c r="O21" s="6">
        <v>-0.119684570066249</v>
      </c>
      <c r="P21" s="3">
        <v>11471</v>
      </c>
      <c r="Q21" s="6">
        <v>0.262957614102652</v>
      </c>
      <c r="R21" s="3">
        <v>-3503</v>
      </c>
      <c r="S21" s="6">
        <v>-8.0301675721522997E-2</v>
      </c>
      <c r="T21" s="6">
        <v>-0.30537878127451801</v>
      </c>
    </row>
    <row r="22" spans="2:20" x14ac:dyDescent="0.25">
      <c r="B22" t="s">
        <v>95</v>
      </c>
      <c r="C22" s="3">
        <v>53999</v>
      </c>
      <c r="D22" s="3">
        <v>20242</v>
      </c>
      <c r="E22" s="3">
        <v>33757</v>
      </c>
      <c r="F22" s="5">
        <v>0.62514120631863501</v>
      </c>
      <c r="G22" s="3">
        <v>17477</v>
      </c>
      <c r="H22" s="3">
        <v>16280</v>
      </c>
      <c r="I22" s="6">
        <v>0.32365414174336499</v>
      </c>
      <c r="J22" s="3">
        <v>12942</v>
      </c>
      <c r="K22" s="6">
        <v>0.23967110502046299</v>
      </c>
      <c r="L22" s="3">
        <v>20963</v>
      </c>
      <c r="M22" s="6">
        <v>0.38821089279431098</v>
      </c>
      <c r="N22" s="3">
        <v>-10830</v>
      </c>
      <c r="O22" s="6">
        <v>-0.20055926961610401</v>
      </c>
      <c r="P22" s="3">
        <v>10133</v>
      </c>
      <c r="Q22" s="6">
        <v>0.18765162317820699</v>
      </c>
      <c r="R22" s="3">
        <v>-4127</v>
      </c>
      <c r="S22" s="6">
        <v>-7.6427341247060104E-2</v>
      </c>
      <c r="T22" s="6">
        <v>-0.407283134313628</v>
      </c>
    </row>
    <row r="23" spans="2:20" x14ac:dyDescent="0.25">
      <c r="B23" t="s">
        <v>96</v>
      </c>
      <c r="C23" s="3">
        <v>53341</v>
      </c>
      <c r="D23" s="3">
        <v>20190</v>
      </c>
      <c r="E23" s="3">
        <v>33151</v>
      </c>
      <c r="F23" s="5">
        <v>0.62149191053786002</v>
      </c>
      <c r="G23" s="3">
        <v>14638</v>
      </c>
      <c r="H23" s="3">
        <v>18513</v>
      </c>
      <c r="I23" s="6">
        <v>0.27442305168631997</v>
      </c>
      <c r="J23" s="3">
        <v>11005</v>
      </c>
      <c r="K23" s="6">
        <v>0.20631409234922399</v>
      </c>
      <c r="L23" s="3">
        <v>18884</v>
      </c>
      <c r="M23" s="6">
        <v>0.35402410903432602</v>
      </c>
      <c r="N23" s="3">
        <v>-11842</v>
      </c>
      <c r="O23" s="6">
        <v>-0.22200558669691201</v>
      </c>
      <c r="P23" s="3">
        <v>7042</v>
      </c>
      <c r="Q23" s="6">
        <v>0.13201852233741301</v>
      </c>
      <c r="R23" s="3">
        <v>-4350</v>
      </c>
      <c r="S23" s="6">
        <v>-8.1550777075795305E-2</v>
      </c>
      <c r="T23" s="6">
        <v>-0.61772223800056802</v>
      </c>
    </row>
    <row r="24" spans="2:20" x14ac:dyDescent="0.25">
      <c r="B24" t="s">
        <v>97</v>
      </c>
      <c r="C24" s="3">
        <v>52708</v>
      </c>
      <c r="D24" s="3">
        <v>21187</v>
      </c>
      <c r="E24" s="3">
        <v>31521</v>
      </c>
      <c r="F24" s="5">
        <v>0.59803065948243095</v>
      </c>
      <c r="G24" s="3">
        <v>12531</v>
      </c>
      <c r="H24" s="3">
        <v>18990</v>
      </c>
      <c r="I24" s="6">
        <v>0.23774379600819601</v>
      </c>
      <c r="J24" s="3">
        <v>9620</v>
      </c>
      <c r="K24" s="6">
        <v>0.18251498823707901</v>
      </c>
      <c r="L24" s="3">
        <v>20776</v>
      </c>
      <c r="M24" s="6">
        <v>0.39417166274569299</v>
      </c>
      <c r="N24" s="3">
        <v>-10747</v>
      </c>
      <c r="O24" s="6">
        <v>-0.20389694164073699</v>
      </c>
      <c r="P24" s="3">
        <v>10029</v>
      </c>
      <c r="Q24" s="6">
        <v>0.190274721104955</v>
      </c>
      <c r="R24" s="3">
        <v>-4479</v>
      </c>
      <c r="S24" s="6">
        <v>-8.4977612506640293E-2</v>
      </c>
      <c r="T24" s="6">
        <v>-0.44660484594675398</v>
      </c>
    </row>
    <row r="25" spans="2:20" x14ac:dyDescent="0.25">
      <c r="B25" t="s">
        <v>98</v>
      </c>
      <c r="C25" s="3">
        <v>55870</v>
      </c>
      <c r="D25" s="3">
        <v>20261</v>
      </c>
      <c r="E25" s="3">
        <v>35609</v>
      </c>
      <c r="F25" s="5">
        <v>0.63735457311616195</v>
      </c>
      <c r="G25" s="3">
        <v>15642</v>
      </c>
      <c r="H25" s="3">
        <v>19967</v>
      </c>
      <c r="I25" s="6">
        <v>0.279971362090567</v>
      </c>
      <c r="J25" s="3">
        <v>11704</v>
      </c>
      <c r="K25" s="6">
        <v>0.20948630749955199</v>
      </c>
      <c r="L25" s="3">
        <v>20418</v>
      </c>
      <c r="M25" s="6">
        <v>0.36545552174691198</v>
      </c>
      <c r="N25" s="3">
        <v>-10105</v>
      </c>
      <c r="O25" s="6">
        <v>-0.180866296760336</v>
      </c>
      <c r="P25" s="3">
        <v>10313</v>
      </c>
      <c r="Q25" s="6">
        <v>0.18458922498657501</v>
      </c>
      <c r="R25" s="3">
        <v>-4409</v>
      </c>
      <c r="S25" s="6">
        <v>-7.8915339180239796E-2</v>
      </c>
      <c r="T25" s="6">
        <v>-0.42751866576165998</v>
      </c>
    </row>
    <row r="26" spans="2:20" x14ac:dyDescent="0.25">
      <c r="B26" t="s">
        <v>99</v>
      </c>
      <c r="C26" s="3">
        <v>55355</v>
      </c>
      <c r="D26" s="3">
        <v>20676</v>
      </c>
      <c r="E26" s="3">
        <v>34679</v>
      </c>
      <c r="F26" s="5">
        <v>0.62648360581699902</v>
      </c>
      <c r="G26" s="3">
        <v>14356</v>
      </c>
      <c r="H26" s="3">
        <v>20323</v>
      </c>
      <c r="I26" s="6">
        <v>0.25934423267997397</v>
      </c>
      <c r="J26" s="3">
        <v>11420</v>
      </c>
      <c r="K26" s="6">
        <v>0.206304760184265</v>
      </c>
      <c r="L26" s="3">
        <v>19018</v>
      </c>
      <c r="M26" s="6">
        <v>0.34356426700388398</v>
      </c>
      <c r="N26" s="3">
        <v>-7326</v>
      </c>
      <c r="O26" s="6">
        <v>-0.132345768223286</v>
      </c>
      <c r="P26" s="3">
        <v>11692</v>
      </c>
      <c r="Q26" s="6">
        <v>0.21121849878059701</v>
      </c>
      <c r="R26" s="3">
        <v>-4556</v>
      </c>
      <c r="S26" s="6">
        <v>-8.2305121488573704E-2</v>
      </c>
      <c r="T26" s="6">
        <v>-0.38966814916182002</v>
      </c>
    </row>
    <row r="27" spans="2:20" x14ac:dyDescent="0.25">
      <c r="B27" t="s">
        <v>100</v>
      </c>
      <c r="C27" s="3">
        <v>59387</v>
      </c>
      <c r="D27" s="3">
        <v>23154</v>
      </c>
      <c r="E27" s="3">
        <v>36233</v>
      </c>
      <c r="F27" s="5">
        <v>0.61011669220536402</v>
      </c>
      <c r="G27" s="3">
        <v>14877</v>
      </c>
      <c r="H27" s="3">
        <v>21356</v>
      </c>
      <c r="I27" s="6">
        <v>0.25050937073770302</v>
      </c>
      <c r="J27" s="3">
        <v>10316</v>
      </c>
      <c r="K27" s="6">
        <v>0.173708050583461</v>
      </c>
      <c r="L27" s="3">
        <v>21808</v>
      </c>
      <c r="M27" s="6">
        <v>0.367218414804586</v>
      </c>
      <c r="N27" s="3">
        <v>-9625</v>
      </c>
      <c r="O27" s="6">
        <v>-0.162072507451125</v>
      </c>
      <c r="P27" s="3">
        <v>12183</v>
      </c>
      <c r="Q27" s="6">
        <v>0.205145907353461</v>
      </c>
      <c r="R27" s="3">
        <v>-4925</v>
      </c>
      <c r="S27" s="6">
        <v>-8.2930607708757806E-2</v>
      </c>
      <c r="T27" s="6">
        <v>-0.404251826315357</v>
      </c>
    </row>
    <row r="28" spans="2:20" x14ac:dyDescent="0.25">
      <c r="B28" t="s">
        <v>101</v>
      </c>
      <c r="C28" s="3">
        <v>62761</v>
      </c>
      <c r="D28" s="3">
        <v>23663</v>
      </c>
      <c r="E28" s="3">
        <v>39098</v>
      </c>
      <c r="F28" s="5">
        <v>0.62296649192970099</v>
      </c>
      <c r="G28" s="3">
        <v>18434</v>
      </c>
      <c r="H28" s="3">
        <v>20664</v>
      </c>
      <c r="I28" s="6">
        <v>0.29371743598731698</v>
      </c>
      <c r="J28" s="3">
        <v>9601</v>
      </c>
      <c r="K28" s="6">
        <v>0.15297716734914901</v>
      </c>
      <c r="L28" s="3">
        <v>22110</v>
      </c>
      <c r="M28" s="6">
        <v>0.35228884179665698</v>
      </c>
      <c r="N28" s="3">
        <v>-11778</v>
      </c>
      <c r="O28" s="6">
        <v>-0.187664313825464</v>
      </c>
      <c r="P28" s="3">
        <v>10332</v>
      </c>
      <c r="Q28" s="6">
        <v>0.16462452797119201</v>
      </c>
      <c r="R28" s="3">
        <v>-5072</v>
      </c>
      <c r="S28" s="6">
        <v>-8.08145185704498E-2</v>
      </c>
      <c r="T28" s="6">
        <v>-0.49090205187766101</v>
      </c>
    </row>
    <row r="29" spans="2:20" x14ac:dyDescent="0.25">
      <c r="B29" t="s">
        <v>102</v>
      </c>
      <c r="C29" s="3">
        <v>70848</v>
      </c>
      <c r="D29" s="3">
        <v>27111</v>
      </c>
      <c r="E29" s="3">
        <v>43737</v>
      </c>
      <c r="F29" s="5">
        <v>0.61733570460704601</v>
      </c>
      <c r="G29" s="3">
        <v>23244</v>
      </c>
      <c r="H29" s="3">
        <v>20493</v>
      </c>
      <c r="I29" s="6">
        <v>0.32808265582655799</v>
      </c>
      <c r="J29" s="3">
        <v>21053</v>
      </c>
      <c r="K29" s="6">
        <v>0.29715729448961098</v>
      </c>
      <c r="L29" s="3">
        <v>29432</v>
      </c>
      <c r="M29" s="6">
        <v>0.415424570912375</v>
      </c>
      <c r="N29" s="3">
        <v>-15181</v>
      </c>
      <c r="O29" s="6">
        <v>-0.21427563233965599</v>
      </c>
      <c r="P29" s="3">
        <v>14251</v>
      </c>
      <c r="Q29" s="6">
        <v>0.20114893857271901</v>
      </c>
      <c r="R29" s="3">
        <v>-5541</v>
      </c>
      <c r="S29" s="6">
        <v>-7.8209688346883396E-2</v>
      </c>
      <c r="T29" s="6">
        <v>-0.38881482001263001</v>
      </c>
    </row>
    <row r="30" spans="2:20" x14ac:dyDescent="0.25">
      <c r="B30" t="s">
        <v>103</v>
      </c>
      <c r="C30" s="3">
        <v>71965</v>
      </c>
      <c r="D30" s="3">
        <v>29825</v>
      </c>
      <c r="E30" s="3">
        <v>42140</v>
      </c>
      <c r="F30" s="5">
        <v>0.58556242617939203</v>
      </c>
      <c r="G30" s="3">
        <v>22428</v>
      </c>
      <c r="H30" s="3">
        <v>19712</v>
      </c>
      <c r="I30" s="6">
        <v>0.31165149725560998</v>
      </c>
      <c r="J30" s="3">
        <v>21048</v>
      </c>
      <c r="K30" s="6">
        <v>0.29247550892795099</v>
      </c>
      <c r="L30" s="3">
        <v>33145</v>
      </c>
      <c r="M30" s="6">
        <v>0.46057111095671499</v>
      </c>
      <c r="N30" s="3">
        <v>-16213</v>
      </c>
      <c r="O30" s="6">
        <v>-0.225290071562565</v>
      </c>
      <c r="P30" s="3">
        <v>16932</v>
      </c>
      <c r="Q30" s="6">
        <v>0.23528103939414899</v>
      </c>
      <c r="R30" s="3">
        <v>-5576</v>
      </c>
      <c r="S30" s="6">
        <v>-7.7482109358715995E-2</v>
      </c>
      <c r="T30" s="6">
        <v>-0.32931726907630499</v>
      </c>
    </row>
    <row r="31" spans="2:20" x14ac:dyDescent="0.25">
      <c r="B31" t="s">
        <v>104</v>
      </c>
      <c r="C31" s="3">
        <v>77867</v>
      </c>
      <c r="D31" s="3">
        <v>34255</v>
      </c>
      <c r="E31" s="3">
        <v>43612</v>
      </c>
      <c r="F31" s="5">
        <v>0.56008321882183698</v>
      </c>
      <c r="G31" s="3">
        <v>23876</v>
      </c>
      <c r="H31" s="3">
        <v>19736</v>
      </c>
      <c r="I31" s="6">
        <v>0.306625399720035</v>
      </c>
      <c r="J31" s="3">
        <v>20899</v>
      </c>
      <c r="K31" s="6">
        <v>0.26839354283586098</v>
      </c>
      <c r="L31" s="3">
        <v>35384</v>
      </c>
      <c r="M31" s="6">
        <v>0.454415862945792</v>
      </c>
      <c r="N31" s="3">
        <v>-14453</v>
      </c>
      <c r="O31" s="6">
        <v>-0.18561136296505501</v>
      </c>
      <c r="P31" s="3">
        <v>20931</v>
      </c>
      <c r="Q31" s="6">
        <v>0.26880449998073602</v>
      </c>
      <c r="R31" s="3">
        <v>-5568</v>
      </c>
      <c r="S31" s="6">
        <v>-7.1506543208291001E-2</v>
      </c>
      <c r="T31" s="6">
        <v>-0.26601691271319999</v>
      </c>
    </row>
    <row r="32" spans="2:20" x14ac:dyDescent="0.25">
      <c r="B32" t="s">
        <v>105</v>
      </c>
      <c r="C32" s="3">
        <v>79024</v>
      </c>
      <c r="D32" s="3">
        <v>35209</v>
      </c>
      <c r="E32" s="3">
        <v>43815</v>
      </c>
      <c r="F32" s="5">
        <v>0.55445181210771399</v>
      </c>
      <c r="G32" s="3">
        <v>22082</v>
      </c>
      <c r="H32" s="3">
        <v>21733</v>
      </c>
      <c r="I32" s="6">
        <v>0.27943409597084401</v>
      </c>
      <c r="J32" s="3">
        <v>19868</v>
      </c>
      <c r="K32" s="6">
        <v>0.25141729094958398</v>
      </c>
      <c r="L32" s="3">
        <v>29991</v>
      </c>
      <c r="M32" s="6">
        <v>0.37951761490180103</v>
      </c>
      <c r="N32" s="3">
        <v>-20329</v>
      </c>
      <c r="O32" s="6">
        <v>-0.25725096173314399</v>
      </c>
      <c r="P32" s="3">
        <v>9662</v>
      </c>
      <c r="Q32" s="6">
        <v>0.12226665316865699</v>
      </c>
      <c r="R32" s="3">
        <v>-5644</v>
      </c>
      <c r="S32" s="6">
        <v>-7.1421340352297996E-2</v>
      </c>
      <c r="T32" s="6">
        <v>-0.58414406955081699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7939E-B893-4A61-818C-43CD02673FE9}">
  <dimension ref="B2:K32"/>
  <sheetViews>
    <sheetView workbookViewId="0">
      <selection activeCell="J32" sqref="J30:J32"/>
    </sheetView>
  </sheetViews>
  <sheetFormatPr defaultRowHeight="15" x14ac:dyDescent="0.25"/>
  <cols>
    <col min="2" max="2" width="12.42578125" customWidth="1"/>
    <col min="3" max="3" width="11.5703125" bestFit="1" customWidth="1"/>
    <col min="4" max="4" width="11.28515625" bestFit="1" customWidth="1"/>
    <col min="5" max="5" width="14.7109375" customWidth="1"/>
    <col min="6" max="6" width="19.85546875" customWidth="1"/>
    <col min="7" max="7" width="20.28515625" bestFit="1" customWidth="1"/>
    <col min="8" max="8" width="11.5703125" bestFit="1" customWidth="1"/>
    <col min="9" max="9" width="9.85546875" bestFit="1" customWidth="1"/>
    <col min="10" max="11" width="13" bestFit="1" customWidth="1"/>
  </cols>
  <sheetData>
    <row r="2" spans="2:11" x14ac:dyDescent="0.25">
      <c r="B2" t="s">
        <v>5</v>
      </c>
      <c r="C2" t="s">
        <v>8</v>
      </c>
      <c r="D2" t="s">
        <v>16</v>
      </c>
      <c r="E2" t="s">
        <v>10</v>
      </c>
      <c r="F2" t="s">
        <v>12</v>
      </c>
      <c r="G2" t="s">
        <v>13</v>
      </c>
      <c r="H2" s="26" t="s">
        <v>14</v>
      </c>
      <c r="I2" s="26" t="s">
        <v>9</v>
      </c>
      <c r="J2" s="26" t="s">
        <v>11</v>
      </c>
      <c r="K2" s="26" t="s">
        <v>67</v>
      </c>
    </row>
    <row r="3" spans="2:11" x14ac:dyDescent="0.25">
      <c r="B3" t="s">
        <v>76</v>
      </c>
      <c r="C3" s="3">
        <v>5844</v>
      </c>
      <c r="D3" s="3">
        <v>407</v>
      </c>
      <c r="E3" s="3">
        <v>-21</v>
      </c>
      <c r="F3" s="3">
        <v>18216.764999999999</v>
      </c>
      <c r="G3">
        <v>6864</v>
      </c>
      <c r="H3" s="31" t="e">
        <f>(Table3[[#This Row],[SharesOutstanding]]-G2)/G2</f>
        <v>#VALUE!</v>
      </c>
      <c r="I3" s="31" t="e">
        <f>(Table3[[#This Row],[Revenue]]-C2)/C2</f>
        <v>#VALUE!</v>
      </c>
      <c r="J3" s="31" t="e">
        <f>(Table3[[#This Row],[Dividend]]-E2)/E2</f>
        <v>#VALUE!</v>
      </c>
      <c r="K3" s="31" t="e">
        <f>(Table3[[#This Row],[MarketValue]]-F2)/F2</f>
        <v>#VALUE!</v>
      </c>
    </row>
    <row r="4" spans="2:11" x14ac:dyDescent="0.25">
      <c r="B4" t="s">
        <v>77</v>
      </c>
      <c r="C4" s="3">
        <v>8782</v>
      </c>
      <c r="D4" s="3">
        <v>868</v>
      </c>
      <c r="E4" s="3">
        <v>-84</v>
      </c>
      <c r="F4" s="3">
        <v>25949.439999999999</v>
      </c>
      <c r="G4">
        <v>7056</v>
      </c>
      <c r="H4" s="31">
        <f>(Table3[[#This Row],[SharesOutstanding]]-G3)/G3</f>
        <v>2.7972027972027972E-2</v>
      </c>
      <c r="I4" s="31">
        <f>(Table3[[#This Row],[Revenue]]-C3)/C3</f>
        <v>0.50273785078713207</v>
      </c>
      <c r="J4" s="31">
        <f>(Table3[[#This Row],[Dividend]]-E3)/E3</f>
        <v>3</v>
      </c>
      <c r="K4" s="31">
        <f>(Table3[[#This Row],[MarketValue]]-F3)/F3</f>
        <v>0.42448124022020373</v>
      </c>
    </row>
    <row r="5" spans="2:11" x14ac:dyDescent="0.25">
      <c r="B5" t="s">
        <v>78</v>
      </c>
      <c r="C5" s="3">
        <v>11521</v>
      </c>
      <c r="D5" s="3">
        <v>496</v>
      </c>
      <c r="E5" s="3">
        <v>-92</v>
      </c>
      <c r="F5" s="3">
        <v>26365.919999999998</v>
      </c>
      <c r="G5">
        <v>6992</v>
      </c>
      <c r="H5" s="31">
        <f>(Table3[[#This Row],[SharesOutstanding]]-G4)/G4</f>
        <v>-9.0702947845804991E-3</v>
      </c>
      <c r="I5" s="31">
        <f>(Table3[[#This Row],[Revenue]]-C4)/C4</f>
        <v>0.31188795263038033</v>
      </c>
      <c r="J5" s="31">
        <f>(Table3[[#This Row],[Dividend]]-E4)/E4</f>
        <v>9.5238095238095233E-2</v>
      </c>
      <c r="K5" s="31">
        <f>(Table3[[#This Row],[MarketValue]]-F4)/F4</f>
        <v>1.6049671977507014E-2</v>
      </c>
    </row>
    <row r="6" spans="2:11" x14ac:dyDescent="0.25">
      <c r="B6" t="s">
        <v>79</v>
      </c>
      <c r="C6" s="3">
        <v>16202</v>
      </c>
      <c r="D6" s="3">
        <v>466</v>
      </c>
      <c r="E6" s="3">
        <v>-116</v>
      </c>
      <c r="F6" s="3">
        <v>46567.12</v>
      </c>
      <c r="G6">
        <v>7072</v>
      </c>
      <c r="H6" s="31">
        <f>(Table3[[#This Row],[SharesOutstanding]]-G5)/G5</f>
        <v>1.1441647597254004E-2</v>
      </c>
      <c r="I6" s="31">
        <f>(Table3[[#This Row],[Revenue]]-C5)/C5</f>
        <v>0.40630153632497179</v>
      </c>
      <c r="J6" s="31">
        <f>(Table3[[#This Row],[Dividend]]-E5)/E5</f>
        <v>0.2608695652173913</v>
      </c>
      <c r="K6" s="31">
        <f>(Table3[[#This Row],[MarketValue]]-F5)/F5</f>
        <v>0.76618604622937514</v>
      </c>
    </row>
    <row r="7" spans="2:11" x14ac:dyDescent="0.25">
      <c r="B7" t="s">
        <v>80</v>
      </c>
      <c r="C7" s="3">
        <v>20847</v>
      </c>
      <c r="D7" s="3">
        <v>5719</v>
      </c>
      <c r="E7" s="3">
        <v>-148</v>
      </c>
      <c r="F7" s="3">
        <v>107518.16</v>
      </c>
      <c r="G7">
        <v>7102</v>
      </c>
      <c r="H7" s="31">
        <f>(Table3[[#This Row],[SharesOutstanding]]-G6)/G6</f>
        <v>4.2420814479638006E-3</v>
      </c>
      <c r="I7" s="31">
        <f>(Table3[[#This Row],[Revenue]]-C6)/C6</f>
        <v>0.28669300086409083</v>
      </c>
      <c r="J7" s="31">
        <f>(Table3[[#This Row],[Dividend]]-E6)/E6</f>
        <v>0.27586206896551724</v>
      </c>
      <c r="K7" s="31">
        <f>(Table3[[#This Row],[MarketValue]]-F6)/F6</f>
        <v>1.308885754583921</v>
      </c>
    </row>
    <row r="8" spans="2:11" x14ac:dyDescent="0.25">
      <c r="B8" t="s">
        <v>81</v>
      </c>
      <c r="C8" s="3">
        <v>25070</v>
      </c>
      <c r="D8" s="3">
        <v>5507</v>
      </c>
      <c r="E8" s="3">
        <v>-180</v>
      </c>
      <c r="F8" s="3">
        <v>114350.72</v>
      </c>
      <c r="G8">
        <v>7180</v>
      </c>
      <c r="H8" s="31">
        <f>(Table3[[#This Row],[SharesOutstanding]]-G7)/G7</f>
        <v>1.098282174035483E-2</v>
      </c>
      <c r="I8" s="31">
        <f>(Table3[[#This Row],[Revenue]]-C7)/C7</f>
        <v>0.20257111334964265</v>
      </c>
      <c r="J8" s="31">
        <f>(Table3[[#This Row],[Dividend]]-E7)/E7</f>
        <v>0.21621621621621623</v>
      </c>
      <c r="K8" s="31">
        <f>(Table3[[#This Row],[MarketValue]]-F7)/F7</f>
        <v>6.3547962502334465E-2</v>
      </c>
    </row>
    <row r="9" spans="2:11" x14ac:dyDescent="0.25">
      <c r="B9" t="s">
        <v>82</v>
      </c>
      <c r="C9" s="3">
        <v>26273</v>
      </c>
      <c r="D9" s="3">
        <v>5890</v>
      </c>
      <c r="E9" s="3">
        <v>-217</v>
      </c>
      <c r="F9" s="3">
        <v>196513.2</v>
      </c>
      <c r="G9">
        <v>7034</v>
      </c>
      <c r="H9" s="31">
        <f>(Table3[[#This Row],[SharesOutstanding]]-G8)/G8</f>
        <v>-2.0334261838440112E-2</v>
      </c>
      <c r="I9" s="31">
        <f>(Table3[[#This Row],[Revenue]]-C8)/C8</f>
        <v>4.7985640207419224E-2</v>
      </c>
      <c r="J9" s="31">
        <f>(Table3[[#This Row],[Dividend]]-E8)/E8</f>
        <v>0.20555555555555555</v>
      </c>
      <c r="K9" s="31">
        <f>(Table3[[#This Row],[MarketValue]]-F8)/F8</f>
        <v>0.71851300980002586</v>
      </c>
    </row>
    <row r="10" spans="2:11" x14ac:dyDescent="0.25">
      <c r="B10" t="s">
        <v>83</v>
      </c>
      <c r="C10" s="3">
        <v>29389</v>
      </c>
      <c r="D10" s="3">
        <v>8731</v>
      </c>
      <c r="E10" s="3">
        <v>-366</v>
      </c>
      <c r="F10" s="3">
        <v>274454.88</v>
      </c>
      <c r="G10">
        <v>6940</v>
      </c>
      <c r="H10" s="31">
        <f>(Table3[[#This Row],[SharesOutstanding]]-G9)/G9</f>
        <v>-1.3363662212112597E-2</v>
      </c>
      <c r="I10" s="31">
        <f>(Table3[[#This Row],[Revenue]]-C9)/C9</f>
        <v>0.1186008449739276</v>
      </c>
      <c r="J10" s="31">
        <f>(Table3[[#This Row],[Dividend]]-E9)/E9</f>
        <v>0.68663594470046085</v>
      </c>
      <c r="K10" s="31">
        <f>(Table3[[#This Row],[MarketValue]]-F9)/F9</f>
        <v>0.39662312760669505</v>
      </c>
    </row>
    <row r="11" spans="2:11" x14ac:dyDescent="0.25">
      <c r="B11" t="s">
        <v>84</v>
      </c>
      <c r="C11" s="3">
        <v>33726</v>
      </c>
      <c r="D11" s="3">
        <v>6153</v>
      </c>
      <c r="E11" s="3">
        <v>-470</v>
      </c>
      <c r="F11" s="3">
        <v>202033.26</v>
      </c>
      <c r="G11">
        <v>6986</v>
      </c>
      <c r="H11" s="31">
        <f>(Table3[[#This Row],[SharesOutstanding]]-G10)/G10</f>
        <v>6.6282420749279539E-3</v>
      </c>
      <c r="I11" s="31">
        <f>(Table3[[#This Row],[Revenue]]-C10)/C10</f>
        <v>0.14757222089897581</v>
      </c>
      <c r="J11" s="31">
        <f>(Table3[[#This Row],[Dividend]]-E10)/E10</f>
        <v>0.28415300546448086</v>
      </c>
      <c r="K11" s="31">
        <f>(Table3[[#This Row],[MarketValue]]-F10)/F10</f>
        <v>-0.26387441170657994</v>
      </c>
    </row>
    <row r="12" spans="2:11" x14ac:dyDescent="0.25">
      <c r="B12" t="s">
        <v>85</v>
      </c>
      <c r="C12" s="3">
        <v>26539</v>
      </c>
      <c r="D12" s="3">
        <v>1480</v>
      </c>
      <c r="E12" s="3">
        <v>-538</v>
      </c>
      <c r="F12" s="3">
        <v>210400.5</v>
      </c>
      <c r="G12">
        <v>6879</v>
      </c>
      <c r="H12" s="31">
        <f>(Table3[[#This Row],[SharesOutstanding]]-G11)/G11</f>
        <v>-1.5316346979673634E-2</v>
      </c>
      <c r="I12" s="31">
        <f>(Table3[[#This Row],[Revenue]]-C11)/C11</f>
        <v>-0.21309968570242543</v>
      </c>
      <c r="J12" s="31">
        <f>(Table3[[#This Row],[Dividend]]-E11)/E11</f>
        <v>0.14468085106382977</v>
      </c>
      <c r="K12" s="31">
        <f>(Table3[[#This Row],[MarketValue]]-F11)/F11</f>
        <v>4.1415161048235276E-2</v>
      </c>
    </row>
    <row r="13" spans="2:11" x14ac:dyDescent="0.25">
      <c r="B13" t="s">
        <v>86</v>
      </c>
      <c r="C13" s="3">
        <v>26764</v>
      </c>
      <c r="D13" s="3">
        <v>4426</v>
      </c>
      <c r="E13" s="3">
        <v>-533</v>
      </c>
      <c r="F13" s="3">
        <v>102372.75</v>
      </c>
      <c r="G13">
        <v>6759</v>
      </c>
      <c r="H13" s="31">
        <f>(Table3[[#This Row],[SharesOutstanding]]-G12)/G12</f>
        <v>-1.7444395987788922E-2</v>
      </c>
      <c r="I13" s="31">
        <f>(Table3[[#This Row],[Revenue]]-C12)/C12</f>
        <v>8.4780888503711519E-3</v>
      </c>
      <c r="J13" s="31">
        <f>(Table3[[#This Row],[Dividend]]-E12)/E12</f>
        <v>-9.2936802973977699E-3</v>
      </c>
      <c r="K13" s="31">
        <f>(Table3[[#This Row],[MarketValue]]-F12)/F12</f>
        <v>-0.51343865627695751</v>
      </c>
    </row>
    <row r="14" spans="2:11" x14ac:dyDescent="0.25">
      <c r="B14" t="s">
        <v>87</v>
      </c>
      <c r="C14" s="3">
        <v>30141</v>
      </c>
      <c r="D14" s="3">
        <v>7859</v>
      </c>
      <c r="E14" s="3">
        <v>-524</v>
      </c>
      <c r="F14" s="3">
        <v>207908.35</v>
      </c>
      <c r="G14">
        <v>6621</v>
      </c>
      <c r="H14" s="31">
        <f>(Table3[[#This Row],[SharesOutstanding]]-G13)/G13</f>
        <v>-2.0417221482467822E-2</v>
      </c>
      <c r="I14" s="31">
        <f>(Table3[[#This Row],[Revenue]]-C13)/C13</f>
        <v>0.12617695411747124</v>
      </c>
      <c r="J14" s="31">
        <f>(Table3[[#This Row],[Dividend]]-E13)/E13</f>
        <v>-1.6885553470919325E-2</v>
      </c>
      <c r="K14" s="31">
        <f>(Table3[[#This Row],[MarketValue]]-F13)/F13</f>
        <v>1.030895428715161</v>
      </c>
    </row>
    <row r="15" spans="2:11" x14ac:dyDescent="0.25">
      <c r="B15" t="s">
        <v>88</v>
      </c>
      <c r="C15" s="3">
        <v>34209</v>
      </c>
      <c r="D15" s="3">
        <v>9276</v>
      </c>
      <c r="E15" s="3">
        <v>-1022</v>
      </c>
      <c r="F15" s="3">
        <v>146257.67000000001</v>
      </c>
      <c r="G15">
        <v>6494</v>
      </c>
      <c r="H15" s="31">
        <f>(Table3[[#This Row],[SharesOutstanding]]-G14)/G14</f>
        <v>-1.9181392538891406E-2</v>
      </c>
      <c r="I15" s="31">
        <f>(Table3[[#This Row],[Revenue]]-C14)/C14</f>
        <v>0.13496566139146013</v>
      </c>
      <c r="J15" s="31">
        <f>(Table3[[#This Row],[Dividend]]-E14)/E14</f>
        <v>0.95038167938931295</v>
      </c>
      <c r="K15" s="31">
        <f>(Table3[[#This Row],[MarketValue]]-F14)/F14</f>
        <v>-0.29652815771949509</v>
      </c>
    </row>
    <row r="16" spans="2:11" x14ac:dyDescent="0.25">
      <c r="B16" t="s">
        <v>89</v>
      </c>
      <c r="C16" s="3">
        <v>38826</v>
      </c>
      <c r="D16" s="3">
        <v>9005</v>
      </c>
      <c r="E16" s="3">
        <v>-1958</v>
      </c>
      <c r="F16" s="3">
        <v>147738.23999999999</v>
      </c>
      <c r="G16">
        <v>6178</v>
      </c>
      <c r="H16" s="31">
        <f>(Table3[[#This Row],[SharesOutstanding]]-G15)/G15</f>
        <v>-4.86603018170619E-2</v>
      </c>
      <c r="I16" s="31">
        <f>(Table3[[#This Row],[Revenue]]-C15)/C15</f>
        <v>0.13496448303078137</v>
      </c>
      <c r="J16" s="31">
        <f>(Table3[[#This Row],[Dividend]]-E15)/E15</f>
        <v>0.91585127201565553</v>
      </c>
      <c r="K16" s="31">
        <f>(Table3[[#This Row],[MarketValue]]-F15)/F15</f>
        <v>1.0123024659151056E-2</v>
      </c>
    </row>
    <row r="17" spans="2:11" x14ac:dyDescent="0.25">
      <c r="B17" t="s">
        <v>90</v>
      </c>
      <c r="C17" s="3">
        <v>35382</v>
      </c>
      <c r="D17" s="3">
        <v>4841</v>
      </c>
      <c r="E17" s="3">
        <v>-2320</v>
      </c>
      <c r="F17" s="3">
        <v>116781.75</v>
      </c>
      <c r="G17">
        <v>5880</v>
      </c>
      <c r="H17" s="31">
        <f>(Table3[[#This Row],[SharesOutstanding]]-G16)/G16</f>
        <v>-4.8235674975720295E-2</v>
      </c>
      <c r="I17" s="31">
        <f>(Table3[[#This Row],[Revenue]]-C16)/C16</f>
        <v>-8.870344614433627E-2</v>
      </c>
      <c r="J17" s="31">
        <f>(Table3[[#This Row],[Dividend]]-E16)/E16</f>
        <v>0.18488253319713993</v>
      </c>
      <c r="K17" s="31">
        <f>(Table3[[#This Row],[MarketValue]]-F16)/F16</f>
        <v>-0.20953606865764743</v>
      </c>
    </row>
    <row r="18" spans="2:11" x14ac:dyDescent="0.25">
      <c r="B18" t="s">
        <v>91</v>
      </c>
      <c r="C18" s="3">
        <v>38334</v>
      </c>
      <c r="D18" s="3">
        <v>7625</v>
      </c>
      <c r="E18" s="3">
        <v>-2618</v>
      </c>
      <c r="F18" s="3">
        <v>154308.07999999999</v>
      </c>
      <c r="G18">
        <v>5936</v>
      </c>
      <c r="H18" s="31">
        <f>(Table3[[#This Row],[SharesOutstanding]]-G17)/G17</f>
        <v>9.5238095238095247E-3</v>
      </c>
      <c r="I18" s="31">
        <f>(Table3[[#This Row],[Revenue]]-C17)/C17</f>
        <v>8.3432253688316096E-2</v>
      </c>
      <c r="J18" s="31">
        <f>(Table3[[#This Row],[Dividend]]-E17)/E17</f>
        <v>0.12844827586206897</v>
      </c>
      <c r="K18" s="31">
        <f>(Table3[[#This Row],[MarketValue]]-F17)/F17</f>
        <v>0.32133728086794372</v>
      </c>
    </row>
    <row r="19" spans="2:11" x14ac:dyDescent="0.25">
      <c r="B19" t="s">
        <v>92</v>
      </c>
      <c r="C19" s="3">
        <v>37586</v>
      </c>
      <c r="D19" s="3">
        <v>5729</v>
      </c>
      <c r="E19" s="3">
        <v>-3100</v>
      </c>
      <c r="F19" s="3">
        <v>81538.92</v>
      </c>
      <c r="G19">
        <v>5748</v>
      </c>
      <c r="H19" s="31">
        <f>(Table3[[#This Row],[SharesOutstanding]]-G18)/G18</f>
        <v>-3.1671159029649593E-2</v>
      </c>
      <c r="I19" s="31">
        <f>(Table3[[#This Row],[Revenue]]-C18)/C18</f>
        <v>-1.9512704126884751E-2</v>
      </c>
      <c r="J19" s="31">
        <f>(Table3[[#This Row],[Dividend]]-E18)/E18</f>
        <v>0.1841100076394194</v>
      </c>
      <c r="K19" s="31">
        <f>(Table3[[#This Row],[MarketValue]]-F18)/F18</f>
        <v>-0.4715836008069052</v>
      </c>
    </row>
    <row r="20" spans="2:11" x14ac:dyDescent="0.25">
      <c r="B20" t="s">
        <v>93</v>
      </c>
      <c r="C20" s="3">
        <v>35127</v>
      </c>
      <c r="D20" s="3">
        <v>6655</v>
      </c>
      <c r="E20" s="3">
        <v>-3108</v>
      </c>
      <c r="F20" s="3">
        <v>112669.2</v>
      </c>
      <c r="G20">
        <v>5645</v>
      </c>
      <c r="H20" s="31">
        <f>(Table3[[#This Row],[SharesOutstanding]]-G19)/G19</f>
        <v>-1.7919276270006959E-2</v>
      </c>
      <c r="I20" s="31">
        <f>(Table3[[#This Row],[Revenue]]-C19)/C19</f>
        <v>-6.5423295908050877E-2</v>
      </c>
      <c r="J20" s="31">
        <f>(Table3[[#This Row],[Dividend]]-E19)/E19</f>
        <v>2.5806451612903226E-3</v>
      </c>
      <c r="K20" s="31">
        <f>(Table3[[#This Row],[MarketValue]]-F19)/F19</f>
        <v>0.38178430619390102</v>
      </c>
    </row>
    <row r="21" spans="2:11" x14ac:dyDescent="0.25">
      <c r="B21" t="s">
        <v>94</v>
      </c>
      <c r="C21" s="3">
        <v>43623</v>
      </c>
      <c r="D21" s="3">
        <v>11471</v>
      </c>
      <c r="E21" s="3">
        <v>-3503</v>
      </c>
      <c r="F21" s="3">
        <v>115896.33</v>
      </c>
      <c r="G21">
        <v>5696</v>
      </c>
      <c r="H21" s="31">
        <f>(Table3[[#This Row],[SharesOutstanding]]-G20)/G20</f>
        <v>9.0345438441098314E-3</v>
      </c>
      <c r="I21" s="31">
        <f>(Table3[[#This Row],[Revenue]]-C20)/C20</f>
        <v>0.24186523187291828</v>
      </c>
      <c r="J21" s="31">
        <f>(Table3[[#This Row],[Dividend]]-E20)/E20</f>
        <v>0.12709137709137708</v>
      </c>
      <c r="K21" s="31">
        <f>(Table3[[#This Row],[MarketValue]]-F20)/F20</f>
        <v>2.8642521647442288E-2</v>
      </c>
    </row>
    <row r="22" spans="2:11" x14ac:dyDescent="0.25">
      <c r="B22" t="s">
        <v>95</v>
      </c>
      <c r="C22" s="3">
        <v>53999</v>
      </c>
      <c r="D22" s="3">
        <v>10133</v>
      </c>
      <c r="E22" s="3">
        <v>-4127</v>
      </c>
      <c r="F22" s="3">
        <v>121250</v>
      </c>
      <c r="G22">
        <v>5411</v>
      </c>
      <c r="H22" s="31">
        <f>(Table3[[#This Row],[SharesOutstanding]]-G21)/G21</f>
        <v>-5.0035112359550563E-2</v>
      </c>
      <c r="I22" s="31">
        <f>(Table3[[#This Row],[Revenue]]-C21)/C21</f>
        <v>0.2378561767874745</v>
      </c>
      <c r="J22" s="31">
        <f>(Table3[[#This Row],[Dividend]]-E21)/E21</f>
        <v>0.17813302883242935</v>
      </c>
      <c r="K22" s="31">
        <f>(Table3[[#This Row],[MarketValue]]-F21)/F21</f>
        <v>4.6193611135054907E-2</v>
      </c>
    </row>
    <row r="23" spans="2:11" x14ac:dyDescent="0.25">
      <c r="B23" t="s">
        <v>96</v>
      </c>
      <c r="C23" s="3">
        <v>53341</v>
      </c>
      <c r="D23" s="3">
        <v>7042</v>
      </c>
      <c r="E23" s="3">
        <v>-4350</v>
      </c>
      <c r="F23" s="3">
        <v>101945.28</v>
      </c>
      <c r="G23">
        <v>5160</v>
      </c>
      <c r="H23" s="31">
        <f>(Table3[[#This Row],[SharesOutstanding]]-G22)/G22</f>
        <v>-4.6386989465902792E-2</v>
      </c>
      <c r="I23" s="31">
        <f>(Table3[[#This Row],[Revenue]]-C22)/C22</f>
        <v>-1.2185410840941499E-2</v>
      </c>
      <c r="J23" s="31">
        <f>(Table3[[#This Row],[Dividend]]-E22)/E22</f>
        <v>5.4034407559970923E-2</v>
      </c>
      <c r="K23" s="31">
        <f>(Table3[[#This Row],[MarketValue]]-F22)/F22</f>
        <v>-0.15921418556701031</v>
      </c>
    </row>
    <row r="24" spans="2:11" x14ac:dyDescent="0.25">
      <c r="B24" t="s">
        <v>97</v>
      </c>
      <c r="C24" s="3">
        <v>52708</v>
      </c>
      <c r="D24" s="3">
        <v>10029</v>
      </c>
      <c r="E24" s="3">
        <v>-4479</v>
      </c>
      <c r="F24" s="3">
        <v>128943.32</v>
      </c>
      <c r="G24">
        <v>5097</v>
      </c>
      <c r="H24" s="31">
        <f>(Table3[[#This Row],[SharesOutstanding]]-G23)/G23</f>
        <v>-1.2209302325581395E-2</v>
      </c>
      <c r="I24" s="31">
        <f>(Table3[[#This Row],[Revenue]]-C23)/C23</f>
        <v>-1.1867044112408841E-2</v>
      </c>
      <c r="J24" s="31">
        <f>(Table3[[#This Row],[Dividend]]-E23)/E23</f>
        <v>2.9655172413793104E-2</v>
      </c>
      <c r="K24" s="31">
        <f>(Table3[[#This Row],[MarketValue]]-F23)/F23</f>
        <v>0.26482873949632596</v>
      </c>
    </row>
    <row r="25" spans="2:11" x14ac:dyDescent="0.25">
      <c r="B25" t="s">
        <v>98</v>
      </c>
      <c r="C25" s="3">
        <v>55870</v>
      </c>
      <c r="D25" s="3">
        <v>10313</v>
      </c>
      <c r="E25" s="3">
        <v>-4409</v>
      </c>
      <c r="F25" s="3">
        <v>172304.92</v>
      </c>
      <c r="G25">
        <v>5056</v>
      </c>
      <c r="H25" s="31">
        <f>(Table3[[#This Row],[SharesOutstanding]]-G24)/G24</f>
        <v>-8.0439474200510105E-3</v>
      </c>
      <c r="I25" s="31">
        <f>(Table3[[#This Row],[Revenue]]-C24)/C24</f>
        <v>5.9990893223040145E-2</v>
      </c>
      <c r="J25" s="31">
        <f>(Table3[[#This Row],[Dividend]]-E24)/E24</f>
        <v>-1.5628488501897745E-2</v>
      </c>
      <c r="K25" s="31">
        <f>(Table3[[#This Row],[MarketValue]]-F24)/F24</f>
        <v>0.33628419060405768</v>
      </c>
    </row>
    <row r="26" spans="2:11" x14ac:dyDescent="0.25">
      <c r="B26" t="s">
        <v>99</v>
      </c>
      <c r="C26" s="3">
        <v>55355</v>
      </c>
      <c r="D26" s="3">
        <v>11692</v>
      </c>
      <c r="E26" s="3">
        <v>-4556</v>
      </c>
      <c r="F26" s="3">
        <v>162776.25</v>
      </c>
      <c r="G26">
        <v>4894</v>
      </c>
      <c r="H26" s="31">
        <f>(Table3[[#This Row],[SharesOutstanding]]-G25)/G25</f>
        <v>-3.2041139240506326E-2</v>
      </c>
      <c r="I26" s="31">
        <f>(Table3[[#This Row],[Revenue]]-C25)/C25</f>
        <v>-9.2178270986218013E-3</v>
      </c>
      <c r="J26" s="31">
        <f>(Table3[[#This Row],[Dividend]]-E25)/E25</f>
        <v>3.3340893626672717E-2</v>
      </c>
      <c r="K26" s="31">
        <f>(Table3[[#This Row],[MarketValue]]-F25)/F25</f>
        <v>-5.530120672120107E-2</v>
      </c>
    </row>
    <row r="27" spans="2:11" x14ac:dyDescent="0.25">
      <c r="B27" t="s">
        <v>100</v>
      </c>
      <c r="C27" s="3">
        <v>59387</v>
      </c>
      <c r="D27" s="3">
        <v>12183</v>
      </c>
      <c r="E27" s="3">
        <v>-4925</v>
      </c>
      <c r="F27" s="3">
        <v>171557.1</v>
      </c>
      <c r="G27">
        <v>4875</v>
      </c>
      <c r="H27" s="31">
        <f>(Table3[[#This Row],[SharesOutstanding]]-G26)/G26</f>
        <v>-3.8823048630976706E-3</v>
      </c>
      <c r="I27" s="31">
        <f>(Table3[[#This Row],[Revenue]]-C26)/C26</f>
        <v>7.2838948604462106E-2</v>
      </c>
      <c r="J27" s="31">
        <f>(Table3[[#This Row],[Dividend]]-E26)/E26</f>
        <v>8.0992098331870058E-2</v>
      </c>
      <c r="K27" s="31">
        <f>(Table3[[#This Row],[MarketValue]]-F26)/F26</f>
        <v>5.3944294699011713E-2</v>
      </c>
    </row>
    <row r="28" spans="2:11" x14ac:dyDescent="0.25">
      <c r="B28" t="s">
        <v>101</v>
      </c>
      <c r="C28" s="3">
        <v>62761</v>
      </c>
      <c r="D28" s="3">
        <v>10332</v>
      </c>
      <c r="E28" s="3">
        <v>-5072</v>
      </c>
      <c r="F28" s="3">
        <v>216351.92</v>
      </c>
      <c r="G28">
        <v>4835</v>
      </c>
      <c r="H28" s="31">
        <f>(Table3[[#This Row],[SharesOutstanding]]-G27)/G27</f>
        <v>-8.2051282051282051E-3</v>
      </c>
      <c r="I28" s="31">
        <f>(Table3[[#This Row],[Revenue]]-C27)/C27</f>
        <v>5.6813780793776414E-2</v>
      </c>
      <c r="J28" s="31">
        <f>(Table3[[#This Row],[Dividend]]-E27)/E27</f>
        <v>2.9847715736040611E-2</v>
      </c>
      <c r="K28" s="31">
        <f>(Table3[[#This Row],[MarketValue]]-F27)/F27</f>
        <v>0.26110735142993213</v>
      </c>
    </row>
    <row r="29" spans="2:11" x14ac:dyDescent="0.25">
      <c r="B29" t="s">
        <v>102</v>
      </c>
      <c r="C29" s="3">
        <v>70848</v>
      </c>
      <c r="D29" s="3">
        <v>14251</v>
      </c>
      <c r="E29" s="3">
        <v>-5541</v>
      </c>
      <c r="F29" s="3">
        <v>211935.88</v>
      </c>
      <c r="G29">
        <v>4701</v>
      </c>
      <c r="H29" s="31">
        <f>(Table3[[#This Row],[SharesOutstanding]]-G28)/G28</f>
        <v>-2.7714581178903828E-2</v>
      </c>
      <c r="I29" s="31">
        <f>(Table3[[#This Row],[Revenue]]-C28)/C28</f>
        <v>0.12885390608817579</v>
      </c>
      <c r="J29" s="31">
        <f>(Table3[[#This Row],[Dividend]]-E28)/E28</f>
        <v>9.2468454258675073E-2</v>
      </c>
      <c r="K29" s="31">
        <f>(Table3[[#This Row],[MarketValue]]-F28)/F28</f>
        <v>-2.0411374209205115E-2</v>
      </c>
    </row>
    <row r="30" spans="2:11" x14ac:dyDescent="0.25">
      <c r="B30" t="s">
        <v>103</v>
      </c>
      <c r="C30" s="3">
        <v>71965</v>
      </c>
      <c r="D30" s="3">
        <v>16932</v>
      </c>
      <c r="E30" s="3">
        <v>-5576</v>
      </c>
      <c r="F30" s="3">
        <v>256756.5</v>
      </c>
      <c r="G30">
        <v>4473</v>
      </c>
      <c r="H30" s="31">
        <f>(Table3[[#This Row],[SharesOutstanding]]-G29)/G29</f>
        <v>-4.8500319081046586E-2</v>
      </c>
      <c r="I30" s="31">
        <f>(Table3[[#This Row],[Revenue]]-C29)/C29</f>
        <v>1.5766147244805781E-2</v>
      </c>
      <c r="J30" s="31">
        <f>(Table3[[#This Row],[Dividend]]-E29)/E29</f>
        <v>6.3165493593214219E-3</v>
      </c>
      <c r="K30" s="31">
        <f>(Table3[[#This Row],[MarketValue]]-F29)/F29</f>
        <v>0.21148198219197237</v>
      </c>
    </row>
    <row r="31" spans="2:11" x14ac:dyDescent="0.25">
      <c r="B31" t="s">
        <v>104</v>
      </c>
      <c r="C31" s="3">
        <v>77867</v>
      </c>
      <c r="D31" s="3">
        <v>20931</v>
      </c>
      <c r="E31" s="3">
        <v>-5568</v>
      </c>
      <c r="F31" s="3">
        <v>202368.84</v>
      </c>
      <c r="G31">
        <v>4232</v>
      </c>
      <c r="H31" s="31">
        <f>(Table3[[#This Row],[SharesOutstanding]]-G30)/G30</f>
        <v>-5.3878828526715848E-2</v>
      </c>
      <c r="I31" s="31">
        <f>(Table3[[#This Row],[Revenue]]-C30)/C30</f>
        <v>8.2012089210032654E-2</v>
      </c>
      <c r="J31" s="31">
        <f>(Table3[[#This Row],[Dividend]]-E30)/E30</f>
        <v>-1.4347202295552368E-3</v>
      </c>
      <c r="K31" s="31">
        <f>(Table3[[#This Row],[MarketValue]]-F30)/F30</f>
        <v>-0.21182583498372973</v>
      </c>
    </row>
    <row r="32" spans="2:11" x14ac:dyDescent="0.25">
      <c r="B32" t="s">
        <v>105</v>
      </c>
      <c r="C32" s="3">
        <v>79024</v>
      </c>
      <c r="D32" s="3">
        <v>9662</v>
      </c>
      <c r="E32" s="3">
        <v>-5644</v>
      </c>
      <c r="F32" s="3">
        <v>209605</v>
      </c>
      <c r="G32">
        <v>4090</v>
      </c>
      <c r="H32" s="31">
        <f>(Table3[[#This Row],[SharesOutstanding]]-G31)/G31</f>
        <v>-3.3553875236294897E-2</v>
      </c>
      <c r="I32" s="31">
        <f>(Table3[[#This Row],[Revenue]]-C31)/C31</f>
        <v>1.4858669269395251E-2</v>
      </c>
      <c r="J32" s="31">
        <f>(Table3[[#This Row],[Dividend]]-E31)/E31</f>
        <v>1.3649425287356323E-2</v>
      </c>
      <c r="K32" s="31">
        <f>(Table3[[#This Row],[MarketValue]]-F31)/F31</f>
        <v>3.5757283581800456E-2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BD8A2-DF5A-465F-B8A0-1AAAA5C7FD7E}">
  <dimension ref="B2:H32"/>
  <sheetViews>
    <sheetView workbookViewId="0">
      <selection activeCell="F29" sqref="F29"/>
    </sheetView>
  </sheetViews>
  <sheetFormatPr defaultRowHeight="15" x14ac:dyDescent="0.25"/>
  <cols>
    <col min="2" max="2" width="12.42578125" customWidth="1"/>
    <col min="3" max="3" width="11.5703125" bestFit="1" customWidth="1"/>
    <col min="4" max="4" width="11.28515625" bestFit="1" customWidth="1"/>
    <col min="5" max="5" width="11.140625" customWidth="1"/>
    <col min="6" max="6" width="20.5703125" customWidth="1"/>
    <col min="7" max="7" width="11.28515625" bestFit="1" customWidth="1"/>
    <col min="8" max="8" width="21" bestFit="1" customWidth="1"/>
    <col min="9" max="9" width="12.5703125" bestFit="1" customWidth="1"/>
    <col min="10" max="10" width="15.7109375" bestFit="1" customWidth="1"/>
    <col min="11" max="11" width="10.7109375" bestFit="1" customWidth="1"/>
    <col min="12" max="12" width="21.7109375" bestFit="1" customWidth="1"/>
    <col min="13" max="13" width="18.7109375" bestFit="1" customWidth="1"/>
    <col min="14" max="14" width="11.28515625" bestFit="1" customWidth="1"/>
    <col min="15" max="15" width="16" bestFit="1" customWidth="1"/>
    <col min="16" max="16" width="13.28515625" bestFit="1" customWidth="1"/>
    <col min="17" max="17" width="18.7109375" bestFit="1" customWidth="1"/>
    <col min="18" max="18" width="16.28515625" bestFit="1" customWidth="1"/>
  </cols>
  <sheetData>
    <row r="2" spans="2:8" x14ac:dyDescent="0.25">
      <c r="B2" t="s">
        <v>5</v>
      </c>
      <c r="C2" t="s">
        <v>72</v>
      </c>
      <c r="D2" t="s">
        <v>16</v>
      </c>
      <c r="E2" t="s">
        <v>36</v>
      </c>
      <c r="F2" t="s">
        <v>37</v>
      </c>
      <c r="G2" t="s">
        <v>10</v>
      </c>
      <c r="H2" t="s">
        <v>38</v>
      </c>
    </row>
    <row r="3" spans="2:8" x14ac:dyDescent="0.25">
      <c r="B3" t="s">
        <v>76</v>
      </c>
      <c r="C3" s="3">
        <v>1635</v>
      </c>
      <c r="D3" s="3">
        <v>407</v>
      </c>
      <c r="E3" s="3">
        <v>139</v>
      </c>
      <c r="F3" s="3">
        <v>0</v>
      </c>
      <c r="G3" s="3">
        <v>-21</v>
      </c>
      <c r="H3" s="3">
        <v>118</v>
      </c>
    </row>
    <row r="4" spans="2:8" x14ac:dyDescent="0.25">
      <c r="B4" t="s">
        <v>77</v>
      </c>
      <c r="C4" s="3">
        <v>2801</v>
      </c>
      <c r="D4" s="3">
        <v>868</v>
      </c>
      <c r="E4" s="3">
        <v>133</v>
      </c>
      <c r="F4" s="3">
        <v>0</v>
      </c>
      <c r="G4" s="3">
        <v>-84</v>
      </c>
      <c r="H4" s="3">
        <v>49</v>
      </c>
    </row>
    <row r="5" spans="2:8" x14ac:dyDescent="0.25">
      <c r="B5" t="s">
        <v>78</v>
      </c>
      <c r="C5" s="3">
        <v>2937</v>
      </c>
      <c r="D5" s="3">
        <v>496</v>
      </c>
      <c r="E5" s="3">
        <v>226</v>
      </c>
      <c r="F5" s="3">
        <v>-658</v>
      </c>
      <c r="G5" s="3">
        <v>-92</v>
      </c>
      <c r="H5" s="3">
        <v>-524</v>
      </c>
    </row>
    <row r="6" spans="2:8" x14ac:dyDescent="0.25">
      <c r="B6" t="s">
        <v>79</v>
      </c>
      <c r="C6" s="3">
        <v>4016</v>
      </c>
      <c r="D6" s="3">
        <v>466</v>
      </c>
      <c r="E6" s="3">
        <v>277</v>
      </c>
      <c r="F6" s="3">
        <v>-1034</v>
      </c>
      <c r="G6" s="3">
        <v>-116</v>
      </c>
      <c r="H6" s="3">
        <v>-873</v>
      </c>
    </row>
    <row r="7" spans="2:8" x14ac:dyDescent="0.25">
      <c r="B7" t="s">
        <v>80</v>
      </c>
      <c r="C7" s="3">
        <v>8743</v>
      </c>
      <c r="D7" s="3">
        <v>5719</v>
      </c>
      <c r="E7" s="3">
        <v>317</v>
      </c>
      <c r="F7" s="3">
        <v>-1302</v>
      </c>
      <c r="G7" s="3">
        <v>-148</v>
      </c>
      <c r="H7" s="3">
        <v>-1133</v>
      </c>
    </row>
    <row r="8" spans="2:8" x14ac:dyDescent="0.25">
      <c r="B8" t="s">
        <v>81</v>
      </c>
      <c r="C8" s="3">
        <v>10008</v>
      </c>
      <c r="D8" s="3">
        <v>5507</v>
      </c>
      <c r="E8" s="3">
        <v>645</v>
      </c>
      <c r="F8" s="3">
        <v>-3372</v>
      </c>
      <c r="G8" s="3">
        <v>-180</v>
      </c>
      <c r="H8" s="3">
        <v>-2907</v>
      </c>
    </row>
    <row r="9" spans="2:8" x14ac:dyDescent="0.25">
      <c r="B9" t="s">
        <v>82</v>
      </c>
      <c r="C9" s="3">
        <v>9447</v>
      </c>
      <c r="D9" s="3">
        <v>5890</v>
      </c>
      <c r="E9" s="3">
        <v>2167</v>
      </c>
      <c r="F9" s="3">
        <v>-6785</v>
      </c>
      <c r="G9" s="3">
        <v>-217</v>
      </c>
      <c r="H9" s="3">
        <v>-4835</v>
      </c>
    </row>
    <row r="10" spans="2:8" x14ac:dyDescent="0.25">
      <c r="B10" t="s">
        <v>83</v>
      </c>
      <c r="C10" s="3">
        <v>12134</v>
      </c>
      <c r="D10" s="3">
        <v>8731</v>
      </c>
      <c r="E10" s="3">
        <v>563</v>
      </c>
      <c r="F10" s="3">
        <v>-4612</v>
      </c>
      <c r="G10" s="3">
        <v>-366</v>
      </c>
      <c r="H10" s="3">
        <v>-4415</v>
      </c>
    </row>
    <row r="11" spans="2:8" x14ac:dyDescent="0.25">
      <c r="B11" t="s">
        <v>84</v>
      </c>
      <c r="C11" s="3">
        <v>12827</v>
      </c>
      <c r="D11" s="3">
        <v>6153</v>
      </c>
      <c r="E11" s="3">
        <v>797</v>
      </c>
      <c r="F11" s="3">
        <v>-4007</v>
      </c>
      <c r="G11" s="3">
        <v>-470</v>
      </c>
      <c r="H11" s="3">
        <v>-3680</v>
      </c>
    </row>
    <row r="12" spans="2:8" x14ac:dyDescent="0.25">
      <c r="B12" t="s">
        <v>85</v>
      </c>
      <c r="C12" s="3">
        <v>8789</v>
      </c>
      <c r="D12" s="3">
        <v>1480</v>
      </c>
      <c r="E12" s="3">
        <v>762</v>
      </c>
      <c r="F12" s="3">
        <v>-4008</v>
      </c>
      <c r="G12" s="3">
        <v>-538</v>
      </c>
      <c r="H12" s="3">
        <v>-3784</v>
      </c>
    </row>
    <row r="13" spans="2:8" x14ac:dyDescent="0.25">
      <c r="B13" t="s">
        <v>86</v>
      </c>
      <c r="C13" s="3">
        <v>9129</v>
      </c>
      <c r="D13" s="3">
        <v>4426</v>
      </c>
      <c r="E13" s="3">
        <v>681</v>
      </c>
      <c r="F13" s="3">
        <v>-4014</v>
      </c>
      <c r="G13" s="3">
        <v>-533</v>
      </c>
      <c r="H13" s="3">
        <v>-3866</v>
      </c>
    </row>
    <row r="14" spans="2:8" x14ac:dyDescent="0.25">
      <c r="B14" t="s">
        <v>87</v>
      </c>
      <c r="C14" s="3">
        <v>11515</v>
      </c>
      <c r="D14" s="3">
        <v>7859</v>
      </c>
      <c r="E14" s="3">
        <v>967</v>
      </c>
      <c r="F14" s="3">
        <v>-4012</v>
      </c>
      <c r="G14" s="3">
        <v>-524</v>
      </c>
      <c r="H14" s="3">
        <v>-3569</v>
      </c>
    </row>
    <row r="15" spans="2:8" x14ac:dyDescent="0.25">
      <c r="B15" t="s">
        <v>88</v>
      </c>
      <c r="C15" s="3">
        <v>13119</v>
      </c>
      <c r="D15" s="3">
        <v>9276</v>
      </c>
      <c r="E15" s="3">
        <v>894</v>
      </c>
      <c r="F15" s="3">
        <v>-7516</v>
      </c>
      <c r="G15" s="3">
        <v>-1022</v>
      </c>
      <c r="H15" s="3">
        <v>-7644</v>
      </c>
    </row>
    <row r="16" spans="2:8" x14ac:dyDescent="0.25">
      <c r="B16" t="s">
        <v>89</v>
      </c>
      <c r="C16" s="3">
        <v>14823</v>
      </c>
      <c r="D16" s="3">
        <v>9005</v>
      </c>
      <c r="E16" s="3">
        <v>1202</v>
      </c>
      <c r="F16" s="3">
        <v>-10637</v>
      </c>
      <c r="G16" s="3">
        <v>-1958</v>
      </c>
      <c r="H16" s="3">
        <v>-11393</v>
      </c>
    </row>
    <row r="17" spans="2:8" x14ac:dyDescent="0.25">
      <c r="B17" t="s">
        <v>90</v>
      </c>
      <c r="C17" s="3">
        <v>10620</v>
      </c>
      <c r="D17" s="3">
        <v>4841</v>
      </c>
      <c r="E17" s="3">
        <v>1046</v>
      </c>
      <c r="F17" s="3">
        <v>-4593</v>
      </c>
      <c r="G17" s="3">
        <v>-2320</v>
      </c>
      <c r="H17" s="3">
        <v>-5867</v>
      </c>
    </row>
    <row r="18" spans="2:8" x14ac:dyDescent="0.25">
      <c r="B18" t="s">
        <v>91</v>
      </c>
      <c r="C18" s="3">
        <v>12625</v>
      </c>
      <c r="D18" s="3">
        <v>7625</v>
      </c>
      <c r="E18" s="3">
        <v>3052</v>
      </c>
      <c r="F18" s="3">
        <v>-2788</v>
      </c>
      <c r="G18" s="3">
        <v>-2618</v>
      </c>
      <c r="H18" s="3">
        <v>-2354</v>
      </c>
    </row>
    <row r="19" spans="2:8" x14ac:dyDescent="0.25">
      <c r="B19" t="s">
        <v>92</v>
      </c>
      <c r="C19" s="3">
        <v>10926</v>
      </c>
      <c r="D19" s="3">
        <v>5729</v>
      </c>
      <c r="E19" s="3">
        <v>1105</v>
      </c>
      <c r="F19" s="3">
        <v>-7195</v>
      </c>
      <c r="G19" s="3">
        <v>-3100</v>
      </c>
      <c r="H19" s="3">
        <v>-9190</v>
      </c>
    </row>
    <row r="20" spans="2:8" x14ac:dyDescent="0.25">
      <c r="B20" t="s">
        <v>93</v>
      </c>
      <c r="C20" s="3">
        <v>11170</v>
      </c>
      <c r="D20" s="3">
        <v>6655</v>
      </c>
      <c r="E20" s="3">
        <v>400</v>
      </c>
      <c r="F20" s="3">
        <v>-1762</v>
      </c>
      <c r="G20" s="3">
        <v>-3108</v>
      </c>
      <c r="H20" s="3">
        <v>-4470</v>
      </c>
    </row>
    <row r="21" spans="2:8" x14ac:dyDescent="0.25">
      <c r="B21" t="s">
        <v>94</v>
      </c>
      <c r="C21" s="3">
        <v>16692</v>
      </c>
      <c r="D21" s="3">
        <v>11471</v>
      </c>
      <c r="E21" s="3">
        <v>587</v>
      </c>
      <c r="F21" s="3">
        <v>-1736</v>
      </c>
      <c r="G21" s="3">
        <v>-3503</v>
      </c>
      <c r="H21" s="3">
        <v>-4652</v>
      </c>
    </row>
    <row r="22" spans="2:8" x14ac:dyDescent="0.25">
      <c r="B22" t="s">
        <v>95</v>
      </c>
      <c r="C22" s="3">
        <v>20963</v>
      </c>
      <c r="D22" s="3">
        <v>10133</v>
      </c>
      <c r="E22" s="3">
        <v>2045</v>
      </c>
      <c r="F22" s="3">
        <v>-14340</v>
      </c>
      <c r="G22" s="3">
        <v>-4127</v>
      </c>
      <c r="H22" s="3">
        <v>-16422</v>
      </c>
    </row>
    <row r="23" spans="2:8" x14ac:dyDescent="0.25">
      <c r="B23" t="s">
        <v>96</v>
      </c>
      <c r="C23" s="3">
        <v>18884</v>
      </c>
      <c r="D23" s="3">
        <v>7042</v>
      </c>
      <c r="E23" s="3">
        <v>0</v>
      </c>
      <c r="F23" s="3">
        <v>-4765</v>
      </c>
      <c r="G23" s="3">
        <v>-4350</v>
      </c>
      <c r="H23" s="3">
        <v>-9115</v>
      </c>
    </row>
    <row r="24" spans="2:8" x14ac:dyDescent="0.25">
      <c r="B24" t="s">
        <v>97</v>
      </c>
      <c r="C24" s="3">
        <v>20776</v>
      </c>
      <c r="D24" s="3">
        <v>10029</v>
      </c>
      <c r="E24" s="3">
        <v>0</v>
      </c>
      <c r="F24" s="3">
        <v>-2147</v>
      </c>
      <c r="G24" s="3">
        <v>-4479</v>
      </c>
      <c r="H24" s="3">
        <v>-6626</v>
      </c>
    </row>
    <row r="25" spans="2:8" x14ac:dyDescent="0.25">
      <c r="B25" t="s">
        <v>98</v>
      </c>
      <c r="C25" s="3">
        <v>20418</v>
      </c>
      <c r="D25" s="3">
        <v>10313</v>
      </c>
      <c r="E25" s="3">
        <v>0</v>
      </c>
      <c r="F25" s="3">
        <v>-11117</v>
      </c>
      <c r="G25" s="3">
        <v>-4409</v>
      </c>
      <c r="H25" s="3">
        <v>-15526</v>
      </c>
    </row>
    <row r="26" spans="2:8" x14ac:dyDescent="0.25">
      <c r="B26" t="s">
        <v>99</v>
      </c>
      <c r="C26" s="3">
        <v>19018</v>
      </c>
      <c r="D26" s="3">
        <v>11692</v>
      </c>
      <c r="E26" s="3">
        <v>0</v>
      </c>
      <c r="F26" s="3">
        <v>-3001</v>
      </c>
      <c r="G26" s="3">
        <v>-4556</v>
      </c>
      <c r="H26" s="3">
        <v>-7557</v>
      </c>
    </row>
    <row r="27" spans="2:8" x14ac:dyDescent="0.25">
      <c r="B27" t="s">
        <v>100</v>
      </c>
      <c r="C27" s="3">
        <v>21808</v>
      </c>
      <c r="D27" s="3">
        <v>12183</v>
      </c>
      <c r="E27" s="3">
        <v>0</v>
      </c>
      <c r="F27" s="3">
        <v>-2587</v>
      </c>
      <c r="G27" s="3">
        <v>-4925</v>
      </c>
      <c r="H27" s="3">
        <v>-7512</v>
      </c>
    </row>
    <row r="28" spans="2:8" x14ac:dyDescent="0.25">
      <c r="B28" t="s">
        <v>101</v>
      </c>
      <c r="C28" s="3">
        <v>22110</v>
      </c>
      <c r="D28" s="3">
        <v>10332</v>
      </c>
      <c r="E28" s="3">
        <v>0</v>
      </c>
      <c r="F28" s="3">
        <v>-3615</v>
      </c>
      <c r="G28" s="3">
        <v>-5072</v>
      </c>
      <c r="H28" s="3">
        <v>-8687</v>
      </c>
    </row>
    <row r="29" spans="2:8" x14ac:dyDescent="0.25">
      <c r="B29" t="s">
        <v>102</v>
      </c>
      <c r="C29" s="3">
        <v>29432</v>
      </c>
      <c r="D29" s="3">
        <v>14251</v>
      </c>
      <c r="E29" s="3">
        <v>0</v>
      </c>
      <c r="F29" s="3">
        <v>-10730</v>
      </c>
      <c r="G29" s="3">
        <v>-5541</v>
      </c>
      <c r="H29" s="3">
        <v>-16271</v>
      </c>
    </row>
    <row r="30" spans="2:8" x14ac:dyDescent="0.25">
      <c r="B30" t="s">
        <v>103</v>
      </c>
      <c r="C30" s="3">
        <v>33145</v>
      </c>
      <c r="D30" s="3">
        <v>16932</v>
      </c>
      <c r="E30" s="3">
        <v>0</v>
      </c>
      <c r="F30" s="3">
        <v>-13576</v>
      </c>
      <c r="G30" s="3">
        <v>-5576</v>
      </c>
      <c r="H30" s="3">
        <v>-19152</v>
      </c>
    </row>
    <row r="31" spans="2:8" x14ac:dyDescent="0.25">
      <c r="B31" t="s">
        <v>104</v>
      </c>
      <c r="C31" s="3">
        <v>35384</v>
      </c>
      <c r="D31" s="3">
        <v>20931</v>
      </c>
      <c r="E31" s="3">
        <v>0</v>
      </c>
      <c r="F31" s="3">
        <v>-14229</v>
      </c>
      <c r="G31" s="3">
        <v>-5568</v>
      </c>
      <c r="H31" s="3">
        <v>-19797</v>
      </c>
    </row>
    <row r="32" spans="2:8" x14ac:dyDescent="0.25">
      <c r="B32" t="s">
        <v>105</v>
      </c>
      <c r="C32" s="3">
        <v>29991</v>
      </c>
      <c r="D32" s="3">
        <v>9662</v>
      </c>
      <c r="E32" s="3">
        <v>0</v>
      </c>
      <c r="F32" s="3">
        <v>-2415</v>
      </c>
      <c r="G32" s="3">
        <v>-5644</v>
      </c>
      <c r="H32" s="3">
        <v>-8059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6FD91-9B0A-465E-BC8F-60D84B087232}">
  <dimension ref="B3:M33"/>
  <sheetViews>
    <sheetView workbookViewId="0">
      <selection activeCell="B4" sqref="B4:M33"/>
    </sheetView>
  </sheetViews>
  <sheetFormatPr defaultRowHeight="15" x14ac:dyDescent="0.25"/>
  <cols>
    <col min="2" max="2" width="12.5703125" bestFit="1" customWidth="1"/>
    <col min="3" max="3" width="15.5703125" bestFit="1" customWidth="1"/>
    <col min="4" max="4" width="11.5703125" bestFit="1" customWidth="1"/>
    <col min="5" max="5" width="21.5703125" bestFit="1" customWidth="1"/>
    <col min="6" max="6" width="18.5703125" bestFit="1" customWidth="1"/>
    <col min="7" max="7" width="11.85546875" bestFit="1" customWidth="1"/>
    <col min="8" max="9" width="15.85546875" bestFit="1" customWidth="1"/>
    <col min="10" max="11" width="18.7109375" bestFit="1" customWidth="1"/>
    <col min="12" max="12" width="16.140625" bestFit="1" customWidth="1"/>
    <col min="13" max="13" width="14.5703125" bestFit="1" customWidth="1"/>
  </cols>
  <sheetData>
    <row r="3" spans="2:13" x14ac:dyDescent="0.25">
      <c r="B3" t="s">
        <v>5</v>
      </c>
      <c r="C3" t="s">
        <v>15</v>
      </c>
      <c r="D3" t="s">
        <v>16</v>
      </c>
      <c r="E3" t="s">
        <v>17</v>
      </c>
      <c r="F3" t="s">
        <v>18</v>
      </c>
      <c r="G3" t="s">
        <v>70</v>
      </c>
      <c r="H3" t="s">
        <v>19</v>
      </c>
      <c r="I3" t="s">
        <v>20</v>
      </c>
      <c r="J3" t="s">
        <v>21</v>
      </c>
      <c r="K3" t="s">
        <v>22</v>
      </c>
      <c r="L3" t="s">
        <v>23</v>
      </c>
      <c r="M3" t="s">
        <v>71</v>
      </c>
    </row>
    <row r="4" spans="2:13" x14ac:dyDescent="0.25">
      <c r="B4" t="s">
        <v>76</v>
      </c>
      <c r="C4" s="3">
        <v>1635</v>
      </c>
      <c r="D4" s="3">
        <v>407</v>
      </c>
      <c r="E4" s="3">
        <v>1842</v>
      </c>
      <c r="F4" s="3">
        <v>0</v>
      </c>
      <c r="G4" s="3">
        <v>1842</v>
      </c>
      <c r="H4" s="3">
        <v>0</v>
      </c>
      <c r="I4" s="3">
        <v>4691</v>
      </c>
      <c r="J4" s="3">
        <v>3398</v>
      </c>
      <c r="K4" s="3">
        <v>1842</v>
      </c>
      <c r="L4" s="3">
        <v>802</v>
      </c>
      <c r="M4" s="3">
        <v>2.5466883821932602</v>
      </c>
    </row>
    <row r="5" spans="2:13" x14ac:dyDescent="0.25">
      <c r="B5" t="s">
        <v>77</v>
      </c>
      <c r="C5" s="3">
        <v>2801</v>
      </c>
      <c r="D5" s="3">
        <v>868</v>
      </c>
      <c r="E5" s="3">
        <v>1659</v>
      </c>
      <c r="F5" s="3">
        <v>1477</v>
      </c>
      <c r="G5" s="3">
        <v>3136</v>
      </c>
      <c r="H5" s="3">
        <v>0</v>
      </c>
      <c r="I5" s="3">
        <v>5802</v>
      </c>
      <c r="J5" s="3">
        <v>5542</v>
      </c>
      <c r="K5" s="3">
        <v>2433</v>
      </c>
      <c r="L5" s="3">
        <v>1411</v>
      </c>
      <c r="M5" s="3">
        <v>2.3847102342786601</v>
      </c>
    </row>
    <row r="6" spans="2:13" x14ac:dyDescent="0.25">
      <c r="B6" t="s">
        <v>78</v>
      </c>
      <c r="C6" s="3">
        <v>2937</v>
      </c>
      <c r="D6" s="3">
        <v>496</v>
      </c>
      <c r="E6" s="3">
        <v>1180</v>
      </c>
      <c r="F6" s="3">
        <v>1230</v>
      </c>
      <c r="G6" s="3">
        <v>2410</v>
      </c>
      <c r="H6" s="3">
        <v>0</v>
      </c>
      <c r="I6" s="3">
        <v>6167</v>
      </c>
      <c r="J6" s="3">
        <v>7649</v>
      </c>
      <c r="K6" s="3">
        <v>3024</v>
      </c>
      <c r="L6" s="3">
        <v>1525</v>
      </c>
      <c r="M6" s="3">
        <v>2.0393518518518499</v>
      </c>
    </row>
    <row r="7" spans="2:13" x14ac:dyDescent="0.25">
      <c r="B7" t="s">
        <v>79</v>
      </c>
      <c r="C7" s="3">
        <v>4016</v>
      </c>
      <c r="D7" s="3">
        <v>466</v>
      </c>
      <c r="E7" s="3">
        <v>1463</v>
      </c>
      <c r="F7" s="3">
        <v>995</v>
      </c>
      <c r="G7" s="3">
        <v>2458</v>
      </c>
      <c r="H7" s="3">
        <v>0</v>
      </c>
      <c r="I7" s="3">
        <v>8097</v>
      </c>
      <c r="J7" s="3">
        <v>9407</v>
      </c>
      <c r="K7" s="3">
        <v>3619</v>
      </c>
      <c r="L7" s="3">
        <v>1745</v>
      </c>
      <c r="M7" s="3">
        <v>2.2373583862945501</v>
      </c>
    </row>
    <row r="8" spans="2:13" x14ac:dyDescent="0.25">
      <c r="B8" t="s">
        <v>80</v>
      </c>
      <c r="C8" s="3">
        <v>8743</v>
      </c>
      <c r="D8" s="3">
        <v>5719</v>
      </c>
      <c r="E8" s="3">
        <v>4165</v>
      </c>
      <c r="F8" s="3">
        <v>3742</v>
      </c>
      <c r="G8" s="3">
        <v>7907</v>
      </c>
      <c r="H8" s="3">
        <v>0</v>
      </c>
      <c r="I8" s="3">
        <v>13684</v>
      </c>
      <c r="J8" s="3">
        <v>10051</v>
      </c>
      <c r="K8" s="3">
        <v>4863</v>
      </c>
      <c r="L8" s="3">
        <v>2000</v>
      </c>
      <c r="M8" s="3">
        <v>2.8139008842278401</v>
      </c>
    </row>
    <row r="9" spans="2:13" x14ac:dyDescent="0.25">
      <c r="B9" t="s">
        <v>81</v>
      </c>
      <c r="C9" s="3">
        <v>10008</v>
      </c>
      <c r="D9" s="3">
        <v>5507</v>
      </c>
      <c r="E9" s="3">
        <v>4102</v>
      </c>
      <c r="F9" s="3">
        <v>5630</v>
      </c>
      <c r="G9" s="3">
        <v>9732</v>
      </c>
      <c r="H9" s="3">
        <v>0</v>
      </c>
      <c r="I9" s="3">
        <v>15867</v>
      </c>
      <c r="J9" s="3">
        <v>13013</v>
      </c>
      <c r="K9" s="3">
        <v>6020</v>
      </c>
      <c r="L9" s="3">
        <v>3565</v>
      </c>
      <c r="M9" s="3">
        <v>2.6357142857142799</v>
      </c>
    </row>
    <row r="10" spans="2:13" x14ac:dyDescent="0.25">
      <c r="B10" t="s">
        <v>82</v>
      </c>
      <c r="C10" s="3">
        <v>9447</v>
      </c>
      <c r="D10" s="3">
        <v>5890</v>
      </c>
      <c r="E10" s="3">
        <v>2038</v>
      </c>
      <c r="F10" s="3">
        <v>5588</v>
      </c>
      <c r="G10" s="3">
        <v>7626</v>
      </c>
      <c r="H10" s="3">
        <v>0</v>
      </c>
      <c r="I10" s="3">
        <v>13475</v>
      </c>
      <c r="J10" s="3">
        <v>17996</v>
      </c>
      <c r="K10" s="3">
        <v>5804</v>
      </c>
      <c r="L10" s="3">
        <v>2290</v>
      </c>
      <c r="M10" s="3">
        <v>2.3216747070985502</v>
      </c>
    </row>
    <row r="11" spans="2:13" x14ac:dyDescent="0.25">
      <c r="B11" t="s">
        <v>83</v>
      </c>
      <c r="C11" s="3">
        <v>12134</v>
      </c>
      <c r="D11" s="3">
        <v>8731</v>
      </c>
      <c r="E11" s="3">
        <v>3695</v>
      </c>
      <c r="F11" s="3">
        <v>8093</v>
      </c>
      <c r="G11" s="3">
        <v>11788</v>
      </c>
      <c r="H11" s="3">
        <v>0</v>
      </c>
      <c r="I11" s="3">
        <v>17819</v>
      </c>
      <c r="J11" s="3">
        <v>26030</v>
      </c>
      <c r="K11" s="3">
        <v>7099</v>
      </c>
      <c r="L11" s="3">
        <v>4215</v>
      </c>
      <c r="M11" s="3">
        <v>2.5100718411043799</v>
      </c>
    </row>
    <row r="12" spans="2:13" x14ac:dyDescent="0.25">
      <c r="B12" t="s">
        <v>84</v>
      </c>
      <c r="C12" s="3">
        <v>12827</v>
      </c>
      <c r="D12" s="3">
        <v>6153</v>
      </c>
      <c r="E12" s="3">
        <v>2976</v>
      </c>
      <c r="F12" s="3">
        <v>10847</v>
      </c>
      <c r="G12" s="3">
        <v>13823</v>
      </c>
      <c r="H12" s="3">
        <v>0</v>
      </c>
      <c r="I12" s="3">
        <v>21150</v>
      </c>
      <c r="J12" s="3">
        <v>26795</v>
      </c>
      <c r="K12" s="3">
        <v>8650</v>
      </c>
      <c r="L12" s="3">
        <v>1973</v>
      </c>
      <c r="M12" s="3">
        <v>2.4450867052023102</v>
      </c>
    </row>
    <row r="13" spans="2:13" x14ac:dyDescent="0.25">
      <c r="B13" t="s">
        <v>85</v>
      </c>
      <c r="C13" s="3">
        <v>8789</v>
      </c>
      <c r="D13" s="3">
        <v>1480</v>
      </c>
      <c r="E13" s="3">
        <v>7970</v>
      </c>
      <c r="F13" s="3">
        <v>3580</v>
      </c>
      <c r="G13" s="3">
        <v>11550</v>
      </c>
      <c r="H13" s="3">
        <v>0</v>
      </c>
      <c r="I13" s="3">
        <v>17633</v>
      </c>
      <c r="J13" s="3">
        <v>26762</v>
      </c>
      <c r="K13" s="3">
        <v>6570</v>
      </c>
      <c r="L13" s="3">
        <v>1995</v>
      </c>
      <c r="M13" s="3">
        <v>2.6838660578386602</v>
      </c>
    </row>
    <row r="14" spans="2:13" x14ac:dyDescent="0.25">
      <c r="B14" t="s">
        <v>86</v>
      </c>
      <c r="C14" s="3">
        <v>9129</v>
      </c>
      <c r="D14" s="3">
        <v>4426</v>
      </c>
      <c r="E14" s="3">
        <v>7404</v>
      </c>
      <c r="F14" s="3">
        <v>5183</v>
      </c>
      <c r="G14" s="3">
        <v>12587</v>
      </c>
      <c r="H14" s="3">
        <v>0</v>
      </c>
      <c r="I14" s="3">
        <v>18925</v>
      </c>
      <c r="J14" s="3">
        <v>25299</v>
      </c>
      <c r="K14" s="3">
        <v>6595</v>
      </c>
      <c r="L14" s="3">
        <v>2161</v>
      </c>
      <c r="M14" s="3">
        <v>2.8695981804397199</v>
      </c>
    </row>
    <row r="15" spans="2:13" x14ac:dyDescent="0.25">
      <c r="B15" t="s">
        <v>87</v>
      </c>
      <c r="C15" s="3">
        <v>11515</v>
      </c>
      <c r="D15" s="3">
        <v>7859</v>
      </c>
      <c r="E15" s="3">
        <v>7971</v>
      </c>
      <c r="F15" s="3">
        <v>8193</v>
      </c>
      <c r="G15" s="3">
        <v>16164</v>
      </c>
      <c r="H15" s="3">
        <v>0</v>
      </c>
      <c r="I15" s="3">
        <v>22882</v>
      </c>
      <c r="J15" s="3">
        <v>24261</v>
      </c>
      <c r="K15" s="3">
        <v>6879</v>
      </c>
      <c r="L15" s="3">
        <v>2418</v>
      </c>
      <c r="M15" s="3">
        <v>3.3263555749382099</v>
      </c>
    </row>
    <row r="16" spans="2:13" x14ac:dyDescent="0.25">
      <c r="B16" t="s">
        <v>88</v>
      </c>
      <c r="C16" s="3">
        <v>13119</v>
      </c>
      <c r="D16" s="3">
        <v>9276</v>
      </c>
      <c r="E16" s="3">
        <v>8407</v>
      </c>
      <c r="F16" s="3">
        <v>8765</v>
      </c>
      <c r="G16" s="3">
        <v>17172</v>
      </c>
      <c r="H16" s="3">
        <v>0</v>
      </c>
      <c r="I16" s="3">
        <v>24058</v>
      </c>
      <c r="J16" s="3">
        <v>24085</v>
      </c>
      <c r="K16" s="3">
        <v>8006</v>
      </c>
      <c r="L16" s="3">
        <v>1558</v>
      </c>
      <c r="M16" s="3">
        <v>3.0049962528103902</v>
      </c>
    </row>
    <row r="17" spans="2:13" x14ac:dyDescent="0.25">
      <c r="B17" t="s">
        <v>89</v>
      </c>
      <c r="C17" s="3">
        <v>14823</v>
      </c>
      <c r="D17" s="3">
        <v>9005</v>
      </c>
      <c r="E17" s="3">
        <v>7324</v>
      </c>
      <c r="F17" s="3">
        <v>5448</v>
      </c>
      <c r="G17" s="3">
        <v>12772</v>
      </c>
      <c r="H17" s="3">
        <v>0</v>
      </c>
      <c r="I17" s="3">
        <v>21194</v>
      </c>
      <c r="J17" s="3">
        <v>27120</v>
      </c>
      <c r="K17" s="3">
        <v>9234</v>
      </c>
      <c r="L17" s="3">
        <v>2898</v>
      </c>
      <c r="M17" s="3">
        <v>2.29521334199696</v>
      </c>
    </row>
    <row r="18" spans="2:13" x14ac:dyDescent="0.25">
      <c r="B18" t="s">
        <v>90</v>
      </c>
      <c r="C18" s="3">
        <v>10620</v>
      </c>
      <c r="D18" s="3">
        <v>4841</v>
      </c>
      <c r="E18" s="3">
        <v>6598</v>
      </c>
      <c r="F18" s="3">
        <v>3404</v>
      </c>
      <c r="G18" s="3">
        <v>10002</v>
      </c>
      <c r="H18" s="3">
        <v>0</v>
      </c>
      <c r="I18" s="3">
        <v>18280</v>
      </c>
      <c r="J18" s="3">
        <v>30088</v>
      </c>
      <c r="K18" s="3">
        <v>8514</v>
      </c>
      <c r="L18" s="3">
        <v>3102</v>
      </c>
      <c r="M18" s="3">
        <v>2.1470519144937699</v>
      </c>
    </row>
    <row r="19" spans="2:13" x14ac:dyDescent="0.25">
      <c r="B19" t="s">
        <v>91</v>
      </c>
      <c r="C19" s="3">
        <v>12625</v>
      </c>
      <c r="D19" s="3">
        <v>7625</v>
      </c>
      <c r="E19" s="3">
        <v>7307</v>
      </c>
      <c r="F19" s="3">
        <v>5490</v>
      </c>
      <c r="G19" s="3">
        <v>12797</v>
      </c>
      <c r="H19" s="3">
        <v>0</v>
      </c>
      <c r="I19" s="3">
        <v>23885</v>
      </c>
      <c r="J19" s="3">
        <v>31766</v>
      </c>
      <c r="K19" s="3">
        <v>8571</v>
      </c>
      <c r="L19" s="3">
        <v>4318</v>
      </c>
      <c r="M19" s="3">
        <v>2.7867226694667999</v>
      </c>
    </row>
    <row r="20" spans="2:13" x14ac:dyDescent="0.25">
      <c r="B20" t="s">
        <v>92</v>
      </c>
      <c r="C20" s="3">
        <v>10926</v>
      </c>
      <c r="D20" s="3">
        <v>5729</v>
      </c>
      <c r="E20" s="3">
        <v>3350</v>
      </c>
      <c r="F20" s="3">
        <v>5331</v>
      </c>
      <c r="G20" s="3">
        <v>8681</v>
      </c>
      <c r="H20" s="3">
        <v>0</v>
      </c>
      <c r="I20" s="3">
        <v>19871</v>
      </c>
      <c r="J20" s="3">
        <v>30601</v>
      </c>
      <c r="K20" s="3">
        <v>7818</v>
      </c>
      <c r="L20" s="3">
        <v>3108</v>
      </c>
      <c r="M20" s="3">
        <v>2.54169864415451</v>
      </c>
    </row>
    <row r="21" spans="2:13" x14ac:dyDescent="0.25">
      <c r="B21" t="s">
        <v>93</v>
      </c>
      <c r="C21" s="3">
        <v>11170</v>
      </c>
      <c r="D21" s="3">
        <v>6655</v>
      </c>
      <c r="E21" s="3">
        <v>3987</v>
      </c>
      <c r="F21" s="3">
        <v>9933</v>
      </c>
      <c r="G21" s="3">
        <v>13920</v>
      </c>
      <c r="H21" s="3">
        <v>0</v>
      </c>
      <c r="I21" s="3">
        <v>21157</v>
      </c>
      <c r="J21" s="3">
        <v>31938</v>
      </c>
      <c r="K21" s="3">
        <v>7591</v>
      </c>
      <c r="L21" s="3">
        <v>3800</v>
      </c>
      <c r="M21" s="3">
        <v>2.7871163219602102</v>
      </c>
    </row>
    <row r="22" spans="2:13" x14ac:dyDescent="0.25">
      <c r="B22" t="s">
        <v>94</v>
      </c>
      <c r="C22" s="3">
        <v>16692</v>
      </c>
      <c r="D22" s="3">
        <v>11471</v>
      </c>
      <c r="E22" s="3">
        <v>5498</v>
      </c>
      <c r="F22" s="3">
        <v>16387</v>
      </c>
      <c r="G22" s="3">
        <v>21885</v>
      </c>
      <c r="H22" s="3">
        <v>0</v>
      </c>
      <c r="I22" s="3">
        <v>31611</v>
      </c>
      <c r="J22" s="3">
        <v>31575</v>
      </c>
      <c r="K22" s="3">
        <v>9327</v>
      </c>
      <c r="L22" s="3">
        <v>4429</v>
      </c>
      <c r="M22" s="3">
        <v>3.3891926664522298</v>
      </c>
    </row>
    <row r="23" spans="2:13" x14ac:dyDescent="0.25">
      <c r="B23" t="s">
        <v>95</v>
      </c>
      <c r="C23" s="3">
        <v>20963</v>
      </c>
      <c r="D23" s="3">
        <v>10133</v>
      </c>
      <c r="E23" s="3">
        <v>5065</v>
      </c>
      <c r="F23" s="3">
        <v>9772</v>
      </c>
      <c r="G23" s="3">
        <v>14837</v>
      </c>
      <c r="H23" s="3">
        <v>0</v>
      </c>
      <c r="I23" s="3">
        <v>25872</v>
      </c>
      <c r="J23" s="3">
        <v>45247</v>
      </c>
      <c r="K23" s="3">
        <v>12028</v>
      </c>
      <c r="L23" s="3">
        <v>13180</v>
      </c>
      <c r="M23" s="3">
        <v>2.1509810442301198</v>
      </c>
    </row>
    <row r="24" spans="2:13" x14ac:dyDescent="0.25">
      <c r="B24" t="s">
        <v>96</v>
      </c>
      <c r="C24" s="3">
        <v>18884</v>
      </c>
      <c r="D24" s="3">
        <v>7042</v>
      </c>
      <c r="E24" s="3">
        <v>8478</v>
      </c>
      <c r="F24" s="3">
        <v>9684</v>
      </c>
      <c r="G24" s="3">
        <v>18162</v>
      </c>
      <c r="H24" s="3">
        <v>0</v>
      </c>
      <c r="I24" s="3">
        <v>31358</v>
      </c>
      <c r="J24" s="3">
        <v>52993</v>
      </c>
      <c r="K24" s="3">
        <v>12898</v>
      </c>
      <c r="L24" s="3">
        <v>20250</v>
      </c>
      <c r="M24" s="3">
        <v>2.4312296480074398</v>
      </c>
    </row>
    <row r="25" spans="2:13" x14ac:dyDescent="0.25">
      <c r="B25" t="s">
        <v>97</v>
      </c>
      <c r="C25" s="3">
        <v>20776</v>
      </c>
      <c r="D25" s="3">
        <v>10029</v>
      </c>
      <c r="E25" s="3">
        <v>5674</v>
      </c>
      <c r="F25" s="3">
        <v>14413</v>
      </c>
      <c r="G25" s="3">
        <v>20087</v>
      </c>
      <c r="H25" s="3">
        <v>0</v>
      </c>
      <c r="I25" s="3">
        <v>32084</v>
      </c>
      <c r="J25" s="3">
        <v>60274</v>
      </c>
      <c r="K25" s="3">
        <v>13568</v>
      </c>
      <c r="L25" s="3">
        <v>20534</v>
      </c>
      <c r="M25" s="3">
        <v>2.3646816037735801</v>
      </c>
    </row>
    <row r="26" spans="2:13" x14ac:dyDescent="0.25">
      <c r="B26" t="s">
        <v>98</v>
      </c>
      <c r="C26" s="3">
        <v>20418</v>
      </c>
      <c r="D26" s="3">
        <v>10313</v>
      </c>
      <c r="E26" s="3">
        <v>2561</v>
      </c>
      <c r="F26" s="3">
        <v>11493</v>
      </c>
      <c r="G26" s="3">
        <v>14054</v>
      </c>
      <c r="H26" s="3">
        <v>0</v>
      </c>
      <c r="I26" s="3">
        <v>27730</v>
      </c>
      <c r="J26" s="3">
        <v>64170</v>
      </c>
      <c r="K26" s="3">
        <v>16011</v>
      </c>
      <c r="L26" s="3">
        <v>20024</v>
      </c>
      <c r="M26" s="3">
        <v>1.73193429517206</v>
      </c>
    </row>
    <row r="27" spans="2:13" x14ac:dyDescent="0.25">
      <c r="B27" t="s">
        <v>99</v>
      </c>
      <c r="C27" s="3">
        <v>19018</v>
      </c>
      <c r="D27" s="3">
        <v>11692</v>
      </c>
      <c r="E27" s="3">
        <v>15308</v>
      </c>
      <c r="F27" s="3">
        <v>10005</v>
      </c>
      <c r="G27" s="3">
        <v>25313</v>
      </c>
      <c r="H27" s="3">
        <v>0</v>
      </c>
      <c r="I27" s="3">
        <v>38320</v>
      </c>
      <c r="J27" s="3">
        <v>63139</v>
      </c>
      <c r="K27" s="3">
        <v>15646</v>
      </c>
      <c r="L27" s="3">
        <v>24728</v>
      </c>
      <c r="M27" s="3">
        <v>2.4491882909369802</v>
      </c>
    </row>
    <row r="28" spans="2:13" x14ac:dyDescent="0.25">
      <c r="B28" t="s">
        <v>100</v>
      </c>
      <c r="C28" s="3">
        <v>21808</v>
      </c>
      <c r="D28" s="3">
        <v>12183</v>
      </c>
      <c r="E28" s="3">
        <v>5560</v>
      </c>
      <c r="F28" s="3">
        <v>11539</v>
      </c>
      <c r="G28" s="3">
        <v>17099</v>
      </c>
      <c r="H28" s="3">
        <v>0</v>
      </c>
      <c r="I28" s="3">
        <v>35508</v>
      </c>
      <c r="J28" s="3">
        <v>77819</v>
      </c>
      <c r="K28" s="3">
        <v>20302</v>
      </c>
      <c r="L28" s="3">
        <v>26799</v>
      </c>
      <c r="M28" s="3">
        <v>1.7489902472662699</v>
      </c>
    </row>
    <row r="29" spans="2:13" x14ac:dyDescent="0.25">
      <c r="B29" t="s">
        <v>101</v>
      </c>
      <c r="C29" s="3">
        <v>22110</v>
      </c>
      <c r="D29" s="3">
        <v>10332</v>
      </c>
      <c r="E29" s="3">
        <v>3433</v>
      </c>
      <c r="F29" s="3">
        <v>10569</v>
      </c>
      <c r="G29" s="3">
        <v>14002</v>
      </c>
      <c r="H29" s="3">
        <v>0</v>
      </c>
      <c r="I29" s="3">
        <v>29500</v>
      </c>
      <c r="J29" s="3">
        <v>93749</v>
      </c>
      <c r="K29" s="3">
        <v>17421</v>
      </c>
      <c r="L29" s="3">
        <v>36809</v>
      </c>
      <c r="M29" s="3">
        <v>1.6933585902072199</v>
      </c>
    </row>
    <row r="30" spans="2:13" x14ac:dyDescent="0.25">
      <c r="B30" t="s">
        <v>102</v>
      </c>
      <c r="C30" s="3">
        <v>29432</v>
      </c>
      <c r="D30" s="3">
        <v>14251</v>
      </c>
      <c r="E30" s="3">
        <v>3019</v>
      </c>
      <c r="F30" s="3">
        <v>8631</v>
      </c>
      <c r="G30" s="3">
        <v>11650</v>
      </c>
      <c r="H30" s="3">
        <v>0</v>
      </c>
      <c r="I30" s="3">
        <v>28787</v>
      </c>
      <c r="J30" s="3">
        <v>99176</v>
      </c>
      <c r="K30" s="3">
        <v>16626</v>
      </c>
      <c r="L30" s="3">
        <v>36774</v>
      </c>
      <c r="M30" s="3">
        <v>1.7314447251293099</v>
      </c>
    </row>
    <row r="31" spans="2:13" x14ac:dyDescent="0.25">
      <c r="B31" t="s">
        <v>103</v>
      </c>
      <c r="C31" s="3">
        <v>33145</v>
      </c>
      <c r="D31" s="3">
        <v>16932</v>
      </c>
      <c r="E31" s="3">
        <v>4194</v>
      </c>
      <c r="F31" s="3">
        <v>8929</v>
      </c>
      <c r="G31" s="3">
        <v>13123</v>
      </c>
      <c r="H31" s="3">
        <v>0</v>
      </c>
      <c r="I31" s="3">
        <v>31239</v>
      </c>
      <c r="J31" s="3">
        <v>105285</v>
      </c>
      <c r="K31" s="3">
        <v>22310</v>
      </c>
      <c r="L31" s="3">
        <v>36710</v>
      </c>
      <c r="M31" s="3">
        <v>1.40022411474675</v>
      </c>
    </row>
    <row r="32" spans="2:13" x14ac:dyDescent="0.25">
      <c r="B32" t="s">
        <v>104</v>
      </c>
      <c r="C32" s="3">
        <v>35384</v>
      </c>
      <c r="D32" s="3">
        <v>20931</v>
      </c>
      <c r="E32" s="3">
        <v>5865</v>
      </c>
      <c r="F32" s="3">
        <v>18030</v>
      </c>
      <c r="G32" s="3">
        <v>23895</v>
      </c>
      <c r="H32" s="3">
        <v>0</v>
      </c>
      <c r="I32" s="3">
        <v>47249</v>
      </c>
      <c r="J32" s="3">
        <v>105842</v>
      </c>
      <c r="K32" s="3">
        <v>24754</v>
      </c>
      <c r="L32" s="3">
        <v>47299</v>
      </c>
      <c r="M32" s="3">
        <v>1.9087420214914701</v>
      </c>
    </row>
    <row r="33" spans="2:13" x14ac:dyDescent="0.25">
      <c r="B33" t="s">
        <v>105</v>
      </c>
      <c r="C33" s="3">
        <v>29991</v>
      </c>
      <c r="D33" s="3">
        <v>9662</v>
      </c>
      <c r="E33" s="3">
        <v>4827</v>
      </c>
      <c r="F33" s="3">
        <v>23586</v>
      </c>
      <c r="G33" s="3">
        <v>28413</v>
      </c>
      <c r="H33" s="3">
        <v>0</v>
      </c>
      <c r="I33" s="3">
        <v>57718</v>
      </c>
      <c r="J33" s="3">
        <v>110688</v>
      </c>
      <c r="K33" s="3">
        <v>27462</v>
      </c>
      <c r="L33" s="3">
        <v>45553</v>
      </c>
      <c r="M33" s="3">
        <v>2.1017405869929302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0F072-8EE5-43E6-9721-479E2A316DC3}">
  <sheetPr>
    <tabColor rgb="FF00B050"/>
  </sheetPr>
  <dimension ref="B2:T32"/>
  <sheetViews>
    <sheetView workbookViewId="0">
      <selection activeCell="P8" sqref="P8"/>
    </sheetView>
  </sheetViews>
  <sheetFormatPr defaultRowHeight="15" x14ac:dyDescent="0.25"/>
  <cols>
    <col min="3" max="3" width="10" customWidth="1"/>
    <col min="4" max="4" width="14.42578125" customWidth="1"/>
    <col min="14" max="20" width="10.5703125" bestFit="1" customWidth="1"/>
  </cols>
  <sheetData>
    <row r="2" spans="2:20" x14ac:dyDescent="0.25">
      <c r="B2" t="s">
        <v>42</v>
      </c>
      <c r="C2" t="s">
        <v>64</v>
      </c>
      <c r="D2" t="s">
        <v>1</v>
      </c>
      <c r="E2" t="s">
        <v>50</v>
      </c>
      <c r="I2" s="33" t="s">
        <v>75</v>
      </c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</row>
    <row r="3" spans="2:20" x14ac:dyDescent="0.25">
      <c r="C3" s="3"/>
      <c r="D3" s="1"/>
      <c r="E3" s="2"/>
      <c r="I3" t="s">
        <v>42</v>
      </c>
      <c r="J3">
        <v>2022</v>
      </c>
      <c r="K3">
        <v>2023</v>
      </c>
      <c r="L3">
        <v>2024</v>
      </c>
      <c r="M3">
        <v>2025</v>
      </c>
      <c r="N3">
        <v>2026</v>
      </c>
      <c r="O3">
        <v>2027</v>
      </c>
      <c r="P3">
        <v>2028</v>
      </c>
      <c r="Q3">
        <v>2029</v>
      </c>
      <c r="R3">
        <v>2030</v>
      </c>
      <c r="S3">
        <v>2031</v>
      </c>
      <c r="T3">
        <v>2032</v>
      </c>
    </row>
    <row r="4" spans="2:20" x14ac:dyDescent="0.25">
      <c r="C4" s="3"/>
      <c r="D4" s="1"/>
      <c r="E4" s="2"/>
      <c r="I4" t="s">
        <v>10</v>
      </c>
      <c r="J4" s="3">
        <v>1.46</v>
      </c>
      <c r="K4" s="3">
        <f>(J4*$J6)+J4</f>
        <v>1.5329999999999999</v>
      </c>
      <c r="L4" s="3">
        <f t="shared" ref="L4:T4" si="0">(K4*$J6)+K4</f>
        <v>1.6096499999999998</v>
      </c>
      <c r="M4" s="3">
        <f t="shared" si="0"/>
        <v>1.6901324999999998</v>
      </c>
      <c r="N4" s="3">
        <f t="shared" si="0"/>
        <v>1.7746391249999998</v>
      </c>
      <c r="O4" s="3">
        <f t="shared" si="0"/>
        <v>1.8633710812499997</v>
      </c>
      <c r="P4" s="3">
        <f t="shared" si="0"/>
        <v>1.9565396353124997</v>
      </c>
      <c r="Q4" s="3">
        <f t="shared" si="0"/>
        <v>2.0543666170781245</v>
      </c>
      <c r="R4" s="3">
        <f t="shared" si="0"/>
        <v>2.1570849479320309</v>
      </c>
      <c r="S4" s="3">
        <f t="shared" si="0"/>
        <v>2.2649391953286324</v>
      </c>
      <c r="T4" s="3">
        <f t="shared" si="0"/>
        <v>2.3781861550950643</v>
      </c>
    </row>
    <row r="5" spans="2:20" x14ac:dyDescent="0.25">
      <c r="C5" s="3"/>
      <c r="D5" s="1"/>
      <c r="E5" s="2"/>
      <c r="I5" t="s">
        <v>47</v>
      </c>
      <c r="J5" s="3">
        <v>38</v>
      </c>
      <c r="K5" s="1">
        <f>K4/$J7</f>
        <v>51.1</v>
      </c>
      <c r="L5" s="1">
        <f t="shared" ref="L5:T5" si="1">L4/$J7</f>
        <v>53.654999999999994</v>
      </c>
      <c r="M5" s="1">
        <f t="shared" si="1"/>
        <v>56.337749999999993</v>
      </c>
      <c r="N5" s="1">
        <f t="shared" si="1"/>
        <v>59.154637499999993</v>
      </c>
      <c r="O5" s="1">
        <f t="shared" si="1"/>
        <v>62.112369374999993</v>
      </c>
      <c r="P5" s="1">
        <f t="shared" si="1"/>
        <v>65.217987843749995</v>
      </c>
      <c r="Q5" s="1">
        <f t="shared" si="1"/>
        <v>68.478887235937492</v>
      </c>
      <c r="R5" s="1">
        <f t="shared" si="1"/>
        <v>71.902831597734362</v>
      </c>
      <c r="S5" s="1">
        <f t="shared" si="1"/>
        <v>75.497973177621077</v>
      </c>
      <c r="T5" s="1">
        <f t="shared" si="1"/>
        <v>79.272871836502148</v>
      </c>
    </row>
    <row r="6" spans="2:20" x14ac:dyDescent="0.25">
      <c r="C6" s="3"/>
      <c r="D6" s="1"/>
      <c r="E6" s="2"/>
      <c r="I6" t="s">
        <v>48</v>
      </c>
      <c r="J6" s="17">
        <v>0.05</v>
      </c>
    </row>
    <row r="7" spans="2:20" x14ac:dyDescent="0.25">
      <c r="C7" s="3"/>
      <c r="D7" s="1"/>
      <c r="E7" s="2"/>
      <c r="I7" t="s">
        <v>49</v>
      </c>
      <c r="J7" s="2">
        <v>0.03</v>
      </c>
    </row>
    <row r="8" spans="2:20" x14ac:dyDescent="0.25">
      <c r="C8" s="3"/>
      <c r="D8" s="1"/>
      <c r="E8" s="2"/>
      <c r="I8" t="s">
        <v>50</v>
      </c>
      <c r="J8" s="2">
        <f>J4/$J5</f>
        <v>3.8421052631578946E-2</v>
      </c>
      <c r="K8" s="2">
        <f t="shared" ref="K8:T8" si="2">K4/$J5</f>
        <v>4.0342105263157894E-2</v>
      </c>
      <c r="L8" s="2">
        <f t="shared" si="2"/>
        <v>4.2359210526315784E-2</v>
      </c>
      <c r="M8" s="2">
        <f t="shared" si="2"/>
        <v>4.4477171052631576E-2</v>
      </c>
      <c r="N8" s="2">
        <f t="shared" si="2"/>
        <v>4.670102960526315E-2</v>
      </c>
      <c r="O8" s="2">
        <f t="shared" si="2"/>
        <v>4.903608108552631E-2</v>
      </c>
      <c r="P8" s="2">
        <f t="shared" si="2"/>
        <v>5.1487885139802625E-2</v>
      </c>
      <c r="Q8" s="2">
        <f t="shared" si="2"/>
        <v>5.4062279396792749E-2</v>
      </c>
      <c r="R8" s="2">
        <f t="shared" si="2"/>
        <v>5.6765393366632388E-2</v>
      </c>
      <c r="S8" s="2">
        <f t="shared" si="2"/>
        <v>5.9603663034964012E-2</v>
      </c>
      <c r="T8" s="2">
        <f t="shared" si="2"/>
        <v>6.2583846186712214E-2</v>
      </c>
    </row>
    <row r="9" spans="2:20" x14ac:dyDescent="0.25">
      <c r="C9" s="3"/>
      <c r="D9" s="1"/>
      <c r="E9" s="2"/>
    </row>
    <row r="10" spans="2:20" x14ac:dyDescent="0.25">
      <c r="C10" s="3"/>
      <c r="D10" s="1"/>
      <c r="E10" s="2"/>
    </row>
    <row r="11" spans="2:20" x14ac:dyDescent="0.25">
      <c r="C11" s="3"/>
      <c r="D11" s="1"/>
      <c r="E11" s="2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</row>
    <row r="12" spans="2:20" x14ac:dyDescent="0.25">
      <c r="C12" s="3"/>
      <c r="D12" s="1"/>
      <c r="E12" s="2"/>
    </row>
    <row r="13" spans="2:20" x14ac:dyDescent="0.25">
      <c r="C13" s="3"/>
      <c r="D13" s="1"/>
      <c r="E13" s="2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</row>
    <row r="14" spans="2:20" x14ac:dyDescent="0.25">
      <c r="C14" s="3"/>
      <c r="D14" s="1"/>
      <c r="E14" s="2"/>
      <c r="J14" s="3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2:20" x14ac:dyDescent="0.25">
      <c r="C15" s="3"/>
      <c r="D15" s="1"/>
      <c r="E15" s="2"/>
      <c r="J15" s="17"/>
    </row>
    <row r="16" spans="2:20" x14ac:dyDescent="0.25">
      <c r="C16" s="3"/>
      <c r="D16" s="1"/>
      <c r="E16" s="2"/>
      <c r="J16" s="2"/>
    </row>
    <row r="17" spans="3:20" x14ac:dyDescent="0.25">
      <c r="C17" s="3"/>
      <c r="D17" s="1"/>
      <c r="E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</row>
    <row r="18" spans="3:20" x14ac:dyDescent="0.25">
      <c r="C18" s="3"/>
      <c r="D18" s="1"/>
      <c r="E18" s="2"/>
    </row>
    <row r="19" spans="3:20" x14ac:dyDescent="0.25">
      <c r="C19" s="3"/>
      <c r="D19" s="1"/>
      <c r="E19" s="2"/>
    </row>
    <row r="20" spans="3:20" x14ac:dyDescent="0.25">
      <c r="C20" s="3"/>
      <c r="D20" s="1"/>
      <c r="E20" s="2"/>
    </row>
    <row r="21" spans="3:20" x14ac:dyDescent="0.25">
      <c r="C21" s="3"/>
      <c r="D21" s="1"/>
      <c r="E21" s="2"/>
    </row>
    <row r="22" spans="3:20" x14ac:dyDescent="0.25">
      <c r="C22" s="3"/>
      <c r="D22" s="1"/>
      <c r="E22" s="2"/>
    </row>
    <row r="23" spans="3:20" x14ac:dyDescent="0.25">
      <c r="C23" s="3"/>
      <c r="D23" s="3"/>
      <c r="E23" s="2"/>
    </row>
    <row r="24" spans="3:20" x14ac:dyDescent="0.25">
      <c r="C24" s="3"/>
      <c r="D24" s="3"/>
      <c r="E24" s="2"/>
    </row>
    <row r="25" spans="3:20" x14ac:dyDescent="0.25">
      <c r="C25" s="3"/>
      <c r="D25" s="3"/>
      <c r="E25" s="2"/>
    </row>
    <row r="26" spans="3:20" x14ac:dyDescent="0.25">
      <c r="C26" s="3"/>
      <c r="D26" s="3"/>
      <c r="E26" s="2"/>
    </row>
    <row r="27" spans="3:20" x14ac:dyDescent="0.25">
      <c r="C27" s="3"/>
      <c r="D27" s="3"/>
      <c r="E27" s="2"/>
    </row>
    <row r="28" spans="3:20" x14ac:dyDescent="0.25">
      <c r="C28" s="3"/>
      <c r="D28" s="3"/>
      <c r="E28" s="2"/>
    </row>
    <row r="29" spans="3:20" x14ac:dyDescent="0.25">
      <c r="C29" s="3"/>
      <c r="D29" s="3"/>
      <c r="E29" s="2"/>
    </row>
    <row r="30" spans="3:20" x14ac:dyDescent="0.25">
      <c r="C30" s="3"/>
      <c r="D30" s="3"/>
      <c r="E30" s="2"/>
    </row>
    <row r="31" spans="3:20" x14ac:dyDescent="0.25">
      <c r="C31" s="3"/>
      <c r="D31" s="3"/>
      <c r="E31" s="2"/>
    </row>
    <row r="32" spans="3:20" x14ac:dyDescent="0.25">
      <c r="C32" s="3"/>
      <c r="D32" s="3"/>
      <c r="E32" s="2"/>
    </row>
  </sheetData>
  <mergeCells count="2">
    <mergeCell ref="I2:T2"/>
    <mergeCell ref="I11:T11"/>
  </mergeCell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8B22A-CCDB-44C6-A28A-E9C6C20D5A00}">
  <sheetPr>
    <tabColor rgb="FFFFC000"/>
  </sheetPr>
  <dimension ref="A1"/>
  <sheetViews>
    <sheetView topLeftCell="B1" workbookViewId="0">
      <selection activeCell="B1" sqref="B1:N1048576"/>
    </sheetView>
  </sheetViews>
  <sheetFormatPr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8A72C-A4B7-4E17-830D-45626724E8C6}">
  <sheetPr>
    <tabColor rgb="FF00B0F0"/>
  </sheetPr>
  <dimension ref="C2:L36"/>
  <sheetViews>
    <sheetView workbookViewId="0">
      <selection activeCell="D5" sqref="D5"/>
    </sheetView>
  </sheetViews>
  <sheetFormatPr defaultRowHeight="15" x14ac:dyDescent="0.25"/>
  <sheetData>
    <row r="2" spans="3:12" x14ac:dyDescent="0.25">
      <c r="C2" s="34" t="s">
        <v>39</v>
      </c>
      <c r="D2" s="34"/>
      <c r="G2" s="35" t="s">
        <v>44</v>
      </c>
      <c r="H2" s="35"/>
      <c r="K2" s="36" t="s">
        <v>45</v>
      </c>
      <c r="L2" s="37"/>
    </row>
    <row r="3" spans="3:12" x14ac:dyDescent="0.25">
      <c r="C3" s="34"/>
      <c r="D3" s="34"/>
      <c r="G3" s="35"/>
      <c r="H3" s="35"/>
      <c r="K3" s="37"/>
      <c r="L3" s="37"/>
    </row>
    <row r="4" spans="3:12" x14ac:dyDescent="0.25">
      <c r="C4" s="7" t="s">
        <v>40</v>
      </c>
      <c r="D4" s="8">
        <v>1</v>
      </c>
      <c r="G4" s="11" t="s">
        <v>43</v>
      </c>
      <c r="H4" s="12">
        <v>1</v>
      </c>
      <c r="K4" s="14" t="s">
        <v>43</v>
      </c>
      <c r="L4" s="15">
        <v>3</v>
      </c>
    </row>
    <row r="5" spans="3:12" x14ac:dyDescent="0.25">
      <c r="C5" s="7" t="s">
        <v>41</v>
      </c>
      <c r="D5" s="9">
        <v>0.15</v>
      </c>
      <c r="G5" s="11" t="s">
        <v>41</v>
      </c>
      <c r="H5" s="13">
        <v>0.08</v>
      </c>
      <c r="K5" s="14" t="s">
        <v>40</v>
      </c>
      <c r="L5" s="15">
        <v>1</v>
      </c>
    </row>
    <row r="6" spans="3:12" x14ac:dyDescent="0.25">
      <c r="C6" s="10" t="s">
        <v>42</v>
      </c>
      <c r="D6" s="10" t="s">
        <v>43</v>
      </c>
      <c r="G6" s="4" t="s">
        <v>42</v>
      </c>
      <c r="H6" s="4" t="s">
        <v>43</v>
      </c>
      <c r="K6" s="16" t="s">
        <v>42</v>
      </c>
      <c r="L6" s="16" t="s">
        <v>46</v>
      </c>
    </row>
    <row r="7" spans="3:12" x14ac:dyDescent="0.25">
      <c r="C7">
        <v>1</v>
      </c>
      <c r="D7" s="1">
        <f>$D$4*(1+$D$5)^C7</f>
        <v>1.1499999999999999</v>
      </c>
      <c r="G7">
        <v>1</v>
      </c>
      <c r="H7" s="1">
        <f t="shared" ref="H7:H36" si="0">$H$4/(1+$H$5)^G7</f>
        <v>0.92592592592592582</v>
      </c>
      <c r="K7">
        <v>1</v>
      </c>
      <c r="L7" s="2">
        <f t="shared" ref="L7:L36" si="1">($L$4/$L$5)^(1/K7)-1</f>
        <v>2</v>
      </c>
    </row>
    <row r="8" spans="3:12" x14ac:dyDescent="0.25">
      <c r="C8">
        <v>2</v>
      </c>
      <c r="D8" s="1">
        <f t="shared" ref="D8:D36" si="2">$D$4*(1+$D$5)^C8</f>
        <v>1.3224999999999998</v>
      </c>
      <c r="G8">
        <v>2</v>
      </c>
      <c r="H8" s="1">
        <f t="shared" si="0"/>
        <v>0.85733882030178321</v>
      </c>
      <c r="K8">
        <v>2</v>
      </c>
      <c r="L8" s="2">
        <f t="shared" si="1"/>
        <v>0.73205080756887719</v>
      </c>
    </row>
    <row r="9" spans="3:12" x14ac:dyDescent="0.25">
      <c r="C9">
        <v>3</v>
      </c>
      <c r="D9" s="1">
        <f t="shared" si="2"/>
        <v>1.5208749999999995</v>
      </c>
      <c r="G9">
        <v>3</v>
      </c>
      <c r="H9" s="1">
        <f t="shared" si="0"/>
        <v>0.79383224102016958</v>
      </c>
      <c r="K9">
        <v>3</v>
      </c>
      <c r="L9" s="2">
        <f t="shared" si="1"/>
        <v>0.4422495703074083</v>
      </c>
    </row>
    <row r="10" spans="3:12" x14ac:dyDescent="0.25">
      <c r="C10">
        <v>4</v>
      </c>
      <c r="D10" s="1">
        <f t="shared" si="2"/>
        <v>1.7490062499999994</v>
      </c>
      <c r="G10">
        <v>4</v>
      </c>
      <c r="H10" s="1">
        <f t="shared" si="0"/>
        <v>0.73502985279645328</v>
      </c>
      <c r="K10">
        <v>4</v>
      </c>
      <c r="L10" s="2">
        <f t="shared" si="1"/>
        <v>0.3160740129524926</v>
      </c>
    </row>
    <row r="11" spans="3:12" x14ac:dyDescent="0.25">
      <c r="C11">
        <v>5</v>
      </c>
      <c r="D11" s="1">
        <f t="shared" si="2"/>
        <v>2.0113571874999994</v>
      </c>
      <c r="G11">
        <v>5</v>
      </c>
      <c r="H11" s="1">
        <f t="shared" si="0"/>
        <v>0.68058319703375303</v>
      </c>
      <c r="K11">
        <v>5</v>
      </c>
      <c r="L11" s="2">
        <f t="shared" si="1"/>
        <v>0.2457309396155174</v>
      </c>
    </row>
    <row r="12" spans="3:12" x14ac:dyDescent="0.25">
      <c r="C12">
        <v>6</v>
      </c>
      <c r="D12" s="1">
        <f t="shared" si="2"/>
        <v>2.3130607656249991</v>
      </c>
      <c r="G12">
        <v>6</v>
      </c>
      <c r="H12" s="1">
        <f t="shared" si="0"/>
        <v>0.63016962688310452</v>
      </c>
      <c r="K12">
        <v>6</v>
      </c>
      <c r="L12" s="2">
        <f t="shared" si="1"/>
        <v>0.20093695517600274</v>
      </c>
    </row>
    <row r="13" spans="3:12" x14ac:dyDescent="0.25">
      <c r="C13">
        <v>7</v>
      </c>
      <c r="D13" s="1">
        <f t="shared" si="2"/>
        <v>2.6600198804687483</v>
      </c>
      <c r="G13">
        <v>7</v>
      </c>
      <c r="H13" s="1">
        <f t="shared" si="0"/>
        <v>0.58349039526213387</v>
      </c>
      <c r="K13">
        <v>7</v>
      </c>
      <c r="L13" s="2">
        <f t="shared" si="1"/>
        <v>0.16993081275868693</v>
      </c>
    </row>
    <row r="14" spans="3:12" x14ac:dyDescent="0.25">
      <c r="C14">
        <v>8</v>
      </c>
      <c r="D14" s="1">
        <f t="shared" si="2"/>
        <v>3.0590228625390603</v>
      </c>
      <c r="G14">
        <v>8</v>
      </c>
      <c r="H14" s="1">
        <f t="shared" si="0"/>
        <v>0.54026888450197574</v>
      </c>
      <c r="K14">
        <v>8</v>
      </c>
      <c r="L14" s="2">
        <f t="shared" si="1"/>
        <v>0.1472026904398771</v>
      </c>
    </row>
    <row r="15" spans="3:12" x14ac:dyDescent="0.25">
      <c r="C15">
        <v>9</v>
      </c>
      <c r="D15" s="1">
        <f t="shared" si="2"/>
        <v>3.5178762919199191</v>
      </c>
      <c r="G15">
        <v>9</v>
      </c>
      <c r="H15" s="1">
        <f t="shared" si="0"/>
        <v>0.50024896713145905</v>
      </c>
      <c r="K15">
        <v>9</v>
      </c>
      <c r="L15" s="2">
        <f t="shared" si="1"/>
        <v>0.12983096390975302</v>
      </c>
    </row>
    <row r="16" spans="3:12" x14ac:dyDescent="0.25">
      <c r="C16">
        <v>10</v>
      </c>
      <c r="D16" s="1">
        <f t="shared" si="2"/>
        <v>4.0455577357079067</v>
      </c>
      <c r="G16">
        <v>10</v>
      </c>
      <c r="H16" s="1">
        <f t="shared" si="0"/>
        <v>0.46319348808468425</v>
      </c>
      <c r="K16">
        <v>10</v>
      </c>
      <c r="L16" s="2">
        <f t="shared" si="1"/>
        <v>0.11612317403390437</v>
      </c>
    </row>
    <row r="17" spans="3:12" x14ac:dyDescent="0.25">
      <c r="C17">
        <v>11</v>
      </c>
      <c r="D17" s="1">
        <f t="shared" si="2"/>
        <v>4.6523913960640924</v>
      </c>
      <c r="G17">
        <v>11</v>
      </c>
      <c r="H17" s="1">
        <f t="shared" si="0"/>
        <v>0.42888285933767062</v>
      </c>
      <c r="K17">
        <v>11</v>
      </c>
      <c r="L17" s="2">
        <f t="shared" si="1"/>
        <v>0.10503150339646661</v>
      </c>
    </row>
    <row r="18" spans="3:12" x14ac:dyDescent="0.25">
      <c r="C18">
        <v>12</v>
      </c>
      <c r="D18" s="1">
        <f t="shared" si="2"/>
        <v>5.3502501054737053</v>
      </c>
      <c r="G18">
        <v>12</v>
      </c>
      <c r="H18" s="1">
        <f t="shared" si="0"/>
        <v>0.39711375864599124</v>
      </c>
      <c r="K18">
        <v>12</v>
      </c>
      <c r="L18" s="2">
        <f t="shared" si="1"/>
        <v>9.5872691135244326E-2</v>
      </c>
    </row>
    <row r="19" spans="3:12" x14ac:dyDescent="0.25">
      <c r="C19">
        <v>13</v>
      </c>
      <c r="D19" s="1">
        <f t="shared" si="2"/>
        <v>6.1527876212947614</v>
      </c>
      <c r="G19">
        <v>13</v>
      </c>
      <c r="H19" s="1">
        <f t="shared" si="0"/>
        <v>0.36769792467221413</v>
      </c>
      <c r="K19">
        <v>13</v>
      </c>
      <c r="L19" s="2">
        <f t="shared" si="1"/>
        <v>8.8182243463316823E-2</v>
      </c>
    </row>
    <row r="20" spans="3:12" x14ac:dyDescent="0.25">
      <c r="C20">
        <v>14</v>
      </c>
      <c r="D20" s="1">
        <f t="shared" si="2"/>
        <v>7.0757057644889754</v>
      </c>
      <c r="G20">
        <v>14</v>
      </c>
      <c r="H20" s="1">
        <f t="shared" si="0"/>
        <v>0.34046104136316119</v>
      </c>
      <c r="K20">
        <v>14</v>
      </c>
      <c r="L20" s="2">
        <f t="shared" si="1"/>
        <v>8.1633400352765895E-2</v>
      </c>
    </row>
    <row r="21" spans="3:12" x14ac:dyDescent="0.25">
      <c r="C21">
        <v>15</v>
      </c>
      <c r="D21" s="1">
        <f t="shared" si="2"/>
        <v>8.1370616291623197</v>
      </c>
      <c r="G21">
        <v>15</v>
      </c>
      <c r="H21" s="1">
        <f t="shared" si="0"/>
        <v>0.31524170496588994</v>
      </c>
      <c r="K21">
        <v>15</v>
      </c>
      <c r="L21" s="2">
        <f t="shared" si="1"/>
        <v>7.5989624725345761E-2</v>
      </c>
    </row>
    <row r="22" spans="3:12" x14ac:dyDescent="0.25">
      <c r="C22">
        <v>16</v>
      </c>
      <c r="D22" s="1">
        <f t="shared" si="2"/>
        <v>9.3576208735366659</v>
      </c>
      <c r="G22">
        <v>16</v>
      </c>
      <c r="H22" s="1">
        <f t="shared" si="0"/>
        <v>0.29189046756100923</v>
      </c>
      <c r="K22">
        <v>16</v>
      </c>
      <c r="L22" s="2">
        <f t="shared" si="1"/>
        <v>7.1075483072914558E-2</v>
      </c>
    </row>
    <row r="23" spans="3:12" x14ac:dyDescent="0.25">
      <c r="C23">
        <v>17</v>
      </c>
      <c r="D23" s="1">
        <f t="shared" si="2"/>
        <v>10.761264004567165</v>
      </c>
      <c r="G23">
        <v>17</v>
      </c>
      <c r="H23" s="1">
        <f t="shared" si="0"/>
        <v>0.27026895144537894</v>
      </c>
      <c r="K23">
        <v>17</v>
      </c>
      <c r="L23" s="2">
        <f t="shared" si="1"/>
        <v>6.6758117132845296E-2</v>
      </c>
    </row>
    <row r="24" spans="3:12" x14ac:dyDescent="0.25">
      <c r="C24">
        <v>18</v>
      </c>
      <c r="D24" s="1">
        <f t="shared" si="2"/>
        <v>12.375453605252238</v>
      </c>
      <c r="G24">
        <v>18</v>
      </c>
      <c r="H24" s="1">
        <f t="shared" si="0"/>
        <v>0.25024902911609154</v>
      </c>
      <c r="K24">
        <v>18</v>
      </c>
      <c r="L24" s="2">
        <f t="shared" si="1"/>
        <v>6.2935070411054284E-2</v>
      </c>
    </row>
    <row r="25" spans="3:12" x14ac:dyDescent="0.25">
      <c r="C25">
        <v>19</v>
      </c>
      <c r="D25" s="1">
        <f t="shared" si="2"/>
        <v>14.231771646040073</v>
      </c>
      <c r="G25">
        <v>19</v>
      </c>
      <c r="H25" s="1">
        <f t="shared" si="0"/>
        <v>0.23171206399638106</v>
      </c>
      <c r="K25">
        <v>19</v>
      </c>
      <c r="L25" s="2">
        <f t="shared" si="1"/>
        <v>5.9526064738275153E-2</v>
      </c>
    </row>
    <row r="26" spans="3:12" x14ac:dyDescent="0.25">
      <c r="C26">
        <v>20</v>
      </c>
      <c r="D26" s="1">
        <f t="shared" si="2"/>
        <v>16.366537392946082</v>
      </c>
      <c r="G26">
        <v>20</v>
      </c>
      <c r="H26" s="1">
        <f t="shared" si="0"/>
        <v>0.21454820740405653</v>
      </c>
      <c r="K26">
        <v>20</v>
      </c>
      <c r="L26" s="2">
        <f t="shared" si="1"/>
        <v>5.6467308549537965E-2</v>
      </c>
    </row>
    <row r="27" spans="3:12" x14ac:dyDescent="0.25">
      <c r="C27">
        <v>21</v>
      </c>
      <c r="D27" s="1">
        <f t="shared" si="2"/>
        <v>18.821518001887995</v>
      </c>
      <c r="G27">
        <v>21</v>
      </c>
      <c r="H27" s="1">
        <f t="shared" si="0"/>
        <v>0.19865574759634863</v>
      </c>
      <c r="K27">
        <v>21</v>
      </c>
      <c r="L27" s="2">
        <f t="shared" si="1"/>
        <v>5.3707472093069475E-2</v>
      </c>
    </row>
    <row r="28" spans="3:12" x14ac:dyDescent="0.25">
      <c r="C28">
        <v>22</v>
      </c>
      <c r="D28" s="1">
        <f t="shared" si="2"/>
        <v>21.644745702171193</v>
      </c>
      <c r="G28">
        <v>22</v>
      </c>
      <c r="H28" s="1">
        <f t="shared" si="0"/>
        <v>0.18394050703365611</v>
      </c>
      <c r="K28">
        <v>22</v>
      </c>
      <c r="L28" s="2">
        <f t="shared" si="1"/>
        <v>5.1204786612231379E-2</v>
      </c>
    </row>
    <row r="29" spans="3:12" x14ac:dyDescent="0.25">
      <c r="C29">
        <v>23</v>
      </c>
      <c r="D29" s="1">
        <f t="shared" si="2"/>
        <v>24.891457557496867</v>
      </c>
      <c r="G29">
        <v>23</v>
      </c>
      <c r="H29" s="1">
        <f t="shared" si="0"/>
        <v>0.17031528429042234</v>
      </c>
      <c r="K29">
        <v>23</v>
      </c>
      <c r="L29" s="2">
        <f t="shared" si="1"/>
        <v>4.8924917645292609E-2</v>
      </c>
    </row>
    <row r="30" spans="3:12" x14ac:dyDescent="0.25">
      <c r="C30">
        <v>24</v>
      </c>
      <c r="D30" s="1">
        <f t="shared" si="2"/>
        <v>28.625176191121394</v>
      </c>
      <c r="G30">
        <v>24</v>
      </c>
      <c r="H30" s="1">
        <f t="shared" si="0"/>
        <v>0.1576993373059466</v>
      </c>
      <c r="K30">
        <v>24</v>
      </c>
      <c r="L30" s="2">
        <f t="shared" si="1"/>
        <v>4.6839381727323159E-2</v>
      </c>
    </row>
    <row r="31" spans="3:12" x14ac:dyDescent="0.25">
      <c r="C31">
        <v>25</v>
      </c>
      <c r="D31" s="1">
        <f t="shared" si="2"/>
        <v>32.9189526197896</v>
      </c>
      <c r="G31">
        <v>25</v>
      </c>
      <c r="H31" s="1">
        <f t="shared" si="0"/>
        <v>0.1460179049129135</v>
      </c>
      <c r="K31">
        <v>25</v>
      </c>
      <c r="L31" s="2">
        <f t="shared" si="1"/>
        <v>4.4924351144087549E-2</v>
      </c>
    </row>
    <row r="32" spans="3:12" x14ac:dyDescent="0.25">
      <c r="C32">
        <v>26</v>
      </c>
      <c r="D32" s="1">
        <f t="shared" si="2"/>
        <v>37.85679551275804</v>
      </c>
      <c r="G32">
        <v>26</v>
      </c>
      <c r="H32" s="1">
        <f t="shared" si="0"/>
        <v>0.13520176380825324</v>
      </c>
      <c r="K32">
        <v>26</v>
      </c>
      <c r="L32" s="2">
        <f t="shared" si="1"/>
        <v>4.3159740146885062E-2</v>
      </c>
    </row>
    <row r="33" spans="3:12" x14ac:dyDescent="0.25">
      <c r="C33">
        <v>27</v>
      </c>
      <c r="D33" s="1">
        <f t="shared" si="2"/>
        <v>43.535314839671742</v>
      </c>
      <c r="G33">
        <v>27</v>
      </c>
      <c r="H33" s="1">
        <f t="shared" si="0"/>
        <v>0.12518681834097523</v>
      </c>
      <c r="K33">
        <v>27</v>
      </c>
      <c r="L33" s="2">
        <f t="shared" si="1"/>
        <v>4.1528498231435007E-2</v>
      </c>
    </row>
    <row r="34" spans="3:12" x14ac:dyDescent="0.25">
      <c r="C34">
        <v>28</v>
      </c>
      <c r="D34" s="1">
        <f t="shared" si="2"/>
        <v>50.065612065622496</v>
      </c>
      <c r="G34">
        <v>28</v>
      </c>
      <c r="H34" s="1">
        <f t="shared" si="0"/>
        <v>0.11591372068608817</v>
      </c>
      <c r="K34">
        <v>28</v>
      </c>
      <c r="L34" s="2">
        <f t="shared" si="1"/>
        <v>4.0016057737939814E-2</v>
      </c>
    </row>
    <row r="35" spans="3:12" x14ac:dyDescent="0.25">
      <c r="C35">
        <v>29</v>
      </c>
      <c r="D35" s="1">
        <f t="shared" si="2"/>
        <v>57.575453875465868</v>
      </c>
      <c r="G35">
        <v>29</v>
      </c>
      <c r="H35" s="1">
        <f t="shared" si="0"/>
        <v>0.10732751915378534</v>
      </c>
      <c r="K35">
        <v>29</v>
      </c>
      <c r="L35" s="2">
        <f t="shared" si="1"/>
        <v>3.8609897842622809E-2</v>
      </c>
    </row>
    <row r="36" spans="3:12" x14ac:dyDescent="0.25">
      <c r="C36">
        <v>30</v>
      </c>
      <c r="D36" s="1">
        <f t="shared" si="2"/>
        <v>66.211771956785753</v>
      </c>
      <c r="G36">
        <v>30</v>
      </c>
      <c r="H36" s="1">
        <f t="shared" si="0"/>
        <v>9.9377332549801231E-2</v>
      </c>
      <c r="K36">
        <v>30</v>
      </c>
      <c r="L36" s="2">
        <f t="shared" si="1"/>
        <v>3.7299197302950615E-2</v>
      </c>
    </row>
  </sheetData>
  <mergeCells count="3">
    <mergeCell ref="C2:D3"/>
    <mergeCell ref="G2:H3"/>
    <mergeCell ref="K2:L3"/>
  </mergeCells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DYT</vt:lpstr>
      <vt:lpstr>PerShare</vt:lpstr>
      <vt:lpstr>Margins</vt:lpstr>
      <vt:lpstr>Growth</vt:lpstr>
      <vt:lpstr>Owner</vt:lpstr>
      <vt:lpstr>Debt</vt:lpstr>
      <vt:lpstr>Return</vt:lpstr>
      <vt:lpstr>BackTest</vt:lpstr>
      <vt:lpstr>Formulas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Harvey Wargo</dc:creator>
  <cp:lastModifiedBy>Harvey Wargo</cp:lastModifiedBy>
  <dcterms:created xsi:type="dcterms:W3CDTF">2022-04-18T17:14:45Z</dcterms:created>
  <dcterms:modified xsi:type="dcterms:W3CDTF">2022-07-04T13:50:13Z</dcterms:modified>
</cp:coreProperties>
</file>