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XLSX/Dividend-Stocks/"/>
    </mc:Choice>
  </mc:AlternateContent>
  <xr:revisionPtr revIDLastSave="19" documentId="8_{0E56C49C-3A6A-4DD0-AFDB-D65166E2DB67}" xr6:coauthVersionLast="47" xr6:coauthVersionMax="47" xr10:uidLastSave="{715CD5C8-50DC-4E34-A422-194B51DF7958}"/>
  <bookViews>
    <workbookView xWindow="28680" yWindow="-120" windowWidth="29040" windowHeight="15720" tabRatio="720" activeTab="1" xr2:uid="{9825DF3D-1B58-4C24-A60D-565D808A20BC}"/>
  </bookViews>
  <sheets>
    <sheet name="DYT" sheetId="4" r:id="rId1"/>
    <sheet name="PerShare" sheetId="11" r:id="rId2"/>
    <sheet name="Margins" sheetId="2" r:id="rId3"/>
    <sheet name="Growth" sheetId="9" r:id="rId4"/>
    <sheet name="Owner" sheetId="6" r:id="rId5"/>
    <sheet name="Debt" sheetId="12" r:id="rId6"/>
    <sheet name="Return" sheetId="10" r:id="rId7"/>
    <sheet name="BackTest" sheetId="13" r:id="rId8"/>
    <sheet name="Formul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4" i="11" l="1"/>
  <c r="T35" i="11"/>
  <c r="T36" i="11"/>
  <c r="T37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R4" i="11"/>
  <c r="S4" i="11"/>
  <c r="T4" i="11"/>
  <c r="H3" i="9"/>
  <c r="I3" i="9"/>
  <c r="J3" i="9"/>
  <c r="K3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K4" i="9"/>
  <c r="J4" i="9"/>
  <c r="I4" i="9"/>
  <c r="H4" i="9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5" i="11"/>
  <c r="J8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5" i="10" l="1"/>
  <c r="K8" i="10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</calcChain>
</file>

<file path=xl/sharedStrings.xml><?xml version="1.0" encoding="utf-8"?>
<sst xmlns="http://schemas.openxmlformats.org/spreadsheetml/2006/main" count="253" uniqueCount="106">
  <si>
    <t>PriceMean</t>
  </si>
  <si>
    <t>PriceMedian</t>
  </si>
  <si>
    <t>DivMean</t>
  </si>
  <si>
    <t>DivMedian</t>
  </si>
  <si>
    <t>CY</t>
  </si>
  <si>
    <t>Fiscal Year</t>
  </si>
  <si>
    <t>EPS</t>
  </si>
  <si>
    <t>FY</t>
  </si>
  <si>
    <t>Revenue</t>
  </si>
  <si>
    <t>RevGro</t>
  </si>
  <si>
    <t>Dividend</t>
  </si>
  <si>
    <t>DivGro</t>
  </si>
  <si>
    <t>MarketValue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</si>
  <si>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</si>
  <si>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</si>
  <si>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</si>
  <si>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</si>
  <si>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</si>
  <si>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</si>
  <si>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</si>
  <si>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</si>
  <si>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</si>
  <si>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</si>
  <si>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</si>
  <si>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</si>
  <si>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</si>
  <si>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</si>
  <si>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</si>
  <si>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</si>
  <si>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</si>
  <si>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</si>
  <si>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</si>
  <si>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CAPEX</t>
  </si>
  <si>
    <t>CapexMargin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</si>
  <si>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</si>
  <si>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</si>
  <si>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</si>
  <si>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</si>
  <si>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</si>
  <si>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</si>
  <si>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</si>
  <si>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</si>
  <si>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</si>
  <si>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</si>
  <si>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</si>
  <si>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</si>
  <si>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</si>
  <si>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Price</t>
  </si>
  <si>
    <t>Growth</t>
  </si>
  <si>
    <t>Pivot</t>
  </si>
  <si>
    <t>YOC</t>
  </si>
  <si>
    <t>PriceMin</t>
  </si>
  <si>
    <t>PriceMax</t>
  </si>
  <si>
    <t>DivLow</t>
  </si>
  <si>
    <t>DivHigh</t>
  </si>
  <si>
    <t>PriceLow</t>
  </si>
  <si>
    <t>PriceHigh</t>
  </si>
  <si>
    <t>Rev</t>
  </si>
  <si>
    <t>RevLow</t>
  </si>
  <si>
    <t>RevHigh</t>
  </si>
  <si>
    <t>FCFLow</t>
  </si>
  <si>
    <t>FCFHigh</t>
  </si>
  <si>
    <t>EPSLow</t>
  </si>
  <si>
    <t>EPSHigh</t>
  </si>
  <si>
    <t>Div</t>
  </si>
  <si>
    <t>FCFGro</t>
  </si>
  <si>
    <t>EPSGro</t>
  </si>
  <si>
    <t>MarketGro</t>
  </si>
  <si>
    <t>CFOMargin</t>
  </si>
  <si>
    <t>FCFMargin</t>
  </si>
  <si>
    <t>TotalCash</t>
  </si>
  <si>
    <t>CurrentRatio</t>
  </si>
  <si>
    <t>CFO</t>
  </si>
  <si>
    <t>DivFCF</t>
  </si>
  <si>
    <t>10YT</t>
  </si>
  <si>
    <t xml:space="preserve">[AnalysisDate: Mar 22 ] </t>
  </si>
  <si>
    <t>1992-11</t>
  </si>
  <si>
    <t>1993-11</t>
  </si>
  <si>
    <t>1994-11</t>
  </si>
  <si>
    <t>1995-11</t>
  </si>
  <si>
    <t>1996-11</t>
  </si>
  <si>
    <t>1997-11</t>
  </si>
  <si>
    <t>1998-11</t>
  </si>
  <si>
    <t>1999-11</t>
  </si>
  <si>
    <t>2000-11</t>
  </si>
  <si>
    <t>2001-11</t>
  </si>
  <si>
    <t>2002-11</t>
  </si>
  <si>
    <t>2003-11</t>
  </si>
  <si>
    <t>2004-11</t>
  </si>
  <si>
    <t>2005-11</t>
  </si>
  <si>
    <t>2006-11</t>
  </si>
  <si>
    <t>2007-11</t>
  </si>
  <si>
    <t>2008-11</t>
  </si>
  <si>
    <t>2009-11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</si>
  <si>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</si>
  <si>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</si>
  <si>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</si>
  <si>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</si>
  <si>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</si>
  <si>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</si>
  <si>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</si>
  <si>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</si>
  <si>
    <t>2018-11</t>
  </si>
  <si>
    <t>2019-11</t>
  </si>
  <si>
    <t>2020-11</t>
  </si>
  <si>
    <t>2021-11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</si>
</sst>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40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NumberFormat="1" applyFont="1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2" borderId="0" xfId="0" applyFill="1"/>
    <xf numFmtId="0" fontId="0" fillId="5" borderId="0" xfId="0" applyFill="1"/>
    <xf numFmtId="44" fontId="0" fillId="5" borderId="0" xfId="2" applyFont="1" applyFill="1"/>
    <xf numFmtId="164" fontId="0" fillId="5" borderId="0" xfId="0" applyNumberFormat="1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3" borderId="0" xfId="2" applyFont="1" applyFill="1"/>
    <xf numFmtId="164" fontId="0" fillId="3" borderId="0" xfId="0" applyNumberFormat="1" applyFill="1"/>
    <xf numFmtId="0" fontId="0" fillId="6" borderId="0" xfId="0" applyFill="1"/>
    <xf numFmtId="44" fontId="0" fillId="3" borderId="0" xfId="0" applyNumberFormat="1" applyFill="1"/>
    <xf numFmtId="10" fontId="0" fillId="3" borderId="0" xfId="1" applyNumberFormat="1" applyFont="1" applyFill="1"/>
    <xf numFmtId="10" fontId="0" fillId="2" borderId="0" xfId="1" applyNumberFormat="1" applyFont="1" applyFill="1"/>
    <xf numFmtId="44" fontId="0" fillId="2" borderId="0" xfId="0" applyNumberFormat="1" applyFill="1"/>
    <xf numFmtId="9" fontId="0" fillId="6" borderId="0" xfId="1" applyFont="1" applyFill="1"/>
    <xf numFmtId="0" fontId="0" fillId="7" borderId="0" xfId="0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3" borderId="0" xfId="0" applyNumberFormat="1" applyFill="1"/>
    <xf numFmtId="1" fontId="0" fillId="5" borderId="0" xfId="0" applyNumberFormat="1" applyFill="1"/>
  </cellXfs>
  <cellStyles count="4">
    <cellStyle name="Currency" xfId="2" builtinId="4"/>
    <cellStyle name="Normal" xfId="0" builtinId="0"/>
    <cellStyle name="Normal 2" xfId="3" xr:uid="{08EA946C-E04D-4AD1-A7BB-1E82237E2BF0}"/>
    <cellStyle name="Percent" xfId="1" builtinId="5"/>
  </cellStyles>
  <dxfs count="45"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C00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000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K33" totalsRowShown="0">
  <autoFilter ref="B3:K33" xr:uid="{CC465B3B-07DF-45B2-A4C7-6673C75C36E3}"/>
  <tableColumns count="10">
    <tableColumn id="1" xr3:uid="{C9E7A322-3B72-4FD9-A543-8D859BB5B277}" name="CY"/>
    <tableColumn id="2" xr3:uid="{CC7E0DC4-C81C-4EAB-B498-D06AAA4CFA12}" name="PriceMin" dataDxfId="44"/>
    <tableColumn id="3" xr3:uid="{59C0C3F5-1927-4D3A-A9F5-9442547A4B36}" name="PriceMax" dataDxfId="43"/>
    <tableColumn id="4" xr3:uid="{CE3C0130-A44E-4882-985C-70F35028953D}" name="PriceMean" dataDxfId="42"/>
    <tableColumn id="5" xr3:uid="{8EF5D246-211D-4EE5-99F0-22A9BA1261B6}" name="PriceMedian" dataDxfId="41"/>
    <tableColumn id="6" xr3:uid="{60F9DAEA-0E91-491A-918D-91BC5E3E4832}" name="DivLow" dataDxfId="40" dataCellStyle="Percent"/>
    <tableColumn id="7" xr3:uid="{131C0FD6-FF3D-40D2-86BF-0CA31FEFDFB4}" name="DivHigh" dataDxfId="39" dataCellStyle="Percent"/>
    <tableColumn id="8" xr3:uid="{3A4DF5EF-35AA-4285-9F70-645E7BDAD0C5}" name="DivMean" dataDxfId="38" dataCellStyle="Percent"/>
    <tableColumn id="9" xr3:uid="{B95D3B00-F5E6-483D-8585-A79B6158BCB3}" name="DivMedian" dataDxfId="37" dataCellStyle="Percent"/>
    <tableColumn id="10" xr3:uid="{C10088D7-01FC-4262-A4A2-81AA879ABE83}" name="10YT" dataDxfId="3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B3:T37" totalsRowShown="0">
  <autoFilter ref="B3:T37" xr:uid="{10671DA0-6975-463D-88D8-DF5B851D74DD}"/>
  <tableColumns count="19">
    <tableColumn id="1" xr3:uid="{E95A5EA6-8C37-450D-BF76-C50C15336E54}" name="FY"/>
    <tableColumn id="2" xr3:uid="{8747F51E-820F-4468-BCC3-48363D5907BA}" name="PriceLow" dataDxfId="35" dataCellStyle="Currency"/>
    <tableColumn id="3" xr3:uid="{0384F1EE-FFB5-407C-BEE1-9ACA12902632}" name="PriceHigh" dataDxfId="34" dataCellStyle="Currency"/>
    <tableColumn id="4" xr3:uid="{CB7E9246-F4BD-4729-AEEF-6B492176E463}" name="Rev" dataCellStyle="Currency"/>
    <tableColumn id="5" xr3:uid="{38E590BD-6779-455E-AAD6-D6BF73040176}" name="RevLow" dataDxfId="33"/>
    <tableColumn id="6" xr3:uid="{A824D407-B985-4B0A-963D-1C4B29E61195}" name="RevHigh" dataDxfId="32"/>
    <tableColumn id="7" xr3:uid="{8449A9C0-E2CF-4912-B46C-514654E50275}" name="FCF" dataCellStyle="Currency"/>
    <tableColumn id="8" xr3:uid="{05F0B1A5-314B-4E98-8ECF-282F17A63780}" name="FCFLow" dataDxfId="31"/>
    <tableColumn id="9" xr3:uid="{2F81A370-4427-43EF-9614-E702E70853F8}" name="FCFHigh" dataDxfId="30"/>
    <tableColumn id="10" xr3:uid="{C216ACE0-25C2-44B8-9536-29C417ACD356}" name="EPS" dataCellStyle="Currency"/>
    <tableColumn id="11" xr3:uid="{0194C2E4-463D-4C97-B0B9-2713EB0DADE9}" name="EPSLow" dataDxfId="29"/>
    <tableColumn id="12" xr3:uid="{7E27F257-4F4B-47A6-BE74-21F38CA09F32}" name="EPSHigh" dataDxfId="28"/>
    <tableColumn id="13" xr3:uid="{62E4CEDC-B5C5-4284-A3D3-670D7BC4FD02}" name="Div" dataCellStyle="Currency"/>
    <tableColumn id="14" xr3:uid="{EB74DD92-9E7F-48A7-AE9F-413C8D7251CD}" name="DivLow" dataDxfId="27"/>
    <tableColumn id="15" xr3:uid="{770C5EEB-09CD-42F9-842E-34230217C9C6}" name="DivHigh" dataDxfId="26"/>
    <tableColumn id="16" xr3:uid="{E6FED66A-5F7A-45B1-8AE3-DC2E925490AF}" name="RevGro" dataDxfId="25" dataCellStyle="Percent"/>
    <tableColumn id="17" xr3:uid="{10B36EBE-D179-42F0-91B7-35130E27E2E4}" name="FCFGro" dataDxfId="24" dataCellStyle="Percent"/>
    <tableColumn id="18" xr3:uid="{01FB4025-6FED-4479-9C79-4C9929B4E07E}" name="EPSGro" dataDxfId="23" dataCellStyle="Percent"/>
    <tableColumn id="19" xr3:uid="{A0F36E0A-BED1-4884-8B05-429AC70F5C35}" name="DivGro" dataDxfId="22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T32" totalsRowShown="0">
  <autoFilter ref="B2:T32" xr:uid="{0D7DA046-7075-438B-BFBC-B4556CD2103D}"/>
  <tableColumns count="19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21" dataCellStyle="Percent"/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20" dataCellStyle="Percent"/>
    <tableColumn id="9" xr3:uid="{6F33ACA0-58FC-4A42-AE23-29CB12B46808}" name="NetProfit" dataCellStyle="Currency"/>
    <tableColumn id="10" xr3:uid="{C35EB3C6-5BDB-4D32-AE01-CD9DB9910314}" name="NetMargin" dataDxfId="19" dataCellStyle="Percent"/>
    <tableColumn id="11" xr3:uid="{F0364200-1EE9-45E1-B7A7-2B6C5AC7A838}" name="CashFromOps" dataCellStyle="Currency"/>
    <tableColumn id="12" xr3:uid="{0119C3F0-E3BA-465F-BA8C-1C6E43BFD01B}" name="CFOMargin" dataDxfId="18" dataCellStyle="Percent"/>
    <tableColumn id="13" xr3:uid="{A8179D66-84F1-4F36-8FB7-10813A416F83}" name="CAPEX" dataCellStyle="Currency"/>
    <tableColumn id="14" xr3:uid="{AA40C489-FB64-4695-8679-DF4FA0272927}" name="CapexMargin" dataDxfId="17" dataCellStyle="Percent"/>
    <tableColumn id="15" xr3:uid="{343D3F24-35EA-43E4-9FF6-71A091DF978D}" name="FCF" dataCellStyle="Currency"/>
    <tableColumn id="16" xr3:uid="{A0353AB7-F60E-4E4E-9A76-3F64464B1E0E}" name="FCFMargin" dataDxfId="16" dataCellStyle="Percent"/>
    <tableColumn id="17" xr3:uid="{06343001-9D9F-49FB-B0BE-9993266C63C8}" name="Dividends" dataCellStyle="Currency"/>
    <tableColumn id="18" xr3:uid="{94B42F0E-2425-4CD1-A347-8FD257F65F7A}" name="DivMargin" dataDxfId="15" dataCellStyle="Percent"/>
    <tableColumn id="19" xr3:uid="{A7B0613E-2510-403B-84F1-CC47FA5761A0}" name="DivFCF" dataDxfId="14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K32" totalsRowShown="0">
  <autoFilter ref="B2:K32" xr:uid="{1F0D0435-2E7C-4A01-A0A2-4FADAD54E4E2}"/>
  <tableColumns count="10">
    <tableColumn id="1" xr3:uid="{62EBC43D-E479-41D4-A87F-392537BB888A}" name="Fiscal Year"/>
    <tableColumn id="2" xr3:uid="{B44E26B7-745B-4E98-BAD6-D6759FA4E6D3}" name="Revenue" dataCellStyle="Currency"/>
    <tableColumn id="7" xr3:uid="{8772C3DC-BEB0-4C99-B4C2-26488FFA7EFA}" name="FCF" dataDxfId="13" dataCellStyle="Currency"/>
    <tableColumn id="4" xr3:uid="{79A83570-1D08-4443-87B5-EFEA379F44BA}" name="Dividend" dataCellStyle="Currency"/>
    <tableColumn id="8" xr3:uid="{2D92246E-BF59-46D6-A0EC-301AE06C6133}" name="MarketValue" dataCellStyle="Currency"/>
    <tableColumn id="10" xr3:uid="{B0D51114-3CC5-4A00-9EB3-FC1FE1BD06C4}" name="SharesOutstanding"/>
    <tableColumn id="11" xr3:uid="{58A6D5ED-FBAA-4549-8852-30F681A965E9}" name="ShareGro" dataDxfId="12"/>
    <tableColumn id="3" xr3:uid="{90D268FB-EEBA-43ED-973B-1C46E55CA5B7}" name="RevGro" dataDxfId="11" dataCellStyle="Currency"/>
    <tableColumn id="5" xr3:uid="{D11E9BA3-DAAF-47B8-A118-CF07526260D6}" name="DivGro" dataDxfId="10" dataCellStyle="Currency"/>
    <tableColumn id="6" xr3:uid="{D77C996E-20E0-4B4F-8363-FC1AB4244869}" name="MarketGro" dataDxfId="9" dataCellStyle="Currenc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H32" totalsRowShown="0" dataCellStyle="Currency">
  <autoFilter ref="B2:H32" xr:uid="{177D9C18-C608-4399-86E2-E75BAF9E75EA}"/>
  <tableColumns count="7">
    <tableColumn id="1" xr3:uid="{CA0478AF-0C3D-49DA-A47B-8D405999257A}" name="Fiscal Year"/>
    <tableColumn id="6" xr3:uid="{0EF9D098-7DAA-4323-9D85-15AB6466CA1C}" name="CFO" dataCellStyle="Currency"/>
    <tableColumn id="7" xr3:uid="{40AAE5BD-AAB8-4EDB-9A77-D789C3AF7CBF}" name="FCF" dataCellStyle="Currency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B3:M33" totalsRowShown="0">
  <autoFilter ref="B3:M33" xr:uid="{A1D609BA-D5D0-43D7-81FD-1177A6FD38F7}"/>
  <tableColumns count="12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11" xr3:uid="{09B14EEC-9DEF-4FA6-931B-74E0BFE5D8B1}" name="TotalCash" dataDxfId="8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  <tableColumn id="12" xr3:uid="{888B5B55-8B35-4937-A717-44C000C0CFA4}" name="CurrentRatio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32" totalsRowShown="0">
  <autoFilter ref="B2:E32" xr:uid="{8490A03C-34BE-4FD9-9BC7-365F63F357C5}"/>
  <tableColumns count="4">
    <tableColumn id="1" xr3:uid="{5FDF1320-5B10-468E-A1FB-4CC34F988AF8}" name="Year"/>
    <tableColumn id="2" xr3:uid="{2B1F9B0E-2EB4-4DD7-B95A-42CBBE4E9A26}" name="Div" dataCellStyle="Currency"/>
    <tableColumn id="3" xr3:uid="{F8D5CBD2-C854-43E6-98C3-6FCD800ECAB2}" name="PriceMedian" dataCellStyle="Currency"/>
    <tableColumn id="4" xr3:uid="{B71715D7-F5E8-42E7-93CA-1A9118BEE218}" name="YOC" dataDxfId="7" dataCellStyle="Percent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6" headerRowBorderDxfId="5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4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3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2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1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0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K33"/>
  <sheetViews>
    <sheetView workbookViewId="0">
      <selection activeCell="J33" sqref="J29:J33"/>
    </sheetView>
  </sheetViews>
  <sheetFormatPr defaultRowHeight="15" x14ac:dyDescent="0.25"/>
  <cols>
    <col min="2" max="2" width="7.7109375" customWidth="1"/>
    <col min="3" max="3" width="11.42578125" customWidth="1"/>
    <col min="4" max="4" width="11.5703125" bestFit="1" customWidth="1"/>
    <col min="5" max="5" width="12.7109375" customWidth="1"/>
    <col min="6" max="6" width="14.42578125" customWidth="1"/>
    <col min="7" max="7" width="9.7109375" bestFit="1" customWidth="1"/>
    <col min="8" max="8" width="10.140625" bestFit="1" customWidth="1"/>
    <col min="9" max="9" width="11.140625" customWidth="1"/>
    <col min="10" max="10" width="12.85546875" customWidth="1"/>
    <col min="12" max="12" width="7.7109375" bestFit="1" customWidth="1"/>
    <col min="13" max="13" width="11.140625" customWidth="1"/>
    <col min="14" max="14" width="11.5703125" customWidth="1"/>
    <col min="16" max="16" width="10.140625" bestFit="1" customWidth="1"/>
    <col min="19" max="19" width="10" bestFit="1" customWidth="1"/>
    <col min="20" max="20" width="9.5703125" customWidth="1"/>
    <col min="22" max="22" width="10" bestFit="1" customWidth="1"/>
    <col min="23" max="23" width="10.42578125" bestFit="1" customWidth="1"/>
  </cols>
  <sheetData>
    <row r="3" spans="2:11" x14ac:dyDescent="0.25">
      <c r="B3" t="s">
        <v>4</v>
      </c>
      <c r="C3" s="4" t="s">
        <v>51</v>
      </c>
      <c r="D3" s="19" t="s">
        <v>52</v>
      </c>
      <c r="E3" t="s">
        <v>0</v>
      </c>
      <c r="F3" s="18" t="s">
        <v>1</v>
      </c>
      <c r="G3" s="4" t="s">
        <v>53</v>
      </c>
      <c r="H3" s="19" t="s">
        <v>54</v>
      </c>
      <c r="I3" t="s">
        <v>2</v>
      </c>
      <c r="J3" s="18" t="s">
        <v>3</v>
      </c>
      <c r="K3" s="32" t="s">
        <v>74</v>
      </c>
    </row>
    <row r="4" spans="2:11" x14ac:dyDescent="0.25">
      <c r="B4">
        <v>1993</v>
      </c>
      <c r="C4" s="27">
        <v>5.13</v>
      </c>
      <c r="D4" s="22">
        <v>7.31</v>
      </c>
      <c r="E4" s="1">
        <v>5.8973122529644302</v>
      </c>
      <c r="F4" s="30">
        <v>5.81</v>
      </c>
      <c r="G4" s="28">
        <v>1.53214774281805E-2</v>
      </c>
      <c r="H4" s="23">
        <v>2.1832358674463901E-2</v>
      </c>
      <c r="I4" s="2">
        <v>1.91045594995671E-2</v>
      </c>
      <c r="J4" s="29">
        <v>1.92771084337349E-2</v>
      </c>
      <c r="K4" s="32"/>
    </row>
    <row r="5" spans="2:11" x14ac:dyDescent="0.25">
      <c r="B5">
        <v>1994</v>
      </c>
      <c r="C5" s="27">
        <v>4.5</v>
      </c>
      <c r="D5" s="22">
        <v>6.06</v>
      </c>
      <c r="E5" s="1">
        <v>5.1718650793650802</v>
      </c>
      <c r="F5" s="30">
        <v>5.1349999999999998</v>
      </c>
      <c r="G5" s="28">
        <v>1.9801980198019799E-2</v>
      </c>
      <c r="H5" s="23">
        <v>2.91390728476821E-2</v>
      </c>
      <c r="I5" s="2">
        <v>2.3387794548975101E-2</v>
      </c>
      <c r="J5" s="29">
        <v>2.33690581837213E-2</v>
      </c>
      <c r="K5" s="32"/>
    </row>
    <row r="6" spans="2:11" x14ac:dyDescent="0.25">
      <c r="B6">
        <v>1995</v>
      </c>
      <c r="C6" s="27">
        <v>4.53</v>
      </c>
      <c r="D6" s="22">
        <v>6.63</v>
      </c>
      <c r="E6" s="1">
        <v>5.6073015873015901</v>
      </c>
      <c r="F6" s="30">
        <v>5.56</v>
      </c>
      <c r="G6" s="28">
        <v>1.9909502262443399E-2</v>
      </c>
      <c r="H6" s="23">
        <v>2.91390728476821E-2</v>
      </c>
      <c r="I6" s="2">
        <v>2.3656352259939999E-2</v>
      </c>
      <c r="J6" s="29">
        <v>2.3741007194244601E-2</v>
      </c>
      <c r="K6" s="32"/>
    </row>
    <row r="7" spans="2:11" x14ac:dyDescent="0.25">
      <c r="B7">
        <v>1996</v>
      </c>
      <c r="C7" s="27">
        <v>4.8099999999999996</v>
      </c>
      <c r="D7" s="22">
        <v>6.25</v>
      </c>
      <c r="E7" s="1">
        <v>5.6088582677165304</v>
      </c>
      <c r="F7" s="30">
        <v>5.59</v>
      </c>
      <c r="G7" s="28">
        <v>2.24E-2</v>
      </c>
      <c r="H7" s="23">
        <v>2.9106029106029101E-2</v>
      </c>
      <c r="I7" s="2">
        <v>2.50576585597862E-2</v>
      </c>
      <c r="J7" s="29">
        <v>2.50447227191413E-2</v>
      </c>
      <c r="K7" s="32"/>
    </row>
    <row r="8" spans="2:11" x14ac:dyDescent="0.25">
      <c r="B8">
        <v>1997</v>
      </c>
      <c r="C8" s="27">
        <v>5.7</v>
      </c>
      <c r="D8" s="22">
        <v>7.05</v>
      </c>
      <c r="E8" s="1">
        <v>6.2732015810276698</v>
      </c>
      <c r="F8" s="30">
        <v>6.22</v>
      </c>
      <c r="G8" s="28">
        <v>2.1621621621621599E-2</v>
      </c>
      <c r="H8" s="23">
        <v>2.6666666666666599E-2</v>
      </c>
      <c r="I8" s="2">
        <v>2.4289538155459402E-2</v>
      </c>
      <c r="J8" s="29">
        <v>2.4437299035369699E-2</v>
      </c>
      <c r="K8" s="32"/>
    </row>
    <row r="9" spans="2:11" x14ac:dyDescent="0.25">
      <c r="B9">
        <v>1998</v>
      </c>
      <c r="C9" s="27">
        <v>6.78</v>
      </c>
      <c r="D9" s="22">
        <v>9.02</v>
      </c>
      <c r="E9" s="1">
        <v>7.9411111111111099</v>
      </c>
      <c r="F9" s="30">
        <v>8.0850000000000009</v>
      </c>
      <c r="G9" s="28">
        <v>1.7738359201773801E-2</v>
      </c>
      <c r="H9" s="23">
        <v>2.3598820058997001E-2</v>
      </c>
      <c r="I9" s="2">
        <v>2.0273463951993601E-2</v>
      </c>
      <c r="J9" s="29">
        <v>1.9826548411664899E-2</v>
      </c>
      <c r="K9" s="32"/>
    </row>
    <row r="10" spans="2:11" x14ac:dyDescent="0.25">
      <c r="B10">
        <v>1999</v>
      </c>
      <c r="C10" s="27">
        <v>6.69</v>
      </c>
      <c r="D10" s="22">
        <v>8.6300000000000008</v>
      </c>
      <c r="E10" s="1">
        <v>7.7975396825396803</v>
      </c>
      <c r="F10" s="30">
        <v>7.8849999999999998</v>
      </c>
      <c r="G10" s="28">
        <v>1.99304750869061E-2</v>
      </c>
      <c r="H10" s="23">
        <v>2.64099037138927E-2</v>
      </c>
      <c r="I10" s="2">
        <v>2.2160311680094798E-2</v>
      </c>
      <c r="J10" s="29">
        <v>2.1813578841043998E-2</v>
      </c>
      <c r="K10" s="32"/>
    </row>
    <row r="11" spans="2:11" x14ac:dyDescent="0.25">
      <c r="B11">
        <v>2000</v>
      </c>
      <c r="C11" s="27">
        <v>6.02</v>
      </c>
      <c r="D11" s="22">
        <v>9.39</v>
      </c>
      <c r="E11" s="1">
        <v>7.7702777777777801</v>
      </c>
      <c r="F11" s="30">
        <v>7.77</v>
      </c>
      <c r="G11" s="28">
        <v>2.06229860365198E-2</v>
      </c>
      <c r="H11" s="23">
        <v>3.18936877076412E-2</v>
      </c>
      <c r="I11" s="2">
        <v>2.4966805697171999E-2</v>
      </c>
      <c r="J11" s="29">
        <v>2.47104247104247E-2</v>
      </c>
      <c r="K11" s="32"/>
    </row>
    <row r="12" spans="2:11" x14ac:dyDescent="0.25">
      <c r="B12">
        <v>2001</v>
      </c>
      <c r="C12" s="27">
        <v>8.56</v>
      </c>
      <c r="D12" s="22">
        <v>11.5</v>
      </c>
      <c r="E12" s="1">
        <v>10.367419354838701</v>
      </c>
      <c r="F12" s="30">
        <v>10.49</v>
      </c>
      <c r="G12" s="28">
        <v>1.7391304347826E-2</v>
      </c>
      <c r="H12" s="23">
        <v>2.33644859813084E-2</v>
      </c>
      <c r="I12" s="2">
        <v>1.9387688195585201E-2</v>
      </c>
      <c r="J12" s="29">
        <v>1.91571056989637E-2</v>
      </c>
      <c r="K12" s="32"/>
    </row>
    <row r="13" spans="2:11" x14ac:dyDescent="0.25">
      <c r="B13">
        <v>2002</v>
      </c>
      <c r="C13" s="27">
        <v>10.51</v>
      </c>
      <c r="D13" s="22">
        <v>13.47</v>
      </c>
      <c r="E13" s="1">
        <v>11.912857142857099</v>
      </c>
      <c r="F13" s="30">
        <v>11.83</v>
      </c>
      <c r="G13" s="28">
        <v>1.5738678544914599E-2</v>
      </c>
      <c r="H13" s="23">
        <v>2.01712654614652E-2</v>
      </c>
      <c r="I13" s="2">
        <v>1.7879364796056198E-2</v>
      </c>
      <c r="J13" s="29">
        <v>1.7920540997463999E-2</v>
      </c>
      <c r="K13" s="32"/>
    </row>
    <row r="14" spans="2:11" x14ac:dyDescent="0.25">
      <c r="B14">
        <v>2003</v>
      </c>
      <c r="C14" s="27">
        <v>11.05</v>
      </c>
      <c r="D14" s="22">
        <v>15.11</v>
      </c>
      <c r="E14" s="1">
        <v>13.086706349206301</v>
      </c>
      <c r="F14" s="30">
        <v>13.05</v>
      </c>
      <c r="G14" s="28">
        <v>1.5883520847121101E-2</v>
      </c>
      <c r="H14" s="23">
        <v>1.9909502262443399E-2</v>
      </c>
      <c r="I14" s="2">
        <v>1.7701824916007001E-2</v>
      </c>
      <c r="J14" s="29">
        <v>1.7777777777777701E-2</v>
      </c>
      <c r="K14" s="32"/>
    </row>
    <row r="15" spans="2:11" x14ac:dyDescent="0.25">
      <c r="B15">
        <v>2004</v>
      </c>
      <c r="C15" s="27">
        <v>14.42</v>
      </c>
      <c r="D15" s="22">
        <v>19.47</v>
      </c>
      <c r="E15" s="1">
        <v>17.021309523809499</v>
      </c>
      <c r="F15" s="30">
        <v>17.2</v>
      </c>
      <c r="G15" s="28">
        <v>1.43810991268618E-2</v>
      </c>
      <c r="H15" s="23">
        <v>1.94174757281553E-2</v>
      </c>
      <c r="I15" s="2">
        <v>1.6551484142713801E-2</v>
      </c>
      <c r="J15" s="29">
        <v>1.6293280401673799E-2</v>
      </c>
      <c r="K15" s="32"/>
    </row>
    <row r="16" spans="2:11" x14ac:dyDescent="0.25">
      <c r="B16">
        <v>2005</v>
      </c>
      <c r="C16" s="27">
        <v>14.62</v>
      </c>
      <c r="D16" s="22">
        <v>19.53</v>
      </c>
      <c r="E16" s="1">
        <v>16.876111111111101</v>
      </c>
      <c r="F16" s="30">
        <v>16.920000000000002</v>
      </c>
      <c r="G16" s="28">
        <v>1.63850486431131E-2</v>
      </c>
      <c r="H16" s="23">
        <v>2.35910878112712E-2</v>
      </c>
      <c r="I16" s="2">
        <v>1.91073277655135E-2</v>
      </c>
      <c r="J16" s="29">
        <v>1.8912529550827398E-2</v>
      </c>
      <c r="K16" s="32"/>
    </row>
    <row r="17" spans="2:11" x14ac:dyDescent="0.25">
      <c r="B17">
        <v>2006</v>
      </c>
      <c r="C17" s="27">
        <v>15.11</v>
      </c>
      <c r="D17" s="22">
        <v>19.79</v>
      </c>
      <c r="E17" s="1">
        <v>17.529999999999902</v>
      </c>
      <c r="F17" s="30">
        <v>17.420000000000002</v>
      </c>
      <c r="G17" s="28">
        <v>1.81910055583628E-2</v>
      </c>
      <c r="H17" s="23">
        <v>2.3825281270681599E-2</v>
      </c>
      <c r="I17" s="2">
        <v>2.0655870098163599E-2</v>
      </c>
      <c r="J17" s="29">
        <v>2.0665901262916099E-2</v>
      </c>
      <c r="K17" s="32"/>
    </row>
    <row r="18" spans="2:11" x14ac:dyDescent="0.25">
      <c r="B18">
        <v>2007</v>
      </c>
      <c r="C18" s="27">
        <v>17.079999999999998</v>
      </c>
      <c r="D18" s="22">
        <v>19.760000000000002</v>
      </c>
      <c r="E18" s="1">
        <v>18.604900398406301</v>
      </c>
      <c r="F18" s="30">
        <v>18.690000000000001</v>
      </c>
      <c r="G18" s="28">
        <v>2.0242914979756998E-2</v>
      </c>
      <c r="H18" s="23">
        <v>2.3419203747072601E-2</v>
      </c>
      <c r="I18" s="2">
        <v>2.1559718648685802E-2</v>
      </c>
      <c r="J18" s="29">
        <v>2.1436227224008501E-2</v>
      </c>
      <c r="K18" s="32"/>
    </row>
    <row r="19" spans="2:11" x14ac:dyDescent="0.25">
      <c r="B19">
        <v>2008</v>
      </c>
      <c r="C19" s="27">
        <v>14.4</v>
      </c>
      <c r="D19" s="22">
        <v>20.99</v>
      </c>
      <c r="E19" s="1">
        <v>18.058498023715401</v>
      </c>
      <c r="F19" s="30">
        <v>18.440000000000001</v>
      </c>
      <c r="G19" s="28">
        <v>2.0962363030014201E-2</v>
      </c>
      <c r="H19" s="23">
        <v>3.0868167202572301E-2</v>
      </c>
      <c r="I19" s="2">
        <v>2.4605759084379002E-2</v>
      </c>
      <c r="J19" s="29">
        <v>2.3861171366594301E-2</v>
      </c>
      <c r="K19" s="32"/>
    </row>
    <row r="20" spans="2:11" x14ac:dyDescent="0.25">
      <c r="B20">
        <v>2009</v>
      </c>
      <c r="C20" s="27">
        <v>14.27</v>
      </c>
      <c r="D20" s="22">
        <v>18.34</v>
      </c>
      <c r="E20" s="1">
        <v>16.253214285714201</v>
      </c>
      <c r="F20" s="30">
        <v>16.195</v>
      </c>
      <c r="G20" s="28">
        <v>2.61723009814612E-2</v>
      </c>
      <c r="H20" s="23">
        <v>3.3637000700770803E-2</v>
      </c>
      <c r="I20" s="2">
        <v>2.9687695442537101E-2</v>
      </c>
      <c r="J20" s="29">
        <v>2.9638802826621201E-2</v>
      </c>
      <c r="K20" s="32"/>
    </row>
    <row r="21" spans="2:11" x14ac:dyDescent="0.25">
      <c r="B21">
        <v>2010</v>
      </c>
      <c r="C21" s="27">
        <v>17.78</v>
      </c>
      <c r="D21" s="22">
        <v>23.86</v>
      </c>
      <c r="E21" s="1">
        <v>20.123293650793599</v>
      </c>
      <c r="F21" s="30">
        <v>19.754999999999999</v>
      </c>
      <c r="G21" s="28">
        <v>2.1793797150041899E-2</v>
      </c>
      <c r="H21" s="23">
        <v>2.9246344206974102E-2</v>
      </c>
      <c r="I21" s="2">
        <v>2.5987410393401501E-2</v>
      </c>
      <c r="J21" s="29">
        <v>2.6322451698867402E-2</v>
      </c>
      <c r="K21" s="32"/>
    </row>
    <row r="22" spans="2:11" x14ac:dyDescent="0.25">
      <c r="B22">
        <v>2011</v>
      </c>
      <c r="C22" s="27">
        <v>21.99</v>
      </c>
      <c r="D22" s="22">
        <v>25.5</v>
      </c>
      <c r="E22" s="1">
        <v>23.9602380952381</v>
      </c>
      <c r="F22" s="30">
        <v>24.1</v>
      </c>
      <c r="G22" s="28">
        <v>2.19607843137254E-2</v>
      </c>
      <c r="H22" s="23">
        <v>2.5466120964074499E-2</v>
      </c>
      <c r="I22" s="2">
        <v>2.3430655902110801E-2</v>
      </c>
      <c r="J22" s="29">
        <v>2.3280008516486098E-2</v>
      </c>
      <c r="K22" s="32"/>
    </row>
    <row r="23" spans="2:11" x14ac:dyDescent="0.25">
      <c r="B23">
        <v>2012</v>
      </c>
      <c r="C23" s="27">
        <v>25.01</v>
      </c>
      <c r="D23" s="22">
        <v>33.19</v>
      </c>
      <c r="E23" s="1">
        <v>28.995359999999899</v>
      </c>
      <c r="F23" s="30">
        <v>29.855</v>
      </c>
      <c r="G23" s="28">
        <v>1.8680325399216598E-2</v>
      </c>
      <c r="H23" s="23">
        <v>2.4790083966413402E-2</v>
      </c>
      <c r="I23" s="2">
        <v>2.1560457196180199E-2</v>
      </c>
      <c r="J23" s="29">
        <v>2.10276901529763E-2</v>
      </c>
      <c r="K23" s="32"/>
    </row>
    <row r="24" spans="2:11" x14ac:dyDescent="0.25">
      <c r="B24">
        <v>2013</v>
      </c>
      <c r="C24" s="27">
        <v>30.62</v>
      </c>
      <c r="D24" s="22">
        <v>37.380000000000003</v>
      </c>
      <c r="E24" s="1">
        <v>34.6490079365079</v>
      </c>
      <c r="F24" s="30">
        <v>34.74</v>
      </c>
      <c r="G24" s="28">
        <v>1.81915462814339E-2</v>
      </c>
      <c r="H24" s="23">
        <v>2.22077073807968E-2</v>
      </c>
      <c r="I24" s="2">
        <v>1.96828214080093E-2</v>
      </c>
      <c r="J24" s="29">
        <v>1.95739781232009E-2</v>
      </c>
      <c r="K24" s="32"/>
    </row>
    <row r="25" spans="2:11" x14ac:dyDescent="0.25">
      <c r="B25">
        <v>2014</v>
      </c>
      <c r="C25" s="27">
        <v>31.52</v>
      </c>
      <c r="D25" s="22">
        <v>38.39</v>
      </c>
      <c r="E25" s="1">
        <v>34.8984523809523</v>
      </c>
      <c r="F25" s="30">
        <v>34.965000000000003</v>
      </c>
      <c r="G25" s="28">
        <v>1.9275853086741301E-2</v>
      </c>
      <c r="H25" s="23">
        <v>2.3477157360405999E-2</v>
      </c>
      <c r="I25" s="2">
        <v>2.12549388662597E-2</v>
      </c>
      <c r="J25" s="29">
        <v>2.1176137826486498E-2</v>
      </c>
      <c r="K25" s="32"/>
    </row>
    <row r="26" spans="2:11" x14ac:dyDescent="0.25">
      <c r="B26">
        <v>2015</v>
      </c>
      <c r="C26" s="27">
        <v>35.700000000000003</v>
      </c>
      <c r="D26" s="22">
        <v>43.7</v>
      </c>
      <c r="E26" s="1">
        <v>39.738055555555498</v>
      </c>
      <c r="F26" s="30">
        <v>39.700000000000003</v>
      </c>
      <c r="G26" s="28">
        <v>1.83066361556064E-2</v>
      </c>
      <c r="H26" s="23">
        <v>2.2408963585434101E-2</v>
      </c>
      <c r="I26" s="2">
        <v>2.0203227970911699E-2</v>
      </c>
      <c r="J26" s="29">
        <v>2.01511335012594E-2</v>
      </c>
      <c r="K26" s="32"/>
    </row>
    <row r="27" spans="2:11" x14ac:dyDescent="0.25">
      <c r="B27">
        <v>2016</v>
      </c>
      <c r="C27" s="27">
        <v>39.89</v>
      </c>
      <c r="D27" s="22">
        <v>53.54</v>
      </c>
      <c r="E27" s="1">
        <v>47.807380952380903</v>
      </c>
      <c r="F27" s="30">
        <v>47.71</v>
      </c>
      <c r="G27" s="28">
        <v>1.60627568173328E-2</v>
      </c>
      <c r="H27" s="23">
        <v>2.15592880421158E-2</v>
      </c>
      <c r="I27" s="2">
        <v>1.80717041681604E-2</v>
      </c>
      <c r="J27" s="29">
        <v>1.8025571950985898E-2</v>
      </c>
      <c r="K27" s="32"/>
    </row>
    <row r="28" spans="2:11" x14ac:dyDescent="0.25">
      <c r="B28">
        <v>2017</v>
      </c>
      <c r="C28" s="27">
        <v>44.9</v>
      </c>
      <c r="D28" s="22">
        <v>52.96</v>
      </c>
      <c r="E28" s="1">
        <v>49.266374501991997</v>
      </c>
      <c r="F28" s="30">
        <v>49.47</v>
      </c>
      <c r="G28" s="28">
        <v>1.77492447129909E-2</v>
      </c>
      <c r="H28" s="23">
        <v>2.0935412026726E-2</v>
      </c>
      <c r="I28" s="2">
        <v>1.91154597843326E-2</v>
      </c>
      <c r="J28" s="29">
        <v>1.90129449838187E-2</v>
      </c>
      <c r="K28" s="32"/>
    </row>
    <row r="29" spans="2:11" x14ac:dyDescent="0.25">
      <c r="B29">
        <v>2018</v>
      </c>
      <c r="C29" s="27">
        <v>49.45</v>
      </c>
      <c r="D29" s="22">
        <v>77.92</v>
      </c>
      <c r="E29" s="1">
        <v>59.655498007968198</v>
      </c>
      <c r="F29" s="30">
        <v>57.84</v>
      </c>
      <c r="G29" s="28">
        <v>1.33470225872689E-2</v>
      </c>
      <c r="H29" s="23">
        <v>2.1031344792719901E-2</v>
      </c>
      <c r="I29" s="2">
        <v>1.7761846313469599E-2</v>
      </c>
      <c r="J29" s="29">
        <v>1.7980636237897599E-2</v>
      </c>
      <c r="K29" s="32"/>
    </row>
    <row r="30" spans="2:11" x14ac:dyDescent="0.25">
      <c r="B30">
        <v>2019</v>
      </c>
      <c r="C30" s="27">
        <v>60.6</v>
      </c>
      <c r="D30" s="22">
        <v>86.37</v>
      </c>
      <c r="E30" s="1">
        <v>77.0251190476191</v>
      </c>
      <c r="F30" s="30">
        <v>78.484999999999999</v>
      </c>
      <c r="G30" s="28">
        <v>1.31990274400833E-2</v>
      </c>
      <c r="H30" s="23">
        <v>1.8811881188118801E-2</v>
      </c>
      <c r="I30" s="2">
        <v>1.49158469450865E-2</v>
      </c>
      <c r="J30" s="29">
        <v>1.4538035346741E-2</v>
      </c>
      <c r="K30" s="32"/>
    </row>
    <row r="31" spans="2:11" x14ac:dyDescent="0.25">
      <c r="B31">
        <v>2020</v>
      </c>
      <c r="C31" s="27">
        <v>56.914999999999999</v>
      </c>
      <c r="D31" s="22">
        <v>104.89</v>
      </c>
      <c r="E31" s="1">
        <v>88.159446640316204</v>
      </c>
      <c r="F31" s="30">
        <v>89.75</v>
      </c>
      <c r="G31" s="28">
        <v>1.18219086662217E-2</v>
      </c>
      <c r="H31" s="23">
        <v>2.1786875164719301E-2</v>
      </c>
      <c r="I31" s="2">
        <v>1.42692087553864E-2</v>
      </c>
      <c r="J31" s="29">
        <v>1.38253985951611E-2</v>
      </c>
      <c r="K31" s="32"/>
    </row>
    <row r="32" spans="2:11" x14ac:dyDescent="0.25">
      <c r="B32">
        <v>2021</v>
      </c>
      <c r="C32" s="27">
        <v>78.099999999999994</v>
      </c>
      <c r="D32" s="22">
        <v>96.61</v>
      </c>
      <c r="E32" s="1">
        <v>87.262857142857101</v>
      </c>
      <c r="F32" s="30">
        <v>87.504999999999995</v>
      </c>
      <c r="G32" s="28">
        <v>1.4153397856176499E-2</v>
      </c>
      <c r="H32" s="23">
        <v>1.7413572343149799E-2</v>
      </c>
      <c r="I32" s="2">
        <v>1.5626084427525899E-2</v>
      </c>
      <c r="J32" s="29">
        <v>1.55419702989284E-2</v>
      </c>
      <c r="K32" s="32"/>
    </row>
    <row r="33" spans="2:11" x14ac:dyDescent="0.25">
      <c r="B33">
        <v>2022</v>
      </c>
      <c r="C33" s="27">
        <v>82.54</v>
      </c>
      <c r="D33" s="22">
        <v>104.28</v>
      </c>
      <c r="E33" s="1">
        <v>96.140639999999905</v>
      </c>
      <c r="F33" s="30">
        <v>96.97</v>
      </c>
      <c r="G33" s="28">
        <v>1.41925584963559E-2</v>
      </c>
      <c r="H33" s="23">
        <v>1.7930700266537401E-2</v>
      </c>
      <c r="I33" s="2">
        <v>1.54479757715101E-2</v>
      </c>
      <c r="J33" s="29">
        <v>1.5262452304836501E-2</v>
      </c>
      <c r="K33" s="3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F2-57A8-4AF2-8759-F26D94DB8BCC}">
  <dimension ref="B3:T37"/>
  <sheetViews>
    <sheetView tabSelected="1" workbookViewId="0">
      <selection activeCell="L26" sqref="L26"/>
    </sheetView>
  </sheetViews>
  <sheetFormatPr defaultRowHeight="15" x14ac:dyDescent="0.25"/>
  <cols>
    <col min="3" max="3" width="11.28515625" bestFit="1" customWidth="1"/>
    <col min="4" max="4" width="11.7109375" bestFit="1" customWidth="1"/>
    <col min="6" max="6" width="10.140625" bestFit="1" customWidth="1"/>
    <col min="7" max="7" width="10.5703125" bestFit="1" customWidth="1"/>
    <col min="8" max="8" width="8" bestFit="1" customWidth="1"/>
    <col min="9" max="9" width="10" bestFit="1" customWidth="1"/>
    <col min="10" max="10" width="10.42578125" bestFit="1" customWidth="1"/>
    <col min="12" max="12" width="10" bestFit="1" customWidth="1"/>
    <col min="13" max="13" width="10.42578125" bestFit="1" customWidth="1"/>
    <col min="15" max="15" width="9.7109375" bestFit="1" customWidth="1"/>
    <col min="16" max="16" width="10.5703125" bestFit="1" customWidth="1"/>
    <col min="17" max="17" width="9.85546875" bestFit="1" customWidth="1"/>
    <col min="18" max="19" width="9.7109375" bestFit="1" customWidth="1"/>
    <col min="20" max="20" width="9.42578125" bestFit="1" customWidth="1"/>
  </cols>
  <sheetData>
    <row r="3" spans="2:20" x14ac:dyDescent="0.25">
      <c r="B3" t="s">
        <v>7</v>
      </c>
      <c r="C3" s="4" t="s">
        <v>55</v>
      </c>
      <c r="D3" s="19" t="s">
        <v>56</v>
      </c>
      <c r="E3" t="s">
        <v>57</v>
      </c>
      <c r="F3" s="4" t="s">
        <v>58</v>
      </c>
      <c r="G3" s="19" t="s">
        <v>59</v>
      </c>
      <c r="H3" t="s">
        <v>16</v>
      </c>
      <c r="I3" s="4" t="s">
        <v>60</v>
      </c>
      <c r="J3" s="19" t="s">
        <v>61</v>
      </c>
      <c r="K3" t="s">
        <v>6</v>
      </c>
      <c r="L3" s="4" t="s">
        <v>62</v>
      </c>
      <c r="M3" s="19" t="s">
        <v>63</v>
      </c>
      <c r="N3" t="s">
        <v>64</v>
      </c>
      <c r="O3" s="4" t="s">
        <v>53</v>
      </c>
      <c r="P3" s="19" t="s">
        <v>54</v>
      </c>
      <c r="Q3" s="26" t="s">
        <v>9</v>
      </c>
      <c r="R3" s="26" t="s">
        <v>65</v>
      </c>
      <c r="S3" s="26" t="s">
        <v>66</v>
      </c>
      <c r="T3" s="26" t="s">
        <v>11</v>
      </c>
    </row>
    <row r="4" spans="2:20" x14ac:dyDescent="0.25">
      <c r="B4" t="s">
        <v>76</v>
      </c>
      <c r="C4" s="24">
        <v>5.16</v>
      </c>
      <c r="D4" s="20">
        <v>7.19</v>
      </c>
      <c r="E4" s="3">
        <v>4.58</v>
      </c>
      <c r="F4" s="25">
        <v>1.1266375545851499</v>
      </c>
      <c r="G4" s="21">
        <v>1.5698689956331799</v>
      </c>
      <c r="H4" s="3">
        <v>0.11799999999999999</v>
      </c>
      <c r="I4" s="25">
        <v>43.728813559321999</v>
      </c>
      <c r="J4" s="21">
        <v>60.932203389830498</v>
      </c>
      <c r="K4" s="3">
        <v>0.14499999999999999</v>
      </c>
      <c r="L4" s="25">
        <v>35.586206896551701</v>
      </c>
      <c r="M4" s="21">
        <v>49.586206896551701</v>
      </c>
      <c r="N4" s="3">
        <v>9.5000000000000001E-2</v>
      </c>
      <c r="O4" s="38">
        <v>54.315789473684198</v>
      </c>
      <c r="P4" s="39">
        <v>75.684210526315795</v>
      </c>
      <c r="Q4" s="31" t="e">
        <f>(Table2[[#This Row],[Rev]]-E3)/E3</f>
        <v>#VALUE!</v>
      </c>
      <c r="R4" s="31" t="e">
        <f>(Table2[[#This Row],[FCF]]-H3)/H3</f>
        <v>#VALUE!</v>
      </c>
      <c r="S4" s="31" t="e">
        <f>(Table2[[#This Row],[EPS]]-K3)/K3</f>
        <v>#VALUE!</v>
      </c>
      <c r="T4" s="31" t="e">
        <f>(Table2[[#This Row],[Div]]-N3)/N3</f>
        <v>#VALUE!</v>
      </c>
    </row>
    <row r="5" spans="2:20" x14ac:dyDescent="0.25">
      <c r="B5" t="s">
        <v>77</v>
      </c>
      <c r="C5" s="24">
        <v>5.13</v>
      </c>
      <c r="D5" s="20">
        <v>7.56</v>
      </c>
      <c r="E5" s="3">
        <v>4.8040000000000003</v>
      </c>
      <c r="F5" s="25">
        <v>1.0678601165695201</v>
      </c>
      <c r="G5" s="21">
        <v>1.5736885928393001</v>
      </c>
      <c r="H5" s="3">
        <v>1.4E-2</v>
      </c>
      <c r="I5" s="25">
        <v>366.42857142857099</v>
      </c>
      <c r="J5" s="21">
        <v>540</v>
      </c>
      <c r="K5" s="3">
        <v>0.111</v>
      </c>
      <c r="L5" s="25">
        <v>46.216216216216203</v>
      </c>
      <c r="M5" s="21">
        <v>68.108108108108098</v>
      </c>
      <c r="N5" s="3">
        <v>0.11</v>
      </c>
      <c r="O5" s="38">
        <v>46.636363636363598</v>
      </c>
      <c r="P5" s="39">
        <v>68.727272727272705</v>
      </c>
      <c r="Q5" s="31">
        <f>(Table2[[#This Row],[Rev]]-E4)/E4</f>
        <v>4.8908296943231483E-2</v>
      </c>
      <c r="R5" s="31">
        <f>(Table2[[#This Row],[FCF]]-H4)/H4</f>
        <v>-0.88135593220338981</v>
      </c>
      <c r="S5" s="31">
        <f>(Table2[[#This Row],[EPS]]-K4)/K4</f>
        <v>-0.2344827586206896</v>
      </c>
      <c r="T5" s="31">
        <f>(Table2[[#This Row],[Div]]-N4)/N4</f>
        <v>0.15789473684210525</v>
      </c>
    </row>
    <row r="6" spans="2:20" x14ac:dyDescent="0.25">
      <c r="B6" t="s">
        <v>78</v>
      </c>
      <c r="C6" s="24">
        <v>4.5</v>
      </c>
      <c r="D6" s="20">
        <v>6.16</v>
      </c>
      <c r="E6" s="3">
        <v>5.218</v>
      </c>
      <c r="F6" s="25">
        <v>0.86239938673821304</v>
      </c>
      <c r="G6" s="21">
        <v>1.18052893829053</v>
      </c>
      <c r="H6" s="3">
        <v>-4.7E-2</v>
      </c>
      <c r="I6" s="25">
        <v>-95.744680851063805</v>
      </c>
      <c r="J6" s="21">
        <v>-131.063829787234</v>
      </c>
      <c r="K6" s="3">
        <v>9.4E-2</v>
      </c>
      <c r="L6" s="25">
        <v>47.872340425531902</v>
      </c>
      <c r="M6" s="21">
        <v>65.531914893617</v>
      </c>
      <c r="N6" s="3">
        <v>0.12</v>
      </c>
      <c r="O6" s="38">
        <v>37.5</v>
      </c>
      <c r="P6" s="39">
        <v>51.3333333333333</v>
      </c>
      <c r="Q6" s="31">
        <f>(Table2[[#This Row],[Rev]]-E5)/E5</f>
        <v>8.6178184845961625E-2</v>
      </c>
      <c r="R6" s="31">
        <f>(Table2[[#This Row],[FCF]]-H5)/H5</f>
        <v>-4.3571428571428568</v>
      </c>
      <c r="S6" s="31">
        <f>(Table2[[#This Row],[EPS]]-K5)/K5</f>
        <v>-0.15315315315315317</v>
      </c>
      <c r="T6" s="31">
        <f>(Table2[[#This Row],[Div]]-N5)/N5</f>
        <v>9.090909090909087E-2</v>
      </c>
    </row>
    <row r="7" spans="2:20" x14ac:dyDescent="0.25">
      <c r="B7" t="s">
        <v>79</v>
      </c>
      <c r="C7" s="24">
        <v>4.53</v>
      </c>
      <c r="D7" s="20">
        <v>6.63</v>
      </c>
      <c r="E7" s="3">
        <v>5.7240000000000002</v>
      </c>
      <c r="F7" s="25">
        <v>0.791404612159329</v>
      </c>
      <c r="G7" s="21">
        <v>1.15828092243186</v>
      </c>
      <c r="H7" s="3">
        <v>-7.0000000000000007E-2</v>
      </c>
      <c r="I7" s="25">
        <v>-64.714285714285694</v>
      </c>
      <c r="J7" s="21">
        <v>-94.714285714285694</v>
      </c>
      <c r="K7" s="3">
        <v>0.3</v>
      </c>
      <c r="L7" s="25">
        <v>15.1</v>
      </c>
      <c r="M7" s="21">
        <v>22.1</v>
      </c>
      <c r="N7" s="3">
        <v>0.13</v>
      </c>
      <c r="O7" s="38">
        <v>34.846153846153797</v>
      </c>
      <c r="P7" s="39">
        <v>51</v>
      </c>
      <c r="Q7" s="31">
        <f>(Table2[[#This Row],[Rev]]-E6)/E6</f>
        <v>9.6972019931008097E-2</v>
      </c>
      <c r="R7" s="31">
        <f>(Table2[[#This Row],[FCF]]-H6)/H6</f>
        <v>0.48936170212765973</v>
      </c>
      <c r="S7" s="31">
        <f>(Table2[[#This Row],[EPS]]-K6)/K6</f>
        <v>2.1914893617021276</v>
      </c>
      <c r="T7" s="31">
        <f>(Table2[[#This Row],[Div]]-N6)/N6</f>
        <v>8.3333333333333412E-2</v>
      </c>
    </row>
    <row r="8" spans="2:20" x14ac:dyDescent="0.25">
      <c r="B8" t="s">
        <v>80</v>
      </c>
      <c r="C8" s="24">
        <v>4.8099999999999996</v>
      </c>
      <c r="D8" s="20">
        <v>6.25</v>
      </c>
      <c r="E8" s="3">
        <v>5.5380000000000003</v>
      </c>
      <c r="F8" s="25">
        <v>0.86854460093896702</v>
      </c>
      <c r="G8" s="21">
        <v>1.1285662694113301</v>
      </c>
      <c r="H8" s="3">
        <v>0.40600000000000003</v>
      </c>
      <c r="I8" s="25">
        <v>11.847290640394</v>
      </c>
      <c r="J8" s="21">
        <v>15.394088669950699</v>
      </c>
      <c r="K8" s="3">
        <v>6.5000000000000002E-2</v>
      </c>
      <c r="L8" s="25">
        <v>73.999999999999901</v>
      </c>
      <c r="M8" s="21">
        <v>96.153846153846104</v>
      </c>
      <c r="N8" s="3">
        <v>0.14000000000000001</v>
      </c>
      <c r="O8" s="38">
        <v>34.357142857142797</v>
      </c>
      <c r="P8" s="39">
        <v>44.642857142857103</v>
      </c>
      <c r="Q8" s="31">
        <f>(Table2[[#This Row],[Rev]]-E7)/E7</f>
        <v>-3.249475890985324E-2</v>
      </c>
      <c r="R8" s="31">
        <f>(Table2[[#This Row],[FCF]]-H7)/H7</f>
        <v>-6.8</v>
      </c>
      <c r="S8" s="31">
        <f>(Table2[[#This Row],[EPS]]-K7)/K7</f>
        <v>-0.78333333333333333</v>
      </c>
      <c r="T8" s="31">
        <f>(Table2[[#This Row],[Div]]-N7)/N7</f>
        <v>7.6923076923076983E-2</v>
      </c>
    </row>
    <row r="9" spans="2:20" x14ac:dyDescent="0.25">
      <c r="B9" t="s">
        <v>81</v>
      </c>
      <c r="C9" s="24">
        <v>5.66</v>
      </c>
      <c r="D9" s="20">
        <v>6.77</v>
      </c>
      <c r="E9" s="3">
        <v>7.0529999999999999</v>
      </c>
      <c r="F9" s="25">
        <v>0.80249539203175901</v>
      </c>
      <c r="G9" s="21">
        <v>0.95987523039841105</v>
      </c>
      <c r="H9" s="3">
        <v>0.53800000000000003</v>
      </c>
      <c r="I9" s="25">
        <v>10.520446096654201</v>
      </c>
      <c r="J9" s="21">
        <v>12.5836431226765</v>
      </c>
      <c r="K9" s="3">
        <v>0.16300000000000001</v>
      </c>
      <c r="L9" s="25">
        <v>34.723926380368098</v>
      </c>
      <c r="M9" s="21">
        <v>41.533742331288302</v>
      </c>
      <c r="N9" s="3">
        <v>0.15</v>
      </c>
      <c r="O9" s="38">
        <v>37.733333333333299</v>
      </c>
      <c r="P9" s="39">
        <v>45.133333333333297</v>
      </c>
      <c r="Q9" s="31">
        <f>(Table2[[#This Row],[Rev]]-E8)/E8</f>
        <v>0.27356446370530868</v>
      </c>
      <c r="R9" s="31">
        <f>(Table2[[#This Row],[FCF]]-H8)/H8</f>
        <v>0.3251231527093596</v>
      </c>
      <c r="S9" s="31">
        <f>(Table2[[#This Row],[EPS]]-K8)/K8</f>
        <v>1.5076923076923077</v>
      </c>
      <c r="T9" s="31">
        <f>(Table2[[#This Row],[Div]]-N8)/N8</f>
        <v>7.1428571428571286E-2</v>
      </c>
    </row>
    <row r="10" spans="2:20" x14ac:dyDescent="0.25">
      <c r="B10" t="s">
        <v>82</v>
      </c>
      <c r="C10" s="24">
        <v>6.59</v>
      </c>
      <c r="D10" s="20">
        <v>9.02</v>
      </c>
      <c r="E10" s="3">
        <v>6.3879999999999999</v>
      </c>
      <c r="F10" s="25">
        <v>1.03162179085785</v>
      </c>
      <c r="G10" s="21">
        <v>1.4120225422667501</v>
      </c>
      <c r="H10" s="3">
        <v>0.27300000000000002</v>
      </c>
      <c r="I10" s="25">
        <v>24.1391941391941</v>
      </c>
      <c r="J10" s="21">
        <v>33.040293040293001</v>
      </c>
      <c r="K10" s="3">
        <v>0.35299999999999998</v>
      </c>
      <c r="L10" s="25">
        <v>18.6685552407932</v>
      </c>
      <c r="M10" s="21">
        <v>25.552407932011299</v>
      </c>
      <c r="N10" s="3">
        <v>0.16</v>
      </c>
      <c r="O10" s="38">
        <v>41.1875</v>
      </c>
      <c r="P10" s="39">
        <v>56.374999999999901</v>
      </c>
      <c r="Q10" s="31">
        <f>(Table2[[#This Row],[Rev]]-E9)/E9</f>
        <v>-9.4286119381823338E-2</v>
      </c>
      <c r="R10" s="31">
        <f>(Table2[[#This Row],[FCF]]-H9)/H9</f>
        <v>-0.49256505576208176</v>
      </c>
      <c r="S10" s="31">
        <f>(Table2[[#This Row],[EPS]]-K9)/K9</f>
        <v>1.1656441717791408</v>
      </c>
      <c r="T10" s="31">
        <f>(Table2[[#This Row],[Div]]-N9)/N9</f>
        <v>6.6666666666666735E-2</v>
      </c>
    </row>
    <row r="11" spans="2:20" x14ac:dyDescent="0.25">
      <c r="B11" t="s">
        <v>83</v>
      </c>
      <c r="C11" s="24">
        <v>6.69</v>
      </c>
      <c r="D11" s="20">
        <v>8.6300000000000008</v>
      </c>
      <c r="E11" s="3">
        <v>6.9450000000000003</v>
      </c>
      <c r="F11" s="25">
        <v>0.96328293736501003</v>
      </c>
      <c r="G11" s="21">
        <v>1.2426205903527701</v>
      </c>
      <c r="H11" s="3">
        <v>0.623</v>
      </c>
      <c r="I11" s="25">
        <v>10.738362760834599</v>
      </c>
      <c r="J11" s="21">
        <v>13.852327447833</v>
      </c>
      <c r="K11" s="3">
        <v>0.35799999999999998</v>
      </c>
      <c r="L11" s="25">
        <v>18.687150837988799</v>
      </c>
      <c r="M11" s="21">
        <v>24.106145251396601</v>
      </c>
      <c r="N11" s="3">
        <v>0.17</v>
      </c>
      <c r="O11" s="38">
        <v>39.352941176470502</v>
      </c>
      <c r="P11" s="39">
        <v>50.764705882352899</v>
      </c>
      <c r="Q11" s="31">
        <f>(Table2[[#This Row],[Rev]]-E10)/E10</f>
        <v>8.7194740137758353E-2</v>
      </c>
      <c r="R11" s="31">
        <f>(Table2[[#This Row],[FCF]]-H10)/H10</f>
        <v>1.2820512820512819</v>
      </c>
      <c r="S11" s="31">
        <f>(Table2[[#This Row],[EPS]]-K10)/K10</f>
        <v>1.4164305949008513E-2</v>
      </c>
      <c r="T11" s="31">
        <f>(Table2[[#This Row],[Div]]-N10)/N10</f>
        <v>6.2500000000000056E-2</v>
      </c>
    </row>
    <row r="12" spans="2:20" x14ac:dyDescent="0.25">
      <c r="B12" t="s">
        <v>84</v>
      </c>
      <c r="C12" s="24">
        <v>6.02</v>
      </c>
      <c r="D12" s="20">
        <v>9.31</v>
      </c>
      <c r="E12" s="3">
        <v>7.351</v>
      </c>
      <c r="F12" s="25">
        <v>0.818936199156577</v>
      </c>
      <c r="G12" s="21">
        <v>1.2664943545095899</v>
      </c>
      <c r="H12" s="3">
        <v>0.53400000000000003</v>
      </c>
      <c r="I12" s="25">
        <v>11.2734082397003</v>
      </c>
      <c r="J12" s="21">
        <v>17.434456928838902</v>
      </c>
      <c r="K12" s="3">
        <v>0.495</v>
      </c>
      <c r="L12" s="25">
        <v>12.1616161616161</v>
      </c>
      <c r="M12" s="21">
        <v>18.808080808080799</v>
      </c>
      <c r="N12" s="3">
        <v>0.19</v>
      </c>
      <c r="O12" s="38">
        <v>31.684210526315699</v>
      </c>
      <c r="P12" s="39">
        <v>49</v>
      </c>
      <c r="Q12" s="31">
        <f>(Table2[[#This Row],[Rev]]-E11)/E11</f>
        <v>5.845932325413962E-2</v>
      </c>
      <c r="R12" s="31">
        <f>(Table2[[#This Row],[FCF]]-H11)/H11</f>
        <v>-0.14285714285714279</v>
      </c>
      <c r="S12" s="31">
        <f>(Table2[[#This Row],[EPS]]-K11)/K11</f>
        <v>0.38268156424581012</v>
      </c>
      <c r="T12" s="31">
        <f>(Table2[[#This Row],[Div]]-N11)/N11</f>
        <v>0.11764705882352934</v>
      </c>
    </row>
    <row r="13" spans="2:20" x14ac:dyDescent="0.25">
      <c r="B13" t="s">
        <v>85</v>
      </c>
      <c r="C13" s="24">
        <v>8.56</v>
      </c>
      <c r="D13" s="20">
        <v>11.5</v>
      </c>
      <c r="E13" s="3">
        <v>6.923</v>
      </c>
      <c r="F13" s="25">
        <v>1.23645818286869</v>
      </c>
      <c r="G13" s="21">
        <v>1.6611295681063101</v>
      </c>
      <c r="H13" s="3">
        <v>0.33</v>
      </c>
      <c r="I13" s="25">
        <v>25.939393939393899</v>
      </c>
      <c r="J13" s="21">
        <v>34.848484848484802</v>
      </c>
      <c r="K13" s="3">
        <v>0.26300000000000001</v>
      </c>
      <c r="L13" s="25">
        <v>32.547528517110202</v>
      </c>
      <c r="M13" s="21">
        <v>43.726235741444803</v>
      </c>
      <c r="N13" s="3">
        <v>0.2</v>
      </c>
      <c r="O13" s="38">
        <v>42.8</v>
      </c>
      <c r="P13" s="39">
        <v>57.5</v>
      </c>
      <c r="Q13" s="31">
        <f>(Table2[[#This Row],[Rev]]-E12)/E12</f>
        <v>-5.8223370969936052E-2</v>
      </c>
      <c r="R13" s="31">
        <f>(Table2[[#This Row],[FCF]]-H12)/H12</f>
        <v>-0.38202247191011235</v>
      </c>
      <c r="S13" s="31">
        <f>(Table2[[#This Row],[EPS]]-K12)/K12</f>
        <v>-0.46868686868686865</v>
      </c>
      <c r="T13" s="31">
        <f>(Table2[[#This Row],[Div]]-N12)/N12</f>
        <v>5.2631578947368467E-2</v>
      </c>
    </row>
    <row r="14" spans="2:20" x14ac:dyDescent="0.25">
      <c r="B14" t="s">
        <v>86</v>
      </c>
      <c r="C14" s="24">
        <v>10.18</v>
      </c>
      <c r="D14" s="20">
        <v>13.47</v>
      </c>
      <c r="E14" s="3">
        <v>7.165</v>
      </c>
      <c r="F14" s="25">
        <v>1.4207955338450799</v>
      </c>
      <c r="G14" s="21">
        <v>1.87997208653175</v>
      </c>
      <c r="H14" s="3">
        <v>0.39600000000000002</v>
      </c>
      <c r="I14" s="25">
        <v>25.707070707070699</v>
      </c>
      <c r="J14" s="21">
        <v>34.015151515151501</v>
      </c>
      <c r="K14" s="3">
        <v>0.63</v>
      </c>
      <c r="L14" s="25">
        <v>16.158730158730101</v>
      </c>
      <c r="M14" s="21">
        <v>21.380952380952301</v>
      </c>
      <c r="N14" s="3">
        <v>0.21</v>
      </c>
      <c r="O14" s="38">
        <v>48.476190476190403</v>
      </c>
      <c r="P14" s="39">
        <v>64.142857142857096</v>
      </c>
      <c r="Q14" s="31">
        <f>(Table2[[#This Row],[Rev]]-E13)/E13</f>
        <v>3.495594395493283E-2</v>
      </c>
      <c r="R14" s="31">
        <f>(Table2[[#This Row],[FCF]]-H13)/H13</f>
        <v>0.2</v>
      </c>
      <c r="S14" s="31">
        <f>(Table2[[#This Row],[EPS]]-K13)/K13</f>
        <v>1.3954372623574143</v>
      </c>
      <c r="T14" s="31">
        <f>(Table2[[#This Row],[Div]]-N13)/N13</f>
        <v>4.9999999999999906E-2</v>
      </c>
    </row>
    <row r="15" spans="2:20" x14ac:dyDescent="0.25">
      <c r="B15" t="s">
        <v>87</v>
      </c>
      <c r="C15" s="24">
        <v>11.05</v>
      </c>
      <c r="D15" s="20">
        <v>15.11</v>
      </c>
      <c r="E15" s="3">
        <v>7.9669999999999996</v>
      </c>
      <c r="F15" s="25">
        <v>1.3869712564327801</v>
      </c>
      <c r="G15" s="21">
        <v>1.89657336513116</v>
      </c>
      <c r="H15" s="3">
        <v>0.34799999999999998</v>
      </c>
      <c r="I15" s="25">
        <v>31.752873563218301</v>
      </c>
      <c r="J15" s="21">
        <v>43.419540229885001</v>
      </c>
      <c r="K15" s="3">
        <v>0.74</v>
      </c>
      <c r="L15" s="25">
        <v>14.9324324324324</v>
      </c>
      <c r="M15" s="21">
        <v>20.418918918918902</v>
      </c>
      <c r="N15" s="3">
        <v>0.23</v>
      </c>
      <c r="O15" s="38">
        <v>48.043478260869499</v>
      </c>
      <c r="P15" s="39">
        <v>65.695652173913004</v>
      </c>
      <c r="Q15" s="31">
        <f>(Table2[[#This Row],[Rev]]-E14)/E14</f>
        <v>0.11193300767620372</v>
      </c>
      <c r="R15" s="31">
        <f>(Table2[[#This Row],[FCF]]-H14)/H14</f>
        <v>-0.12121212121212131</v>
      </c>
      <c r="S15" s="31">
        <f>(Table2[[#This Row],[EPS]]-K14)/K14</f>
        <v>0.17460317460317459</v>
      </c>
      <c r="T15" s="31">
        <f>(Table2[[#This Row],[Div]]-N14)/N14</f>
        <v>9.523809523809533E-2</v>
      </c>
    </row>
    <row r="16" spans="2:20" x14ac:dyDescent="0.25">
      <c r="B16" t="s">
        <v>88</v>
      </c>
      <c r="C16" s="24">
        <v>14.42</v>
      </c>
      <c r="D16" s="20">
        <v>18.71</v>
      </c>
      <c r="E16" s="3">
        <v>8.9510000000000005</v>
      </c>
      <c r="F16" s="25">
        <v>1.61099318511898</v>
      </c>
      <c r="G16" s="21">
        <v>2.09026924365992</v>
      </c>
      <c r="H16" s="3">
        <v>0.99099999999999999</v>
      </c>
      <c r="I16" s="25">
        <v>14.5509586276488</v>
      </c>
      <c r="J16" s="21">
        <v>18.879919273461098</v>
      </c>
      <c r="K16" s="3">
        <v>0.76</v>
      </c>
      <c r="L16" s="25">
        <v>18.973684210526301</v>
      </c>
      <c r="M16" s="21">
        <v>24.618421052631501</v>
      </c>
      <c r="N16" s="3">
        <v>0.28000000000000003</v>
      </c>
      <c r="O16" s="38">
        <v>51.499999999999901</v>
      </c>
      <c r="P16" s="39">
        <v>66.821428571428498</v>
      </c>
      <c r="Q16" s="31">
        <f>(Table2[[#This Row],[Rev]]-E15)/E15</f>
        <v>0.12350947659093774</v>
      </c>
      <c r="R16" s="31">
        <f>(Table2[[#This Row],[FCF]]-H15)/H15</f>
        <v>1.8477011494252875</v>
      </c>
      <c r="S16" s="31">
        <f>(Table2[[#This Row],[EPS]]-K15)/K15</f>
        <v>2.7027027027027053E-2</v>
      </c>
      <c r="T16" s="31">
        <f>(Table2[[#This Row],[Div]]-N15)/N15</f>
        <v>0.21739130434782614</v>
      </c>
    </row>
    <row r="17" spans="2:20" x14ac:dyDescent="0.25">
      <c r="B17" t="s">
        <v>89</v>
      </c>
      <c r="C17" s="24">
        <v>14.62</v>
      </c>
      <c r="D17" s="20">
        <v>19.53</v>
      </c>
      <c r="E17" s="3">
        <v>9.4079999999999995</v>
      </c>
      <c r="F17" s="25">
        <v>1.5539965986394499</v>
      </c>
      <c r="G17" s="21">
        <v>2.0758928571428501</v>
      </c>
      <c r="H17" s="3">
        <v>0.96299999999999997</v>
      </c>
      <c r="I17" s="25">
        <v>15.1817237798546</v>
      </c>
      <c r="J17" s="21">
        <v>20.280373831775702</v>
      </c>
      <c r="K17" s="3">
        <v>0.78</v>
      </c>
      <c r="L17" s="25">
        <v>18.743589743589698</v>
      </c>
      <c r="M17" s="21">
        <v>25.038461538461501</v>
      </c>
      <c r="N17" s="3">
        <v>0.32</v>
      </c>
      <c r="O17" s="38">
        <v>45.6875</v>
      </c>
      <c r="P17" s="39">
        <v>61.03125</v>
      </c>
      <c r="Q17" s="31">
        <f>(Table2[[#This Row],[Rev]]-E16)/E16</f>
        <v>5.1055747961121542E-2</v>
      </c>
      <c r="R17" s="31">
        <f>(Table2[[#This Row],[FCF]]-H16)/H16</f>
        <v>-2.8254288597376411E-2</v>
      </c>
      <c r="S17" s="31">
        <f>(Table2[[#This Row],[EPS]]-K16)/K16</f>
        <v>2.6315789473684233E-2</v>
      </c>
      <c r="T17" s="31">
        <f>(Table2[[#This Row],[Div]]-N16)/N16</f>
        <v>0.14285714285714277</v>
      </c>
    </row>
    <row r="18" spans="2:20" x14ac:dyDescent="0.25">
      <c r="B18" t="s">
        <v>90</v>
      </c>
      <c r="C18" s="24">
        <v>14.91</v>
      </c>
      <c r="D18" s="20">
        <v>19.46</v>
      </c>
      <c r="E18" s="3">
        <v>10.076000000000001</v>
      </c>
      <c r="F18" s="25">
        <v>1.47975387058356</v>
      </c>
      <c r="G18" s="21">
        <v>1.93132195315601</v>
      </c>
      <c r="H18" s="3">
        <v>0.83799999999999997</v>
      </c>
      <c r="I18" s="25">
        <v>17.7923627684964</v>
      </c>
      <c r="J18" s="21">
        <v>23.2219570405727</v>
      </c>
      <c r="K18" s="3">
        <v>0.75</v>
      </c>
      <c r="L18" s="25">
        <v>19.88</v>
      </c>
      <c r="M18" s="21">
        <v>25.946666666666601</v>
      </c>
      <c r="N18" s="3">
        <v>0.36</v>
      </c>
      <c r="O18" s="38">
        <v>41.4166666666666</v>
      </c>
      <c r="P18" s="39">
        <v>54.0555555555555</v>
      </c>
      <c r="Q18" s="31">
        <f>(Table2[[#This Row],[Rev]]-E17)/E17</f>
        <v>7.1003401360544338E-2</v>
      </c>
      <c r="R18" s="31">
        <f>(Table2[[#This Row],[FCF]]-H17)/H17</f>
        <v>-0.12980269989615784</v>
      </c>
      <c r="S18" s="31">
        <f>(Table2[[#This Row],[EPS]]-K17)/K17</f>
        <v>-3.8461538461538491E-2</v>
      </c>
      <c r="T18" s="31">
        <f>(Table2[[#This Row],[Div]]-N17)/N17</f>
        <v>0.12499999999999993</v>
      </c>
    </row>
    <row r="19" spans="2:20" x14ac:dyDescent="0.25">
      <c r="B19" t="s">
        <v>91</v>
      </c>
      <c r="C19" s="24">
        <v>17.079999999999998</v>
      </c>
      <c r="D19" s="20">
        <v>19.79</v>
      </c>
      <c r="E19" s="3">
        <v>10.962999999999999</v>
      </c>
      <c r="F19" s="25">
        <v>1.55796770956854</v>
      </c>
      <c r="G19" s="21">
        <v>1.8051628203958701</v>
      </c>
      <c r="H19" s="3">
        <v>0.54900000000000004</v>
      </c>
      <c r="I19" s="25">
        <v>31.1111111111111</v>
      </c>
      <c r="J19" s="21">
        <v>36.047358834244001</v>
      </c>
      <c r="K19" s="3">
        <v>0.86499999999999999</v>
      </c>
      <c r="L19" s="25">
        <v>19.745664739884301</v>
      </c>
      <c r="M19" s="21">
        <v>22.878612716763001</v>
      </c>
      <c r="N19" s="3">
        <v>0.4</v>
      </c>
      <c r="O19" s="38">
        <v>42.699999999999903</v>
      </c>
      <c r="P19" s="39">
        <v>49.474999999999902</v>
      </c>
      <c r="Q19" s="31">
        <f>(Table2[[#This Row],[Rev]]-E18)/E18</f>
        <v>8.8030964668519118E-2</v>
      </c>
      <c r="R19" s="31">
        <f>(Table2[[#This Row],[FCF]]-H18)/H18</f>
        <v>-0.34486873508353216</v>
      </c>
      <c r="S19" s="31">
        <f>(Table2[[#This Row],[EPS]]-K18)/K18</f>
        <v>0.15333333333333332</v>
      </c>
      <c r="T19" s="31">
        <f>(Table2[[#This Row],[Div]]-N18)/N18</f>
        <v>0.11111111111111122</v>
      </c>
    </row>
    <row r="20" spans="2:20" x14ac:dyDescent="0.25">
      <c r="B20" t="s">
        <v>92</v>
      </c>
      <c r="C20" s="24">
        <v>14.4</v>
      </c>
      <c r="D20" s="20">
        <v>20.99</v>
      </c>
      <c r="E20" s="3">
        <v>12.051</v>
      </c>
      <c r="F20" s="25">
        <v>1.19492158327109</v>
      </c>
      <c r="G20" s="21">
        <v>1.7417641689486301</v>
      </c>
      <c r="H20" s="3">
        <v>0.86799999999999999</v>
      </c>
      <c r="I20" s="25">
        <v>16.589861751152</v>
      </c>
      <c r="J20" s="21">
        <v>24.182027649769498</v>
      </c>
      <c r="K20" s="3">
        <v>0.97</v>
      </c>
      <c r="L20" s="25">
        <v>14.845360824742199</v>
      </c>
      <c r="M20" s="21">
        <v>21.6391752577319</v>
      </c>
      <c r="N20" s="3">
        <v>0.44</v>
      </c>
      <c r="O20" s="38">
        <v>32.727272727272698</v>
      </c>
      <c r="P20" s="39">
        <v>47.704545454545404</v>
      </c>
      <c r="Q20" s="31">
        <f>(Table2[[#This Row],[Rev]]-E19)/E19</f>
        <v>9.9242907963148871E-2</v>
      </c>
      <c r="R20" s="31">
        <f>(Table2[[#This Row],[FCF]]-H19)/H19</f>
        <v>0.58105646630236785</v>
      </c>
      <c r="S20" s="31">
        <f>(Table2[[#This Row],[EPS]]-K19)/K19</f>
        <v>0.1213872832369942</v>
      </c>
      <c r="T20" s="31">
        <f>(Table2[[#This Row],[Div]]-N19)/N19</f>
        <v>9.999999999999995E-2</v>
      </c>
    </row>
    <row r="21" spans="2:20" x14ac:dyDescent="0.25">
      <c r="B21" t="s">
        <v>93</v>
      </c>
      <c r="C21" s="24">
        <v>14.27</v>
      </c>
      <c r="D21" s="20">
        <v>18.23</v>
      </c>
      <c r="E21" s="3">
        <v>12.064</v>
      </c>
      <c r="F21" s="25">
        <v>1.18285809018567</v>
      </c>
      <c r="G21" s="21">
        <v>1.5111074270556999</v>
      </c>
      <c r="H21" s="3">
        <v>1.26</v>
      </c>
      <c r="I21" s="25">
        <v>11.325396825396799</v>
      </c>
      <c r="J21" s="21">
        <v>14.468253968253901</v>
      </c>
      <c r="K21" s="3">
        <v>1.135</v>
      </c>
      <c r="L21" s="25">
        <v>12.5726872246696</v>
      </c>
      <c r="M21" s="21">
        <v>16.061674008810499</v>
      </c>
      <c r="N21" s="3">
        <v>0.48</v>
      </c>
      <c r="O21" s="38">
        <v>29.7291666666666</v>
      </c>
      <c r="P21" s="39">
        <v>37.9791666666666</v>
      </c>
      <c r="Q21" s="31">
        <f>(Table2[[#This Row],[Rev]]-E20)/E20</f>
        <v>1.0787486515641772E-3</v>
      </c>
      <c r="R21" s="31">
        <f>(Table2[[#This Row],[FCF]]-H20)/H20</f>
        <v>0.45161290322580649</v>
      </c>
      <c r="S21" s="31">
        <f>(Table2[[#This Row],[EPS]]-K20)/K20</f>
        <v>0.17010309278350519</v>
      </c>
      <c r="T21" s="31">
        <f>(Table2[[#This Row],[Div]]-N20)/N20</f>
        <v>9.090909090909087E-2</v>
      </c>
    </row>
    <row r="22" spans="2:20" x14ac:dyDescent="0.25">
      <c r="B22" t="s">
        <v>94</v>
      </c>
      <c r="C22" s="24">
        <v>17.78</v>
      </c>
      <c r="D22" s="20">
        <v>22.41</v>
      </c>
      <c r="E22" s="3">
        <v>12.385999999999999</v>
      </c>
      <c r="F22" s="25">
        <v>1.43549168415953</v>
      </c>
      <c r="G22" s="21">
        <v>1.80930082351041</v>
      </c>
      <c r="H22" s="3">
        <v>1.1080000000000001</v>
      </c>
      <c r="I22" s="25">
        <v>16.0469314079422</v>
      </c>
      <c r="J22" s="21">
        <v>20.225631768953001</v>
      </c>
      <c r="K22" s="3">
        <v>1.375</v>
      </c>
      <c r="L22" s="25">
        <v>12.930909090908999</v>
      </c>
      <c r="M22" s="21">
        <v>16.298181818181799</v>
      </c>
      <c r="N22" s="3">
        <v>0.52</v>
      </c>
      <c r="O22" s="38">
        <v>34.192307692307601</v>
      </c>
      <c r="P22" s="39">
        <v>43.096153846153797</v>
      </c>
      <c r="Q22" s="31">
        <f>(Table2[[#This Row],[Rev]]-E21)/E21</f>
        <v>2.6690981432360674E-2</v>
      </c>
      <c r="R22" s="31">
        <f>(Table2[[#This Row],[FCF]]-H21)/H21</f>
        <v>-0.12063492063492057</v>
      </c>
      <c r="S22" s="31">
        <f>(Table2[[#This Row],[EPS]]-K21)/K21</f>
        <v>0.21145374449339205</v>
      </c>
      <c r="T22" s="31">
        <f>(Table2[[#This Row],[Div]]-N21)/N21</f>
        <v>8.3333333333333412E-2</v>
      </c>
    </row>
    <row r="23" spans="2:20" x14ac:dyDescent="0.25">
      <c r="B23" t="s">
        <v>95</v>
      </c>
      <c r="C23" s="24">
        <v>21.99</v>
      </c>
      <c r="D23" s="20">
        <v>25.5</v>
      </c>
      <c r="E23" s="3">
        <v>13.766</v>
      </c>
      <c r="F23" s="25">
        <v>1.5974139183495499</v>
      </c>
      <c r="G23" s="21">
        <v>1.85238994624437</v>
      </c>
      <c r="H23" s="3">
        <v>0.90600000000000003</v>
      </c>
      <c r="I23" s="25">
        <v>24.2715231788079</v>
      </c>
      <c r="J23" s="21">
        <v>28.145695364238399</v>
      </c>
      <c r="K23" s="3">
        <v>1.395</v>
      </c>
      <c r="L23" s="25">
        <v>15.763440860215001</v>
      </c>
      <c r="M23" s="21">
        <v>18.279569892473098</v>
      </c>
      <c r="N23" s="3">
        <v>0.56000000000000005</v>
      </c>
      <c r="O23" s="38">
        <v>39.267857142857103</v>
      </c>
      <c r="P23" s="39">
        <v>45.535714285714199</v>
      </c>
      <c r="Q23" s="31">
        <f>(Table2[[#This Row],[Rev]]-E22)/E22</f>
        <v>0.11141611496851291</v>
      </c>
      <c r="R23" s="31">
        <f>(Table2[[#This Row],[FCF]]-H22)/H22</f>
        <v>-0.18231046931407946</v>
      </c>
      <c r="S23" s="31">
        <f>(Table2[[#This Row],[EPS]]-K22)/K22</f>
        <v>1.4545454545454558E-2</v>
      </c>
      <c r="T23" s="31">
        <f>(Table2[[#This Row],[Div]]-N22)/N22</f>
        <v>7.6923076923076983E-2</v>
      </c>
    </row>
    <row r="24" spans="2:20" x14ac:dyDescent="0.25">
      <c r="B24" t="s">
        <v>96</v>
      </c>
      <c r="C24" s="24">
        <v>24.27</v>
      </c>
      <c r="D24" s="20">
        <v>33.19</v>
      </c>
      <c r="E24" s="3">
        <v>14.945</v>
      </c>
      <c r="F24" s="25">
        <v>1.62395449983272</v>
      </c>
      <c r="G24" s="21">
        <v>2.2208096353295401</v>
      </c>
      <c r="H24" s="3">
        <v>1.2829999999999999</v>
      </c>
      <c r="I24" s="25">
        <v>18.916601714731101</v>
      </c>
      <c r="J24" s="21">
        <v>25.869056897895501</v>
      </c>
      <c r="K24" s="3">
        <v>1.52</v>
      </c>
      <c r="L24" s="25">
        <v>15.9671052631578</v>
      </c>
      <c r="M24" s="21">
        <v>21.835526315789402</v>
      </c>
      <c r="N24" s="3">
        <v>0.62</v>
      </c>
      <c r="O24" s="38">
        <v>39.145161290322498</v>
      </c>
      <c r="P24" s="39">
        <v>53.5322580645161</v>
      </c>
      <c r="Q24" s="31">
        <f>(Table2[[#This Row],[Rev]]-E23)/E23</f>
        <v>8.5645793985180893E-2</v>
      </c>
      <c r="R24" s="31">
        <f>(Table2[[#This Row],[FCF]]-H23)/H23</f>
        <v>0.41611479028697557</v>
      </c>
      <c r="S24" s="31">
        <f>(Table2[[#This Row],[EPS]]-K23)/K23</f>
        <v>8.9605734767025089E-2</v>
      </c>
      <c r="T24" s="31">
        <f>(Table2[[#This Row],[Div]]-N23)/N23</f>
        <v>0.10714285714285703</v>
      </c>
    </row>
    <row r="25" spans="2:20" x14ac:dyDescent="0.25">
      <c r="B25" t="s">
        <v>97</v>
      </c>
      <c r="C25" s="24">
        <v>30.62</v>
      </c>
      <c r="D25" s="20">
        <v>37.380000000000003</v>
      </c>
      <c r="E25" s="3">
        <v>15.432</v>
      </c>
      <c r="F25" s="25">
        <v>1.98418869880767</v>
      </c>
      <c r="G25" s="21">
        <v>2.4222395023328098</v>
      </c>
      <c r="H25" s="3">
        <v>1.367</v>
      </c>
      <c r="I25" s="25">
        <v>22.399414776883599</v>
      </c>
      <c r="J25" s="21">
        <v>27.344550109729301</v>
      </c>
      <c r="K25" s="3">
        <v>1.4550000000000001</v>
      </c>
      <c r="L25" s="25">
        <v>21.0446735395189</v>
      </c>
      <c r="M25" s="21">
        <v>25.690721649484502</v>
      </c>
      <c r="N25" s="3">
        <v>0.68</v>
      </c>
      <c r="O25" s="38">
        <v>45.029411764705799</v>
      </c>
      <c r="P25" s="39">
        <v>54.970588235294102</v>
      </c>
      <c r="Q25" s="31">
        <f>(Table2[[#This Row],[Rev]]-E24)/E24</f>
        <v>3.2586149213783881E-2</v>
      </c>
      <c r="R25" s="31">
        <f>(Table2[[#This Row],[FCF]]-H24)/H24</f>
        <v>6.5471551052221424E-2</v>
      </c>
      <c r="S25" s="31">
        <f>(Table2[[#This Row],[EPS]]-K24)/K24</f>
        <v>-4.2763157894736809E-2</v>
      </c>
      <c r="T25" s="31">
        <f>(Table2[[#This Row],[Div]]-N24)/N24</f>
        <v>9.6774193548387177E-2</v>
      </c>
    </row>
    <row r="26" spans="2:20" x14ac:dyDescent="0.25">
      <c r="B26" t="s">
        <v>98</v>
      </c>
      <c r="C26" s="24">
        <v>31.52</v>
      </c>
      <c r="D26" s="20">
        <v>37.17</v>
      </c>
      <c r="E26" s="3">
        <v>16.195</v>
      </c>
      <c r="F26" s="25">
        <v>1.94627971596171</v>
      </c>
      <c r="G26" s="21">
        <v>2.2951528249459701</v>
      </c>
      <c r="H26" s="3">
        <v>1.4159999999999999</v>
      </c>
      <c r="I26" s="25">
        <v>22.259887005649698</v>
      </c>
      <c r="J26" s="21">
        <v>26.25</v>
      </c>
      <c r="K26" s="3">
        <v>1.67</v>
      </c>
      <c r="L26" s="25">
        <v>18.874251497005901</v>
      </c>
      <c r="M26" s="21">
        <v>22.257485029940099</v>
      </c>
      <c r="N26" s="3">
        <v>0.74</v>
      </c>
      <c r="O26" s="38">
        <v>42.594594594594597</v>
      </c>
      <c r="P26" s="39">
        <v>50.229729729729698</v>
      </c>
      <c r="Q26" s="31">
        <f>(Table2[[#This Row],[Rev]]-E25)/E25</f>
        <v>4.9442716433385166E-2</v>
      </c>
      <c r="R26" s="31">
        <f>(Table2[[#This Row],[FCF]]-H25)/H25</f>
        <v>3.5844915874176979E-2</v>
      </c>
      <c r="S26" s="31">
        <f>(Table2[[#This Row],[EPS]]-K25)/K25</f>
        <v>0.14776632302405487</v>
      </c>
      <c r="T26" s="31">
        <f>(Table2[[#This Row],[Div]]-N25)/N25</f>
        <v>8.8235294117646967E-2</v>
      </c>
    </row>
    <row r="27" spans="2:20" x14ac:dyDescent="0.25">
      <c r="B27" t="s">
        <v>99</v>
      </c>
      <c r="C27" s="24">
        <v>35.700000000000003</v>
      </c>
      <c r="D27" s="20">
        <v>43.02</v>
      </c>
      <c r="E27" s="3">
        <v>16.626999999999999</v>
      </c>
      <c r="F27" s="25">
        <v>2.1471101220905702</v>
      </c>
      <c r="G27" s="21">
        <v>2.58735791183015</v>
      </c>
      <c r="H27" s="3">
        <v>1.786</v>
      </c>
      <c r="I27" s="25">
        <v>19.9888017917133</v>
      </c>
      <c r="J27" s="21">
        <v>24.087346024635998</v>
      </c>
      <c r="K27" s="3">
        <v>1.5549999999999999</v>
      </c>
      <c r="L27" s="25">
        <v>22.958199356913099</v>
      </c>
      <c r="M27" s="21">
        <v>27.6655948553054</v>
      </c>
      <c r="N27" s="3">
        <v>0.8</v>
      </c>
      <c r="O27" s="38">
        <v>44.625</v>
      </c>
      <c r="P27" s="39">
        <v>53.774999999999999</v>
      </c>
      <c r="Q27" s="31">
        <f>(Table2[[#This Row],[Rev]]-E26)/E26</f>
        <v>2.6674899660388923E-2</v>
      </c>
      <c r="R27" s="31">
        <f>(Table2[[#This Row],[FCF]]-H26)/H26</f>
        <v>0.26129943502824865</v>
      </c>
      <c r="S27" s="31">
        <f>(Table2[[#This Row],[EPS]]-K26)/K26</f>
        <v>-6.8862275449101798E-2</v>
      </c>
      <c r="T27" s="31">
        <f>(Table2[[#This Row],[Div]]-N26)/N26</f>
        <v>8.1081081081081155E-2</v>
      </c>
    </row>
    <row r="28" spans="2:20" x14ac:dyDescent="0.25">
      <c r="B28" t="s">
        <v>100</v>
      </c>
      <c r="C28" s="24">
        <v>39.89</v>
      </c>
      <c r="D28" s="20">
        <v>53.54</v>
      </c>
      <c r="E28" s="3">
        <v>17.231999999999999</v>
      </c>
      <c r="F28" s="25">
        <v>2.3148792943361101</v>
      </c>
      <c r="G28" s="21">
        <v>3.1070102135561699</v>
      </c>
      <c r="H28" s="3">
        <v>1.97</v>
      </c>
      <c r="I28" s="25">
        <v>20.248730964467001</v>
      </c>
      <c r="J28" s="21">
        <v>27.177664974619201</v>
      </c>
      <c r="K28" s="3">
        <v>1.845</v>
      </c>
      <c r="L28" s="25">
        <v>21.620596205961998</v>
      </c>
      <c r="M28" s="21">
        <v>29.0189701897018</v>
      </c>
      <c r="N28" s="3">
        <v>0.86</v>
      </c>
      <c r="O28" s="38">
        <v>46.383720930232499</v>
      </c>
      <c r="P28" s="39">
        <v>62.2558139534883</v>
      </c>
      <c r="Q28" s="31">
        <f>(Table2[[#This Row],[Rev]]-E27)/E27</f>
        <v>3.6386600108257679E-2</v>
      </c>
      <c r="R28" s="31">
        <f>(Table2[[#This Row],[FCF]]-H27)/H27</f>
        <v>0.10302351623740198</v>
      </c>
      <c r="S28" s="31">
        <f>(Table2[[#This Row],[EPS]]-K27)/K27</f>
        <v>0.18649517684887462</v>
      </c>
      <c r="T28" s="31">
        <f>(Table2[[#This Row],[Div]]-N27)/N27</f>
        <v>7.4999999999999928E-2</v>
      </c>
    </row>
    <row r="29" spans="2:20" x14ac:dyDescent="0.25">
      <c r="B29" t="s">
        <v>101</v>
      </c>
      <c r="C29" s="24">
        <v>44.39</v>
      </c>
      <c r="D29" s="20">
        <v>52.96</v>
      </c>
      <c r="E29" s="3">
        <v>18.420000000000002</v>
      </c>
      <c r="F29" s="25">
        <v>2.4098805646036898</v>
      </c>
      <c r="G29" s="21">
        <v>2.8751357220412501</v>
      </c>
      <c r="H29" s="3">
        <v>2.4649999999999999</v>
      </c>
      <c r="I29" s="25">
        <v>18.008113590263601</v>
      </c>
      <c r="J29" s="21">
        <v>21.484787018255499</v>
      </c>
      <c r="K29" s="3">
        <v>1.86</v>
      </c>
      <c r="L29" s="25">
        <v>23.8655913978494</v>
      </c>
      <c r="M29" s="21">
        <v>28.4731182795698</v>
      </c>
      <c r="N29" s="3">
        <v>0.94</v>
      </c>
      <c r="O29" s="38">
        <v>47.223404255319103</v>
      </c>
      <c r="P29" s="39">
        <v>56.340425531914804</v>
      </c>
      <c r="Q29" s="31">
        <f>(Table2[[#This Row],[Rev]]-E28)/E28</f>
        <v>6.8941504178273119E-2</v>
      </c>
      <c r="R29" s="31">
        <f>(Table2[[#This Row],[FCF]]-H28)/H28</f>
        <v>0.25126903553299484</v>
      </c>
      <c r="S29" s="31">
        <f>(Table2[[#This Row],[EPS]]-K28)/K28</f>
        <v>8.1300813008130749E-3</v>
      </c>
      <c r="T29" s="31">
        <f>(Table2[[#This Row],[Div]]-N28)/N28</f>
        <v>9.3023255813953445E-2</v>
      </c>
    </row>
    <row r="30" spans="2:20" x14ac:dyDescent="0.25">
      <c r="B30" t="s">
        <v>102</v>
      </c>
      <c r="C30" s="24">
        <v>49.45</v>
      </c>
      <c r="D30" s="20">
        <v>75.67</v>
      </c>
      <c r="E30" s="3">
        <v>19.898</v>
      </c>
      <c r="F30" s="25">
        <v>2.4851743893858602</v>
      </c>
      <c r="G30" s="21">
        <v>3.8028947632927901</v>
      </c>
      <c r="H30" s="3">
        <v>2.4470000000000001</v>
      </c>
      <c r="I30" s="25">
        <v>20.208418471597799</v>
      </c>
      <c r="J30" s="21">
        <v>30.923579893747402</v>
      </c>
      <c r="K30" s="3">
        <v>3.5</v>
      </c>
      <c r="L30" s="25">
        <v>14.1285714285714</v>
      </c>
      <c r="M30" s="21">
        <v>21.62</v>
      </c>
      <c r="N30" s="3">
        <v>1.04</v>
      </c>
      <c r="O30" s="38">
        <v>47.548076923076898</v>
      </c>
      <c r="P30" s="39">
        <v>72.759615384615302</v>
      </c>
      <c r="Q30" s="31">
        <f>(Table2[[#This Row],[Rev]]-E29)/E29</f>
        <v>8.0238870792616601E-2</v>
      </c>
      <c r="R30" s="31">
        <f>(Table2[[#This Row],[FCF]]-H29)/H29</f>
        <v>-7.3022312373224318E-3</v>
      </c>
      <c r="S30" s="31">
        <f>(Table2[[#This Row],[EPS]]-K29)/K29</f>
        <v>0.88172043010752676</v>
      </c>
      <c r="T30" s="31">
        <f>(Table2[[#This Row],[Div]]-N29)/N29</f>
        <v>0.10638297872340435</v>
      </c>
    </row>
    <row r="31" spans="2:20" x14ac:dyDescent="0.25">
      <c r="B31" t="s">
        <v>103</v>
      </c>
      <c r="C31" s="24">
        <v>60.6</v>
      </c>
      <c r="D31" s="20">
        <v>84.97</v>
      </c>
      <c r="E31" s="3">
        <v>19.946000000000002</v>
      </c>
      <c r="F31" s="25">
        <v>3.03820314850095</v>
      </c>
      <c r="G31" s="21">
        <v>4.2600020054146102</v>
      </c>
      <c r="H31" s="3">
        <v>2.8839999999999999</v>
      </c>
      <c r="I31" s="25">
        <v>21.0124826629681</v>
      </c>
      <c r="J31" s="21">
        <v>29.462552011095699</v>
      </c>
      <c r="K31" s="3">
        <v>2.62</v>
      </c>
      <c r="L31" s="25">
        <v>23.129770992366399</v>
      </c>
      <c r="M31" s="21">
        <v>32.431297709923598</v>
      </c>
      <c r="N31" s="3">
        <v>1.1399999999999999</v>
      </c>
      <c r="O31" s="38">
        <v>53.157894736842103</v>
      </c>
      <c r="P31" s="39">
        <v>74.535087719298204</v>
      </c>
      <c r="Q31" s="31">
        <f>(Table2[[#This Row],[Rev]]-E30)/E30</f>
        <v>2.4123027439944627E-3</v>
      </c>
      <c r="R31" s="31">
        <f>(Table2[[#This Row],[FCF]]-H30)/H30</f>
        <v>0.17858602370249277</v>
      </c>
      <c r="S31" s="31">
        <f>(Table2[[#This Row],[EPS]]-K30)/K30</f>
        <v>-0.25142857142857139</v>
      </c>
      <c r="T31" s="31">
        <f>(Table2[[#This Row],[Div]]-N30)/N30</f>
        <v>9.615384615384602E-2</v>
      </c>
    </row>
    <row r="32" spans="2:20" x14ac:dyDescent="0.25">
      <c r="B32" t="s">
        <v>104</v>
      </c>
      <c r="C32" s="24">
        <v>56.914999999999999</v>
      </c>
      <c r="D32" s="20">
        <v>104.89</v>
      </c>
      <c r="E32" s="3">
        <v>20.815000000000001</v>
      </c>
      <c r="F32" s="25">
        <v>2.7343262070622099</v>
      </c>
      <c r="G32" s="21">
        <v>5.03915445592121</v>
      </c>
      <c r="H32" s="3">
        <v>3.032</v>
      </c>
      <c r="I32" s="25">
        <v>18.771437994722898</v>
      </c>
      <c r="J32" s="21">
        <v>34.594327176781</v>
      </c>
      <c r="K32" s="3">
        <v>2.78</v>
      </c>
      <c r="L32" s="25">
        <v>20.4730215827338</v>
      </c>
      <c r="M32" s="21">
        <v>37.7302158273381</v>
      </c>
      <c r="N32" s="3">
        <v>1.24</v>
      </c>
      <c r="O32" s="38">
        <v>45.899193548386997</v>
      </c>
      <c r="P32" s="39">
        <v>84.588709677419303</v>
      </c>
      <c r="Q32" s="31">
        <f>(Table2[[#This Row],[Rev]]-E31)/E31</f>
        <v>4.3567632608041695E-2</v>
      </c>
      <c r="R32" s="31">
        <f>(Table2[[#This Row],[FCF]]-H31)/H31</f>
        <v>5.1317614424410588E-2</v>
      </c>
      <c r="S32" s="31">
        <f>(Table2[[#This Row],[EPS]]-K31)/K31</f>
        <v>6.1068702290076216E-2</v>
      </c>
      <c r="T32" s="31">
        <f>(Table2[[#This Row],[Div]]-N31)/N31</f>
        <v>8.7719298245614127E-2</v>
      </c>
    </row>
    <row r="33" spans="2:20" x14ac:dyDescent="0.25">
      <c r="B33" t="s">
        <v>105</v>
      </c>
      <c r="C33" s="24">
        <v>78.099999999999994</v>
      </c>
      <c r="D33" s="20">
        <v>96.09</v>
      </c>
      <c r="E33" s="3">
        <v>23.408000000000001</v>
      </c>
      <c r="F33" s="25">
        <v>3.3364661654135301</v>
      </c>
      <c r="G33" s="21">
        <v>4.1050068352699904</v>
      </c>
      <c r="H33" s="3">
        <v>2.0390000000000001</v>
      </c>
      <c r="I33" s="25">
        <v>38.303089749877302</v>
      </c>
      <c r="J33" s="21">
        <v>47.126042177537997</v>
      </c>
      <c r="K33" s="3">
        <v>2.8</v>
      </c>
      <c r="L33" s="25">
        <v>27.8928571428571</v>
      </c>
      <c r="M33" s="21">
        <v>34.3178571428571</v>
      </c>
      <c r="N33" s="3">
        <v>1.36</v>
      </c>
      <c r="O33" s="38">
        <v>57.426470588235198</v>
      </c>
      <c r="P33" s="39">
        <v>70.654411764705799</v>
      </c>
      <c r="Q33" s="31">
        <f>(Table2[[#This Row],[Rev]]-E32)/E32</f>
        <v>0.12457362478981503</v>
      </c>
      <c r="R33" s="31">
        <f>(Table2[[#This Row],[FCF]]-H32)/H32</f>
        <v>-0.32750659630606854</v>
      </c>
      <c r="S33" s="31">
        <f>(Table2[[#This Row],[EPS]]-K32)/K32</f>
        <v>7.1942446043165541E-3</v>
      </c>
      <c r="T33" s="31">
        <f>(Table2[[#This Row],[Div]]-N32)/N32</f>
        <v>9.6774193548387177E-2</v>
      </c>
    </row>
    <row r="34" spans="2:20" x14ac:dyDescent="0.25">
      <c r="C34" s="24"/>
      <c r="D34" s="20"/>
      <c r="E34" s="3"/>
      <c r="F34" s="25"/>
      <c r="G34" s="21"/>
      <c r="H34" s="3"/>
      <c r="I34" s="25"/>
      <c r="J34" s="21"/>
      <c r="K34" s="3"/>
      <c r="L34" s="25"/>
      <c r="M34" s="21"/>
      <c r="N34" s="3">
        <v>1.48</v>
      </c>
      <c r="O34" s="4"/>
      <c r="P34" s="19"/>
      <c r="Q34" s="31"/>
      <c r="R34" s="31"/>
      <c r="S34" s="31"/>
      <c r="T34" s="31">
        <f>(Table2[[#This Row],[Div]]-N33)/N33</f>
        <v>8.8235294117646967E-2</v>
      </c>
    </row>
    <row r="35" spans="2:20" x14ac:dyDescent="0.25">
      <c r="C35" s="24"/>
      <c r="D35" s="20"/>
      <c r="E35" s="3"/>
      <c r="F35" s="25"/>
      <c r="G35" s="21"/>
      <c r="H35" s="3"/>
      <c r="I35" s="25"/>
      <c r="J35" s="21"/>
      <c r="K35" s="3"/>
      <c r="L35" s="25"/>
      <c r="M35" s="21"/>
      <c r="N35" s="3"/>
      <c r="O35" s="4"/>
      <c r="P35" s="19"/>
      <c r="Q35" s="31"/>
      <c r="R35" s="31"/>
      <c r="S35" s="31"/>
      <c r="T35" s="31">
        <f>(Table2[[#This Row],[Div]]-N34)/N34</f>
        <v>-1</v>
      </c>
    </row>
    <row r="36" spans="2:20" x14ac:dyDescent="0.25">
      <c r="C36" s="24"/>
      <c r="D36" s="20"/>
      <c r="E36" s="3"/>
      <c r="F36" s="25"/>
      <c r="G36" s="21"/>
      <c r="H36" s="3"/>
      <c r="I36" s="25"/>
      <c r="J36" s="21"/>
      <c r="K36" s="3"/>
      <c r="L36" s="25"/>
      <c r="M36" s="21"/>
      <c r="N36" s="3"/>
      <c r="O36" s="4"/>
      <c r="P36" s="19"/>
      <c r="Q36" s="31"/>
      <c r="R36" s="31"/>
      <c r="S36" s="31"/>
      <c r="T36" s="31" t="e">
        <f>(Table2[[#This Row],[Div]]-N35)/N35</f>
        <v>#DIV/0!</v>
      </c>
    </row>
    <row r="37" spans="2:20" x14ac:dyDescent="0.25">
      <c r="C37" s="24"/>
      <c r="D37" s="20"/>
      <c r="E37" s="3"/>
      <c r="F37" s="25"/>
      <c r="G37" s="21"/>
      <c r="H37" s="3"/>
      <c r="I37" s="25"/>
      <c r="J37" s="21"/>
      <c r="K37" s="3"/>
      <c r="L37" s="25"/>
      <c r="M37" s="21"/>
      <c r="N37" s="3"/>
      <c r="O37" s="4"/>
      <c r="P37" s="19"/>
      <c r="Q37" s="31"/>
      <c r="R37" s="31"/>
      <c r="S37" s="31"/>
      <c r="T37" s="31" t="e">
        <f>(Table2[[#This Row],[Div]]-N36)/N36</f>
        <v>#DIV/0!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T32"/>
  <sheetViews>
    <sheetView workbookViewId="0">
      <selection activeCell="T32" sqref="T32"/>
    </sheetView>
  </sheetViews>
  <sheetFormatPr defaultRowHeight="15" x14ac:dyDescent="0.25"/>
  <cols>
    <col min="2" max="2" width="12.42578125" customWidth="1"/>
    <col min="3" max="4" width="11.5703125" bestFit="1" customWidth="1"/>
    <col min="5" max="5" width="13.140625" customWidth="1"/>
    <col min="7" max="7" width="17" customWidth="1"/>
    <col min="8" max="8" width="11.5703125" bestFit="1" customWidth="1"/>
    <col min="10" max="10" width="11.42578125" customWidth="1"/>
    <col min="11" max="11" width="12.7109375" customWidth="1"/>
    <col min="12" max="12" width="15.28515625" customWidth="1"/>
    <col min="13" max="13" width="13.140625" bestFit="1" customWidth="1"/>
    <col min="14" max="14" width="11.28515625" bestFit="1" customWidth="1"/>
    <col min="15" max="15" width="14.85546875" customWidth="1"/>
    <col min="16" max="16" width="11.5703125" bestFit="1" customWidth="1"/>
    <col min="17" max="18" width="12.7109375" bestFit="1" customWidth="1"/>
    <col min="19" max="19" width="12.28515625" customWidth="1"/>
  </cols>
  <sheetData>
    <row r="2" spans="2:20" x14ac:dyDescent="0.25">
      <c r="B2" t="s">
        <v>5</v>
      </c>
      <c r="C2" t="s">
        <v>8</v>
      </c>
      <c r="D2" t="s">
        <v>24</v>
      </c>
      <c r="E2" t="s">
        <v>25</v>
      </c>
      <c r="F2" s="4" t="s">
        <v>26</v>
      </c>
      <c r="G2" t="s">
        <v>27</v>
      </c>
      <c r="H2" t="s">
        <v>28</v>
      </c>
      <c r="I2" s="4" t="s">
        <v>29</v>
      </c>
      <c r="J2" t="s">
        <v>30</v>
      </c>
      <c r="K2" s="4" t="s">
        <v>31</v>
      </c>
      <c r="L2" t="s">
        <v>15</v>
      </c>
      <c r="M2" s="4" t="s">
        <v>68</v>
      </c>
      <c r="N2" t="s">
        <v>32</v>
      </c>
      <c r="O2" s="4" t="s">
        <v>33</v>
      </c>
      <c r="P2" t="s">
        <v>16</v>
      </c>
      <c r="Q2" s="4" t="s">
        <v>69</v>
      </c>
      <c r="R2" t="s">
        <v>34</v>
      </c>
      <c r="S2" s="4" t="s">
        <v>35</v>
      </c>
      <c r="T2" s="4" t="s">
        <v>73</v>
      </c>
    </row>
    <row r="3" spans="2:20" x14ac:dyDescent="0.25">
      <c r="B3" t="s">
        <v>76</v>
      </c>
      <c r="C3" s="3">
        <v>1471.4</v>
      </c>
      <c r="D3" s="3">
        <v>843.6</v>
      </c>
      <c r="E3" s="3">
        <v>627.79999999999995</v>
      </c>
      <c r="F3" s="5">
        <v>0.42666847899959198</v>
      </c>
      <c r="G3" s="3">
        <v>167.2</v>
      </c>
      <c r="H3" s="3">
        <v>460.6</v>
      </c>
      <c r="I3" s="6">
        <v>0.113633274432513</v>
      </c>
      <c r="J3" s="3">
        <v>95.2</v>
      </c>
      <c r="K3" s="6">
        <v>6.4700285442435695E-2</v>
      </c>
      <c r="L3" s="3">
        <v>117.3</v>
      </c>
      <c r="M3" s="6">
        <v>7.9719994563001204E-2</v>
      </c>
      <c r="N3" s="3">
        <v>-79.3</v>
      </c>
      <c r="O3" s="6">
        <v>-5.3894250373793598E-2</v>
      </c>
      <c r="P3" s="3">
        <v>38</v>
      </c>
      <c r="Q3" s="6">
        <v>2.5825744189207502E-2</v>
      </c>
      <c r="R3" s="3">
        <v>-30.4</v>
      </c>
      <c r="S3" s="6">
        <v>2.0660595351365999E-2</v>
      </c>
      <c r="T3" s="6">
        <v>0.79999999999999905</v>
      </c>
    </row>
    <row r="4" spans="2:20" x14ac:dyDescent="0.25">
      <c r="B4" t="s">
        <v>77</v>
      </c>
      <c r="C4" s="3">
        <v>1556.6</v>
      </c>
      <c r="D4" s="3">
        <v>902.9</v>
      </c>
      <c r="E4" s="3">
        <v>653.70000000000005</v>
      </c>
      <c r="F4" s="5">
        <v>0.41995374534241298</v>
      </c>
      <c r="G4" s="3">
        <v>180.5</v>
      </c>
      <c r="H4" s="3">
        <v>473.2</v>
      </c>
      <c r="I4" s="6">
        <v>0.115957856867531</v>
      </c>
      <c r="J4" s="3">
        <v>73.099999999999994</v>
      </c>
      <c r="K4" s="6">
        <v>4.6961325966850799E-2</v>
      </c>
      <c r="L4" s="3">
        <v>80.599999999999994</v>
      </c>
      <c r="M4" s="6">
        <v>5.1779519465501703E-2</v>
      </c>
      <c r="N4" s="3">
        <v>-76.099999999999994</v>
      </c>
      <c r="O4" s="6">
        <v>-4.8888603366311102E-2</v>
      </c>
      <c r="P4" s="3">
        <v>4.5</v>
      </c>
      <c r="Q4" s="6">
        <v>2.8909160991905402E-3</v>
      </c>
      <c r="R4" s="3">
        <v>-35.6</v>
      </c>
      <c r="S4" s="6">
        <v>2.2870358473596301E-2</v>
      </c>
      <c r="T4" s="6">
        <v>7.9111111111111097</v>
      </c>
    </row>
    <row r="5" spans="2:20" x14ac:dyDescent="0.25">
      <c r="B5" t="s">
        <v>78</v>
      </c>
      <c r="C5" s="3">
        <v>1694.8</v>
      </c>
      <c r="D5" s="3">
        <v>1004.1</v>
      </c>
      <c r="E5" s="3">
        <v>690.7</v>
      </c>
      <c r="F5" s="5">
        <v>0.40754071276846798</v>
      </c>
      <c r="G5" s="3">
        <v>198.7</v>
      </c>
      <c r="H5" s="3">
        <v>492</v>
      </c>
      <c r="I5" s="6">
        <v>0.11724097238612199</v>
      </c>
      <c r="J5" s="3">
        <v>61.1</v>
      </c>
      <c r="K5" s="6">
        <v>3.6051451498701897E-2</v>
      </c>
      <c r="L5" s="3">
        <v>72.5</v>
      </c>
      <c r="M5" s="6">
        <v>4.2777908897805E-2</v>
      </c>
      <c r="N5" s="3">
        <v>-87.7</v>
      </c>
      <c r="O5" s="6">
        <v>-5.1746518763275899E-2</v>
      </c>
      <c r="P5" s="3">
        <v>-15.2</v>
      </c>
      <c r="Q5" s="6">
        <v>-8.9686098654708502E-3</v>
      </c>
      <c r="R5" s="3">
        <v>-39</v>
      </c>
      <c r="S5" s="6">
        <v>2.3011564786405401E-2</v>
      </c>
      <c r="T5" s="6">
        <v>2.5657894736842102</v>
      </c>
    </row>
    <row r="6" spans="2:20" x14ac:dyDescent="0.25">
      <c r="B6" t="s">
        <v>79</v>
      </c>
      <c r="C6" s="3">
        <v>1858.7</v>
      </c>
      <c r="D6" s="3">
        <v>1147.8</v>
      </c>
      <c r="E6" s="3">
        <v>710.9</v>
      </c>
      <c r="F6" s="5">
        <v>0.38247161994942702</v>
      </c>
      <c r="G6" s="3">
        <v>201.1</v>
      </c>
      <c r="H6" s="3">
        <v>509.8</v>
      </c>
      <c r="I6" s="6">
        <v>0.108193898961639</v>
      </c>
      <c r="J6" s="3">
        <v>97.6</v>
      </c>
      <c r="K6" s="6">
        <v>5.2509818690482497E-2</v>
      </c>
      <c r="L6" s="3">
        <v>59.4</v>
      </c>
      <c r="M6" s="6">
        <v>3.1957819981707603E-2</v>
      </c>
      <c r="N6" s="3">
        <v>-82.1</v>
      </c>
      <c r="O6" s="6">
        <v>-4.4170656910743997E-2</v>
      </c>
      <c r="P6" s="3">
        <v>-22.7</v>
      </c>
      <c r="Q6" s="6">
        <v>-1.2212836929036399E-2</v>
      </c>
      <c r="R6" s="3">
        <v>-42.2</v>
      </c>
      <c r="S6" s="6">
        <v>2.2704040458384801E-2</v>
      </c>
      <c r="T6" s="6">
        <v>1.8590308370044</v>
      </c>
    </row>
    <row r="7" spans="2:20" x14ac:dyDescent="0.25">
      <c r="B7" t="s">
        <v>80</v>
      </c>
      <c r="C7" s="3">
        <v>1732.5</v>
      </c>
      <c r="D7" s="3">
        <v>1064.2</v>
      </c>
      <c r="E7" s="3">
        <v>668.3</v>
      </c>
      <c r="F7" s="5">
        <v>0.385743145743145</v>
      </c>
      <c r="G7" s="3">
        <v>151.4</v>
      </c>
      <c r="H7" s="3">
        <v>516.9</v>
      </c>
      <c r="I7" s="6">
        <v>8.7388167388167307E-2</v>
      </c>
      <c r="J7" s="3">
        <v>41.9</v>
      </c>
      <c r="K7" s="6">
        <v>2.4184704184704101E-2</v>
      </c>
      <c r="L7" s="3">
        <v>201.7</v>
      </c>
      <c r="M7" s="6">
        <v>0.116421356421356</v>
      </c>
      <c r="N7" s="3">
        <v>-74.7</v>
      </c>
      <c r="O7" s="6">
        <v>-4.3116883116883102E-2</v>
      </c>
      <c r="P7" s="3">
        <v>127</v>
      </c>
      <c r="Q7" s="6">
        <v>7.3304473304473303E-2</v>
      </c>
      <c r="R7" s="3">
        <v>-45.3</v>
      </c>
      <c r="S7" s="6">
        <v>2.6147186147186099E-2</v>
      </c>
      <c r="T7" s="6">
        <v>0.35669291338582598</v>
      </c>
    </row>
    <row r="8" spans="2:20" x14ac:dyDescent="0.25">
      <c r="B8" t="s">
        <v>81</v>
      </c>
      <c r="C8" s="3">
        <v>1801</v>
      </c>
      <c r="D8" s="3">
        <v>1123</v>
      </c>
      <c r="E8" s="3">
        <v>678</v>
      </c>
      <c r="F8" s="5">
        <v>0.376457523598001</v>
      </c>
      <c r="G8" s="3">
        <v>167.7</v>
      </c>
      <c r="H8" s="3">
        <v>510.3</v>
      </c>
      <c r="I8" s="6">
        <v>9.3114936146585198E-2</v>
      </c>
      <c r="J8" s="3">
        <v>98.4</v>
      </c>
      <c r="K8" s="6">
        <v>5.4636313159355902E-2</v>
      </c>
      <c r="L8" s="3">
        <v>181.2</v>
      </c>
      <c r="M8" s="6">
        <v>0.100610771793448</v>
      </c>
      <c r="N8" s="3">
        <v>-43.9</v>
      </c>
      <c r="O8" s="6">
        <v>-2.4375347029428E-2</v>
      </c>
      <c r="P8" s="3">
        <v>137.30000000000001</v>
      </c>
      <c r="Q8" s="6">
        <v>7.6235424764019996E-2</v>
      </c>
      <c r="R8" s="3">
        <v>-45.5</v>
      </c>
      <c r="S8" s="6">
        <v>2.52637423653525E-2</v>
      </c>
      <c r="T8" s="6">
        <v>0.331391114348142</v>
      </c>
    </row>
    <row r="9" spans="2:20" x14ac:dyDescent="0.25">
      <c r="B9" t="s">
        <v>82</v>
      </c>
      <c r="C9" s="3">
        <v>1881.1</v>
      </c>
      <c r="D9" s="3">
        <v>1177.4000000000001</v>
      </c>
      <c r="E9" s="3">
        <v>703.7</v>
      </c>
      <c r="F9" s="5">
        <v>0.37408962840890903</v>
      </c>
      <c r="G9" s="3">
        <v>185.1</v>
      </c>
      <c r="H9" s="3">
        <v>518.6</v>
      </c>
      <c r="I9" s="6">
        <v>9.8399872415076195E-2</v>
      </c>
      <c r="J9" s="3">
        <v>103.8</v>
      </c>
      <c r="K9" s="6">
        <v>5.5180479506671598E-2</v>
      </c>
      <c r="L9" s="3">
        <v>144</v>
      </c>
      <c r="M9" s="6">
        <v>7.6550954228908605E-2</v>
      </c>
      <c r="N9" s="3">
        <v>-63.7</v>
      </c>
      <c r="O9" s="6">
        <v>-3.3863165169315798E-2</v>
      </c>
      <c r="P9" s="3">
        <v>80.3</v>
      </c>
      <c r="Q9" s="6">
        <v>4.2687789059592703E-2</v>
      </c>
      <c r="R9" s="3">
        <v>-46.9</v>
      </c>
      <c r="S9" s="6">
        <v>2.49322205092764E-2</v>
      </c>
      <c r="T9" s="6">
        <v>0.58405977584059698</v>
      </c>
    </row>
    <row r="10" spans="2:20" x14ac:dyDescent="0.25">
      <c r="B10" t="s">
        <v>83</v>
      </c>
      <c r="C10" s="3">
        <v>2006.9</v>
      </c>
      <c r="D10" s="3">
        <v>1232.3</v>
      </c>
      <c r="E10" s="3">
        <v>774.6</v>
      </c>
      <c r="F10" s="5">
        <v>0.38596840898898799</v>
      </c>
      <c r="G10" s="3">
        <v>194.9</v>
      </c>
      <c r="H10" s="3">
        <v>579.70000000000005</v>
      </c>
      <c r="I10" s="6">
        <v>9.7114953410732896E-2</v>
      </c>
      <c r="J10" s="3">
        <v>103.3</v>
      </c>
      <c r="K10" s="6">
        <v>5.1472420150480799E-2</v>
      </c>
      <c r="L10" s="3">
        <v>229.3</v>
      </c>
      <c r="M10" s="6">
        <v>0.114255817429866</v>
      </c>
      <c r="N10" s="3">
        <v>-49.3</v>
      </c>
      <c r="O10" s="6">
        <v>-2.4565249887886699E-2</v>
      </c>
      <c r="P10" s="3">
        <v>180</v>
      </c>
      <c r="Q10" s="6">
        <v>8.9690567541980099E-2</v>
      </c>
      <c r="R10" s="3">
        <v>-48.7</v>
      </c>
      <c r="S10" s="6">
        <v>2.4266281329413501E-2</v>
      </c>
      <c r="T10" s="6">
        <v>0.27055555555555499</v>
      </c>
    </row>
    <row r="11" spans="2:20" x14ac:dyDescent="0.25">
      <c r="B11" t="s">
        <v>84</v>
      </c>
      <c r="C11" s="3">
        <v>2041.9</v>
      </c>
      <c r="D11" s="3">
        <v>1330.4</v>
      </c>
      <c r="E11" s="3">
        <v>711.5</v>
      </c>
      <c r="F11" s="5">
        <v>0.34844997306430198</v>
      </c>
      <c r="G11" s="3">
        <v>225</v>
      </c>
      <c r="H11" s="3">
        <v>486.5</v>
      </c>
      <c r="I11" s="6">
        <v>0.11019148831970201</v>
      </c>
      <c r="J11" s="3">
        <v>137.5</v>
      </c>
      <c r="K11" s="6">
        <v>6.7339242862040197E-2</v>
      </c>
      <c r="L11" s="3">
        <v>202</v>
      </c>
      <c r="M11" s="6">
        <v>9.8927469513688193E-2</v>
      </c>
      <c r="N11" s="3">
        <v>-53.6</v>
      </c>
      <c r="O11" s="6">
        <v>-2.6250061217493501E-2</v>
      </c>
      <c r="P11" s="3">
        <v>148.4</v>
      </c>
      <c r="Q11" s="6">
        <v>7.2677408296194707E-2</v>
      </c>
      <c r="R11" s="3">
        <v>-52.3</v>
      </c>
      <c r="S11" s="6">
        <v>2.5613399284979601E-2</v>
      </c>
      <c r="T11" s="6">
        <v>0.35242587601078101</v>
      </c>
    </row>
    <row r="12" spans="2:20" x14ac:dyDescent="0.25">
      <c r="B12" t="s">
        <v>85</v>
      </c>
      <c r="C12" s="3">
        <v>1939.1</v>
      </c>
      <c r="D12" s="3">
        <v>1201.5999999999999</v>
      </c>
      <c r="E12" s="3">
        <v>737.5</v>
      </c>
      <c r="F12" s="5">
        <v>0.38033108142952898</v>
      </c>
      <c r="G12" s="3">
        <v>219.6</v>
      </c>
      <c r="H12" s="3">
        <v>517.9</v>
      </c>
      <c r="I12" s="6">
        <v>0.11324841421277899</v>
      </c>
      <c r="J12" s="3">
        <v>146.6</v>
      </c>
      <c r="K12" s="6">
        <v>7.5602083440771406E-2</v>
      </c>
      <c r="L12" s="3">
        <v>189.2</v>
      </c>
      <c r="M12" s="6">
        <v>9.7571038110463595E-2</v>
      </c>
      <c r="N12" s="3">
        <v>-96.8</v>
      </c>
      <c r="O12" s="6">
        <v>-4.99200660100046E-2</v>
      </c>
      <c r="P12" s="3">
        <v>92.4</v>
      </c>
      <c r="Q12" s="6">
        <v>4.7650972100458898E-2</v>
      </c>
      <c r="R12" s="3">
        <v>-55.1</v>
      </c>
      <c r="S12" s="6">
        <v>2.84152441854468E-2</v>
      </c>
      <c r="T12" s="6">
        <v>0.59632034632034603</v>
      </c>
    </row>
    <row r="13" spans="2:20" x14ac:dyDescent="0.25">
      <c r="B13" t="s">
        <v>86</v>
      </c>
      <c r="C13" s="3">
        <v>2044.9</v>
      </c>
      <c r="D13" s="3">
        <v>1245.4000000000001</v>
      </c>
      <c r="E13" s="3">
        <v>799.5</v>
      </c>
      <c r="F13" s="5">
        <v>0.390972663699936</v>
      </c>
      <c r="G13" s="3">
        <v>262.39999999999998</v>
      </c>
      <c r="H13" s="3">
        <v>537.1</v>
      </c>
      <c r="I13" s="6">
        <v>0.128319233214338</v>
      </c>
      <c r="J13" s="3">
        <v>179.8</v>
      </c>
      <c r="K13" s="6">
        <v>8.7926059954031896E-2</v>
      </c>
      <c r="L13" s="3">
        <v>213.4</v>
      </c>
      <c r="M13" s="6">
        <v>0.104357181280258</v>
      </c>
      <c r="N13" s="3">
        <v>-100.4</v>
      </c>
      <c r="O13" s="6">
        <v>-4.9097755391461599E-2</v>
      </c>
      <c r="P13" s="3">
        <v>113</v>
      </c>
      <c r="Q13" s="6">
        <v>5.5259425888796503E-2</v>
      </c>
      <c r="R13" s="3">
        <v>-58.6</v>
      </c>
      <c r="S13" s="6">
        <v>2.8656658027287299E-2</v>
      </c>
      <c r="T13" s="6">
        <v>0.51858407079645996</v>
      </c>
    </row>
    <row r="14" spans="2:20" x14ac:dyDescent="0.25">
      <c r="B14" t="s">
        <v>87</v>
      </c>
      <c r="C14" s="3">
        <v>2269.6</v>
      </c>
      <c r="D14" s="3">
        <v>1371</v>
      </c>
      <c r="E14" s="3">
        <v>898.6</v>
      </c>
      <c r="F14" s="5">
        <v>0.395928798026083</v>
      </c>
      <c r="G14" s="3">
        <v>295.5</v>
      </c>
      <c r="H14" s="3">
        <v>603.1</v>
      </c>
      <c r="I14" s="6">
        <v>0.130199154035953</v>
      </c>
      <c r="J14" s="3">
        <v>210.8</v>
      </c>
      <c r="K14" s="6">
        <v>9.28798026083891E-2</v>
      </c>
      <c r="L14" s="3">
        <v>190.8</v>
      </c>
      <c r="M14" s="6">
        <v>8.4067677123722206E-2</v>
      </c>
      <c r="N14" s="3">
        <v>-91.6</v>
      </c>
      <c r="O14" s="6">
        <v>-4.0359534719774402E-2</v>
      </c>
      <c r="P14" s="3">
        <v>99.2</v>
      </c>
      <c r="Q14" s="6">
        <v>4.3708142403947797E-2</v>
      </c>
      <c r="R14" s="3">
        <v>-64.099999999999994</v>
      </c>
      <c r="S14" s="6">
        <v>2.8242862178357399E-2</v>
      </c>
      <c r="T14" s="6">
        <v>0.64616935483870896</v>
      </c>
    </row>
    <row r="15" spans="2:20" x14ac:dyDescent="0.25">
      <c r="B15" t="s">
        <v>88</v>
      </c>
      <c r="C15" s="3">
        <v>2526.1999999999998</v>
      </c>
      <c r="D15" s="3">
        <v>1518.3</v>
      </c>
      <c r="E15" s="3">
        <v>1007.9</v>
      </c>
      <c r="F15" s="5">
        <v>0.398978703190562</v>
      </c>
      <c r="G15" s="3">
        <v>332.7</v>
      </c>
      <c r="H15" s="3">
        <v>675.2</v>
      </c>
      <c r="I15" s="6">
        <v>0.13169978624020201</v>
      </c>
      <c r="J15" s="3">
        <v>214.5</v>
      </c>
      <c r="K15" s="6">
        <v>8.4910141714828594E-2</v>
      </c>
      <c r="L15" s="3">
        <v>342.4</v>
      </c>
      <c r="M15" s="6">
        <v>0.135539545562504</v>
      </c>
      <c r="N15" s="3">
        <v>-62.7</v>
      </c>
      <c r="O15" s="6">
        <v>-2.4819887578180599E-2</v>
      </c>
      <c r="P15" s="3">
        <v>279.7</v>
      </c>
      <c r="Q15" s="6">
        <v>0.110719657984324</v>
      </c>
      <c r="R15" s="3">
        <v>-76.900000000000006</v>
      </c>
      <c r="S15" s="6">
        <v>3.0440978544849898E-2</v>
      </c>
      <c r="T15" s="6">
        <v>0.27493743296388901</v>
      </c>
    </row>
    <row r="16" spans="2:20" x14ac:dyDescent="0.25">
      <c r="B16" t="s">
        <v>89</v>
      </c>
      <c r="C16" s="3">
        <v>2592</v>
      </c>
      <c r="D16" s="3">
        <v>1555.4</v>
      </c>
      <c r="E16" s="3">
        <v>1036.5999999999999</v>
      </c>
      <c r="F16" s="5">
        <v>0.39992283950617202</v>
      </c>
      <c r="G16" s="3">
        <v>343.5</v>
      </c>
      <c r="H16" s="3">
        <v>693.1</v>
      </c>
      <c r="I16" s="6">
        <v>0.132523148148148</v>
      </c>
      <c r="J16" s="3">
        <v>214.9</v>
      </c>
      <c r="K16" s="6">
        <v>8.29089506172839E-2</v>
      </c>
      <c r="L16" s="3">
        <v>332.2</v>
      </c>
      <c r="M16" s="6">
        <v>0.12816358024691299</v>
      </c>
      <c r="N16" s="3">
        <v>-66.8</v>
      </c>
      <c r="O16" s="6">
        <v>-2.5771604938271599E-2</v>
      </c>
      <c r="P16" s="3">
        <v>265.39999999999998</v>
      </c>
      <c r="Q16" s="6">
        <v>0.102391975308641</v>
      </c>
      <c r="R16" s="3">
        <v>-86.2</v>
      </c>
      <c r="S16" s="6">
        <v>3.3256172839506097E-2</v>
      </c>
      <c r="T16" s="6">
        <v>0.32479276563677401</v>
      </c>
    </row>
    <row r="17" spans="2:20" x14ac:dyDescent="0.25">
      <c r="B17" t="s">
        <v>90</v>
      </c>
      <c r="C17" s="3">
        <v>2716.4</v>
      </c>
      <c r="D17" s="3">
        <v>1601.8</v>
      </c>
      <c r="E17" s="3">
        <v>1114.5999999999999</v>
      </c>
      <c r="F17" s="5">
        <v>0.41032248564276202</v>
      </c>
      <c r="G17" s="3">
        <v>342</v>
      </c>
      <c r="H17" s="3">
        <v>772.6</v>
      </c>
      <c r="I17" s="6">
        <v>0.125901929023707</v>
      </c>
      <c r="J17" s="3">
        <v>202.2</v>
      </c>
      <c r="K17" s="6">
        <v>7.4436754528051804E-2</v>
      </c>
      <c r="L17" s="3">
        <v>310.8</v>
      </c>
      <c r="M17" s="6">
        <v>0.11441613900750899</v>
      </c>
      <c r="N17" s="3">
        <v>-84.8</v>
      </c>
      <c r="O17" s="6">
        <v>-3.1217788249153201E-2</v>
      </c>
      <c r="P17" s="3">
        <v>226</v>
      </c>
      <c r="Q17" s="6">
        <v>8.3198350758356604E-2</v>
      </c>
      <c r="R17" s="3">
        <v>-95</v>
      </c>
      <c r="S17" s="6">
        <v>3.4972758062141E-2</v>
      </c>
      <c r="T17" s="6">
        <v>0.420353982300884</v>
      </c>
    </row>
    <row r="18" spans="2:20" x14ac:dyDescent="0.25">
      <c r="B18" t="s">
        <v>91</v>
      </c>
      <c r="C18" s="3">
        <v>2916.2</v>
      </c>
      <c r="D18" s="3">
        <v>1724.4</v>
      </c>
      <c r="E18" s="3">
        <v>1191.8</v>
      </c>
      <c r="F18" s="5">
        <v>0.40868253206227201</v>
      </c>
      <c r="G18" s="3">
        <v>384.9</v>
      </c>
      <c r="H18" s="3">
        <v>806.9</v>
      </c>
      <c r="I18" s="6">
        <v>0.13198683217886201</v>
      </c>
      <c r="J18" s="3">
        <v>230.1</v>
      </c>
      <c r="K18" s="6">
        <v>7.8904053219943704E-2</v>
      </c>
      <c r="L18" s="3">
        <v>224.5</v>
      </c>
      <c r="M18" s="6">
        <v>7.6983745970783904E-2</v>
      </c>
      <c r="N18" s="3">
        <v>-78.5</v>
      </c>
      <c r="O18" s="6">
        <v>-2.6918592689115901E-2</v>
      </c>
      <c r="P18" s="3">
        <v>146</v>
      </c>
      <c r="Q18" s="6">
        <v>5.0065153281667898E-2</v>
      </c>
      <c r="R18" s="3">
        <v>-103.6</v>
      </c>
      <c r="S18" s="6">
        <v>3.55256841094575E-2</v>
      </c>
      <c r="T18" s="6">
        <v>0.70958904109589005</v>
      </c>
    </row>
    <row r="19" spans="2:20" x14ac:dyDescent="0.25">
      <c r="B19" t="s">
        <v>92</v>
      </c>
      <c r="C19" s="3">
        <v>3176.6</v>
      </c>
      <c r="D19" s="3">
        <v>1888.4</v>
      </c>
      <c r="E19" s="3">
        <v>1288.2</v>
      </c>
      <c r="F19" s="5">
        <v>0.405527922936473</v>
      </c>
      <c r="G19" s="3">
        <v>417.6</v>
      </c>
      <c r="H19" s="3">
        <v>870.6</v>
      </c>
      <c r="I19" s="6">
        <v>0.13146131083548401</v>
      </c>
      <c r="J19" s="3">
        <v>255.8</v>
      </c>
      <c r="K19" s="6">
        <v>8.0526348926525201E-2</v>
      </c>
      <c r="L19" s="3">
        <v>314.60000000000002</v>
      </c>
      <c r="M19" s="6">
        <v>9.9036705911981299E-2</v>
      </c>
      <c r="N19" s="3">
        <v>-85.8</v>
      </c>
      <c r="O19" s="6">
        <v>-2.7010010703267601E-2</v>
      </c>
      <c r="P19" s="3">
        <v>228.8</v>
      </c>
      <c r="Q19" s="6">
        <v>7.2026695208713701E-2</v>
      </c>
      <c r="R19" s="3">
        <v>-113.5</v>
      </c>
      <c r="S19" s="6">
        <v>3.5730025813763097E-2</v>
      </c>
      <c r="T19" s="6">
        <v>0.49606643356643298</v>
      </c>
    </row>
    <row r="20" spans="2:20" x14ac:dyDescent="0.25">
      <c r="B20" t="s">
        <v>93</v>
      </c>
      <c r="C20" s="3">
        <v>3192.1</v>
      </c>
      <c r="D20" s="3">
        <v>1864.9</v>
      </c>
      <c r="E20" s="3">
        <v>1327.2</v>
      </c>
      <c r="F20" s="5">
        <v>0.41577644810626202</v>
      </c>
      <c r="G20" s="3">
        <v>480.6</v>
      </c>
      <c r="H20" s="3">
        <v>846.6</v>
      </c>
      <c r="I20" s="6">
        <v>0.15055919300773701</v>
      </c>
      <c r="J20" s="3">
        <v>299.8</v>
      </c>
      <c r="K20" s="6">
        <v>9.3919363428464006E-2</v>
      </c>
      <c r="L20" s="3">
        <v>415.8</v>
      </c>
      <c r="M20" s="6">
        <v>0.13025907709658199</v>
      </c>
      <c r="N20" s="3">
        <v>-82.4</v>
      </c>
      <c r="O20" s="6">
        <v>-2.58137276401115E-2</v>
      </c>
      <c r="P20" s="3">
        <v>333.4</v>
      </c>
      <c r="Q20" s="6">
        <v>0.10444534945646999</v>
      </c>
      <c r="R20" s="3">
        <v>-125.4</v>
      </c>
      <c r="S20" s="6">
        <v>3.9284483568810501E-2</v>
      </c>
      <c r="T20" s="6">
        <v>0.37612477504499098</v>
      </c>
    </row>
    <row r="21" spans="2:20" x14ac:dyDescent="0.25">
      <c r="B21" t="s">
        <v>94</v>
      </c>
      <c r="C21" s="3">
        <v>3336.8</v>
      </c>
      <c r="D21" s="3">
        <v>1919.1</v>
      </c>
      <c r="E21" s="3">
        <v>1417.7</v>
      </c>
      <c r="F21" s="5">
        <v>0.42486813713737698</v>
      </c>
      <c r="G21" s="3">
        <v>509.8</v>
      </c>
      <c r="H21" s="3">
        <v>907.9</v>
      </c>
      <c r="I21" s="6">
        <v>0.15278110764804601</v>
      </c>
      <c r="J21" s="3">
        <v>370.2</v>
      </c>
      <c r="K21" s="6">
        <v>0.110944617597698</v>
      </c>
      <c r="L21" s="3">
        <v>387.5</v>
      </c>
      <c r="M21" s="6">
        <v>0.11612922560537001</v>
      </c>
      <c r="N21" s="3">
        <v>-89</v>
      </c>
      <c r="O21" s="6">
        <v>-2.6672260848717301E-2</v>
      </c>
      <c r="P21" s="3">
        <v>298.5</v>
      </c>
      <c r="Q21" s="6">
        <v>8.9456964756653004E-2</v>
      </c>
      <c r="R21" s="3">
        <v>-138.19999999999999</v>
      </c>
      <c r="S21" s="6">
        <v>4.1416926396547503E-2</v>
      </c>
      <c r="T21" s="6">
        <v>0.46298157453936301</v>
      </c>
    </row>
    <row r="22" spans="2:20" x14ac:dyDescent="0.25">
      <c r="B22" t="s">
        <v>95</v>
      </c>
      <c r="C22" s="3">
        <v>3697.6</v>
      </c>
      <c r="D22" s="3">
        <v>2175.1</v>
      </c>
      <c r="E22" s="3">
        <v>1522.5</v>
      </c>
      <c r="F22" s="5">
        <v>0.41175356988316703</v>
      </c>
      <c r="G22" s="3">
        <v>540.29999999999995</v>
      </c>
      <c r="H22" s="3">
        <v>982.2</v>
      </c>
      <c r="I22" s="6">
        <v>0.14612180874080399</v>
      </c>
      <c r="J22" s="3">
        <v>374.2</v>
      </c>
      <c r="K22" s="6">
        <v>0.1012007788836</v>
      </c>
      <c r="L22" s="3">
        <v>340</v>
      </c>
      <c r="M22" s="6">
        <v>9.1951536131544706E-2</v>
      </c>
      <c r="N22" s="3">
        <v>-96.7</v>
      </c>
      <c r="O22" s="6">
        <v>-2.61520986585893E-2</v>
      </c>
      <c r="P22" s="3">
        <v>243.3</v>
      </c>
      <c r="Q22" s="6">
        <v>6.5799437472955399E-2</v>
      </c>
      <c r="R22" s="3">
        <v>-148.5</v>
      </c>
      <c r="S22" s="6">
        <v>4.0161185633924699E-2</v>
      </c>
      <c r="T22" s="6">
        <v>0.61035758323057898</v>
      </c>
    </row>
    <row r="23" spans="2:20" x14ac:dyDescent="0.25">
      <c r="B23" t="s">
        <v>96</v>
      </c>
      <c r="C23" s="3">
        <v>4014.2</v>
      </c>
      <c r="D23" s="3">
        <v>2396.4</v>
      </c>
      <c r="E23" s="3">
        <v>1617.8</v>
      </c>
      <c r="F23" s="5">
        <v>0.40301928155049499</v>
      </c>
      <c r="G23" s="3">
        <v>578.29999999999995</v>
      </c>
      <c r="H23" s="3">
        <v>1039.5</v>
      </c>
      <c r="I23" s="6">
        <v>0.14406357431119499</v>
      </c>
      <c r="J23" s="3">
        <v>407.8</v>
      </c>
      <c r="K23" s="6">
        <v>0.101589357779881</v>
      </c>
      <c r="L23" s="3">
        <v>455</v>
      </c>
      <c r="M23" s="6">
        <v>0.11334761596333</v>
      </c>
      <c r="N23" s="3">
        <v>-110.3</v>
      </c>
      <c r="O23" s="6">
        <v>-2.7477455034627001E-2</v>
      </c>
      <c r="P23" s="3">
        <v>344.7</v>
      </c>
      <c r="Q23" s="6">
        <v>8.5870160928703101E-2</v>
      </c>
      <c r="R23" s="3">
        <v>-164.7</v>
      </c>
      <c r="S23" s="6">
        <v>4.1029345822330698E-2</v>
      </c>
      <c r="T23" s="6">
        <v>0.47780678851174901</v>
      </c>
    </row>
    <row r="24" spans="2:20" x14ac:dyDescent="0.25">
      <c r="B24" t="s">
        <v>97</v>
      </c>
      <c r="C24" s="3">
        <v>4123.3999999999996</v>
      </c>
      <c r="D24" s="3">
        <v>2457.6</v>
      </c>
      <c r="E24" s="3">
        <v>1665.8</v>
      </c>
      <c r="F24" s="5">
        <v>0.40398700101857599</v>
      </c>
      <c r="G24" s="3">
        <v>575.5</v>
      </c>
      <c r="H24" s="3">
        <v>1090.3</v>
      </c>
      <c r="I24" s="6">
        <v>0.13956928748120401</v>
      </c>
      <c r="J24" s="3">
        <v>389</v>
      </c>
      <c r="K24" s="6">
        <v>9.4339622641509399E-2</v>
      </c>
      <c r="L24" s="3">
        <v>465.2</v>
      </c>
      <c r="M24" s="6">
        <v>0.11281951787359901</v>
      </c>
      <c r="N24" s="3">
        <v>-99.9</v>
      </c>
      <c r="O24" s="6">
        <v>-2.42275791822282E-2</v>
      </c>
      <c r="P24" s="3">
        <v>365.3</v>
      </c>
      <c r="Q24" s="6">
        <v>8.8591938691371205E-2</v>
      </c>
      <c r="R24" s="3">
        <v>-179.9</v>
      </c>
      <c r="S24" s="6">
        <v>4.3629043992821401E-2</v>
      </c>
      <c r="T24" s="6">
        <v>0.49247194087051699</v>
      </c>
    </row>
    <row r="25" spans="2:20" x14ac:dyDescent="0.25">
      <c r="B25" t="s">
        <v>98</v>
      </c>
      <c r="C25" s="3">
        <v>4243.2</v>
      </c>
      <c r="D25" s="3">
        <v>2513</v>
      </c>
      <c r="E25" s="3">
        <v>1730.2</v>
      </c>
      <c r="F25" s="5">
        <v>0.40775829562594201</v>
      </c>
      <c r="G25" s="3">
        <v>608.20000000000005</v>
      </c>
      <c r="H25" s="3">
        <v>1122</v>
      </c>
      <c r="I25" s="6">
        <v>0.143335218702865</v>
      </c>
      <c r="J25" s="3">
        <v>437.9</v>
      </c>
      <c r="K25" s="6">
        <v>0.103200414781297</v>
      </c>
      <c r="L25" s="3">
        <v>503.6</v>
      </c>
      <c r="M25" s="6">
        <v>0.118684012066365</v>
      </c>
      <c r="N25" s="3">
        <v>-132.69999999999999</v>
      </c>
      <c r="O25" s="6">
        <v>-3.1273567119155299E-2</v>
      </c>
      <c r="P25" s="3">
        <v>370.9</v>
      </c>
      <c r="Q25" s="6">
        <v>8.7410444947209606E-2</v>
      </c>
      <c r="R25" s="3">
        <v>-192.4</v>
      </c>
      <c r="S25" s="6">
        <v>4.5343137254901897E-2</v>
      </c>
      <c r="T25" s="6">
        <v>0.51873820436775397</v>
      </c>
    </row>
    <row r="26" spans="2:20" x14ac:dyDescent="0.25">
      <c r="B26" t="s">
        <v>99</v>
      </c>
      <c r="C26" s="3">
        <v>4296.3</v>
      </c>
      <c r="D26" s="3">
        <v>2559</v>
      </c>
      <c r="E26" s="3">
        <v>1737.3</v>
      </c>
      <c r="F26" s="5">
        <v>0.40437120312827302</v>
      </c>
      <c r="G26" s="3">
        <v>609.9</v>
      </c>
      <c r="H26" s="3">
        <v>1127.4000000000001</v>
      </c>
      <c r="I26" s="6">
        <v>0.14195936037986101</v>
      </c>
      <c r="J26" s="3">
        <v>401.6</v>
      </c>
      <c r="K26" s="6">
        <v>9.3475781486395196E-2</v>
      </c>
      <c r="L26" s="3">
        <v>590</v>
      </c>
      <c r="M26" s="6">
        <v>0.13732746782114799</v>
      </c>
      <c r="N26" s="3">
        <v>-128.4</v>
      </c>
      <c r="O26" s="6">
        <v>-2.9886181132602399E-2</v>
      </c>
      <c r="P26" s="3">
        <v>461.6</v>
      </c>
      <c r="Q26" s="6">
        <v>0.107441286688545</v>
      </c>
      <c r="R26" s="3">
        <v>-204.9</v>
      </c>
      <c r="S26" s="6">
        <v>4.7692200265344598E-2</v>
      </c>
      <c r="T26" s="6">
        <v>0.44389081455805801</v>
      </c>
    </row>
    <row r="27" spans="2:20" x14ac:dyDescent="0.25">
      <c r="B27" t="s">
        <v>100</v>
      </c>
      <c r="C27" s="3">
        <v>4411.5</v>
      </c>
      <c r="D27" s="3">
        <v>2579.8000000000002</v>
      </c>
      <c r="E27" s="3">
        <v>1831.7</v>
      </c>
      <c r="F27" s="5">
        <v>0.41521024594808997</v>
      </c>
      <c r="G27" s="3">
        <v>656.7</v>
      </c>
      <c r="H27" s="3">
        <v>1175</v>
      </c>
      <c r="I27" s="6">
        <v>0.148860931655899</v>
      </c>
      <c r="J27" s="3">
        <v>472.3</v>
      </c>
      <c r="K27" s="6">
        <v>0.107061090332086</v>
      </c>
      <c r="L27" s="3">
        <v>658.1</v>
      </c>
      <c r="M27" s="6">
        <v>0.149178284030375</v>
      </c>
      <c r="N27" s="3">
        <v>-153.80000000000001</v>
      </c>
      <c r="O27" s="6">
        <v>-3.4863425138841601E-2</v>
      </c>
      <c r="P27" s="3">
        <v>504.3</v>
      </c>
      <c r="Q27" s="6">
        <v>0.11431485889153301</v>
      </c>
      <c r="R27" s="3">
        <v>-217.8</v>
      </c>
      <c r="S27" s="6">
        <v>4.93709622577354E-2</v>
      </c>
      <c r="T27" s="6">
        <v>0.431885782272456</v>
      </c>
    </row>
    <row r="28" spans="2:20" x14ac:dyDescent="0.25">
      <c r="B28" t="s">
        <v>101</v>
      </c>
      <c r="C28" s="3">
        <v>4730.3</v>
      </c>
      <c r="D28" s="3">
        <v>2936.3</v>
      </c>
      <c r="E28" s="3">
        <v>1794</v>
      </c>
      <c r="F28" s="5">
        <v>0.37925712956894903</v>
      </c>
      <c r="G28" s="3">
        <v>762.8</v>
      </c>
      <c r="H28" s="3">
        <v>1031.2</v>
      </c>
      <c r="I28" s="6">
        <v>0.16125827114559299</v>
      </c>
      <c r="J28" s="3">
        <v>477.4</v>
      </c>
      <c r="K28" s="6">
        <v>0.100923831469462</v>
      </c>
      <c r="L28" s="3">
        <v>815.3</v>
      </c>
      <c r="M28" s="6">
        <v>0.172356932964082</v>
      </c>
      <c r="N28" s="3">
        <v>-182.4</v>
      </c>
      <c r="O28" s="6">
        <v>-3.8559922203665699E-2</v>
      </c>
      <c r="P28" s="3">
        <v>632.9</v>
      </c>
      <c r="Q28" s="6">
        <v>0.133797010760416</v>
      </c>
      <c r="R28" s="3">
        <v>-237.6</v>
      </c>
      <c r="S28" s="6">
        <v>5.02293723442487E-2</v>
      </c>
      <c r="T28" s="6">
        <v>0.37541475746563402</v>
      </c>
    </row>
    <row r="29" spans="2:20" x14ac:dyDescent="0.25">
      <c r="B29" t="s">
        <v>102</v>
      </c>
      <c r="C29" s="3">
        <v>5302.8</v>
      </c>
      <c r="D29" s="3">
        <v>3209.5</v>
      </c>
      <c r="E29" s="3">
        <v>2093.3000000000002</v>
      </c>
      <c r="F29" s="5">
        <v>0.39475371501848</v>
      </c>
      <c r="G29" s="3">
        <v>929.9</v>
      </c>
      <c r="H29" s="3">
        <v>1163.4000000000001</v>
      </c>
      <c r="I29" s="6">
        <v>0.175360187070981</v>
      </c>
      <c r="J29" s="3">
        <v>933.4</v>
      </c>
      <c r="K29" s="6">
        <v>0.176020215735083</v>
      </c>
      <c r="L29" s="3">
        <v>821.2</v>
      </c>
      <c r="M29" s="6">
        <v>0.154861582560156</v>
      </c>
      <c r="N29" s="3">
        <v>-169.1</v>
      </c>
      <c r="O29" s="6">
        <v>-3.1888813457041497E-2</v>
      </c>
      <c r="P29" s="3">
        <v>652.1</v>
      </c>
      <c r="Q29" s="6">
        <v>0.122972769103115</v>
      </c>
      <c r="R29" s="3">
        <v>-273.39999999999998</v>
      </c>
      <c r="S29" s="6">
        <v>5.1557667647280599E-2</v>
      </c>
      <c r="T29" s="6">
        <v>0.41926084956295001</v>
      </c>
    </row>
    <row r="30" spans="2:20" x14ac:dyDescent="0.25">
      <c r="B30" t="s">
        <v>103</v>
      </c>
      <c r="C30" s="3">
        <v>5347.4</v>
      </c>
      <c r="D30" s="3">
        <v>3202.1</v>
      </c>
      <c r="E30" s="3">
        <v>2145.3000000000002</v>
      </c>
      <c r="F30" s="5">
        <v>0.40118562291954901</v>
      </c>
      <c r="G30" s="3">
        <v>978.5</v>
      </c>
      <c r="H30" s="3">
        <v>1166.8</v>
      </c>
      <c r="I30" s="6">
        <v>0.18298612409769199</v>
      </c>
      <c r="J30" s="3">
        <v>702.7</v>
      </c>
      <c r="K30" s="6">
        <v>0.13140965702958399</v>
      </c>
      <c r="L30" s="3">
        <v>946.8</v>
      </c>
      <c r="M30" s="6">
        <v>0.17705800949994299</v>
      </c>
      <c r="N30" s="3">
        <v>-173.7</v>
      </c>
      <c r="O30" s="6">
        <v>-3.2483075887347099E-2</v>
      </c>
      <c r="P30" s="3">
        <v>773.1</v>
      </c>
      <c r="Q30" s="6">
        <v>0.14457493361259599</v>
      </c>
      <c r="R30" s="3">
        <v>-302.2</v>
      </c>
      <c r="S30" s="6">
        <v>5.65134457867374E-2</v>
      </c>
      <c r="T30" s="6">
        <v>0.39089380416504899</v>
      </c>
    </row>
    <row r="31" spans="2:20" x14ac:dyDescent="0.25">
      <c r="B31" t="s">
        <v>104</v>
      </c>
      <c r="C31" s="3">
        <v>5601.3</v>
      </c>
      <c r="D31" s="3">
        <v>3300.9</v>
      </c>
      <c r="E31" s="3">
        <v>2300.4</v>
      </c>
      <c r="F31" s="5">
        <v>0.41069037544855602</v>
      </c>
      <c r="G31" s="3">
        <v>1018.8</v>
      </c>
      <c r="H31" s="3">
        <v>1281.5999999999999</v>
      </c>
      <c r="I31" s="6">
        <v>0.18188634781211499</v>
      </c>
      <c r="J31" s="3">
        <v>747.4</v>
      </c>
      <c r="K31" s="6">
        <v>0.13343331012443499</v>
      </c>
      <c r="L31" s="3">
        <v>1041.3</v>
      </c>
      <c r="M31" s="6">
        <v>0.185903272454608</v>
      </c>
      <c r="N31" s="3">
        <v>-225.3</v>
      </c>
      <c r="O31" s="6">
        <v>-4.0222805420170302E-2</v>
      </c>
      <c r="P31" s="3">
        <v>816</v>
      </c>
      <c r="Q31" s="6">
        <v>0.14568046703443799</v>
      </c>
      <c r="R31" s="3">
        <v>-330.1</v>
      </c>
      <c r="S31" s="6">
        <v>5.8932747754985401E-2</v>
      </c>
      <c r="T31" s="6">
        <v>0.40453431372548998</v>
      </c>
    </row>
    <row r="32" spans="2:20" x14ac:dyDescent="0.25">
      <c r="B32" t="s">
        <v>105</v>
      </c>
      <c r="C32" s="3">
        <v>6317.9</v>
      </c>
      <c r="D32" s="3">
        <v>3823.3</v>
      </c>
      <c r="E32" s="3">
        <v>2494.6</v>
      </c>
      <c r="F32" s="5">
        <v>0.39484638883173201</v>
      </c>
      <c r="G32" s="3">
        <v>1090.5</v>
      </c>
      <c r="H32" s="3">
        <v>1404.1</v>
      </c>
      <c r="I32" s="6">
        <v>0.17260482122224099</v>
      </c>
      <c r="J32" s="3">
        <v>755.3</v>
      </c>
      <c r="K32" s="6">
        <v>0.11954921730321701</v>
      </c>
      <c r="L32" s="3">
        <v>828.3</v>
      </c>
      <c r="M32" s="6">
        <v>0.13110368951708601</v>
      </c>
      <c r="N32" s="3">
        <v>-278</v>
      </c>
      <c r="O32" s="6">
        <v>-4.4001962677471897E-2</v>
      </c>
      <c r="P32" s="3">
        <v>550.29999999999995</v>
      </c>
      <c r="Q32" s="6">
        <v>8.7101726839614396E-2</v>
      </c>
      <c r="R32" s="3">
        <v>-363.3</v>
      </c>
      <c r="S32" s="6">
        <v>5.7503284319156599E-2</v>
      </c>
      <c r="T32" s="6">
        <v>0.66018535344357598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K32"/>
  <sheetViews>
    <sheetView workbookViewId="0">
      <selection activeCell="N10" sqref="N10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1.28515625" bestFit="1" customWidth="1"/>
    <col min="5" max="5" width="14.7109375" customWidth="1"/>
    <col min="6" max="6" width="19.85546875" customWidth="1"/>
    <col min="7" max="7" width="20.28515625" bestFit="1" customWidth="1"/>
    <col min="8" max="8" width="11.5703125" bestFit="1" customWidth="1"/>
    <col min="9" max="9" width="9.85546875" bestFit="1" customWidth="1"/>
    <col min="10" max="11" width="13" bestFit="1" customWidth="1"/>
  </cols>
  <sheetData>
    <row r="2" spans="2:11" x14ac:dyDescent="0.25">
      <c r="B2" t="s">
        <v>5</v>
      </c>
      <c r="C2" t="s">
        <v>8</v>
      </c>
      <c r="D2" t="s">
        <v>16</v>
      </c>
      <c r="E2" t="s">
        <v>10</v>
      </c>
      <c r="F2" t="s">
        <v>12</v>
      </c>
      <c r="G2" t="s">
        <v>13</v>
      </c>
      <c r="H2" s="26" t="s">
        <v>14</v>
      </c>
      <c r="I2" s="26" t="s">
        <v>9</v>
      </c>
      <c r="J2" s="26" t="s">
        <v>11</v>
      </c>
      <c r="K2" s="26" t="s">
        <v>67</v>
      </c>
    </row>
    <row r="3" spans="2:11" x14ac:dyDescent="0.25">
      <c r="B3" t="s">
        <v>76</v>
      </c>
      <c r="C3" s="3">
        <v>1471.4</v>
      </c>
      <c r="D3" s="3">
        <v>38</v>
      </c>
      <c r="E3" s="3">
        <v>-30.4</v>
      </c>
      <c r="F3" s="3">
        <v>2290.384</v>
      </c>
      <c r="G3">
        <v>321.23200000000003</v>
      </c>
      <c r="H3" s="31" t="e">
        <f>(Table3[[#This Row],[SharesOutstanding]]-G2)/G2</f>
        <v>#VALUE!</v>
      </c>
      <c r="I3" s="31" t="e">
        <f>(Table3[[#This Row],[Revenue]]-C2)/C2</f>
        <v>#VALUE!</v>
      </c>
      <c r="J3" s="31" t="e">
        <f>(Table3[[#This Row],[Dividend]]-E2)/E2</f>
        <v>#VALUE!</v>
      </c>
      <c r="K3" s="31" t="e">
        <f>(Table3[[#This Row],[MarketValue]]-F2)/F2</f>
        <v>#VALUE!</v>
      </c>
    </row>
    <row r="4" spans="2:11" x14ac:dyDescent="0.25">
      <c r="B4" t="s">
        <v>77</v>
      </c>
      <c r="C4" s="3">
        <v>1556.6</v>
      </c>
      <c r="D4" s="3">
        <v>4.5</v>
      </c>
      <c r="E4" s="3">
        <v>-35.6</v>
      </c>
      <c r="F4" s="3">
        <v>1882.4169999999999</v>
      </c>
      <c r="G4">
        <v>323.99599999999998</v>
      </c>
      <c r="H4" s="31">
        <f>(Table3[[#This Row],[SharesOutstanding]]-G3)/G3</f>
        <v>8.604373163321067E-3</v>
      </c>
      <c r="I4" s="31">
        <f>(Table3[[#This Row],[Revenue]]-C3)/C3</f>
        <v>5.7904036971591556E-2</v>
      </c>
      <c r="J4" s="31">
        <f>(Table3[[#This Row],[Dividend]]-E3)/E3</f>
        <v>0.17105263157894746</v>
      </c>
      <c r="K4" s="31">
        <f>(Table3[[#This Row],[MarketValue]]-F3)/F3</f>
        <v>-0.17812165994872481</v>
      </c>
    </row>
    <row r="5" spans="2:11" x14ac:dyDescent="0.25">
      <c r="B5" t="s">
        <v>78</v>
      </c>
      <c r="C5" s="3">
        <v>1694.8</v>
      </c>
      <c r="D5" s="3">
        <v>-15.2</v>
      </c>
      <c r="E5" s="3">
        <v>-39</v>
      </c>
      <c r="F5" s="3">
        <v>1542.914</v>
      </c>
      <c r="G5">
        <v>324.82400000000001</v>
      </c>
      <c r="H5" s="31">
        <f>(Table3[[#This Row],[SharesOutstanding]]-G4)/G4</f>
        <v>2.5555871060137514E-3</v>
      </c>
      <c r="I5" s="31">
        <f>(Table3[[#This Row],[Revenue]]-C4)/C4</f>
        <v>8.878324553514072E-2</v>
      </c>
      <c r="J5" s="31">
        <f>(Table3[[#This Row],[Dividend]]-E4)/E4</f>
        <v>9.5505617977528046E-2</v>
      </c>
      <c r="K5" s="31">
        <f>(Table3[[#This Row],[MarketValue]]-F4)/F4</f>
        <v>-0.1803548310496558</v>
      </c>
    </row>
    <row r="6" spans="2:11" x14ac:dyDescent="0.25">
      <c r="B6" t="s">
        <v>79</v>
      </c>
      <c r="C6" s="3">
        <v>1858.7</v>
      </c>
      <c r="D6" s="3">
        <v>-22.7</v>
      </c>
      <c r="E6" s="3">
        <v>-42.2</v>
      </c>
      <c r="F6" s="3">
        <v>1919.9939999999999</v>
      </c>
      <c r="G6">
        <v>324.72399999999999</v>
      </c>
      <c r="H6" s="31">
        <f>(Table3[[#This Row],[SharesOutstanding]]-G5)/G5</f>
        <v>-3.0785902519525263E-4</v>
      </c>
      <c r="I6" s="31">
        <f>(Table3[[#This Row],[Revenue]]-C5)/C5</f>
        <v>9.6707576115175886E-2</v>
      </c>
      <c r="J6" s="31">
        <f>(Table3[[#This Row],[Dividend]]-E5)/E5</f>
        <v>8.2051282051282121E-2</v>
      </c>
      <c r="K6" s="31">
        <f>(Table3[[#This Row],[MarketValue]]-F5)/F5</f>
        <v>0.24439469730652513</v>
      </c>
    </row>
    <row r="7" spans="2:11" x14ac:dyDescent="0.25">
      <c r="B7" t="s">
        <v>80</v>
      </c>
      <c r="C7" s="3">
        <v>1732.5</v>
      </c>
      <c r="D7" s="3">
        <v>127</v>
      </c>
      <c r="E7" s="3">
        <v>-45.3</v>
      </c>
      <c r="F7" s="3">
        <v>1926.971</v>
      </c>
      <c r="G7">
        <v>312.82</v>
      </c>
      <c r="H7" s="31">
        <f>(Table3[[#This Row],[SharesOutstanding]]-G6)/G6</f>
        <v>-3.6658824109089556E-2</v>
      </c>
      <c r="I7" s="31">
        <f>(Table3[[#This Row],[Revenue]]-C6)/C6</f>
        <v>-6.789691720019371E-2</v>
      </c>
      <c r="J7" s="31">
        <f>(Table3[[#This Row],[Dividend]]-E6)/E6</f>
        <v>7.3459715639810283E-2</v>
      </c>
      <c r="K7" s="31">
        <f>(Table3[[#This Row],[MarketValue]]-F6)/F6</f>
        <v>3.633865522496471E-3</v>
      </c>
    </row>
    <row r="8" spans="2:11" x14ac:dyDescent="0.25">
      <c r="B8" t="s">
        <v>81</v>
      </c>
      <c r="C8" s="3">
        <v>1801</v>
      </c>
      <c r="D8" s="3">
        <v>137.30000000000001</v>
      </c>
      <c r="E8" s="3">
        <v>-45.5</v>
      </c>
      <c r="F8" s="3">
        <v>1693.09</v>
      </c>
      <c r="G8">
        <v>255.36799999999999</v>
      </c>
      <c r="H8" s="31">
        <f>(Table3[[#This Row],[SharesOutstanding]]-G7)/G7</f>
        <v>-0.1836583338661211</v>
      </c>
      <c r="I8" s="31">
        <f>(Table3[[#This Row],[Revenue]]-C7)/C7</f>
        <v>3.9538239538239539E-2</v>
      </c>
      <c r="J8" s="31">
        <f>(Table3[[#This Row],[Dividend]]-E7)/E7</f>
        <v>4.4150110375276571E-3</v>
      </c>
      <c r="K8" s="31">
        <f>(Table3[[#This Row],[MarketValue]]-F7)/F7</f>
        <v>-0.12137235069962136</v>
      </c>
    </row>
    <row r="9" spans="2:11" x14ac:dyDescent="0.25">
      <c r="B9" t="s">
        <v>82</v>
      </c>
      <c r="C9" s="3">
        <v>1881.1</v>
      </c>
      <c r="D9" s="3">
        <v>80.3</v>
      </c>
      <c r="E9" s="3">
        <v>-46.9</v>
      </c>
      <c r="F9" s="3">
        <v>2415.864</v>
      </c>
      <c r="G9">
        <v>294.46800000000002</v>
      </c>
      <c r="H9" s="31">
        <f>(Table3[[#This Row],[SharesOutstanding]]-G8)/G8</f>
        <v>0.15311237116631693</v>
      </c>
      <c r="I9" s="31">
        <f>(Table3[[#This Row],[Revenue]]-C8)/C8</f>
        <v>4.4475291504719551E-2</v>
      </c>
      <c r="J9" s="31">
        <f>(Table3[[#This Row],[Dividend]]-E8)/E8</f>
        <v>3.076923076923074E-2</v>
      </c>
      <c r="K9" s="31">
        <f>(Table3[[#This Row],[MarketValue]]-F8)/F8</f>
        <v>0.42689638471670149</v>
      </c>
    </row>
    <row r="10" spans="2:11" x14ac:dyDescent="0.25">
      <c r="B10" t="s">
        <v>83</v>
      </c>
      <c r="C10" s="3">
        <v>2006.9</v>
      </c>
      <c r="D10" s="3">
        <v>180</v>
      </c>
      <c r="E10" s="3">
        <v>-48.7</v>
      </c>
      <c r="F10" s="3">
        <v>2258.4319999999998</v>
      </c>
      <c r="G10">
        <v>288.95100000000002</v>
      </c>
      <c r="H10" s="31">
        <f>(Table3[[#This Row],[SharesOutstanding]]-G9)/G9</f>
        <v>-1.8735482293491978E-2</v>
      </c>
      <c r="I10" s="31">
        <f>(Table3[[#This Row],[Revenue]]-C9)/C9</f>
        <v>6.6875764180532773E-2</v>
      </c>
      <c r="J10" s="31">
        <f>(Table3[[#This Row],[Dividend]]-E9)/E9</f>
        <v>3.8379530916844443E-2</v>
      </c>
      <c r="K10" s="31">
        <f>(Table3[[#This Row],[MarketValue]]-F9)/F9</f>
        <v>-6.5165919935890534E-2</v>
      </c>
    </row>
    <row r="11" spans="2:11" x14ac:dyDescent="0.25">
      <c r="B11" t="s">
        <v>84</v>
      </c>
      <c r="C11" s="3">
        <v>2041.9</v>
      </c>
      <c r="D11" s="3">
        <v>148.4</v>
      </c>
      <c r="E11" s="3">
        <v>-52.3</v>
      </c>
      <c r="F11" s="3">
        <v>2543.4920000000002</v>
      </c>
      <c r="G11">
        <v>277.77800000000002</v>
      </c>
      <c r="H11" s="31">
        <f>(Table3[[#This Row],[SharesOutstanding]]-G10)/G10</f>
        <v>-3.8667455727787757E-2</v>
      </c>
      <c r="I11" s="31">
        <f>(Table3[[#This Row],[Revenue]]-C10)/C10</f>
        <v>1.7439832577607253E-2</v>
      </c>
      <c r="J11" s="31">
        <f>(Table3[[#This Row],[Dividend]]-E10)/E10</f>
        <v>7.392197125256661E-2</v>
      </c>
      <c r="K11" s="31">
        <f>(Table3[[#This Row],[MarketValue]]-F10)/F10</f>
        <v>0.12622031568805278</v>
      </c>
    </row>
    <row r="12" spans="2:11" x14ac:dyDescent="0.25">
      <c r="B12" t="s">
        <v>85</v>
      </c>
      <c r="C12" s="3">
        <v>1939.1</v>
      </c>
      <c r="D12" s="3">
        <v>92.4</v>
      </c>
      <c r="E12" s="3">
        <v>-55.1</v>
      </c>
      <c r="F12" s="3">
        <v>2975.6</v>
      </c>
      <c r="G12">
        <v>280.10899999999998</v>
      </c>
      <c r="H12" s="31">
        <f>(Table3[[#This Row],[SharesOutstanding]]-G11)/G11</f>
        <v>8.3915932867252279E-3</v>
      </c>
      <c r="I12" s="31">
        <f>(Table3[[#This Row],[Revenue]]-C11)/C11</f>
        <v>-5.0345266663401819E-2</v>
      </c>
      <c r="J12" s="31">
        <f>(Table3[[#This Row],[Dividend]]-E11)/E11</f>
        <v>5.3537284894837563E-2</v>
      </c>
      <c r="K12" s="31">
        <f>(Table3[[#This Row],[MarketValue]]-F11)/F11</f>
        <v>0.16988769770064135</v>
      </c>
    </row>
    <row r="13" spans="2:11" x14ac:dyDescent="0.25">
      <c r="B13" t="s">
        <v>86</v>
      </c>
      <c r="C13" s="3">
        <v>2044.9</v>
      </c>
      <c r="D13" s="3">
        <v>113</v>
      </c>
      <c r="E13" s="3">
        <v>-58.6</v>
      </c>
      <c r="F13" s="3">
        <v>3332</v>
      </c>
      <c r="G13">
        <v>285.39699999999999</v>
      </c>
      <c r="H13" s="31">
        <f>(Table3[[#This Row],[SharesOutstanding]]-G12)/G12</f>
        <v>1.8878365207829848E-2</v>
      </c>
      <c r="I13" s="31">
        <f>(Table3[[#This Row],[Revenue]]-C12)/C12</f>
        <v>5.4561394461348146E-2</v>
      </c>
      <c r="J13" s="31">
        <f>(Table3[[#This Row],[Dividend]]-E12)/E12</f>
        <v>6.3520871143375679E-2</v>
      </c>
      <c r="K13" s="31">
        <f>(Table3[[#This Row],[MarketValue]]-F12)/F12</f>
        <v>0.11977416319397773</v>
      </c>
    </row>
    <row r="14" spans="2:11" x14ac:dyDescent="0.25">
      <c r="B14" t="s">
        <v>87</v>
      </c>
      <c r="C14" s="3">
        <v>2269.6</v>
      </c>
      <c r="D14" s="3">
        <v>99.2</v>
      </c>
      <c r="E14" s="3">
        <v>-64.099999999999994</v>
      </c>
      <c r="F14" s="3">
        <v>3937.64</v>
      </c>
      <c r="G14">
        <v>284.86500000000001</v>
      </c>
      <c r="H14" s="31">
        <f>(Table3[[#This Row],[SharesOutstanding]]-G13)/G13</f>
        <v>-1.8640700497902301E-3</v>
      </c>
      <c r="I14" s="31">
        <f>(Table3[[#This Row],[Revenue]]-C13)/C13</f>
        <v>0.10988312386913776</v>
      </c>
      <c r="J14" s="31">
        <f>(Table3[[#This Row],[Dividend]]-E13)/E13</f>
        <v>9.3856655290102259E-2</v>
      </c>
      <c r="K14" s="31">
        <f>(Table3[[#This Row],[MarketValue]]-F13)/F13</f>
        <v>0.18176470588235291</v>
      </c>
    </row>
    <row r="15" spans="2:11" x14ac:dyDescent="0.25">
      <c r="B15" t="s">
        <v>88</v>
      </c>
      <c r="C15" s="3">
        <v>2526.1999999999998</v>
      </c>
      <c r="D15" s="3">
        <v>279.7</v>
      </c>
      <c r="E15" s="3">
        <v>-76.900000000000006</v>
      </c>
      <c r="F15" s="3">
        <v>4940.33</v>
      </c>
      <c r="G15">
        <v>282.23700000000002</v>
      </c>
      <c r="H15" s="31">
        <f>(Table3[[#This Row],[SharesOutstanding]]-G14)/G14</f>
        <v>-9.2254225685850701E-3</v>
      </c>
      <c r="I15" s="31">
        <f>(Table3[[#This Row],[Revenue]]-C14)/C14</f>
        <v>0.11305956996827632</v>
      </c>
      <c r="J15" s="31">
        <f>(Table3[[#This Row],[Dividend]]-E14)/E14</f>
        <v>0.19968798751950098</v>
      </c>
      <c r="K15" s="31">
        <f>(Table3[[#This Row],[MarketValue]]-F14)/F14</f>
        <v>0.25464237462033096</v>
      </c>
    </row>
    <row r="16" spans="2:11" x14ac:dyDescent="0.25">
      <c r="B16" t="s">
        <v>89</v>
      </c>
      <c r="C16" s="3">
        <v>2592</v>
      </c>
      <c r="D16" s="3">
        <v>265.39999999999998</v>
      </c>
      <c r="E16" s="3">
        <v>-86.2</v>
      </c>
      <c r="F16" s="3">
        <v>4139.7719999999999</v>
      </c>
      <c r="G16">
        <v>275.51299999999998</v>
      </c>
      <c r="H16" s="31">
        <f>(Table3[[#This Row],[SharesOutstanding]]-G15)/G15</f>
        <v>-2.38239493758793E-2</v>
      </c>
      <c r="I16" s="31">
        <f>(Table3[[#This Row],[Revenue]]-C15)/C15</f>
        <v>2.6047027155411365E-2</v>
      </c>
      <c r="J16" s="31">
        <f>(Table3[[#This Row],[Dividend]]-E15)/E15</f>
        <v>0.12093628088426524</v>
      </c>
      <c r="K16" s="31">
        <f>(Table3[[#This Row],[MarketValue]]-F15)/F15</f>
        <v>-0.16204545040513488</v>
      </c>
    </row>
    <row r="17" spans="2:11" x14ac:dyDescent="0.25">
      <c r="B17" t="s">
        <v>90</v>
      </c>
      <c r="C17" s="3">
        <v>2716.4</v>
      </c>
      <c r="D17" s="3">
        <v>226</v>
      </c>
      <c r="E17" s="3">
        <v>-95</v>
      </c>
      <c r="F17" s="3">
        <v>5045.2780000000002</v>
      </c>
      <c r="G17">
        <v>269.60000000000002</v>
      </c>
      <c r="H17" s="31">
        <f>(Table3[[#This Row],[SharesOutstanding]]-G16)/G16</f>
        <v>-2.146178220265452E-2</v>
      </c>
      <c r="I17" s="31">
        <f>(Table3[[#This Row],[Revenue]]-C16)/C16</f>
        <v>4.7993827160493864E-2</v>
      </c>
      <c r="J17" s="31">
        <f>(Table3[[#This Row],[Dividend]]-E16)/E16</f>
        <v>0.10208816705336424</v>
      </c>
      <c r="K17" s="31">
        <f>(Table3[[#This Row],[MarketValue]]-F16)/F16</f>
        <v>0.21873330222050885</v>
      </c>
    </row>
    <row r="18" spans="2:11" x14ac:dyDescent="0.25">
      <c r="B18" t="s">
        <v>91</v>
      </c>
      <c r="C18" s="3">
        <v>2916.2</v>
      </c>
      <c r="D18" s="3">
        <v>146</v>
      </c>
      <c r="E18" s="3">
        <v>-103.6</v>
      </c>
      <c r="F18" s="3">
        <v>4884.5159999999996</v>
      </c>
      <c r="G18">
        <v>266.012</v>
      </c>
      <c r="H18" s="31">
        <f>(Table3[[#This Row],[SharesOutstanding]]-G17)/G17</f>
        <v>-1.3308605341246373E-2</v>
      </c>
      <c r="I18" s="31">
        <f>(Table3[[#This Row],[Revenue]]-C17)/C17</f>
        <v>7.3553232219113432E-2</v>
      </c>
      <c r="J18" s="31">
        <f>(Table3[[#This Row],[Dividend]]-E17)/E17</f>
        <v>9.0526315789473621E-2</v>
      </c>
      <c r="K18" s="31">
        <f>(Table3[[#This Row],[MarketValue]]-F17)/F17</f>
        <v>-3.1863853686556143E-2</v>
      </c>
    </row>
    <row r="19" spans="2:11" x14ac:dyDescent="0.25">
      <c r="B19" t="s">
        <v>92</v>
      </c>
      <c r="C19" s="3">
        <v>3176.6</v>
      </c>
      <c r="D19" s="3">
        <v>228.8</v>
      </c>
      <c r="E19" s="3">
        <v>-113.5</v>
      </c>
      <c r="F19" s="3">
        <v>3874.616</v>
      </c>
      <c r="G19">
        <v>263.60000000000002</v>
      </c>
      <c r="H19" s="31">
        <f>(Table3[[#This Row],[SharesOutstanding]]-G18)/G18</f>
        <v>-9.0672601236033625E-3</v>
      </c>
      <c r="I19" s="31">
        <f>(Table3[[#This Row],[Revenue]]-C18)/C18</f>
        <v>8.9294287085933788E-2</v>
      </c>
      <c r="J19" s="31">
        <f>(Table3[[#This Row],[Dividend]]-E18)/E18</f>
        <v>9.5559845559845619E-2</v>
      </c>
      <c r="K19" s="31">
        <f>(Table3[[#This Row],[MarketValue]]-F18)/F18</f>
        <v>-0.20675538784190689</v>
      </c>
    </row>
    <row r="20" spans="2:11" x14ac:dyDescent="0.25">
      <c r="B20" t="s">
        <v>93</v>
      </c>
      <c r="C20" s="3">
        <v>3192.1</v>
      </c>
      <c r="D20" s="3">
        <v>333.4</v>
      </c>
      <c r="E20" s="3">
        <v>-125.4</v>
      </c>
      <c r="F20" s="3">
        <v>4702.6239999999998</v>
      </c>
      <c r="G20">
        <v>264.60000000000002</v>
      </c>
      <c r="H20" s="31">
        <f>(Table3[[#This Row],[SharesOutstanding]]-G19)/G19</f>
        <v>3.7936267071320179E-3</v>
      </c>
      <c r="I20" s="31">
        <f>(Table3[[#This Row],[Revenue]]-C19)/C19</f>
        <v>4.8794308380028959E-3</v>
      </c>
      <c r="J20" s="31">
        <f>(Table3[[#This Row],[Dividend]]-E19)/E19</f>
        <v>0.10484581497797361</v>
      </c>
      <c r="K20" s="31">
        <f>(Table3[[#This Row],[MarketValue]]-F19)/F19</f>
        <v>0.2137006609171076</v>
      </c>
    </row>
    <row r="21" spans="2:11" x14ac:dyDescent="0.25">
      <c r="B21" t="s">
        <v>94</v>
      </c>
      <c r="C21" s="3">
        <v>3336.8</v>
      </c>
      <c r="D21" s="3">
        <v>298.5</v>
      </c>
      <c r="E21" s="3">
        <v>-138.19999999999999</v>
      </c>
      <c r="F21" s="3">
        <v>5859.0619999999999</v>
      </c>
      <c r="G21">
        <v>269.39999999999998</v>
      </c>
      <c r="H21" s="31">
        <f>(Table3[[#This Row],[SharesOutstanding]]-G20)/G20</f>
        <v>1.8140589569160825E-2</v>
      </c>
      <c r="I21" s="31">
        <f>(Table3[[#This Row],[Revenue]]-C20)/C20</f>
        <v>4.533066006704059E-2</v>
      </c>
      <c r="J21" s="31">
        <f>(Table3[[#This Row],[Dividend]]-E20)/E20</f>
        <v>0.10207336523125983</v>
      </c>
      <c r="K21" s="31">
        <f>(Table3[[#This Row],[MarketValue]]-F20)/F20</f>
        <v>0.24591334540035523</v>
      </c>
    </row>
    <row r="22" spans="2:11" x14ac:dyDescent="0.25">
      <c r="B22" t="s">
        <v>95</v>
      </c>
      <c r="C22" s="3">
        <v>3697.6</v>
      </c>
      <c r="D22" s="3">
        <v>243.3</v>
      </c>
      <c r="E22" s="3">
        <v>-148.5</v>
      </c>
      <c r="F22" s="3">
        <v>6472.23</v>
      </c>
      <c r="G22">
        <v>268.60000000000002</v>
      </c>
      <c r="H22" s="31">
        <f>(Table3[[#This Row],[SharesOutstanding]]-G21)/G21</f>
        <v>-2.9695619896063646E-3</v>
      </c>
      <c r="I22" s="31">
        <f>(Table3[[#This Row],[Revenue]]-C21)/C21</f>
        <v>0.10812754735075512</v>
      </c>
      <c r="J22" s="31">
        <f>(Table3[[#This Row],[Dividend]]-E21)/E21</f>
        <v>7.4529667149059425E-2</v>
      </c>
      <c r="K22" s="31">
        <f>(Table3[[#This Row],[MarketValue]]-F21)/F21</f>
        <v>0.10465292908660118</v>
      </c>
    </row>
    <row r="23" spans="2:11" x14ac:dyDescent="0.25">
      <c r="B23" t="s">
        <v>96</v>
      </c>
      <c r="C23" s="3">
        <v>4014.2</v>
      </c>
      <c r="D23" s="3">
        <v>344.7</v>
      </c>
      <c r="E23" s="3">
        <v>-164.7</v>
      </c>
      <c r="F23" s="3">
        <v>8554.2000000000007</v>
      </c>
      <c r="G23">
        <v>268.60000000000002</v>
      </c>
      <c r="H23" s="31">
        <f>(Table3[[#This Row],[SharesOutstanding]]-G22)/G22</f>
        <v>0</v>
      </c>
      <c r="I23" s="31">
        <f>(Table3[[#This Row],[Revenue]]-C22)/C22</f>
        <v>8.5623106880138453E-2</v>
      </c>
      <c r="J23" s="31">
        <f>(Table3[[#This Row],[Dividend]]-E22)/E22</f>
        <v>0.10909090909090902</v>
      </c>
      <c r="K23" s="31">
        <f>(Table3[[#This Row],[MarketValue]]-F22)/F22</f>
        <v>0.32167738167524967</v>
      </c>
    </row>
    <row r="24" spans="2:11" x14ac:dyDescent="0.25">
      <c r="B24" t="s">
        <v>97</v>
      </c>
      <c r="C24" s="3">
        <v>4123.3999999999996</v>
      </c>
      <c r="D24" s="3">
        <v>365.3</v>
      </c>
      <c r="E24" s="3">
        <v>-179.9</v>
      </c>
      <c r="F24" s="3">
        <v>9045.9</v>
      </c>
      <c r="G24">
        <v>267.2</v>
      </c>
      <c r="H24" s="31">
        <f>(Table3[[#This Row],[SharesOutstanding]]-G23)/G23</f>
        <v>-5.2122114668653532E-3</v>
      </c>
      <c r="I24" s="31">
        <f>(Table3[[#This Row],[Revenue]]-C23)/C23</f>
        <v>2.7203427831199199E-2</v>
      </c>
      <c r="J24" s="31">
        <f>(Table3[[#This Row],[Dividend]]-E23)/E23</f>
        <v>9.2289010321797316E-2</v>
      </c>
      <c r="K24" s="31">
        <f>(Table3[[#This Row],[MarketValue]]-F23)/F23</f>
        <v>5.7480535877112868E-2</v>
      </c>
    </row>
    <row r="25" spans="2:11" x14ac:dyDescent="0.25">
      <c r="B25" t="s">
        <v>98</v>
      </c>
      <c r="C25" s="3">
        <v>4243.2</v>
      </c>
      <c r="D25" s="3">
        <v>370.9</v>
      </c>
      <c r="E25" s="3">
        <v>-192.4</v>
      </c>
      <c r="F25" s="3">
        <v>9545.2559999999994</v>
      </c>
      <c r="G25">
        <v>262</v>
      </c>
      <c r="H25" s="31">
        <f>(Table3[[#This Row],[SharesOutstanding]]-G24)/G24</f>
        <v>-1.9461077844311336E-2</v>
      </c>
      <c r="I25" s="31">
        <f>(Table3[[#This Row],[Revenue]]-C24)/C24</f>
        <v>2.9053693553863363E-2</v>
      </c>
      <c r="J25" s="31">
        <f>(Table3[[#This Row],[Dividend]]-E24)/E24</f>
        <v>6.9483046136742638E-2</v>
      </c>
      <c r="K25" s="31">
        <f>(Table3[[#This Row],[MarketValue]]-F24)/F24</f>
        <v>5.5202467416177473E-2</v>
      </c>
    </row>
    <row r="26" spans="2:11" x14ac:dyDescent="0.25">
      <c r="B26" t="s">
        <v>99</v>
      </c>
      <c r="C26" s="3">
        <v>4296.3</v>
      </c>
      <c r="D26" s="3">
        <v>461.6</v>
      </c>
      <c r="E26" s="3">
        <v>-204.9</v>
      </c>
      <c r="F26" s="3">
        <v>10937.616</v>
      </c>
      <c r="G26">
        <v>258.39999999999998</v>
      </c>
      <c r="H26" s="31">
        <f>(Table3[[#This Row],[SharesOutstanding]]-G25)/G25</f>
        <v>-1.3740458015267262E-2</v>
      </c>
      <c r="I26" s="31">
        <f>(Table3[[#This Row],[Revenue]]-C25)/C25</f>
        <v>1.2514140271493298E-2</v>
      </c>
      <c r="J26" s="31">
        <f>(Table3[[#This Row],[Dividend]]-E25)/E25</f>
        <v>6.4968814968814972E-2</v>
      </c>
      <c r="K26" s="31">
        <f>(Table3[[#This Row],[MarketValue]]-F25)/F25</f>
        <v>0.14586931979613754</v>
      </c>
    </row>
    <row r="27" spans="2:11" x14ac:dyDescent="0.25">
      <c r="B27" t="s">
        <v>100</v>
      </c>
      <c r="C27" s="3">
        <v>4411.5</v>
      </c>
      <c r="D27" s="3">
        <v>504.3</v>
      </c>
      <c r="E27" s="3">
        <v>-217.8</v>
      </c>
      <c r="F27" s="3">
        <v>11427.36</v>
      </c>
      <c r="G27">
        <v>256</v>
      </c>
      <c r="H27" s="31">
        <f>(Table3[[#This Row],[SharesOutstanding]]-G26)/G26</f>
        <v>-9.2879256965943402E-3</v>
      </c>
      <c r="I27" s="31">
        <f>(Table3[[#This Row],[Revenue]]-C26)/C26</f>
        <v>2.6813769988129278E-2</v>
      </c>
      <c r="J27" s="31">
        <f>(Table3[[#This Row],[Dividend]]-E26)/E26</f>
        <v>6.2957540263543221E-2</v>
      </c>
      <c r="K27" s="31">
        <f>(Table3[[#This Row],[MarketValue]]-F26)/F26</f>
        <v>4.4776119402985128E-2</v>
      </c>
    </row>
    <row r="28" spans="2:11" x14ac:dyDescent="0.25">
      <c r="B28" t="s">
        <v>101</v>
      </c>
      <c r="C28" s="3">
        <v>4730.3</v>
      </c>
      <c r="D28" s="3">
        <v>632.9</v>
      </c>
      <c r="E28" s="3">
        <v>-237.6</v>
      </c>
      <c r="F28" s="3">
        <v>13385.58</v>
      </c>
      <c r="G28">
        <v>256.8</v>
      </c>
      <c r="H28" s="31">
        <f>(Table3[[#This Row],[SharesOutstanding]]-G27)/G27</f>
        <v>3.1250000000000444E-3</v>
      </c>
      <c r="I28" s="31">
        <f>(Table3[[#This Row],[Revenue]]-C27)/C27</f>
        <v>7.2265669273489777E-2</v>
      </c>
      <c r="J28" s="31">
        <f>(Table3[[#This Row],[Dividend]]-E27)/E27</f>
        <v>9.0909090909090828E-2</v>
      </c>
      <c r="K28" s="31">
        <f>(Table3[[#This Row],[MarketValue]]-F27)/F27</f>
        <v>0.17136241441592803</v>
      </c>
    </row>
    <row r="29" spans="2:11" x14ac:dyDescent="0.25">
      <c r="B29" t="s">
        <v>102</v>
      </c>
      <c r="C29" s="3">
        <v>5302.8</v>
      </c>
      <c r="D29" s="3">
        <v>652.1</v>
      </c>
      <c r="E29" s="3">
        <v>-273.39999999999998</v>
      </c>
      <c r="F29" s="3">
        <v>19815</v>
      </c>
      <c r="G29">
        <v>266.5</v>
      </c>
      <c r="H29" s="31">
        <f>(Table3[[#This Row],[SharesOutstanding]]-G28)/G28</f>
        <v>3.7772585669781887E-2</v>
      </c>
      <c r="I29" s="31">
        <f>(Table3[[#This Row],[Revenue]]-C28)/C28</f>
        <v>0.12102826459209774</v>
      </c>
      <c r="J29" s="31">
        <f>(Table3[[#This Row],[Dividend]]-E28)/E28</f>
        <v>0.1506734006734006</v>
      </c>
      <c r="K29" s="31">
        <f>(Table3[[#This Row],[MarketValue]]-F28)/F28</f>
        <v>0.48032434903829346</v>
      </c>
    </row>
    <row r="30" spans="2:11" x14ac:dyDescent="0.25">
      <c r="B30" t="s">
        <v>103</v>
      </c>
      <c r="C30" s="3">
        <v>5347.4</v>
      </c>
      <c r="D30" s="3">
        <v>773.1</v>
      </c>
      <c r="E30" s="3">
        <v>-302.2</v>
      </c>
      <c r="F30" s="3">
        <v>22494.653999999999</v>
      </c>
      <c r="G30">
        <v>268.10000000000002</v>
      </c>
      <c r="H30" s="31">
        <f>(Table3[[#This Row],[SharesOutstanding]]-G29)/G29</f>
        <v>6.0037523452158448E-3</v>
      </c>
      <c r="I30" s="31">
        <f>(Table3[[#This Row],[Revenue]]-C29)/C29</f>
        <v>8.4106509768423193E-3</v>
      </c>
      <c r="J30" s="31">
        <f>(Table3[[#This Row],[Dividend]]-E29)/E29</f>
        <v>0.10534016093635704</v>
      </c>
      <c r="K30" s="31">
        <f>(Table3[[#This Row],[MarketValue]]-F29)/F29</f>
        <v>0.13523361090083263</v>
      </c>
    </row>
    <row r="31" spans="2:11" x14ac:dyDescent="0.25">
      <c r="B31" t="s">
        <v>104</v>
      </c>
      <c r="C31" s="3">
        <v>5601.3</v>
      </c>
      <c r="D31" s="3">
        <v>816</v>
      </c>
      <c r="E31" s="3">
        <v>-330.1</v>
      </c>
      <c r="F31" s="3">
        <v>24952.481</v>
      </c>
      <c r="G31">
        <v>269.10000000000002</v>
      </c>
      <c r="H31" s="31">
        <f>(Table3[[#This Row],[SharesOutstanding]]-G30)/G30</f>
        <v>3.7299515106303614E-3</v>
      </c>
      <c r="I31" s="31">
        <f>(Table3[[#This Row],[Revenue]]-C30)/C30</f>
        <v>4.748101881288113E-2</v>
      </c>
      <c r="J31" s="31">
        <f>(Table3[[#This Row],[Dividend]]-E30)/E30</f>
        <v>9.2322964923891582E-2</v>
      </c>
      <c r="K31" s="31">
        <f>(Table3[[#This Row],[MarketValue]]-F30)/F30</f>
        <v>0.10926271637696677</v>
      </c>
    </row>
    <row r="32" spans="2:11" x14ac:dyDescent="0.25">
      <c r="B32" t="s">
        <v>105</v>
      </c>
      <c r="C32" s="3">
        <v>6317.9</v>
      </c>
      <c r="D32" s="3">
        <v>550.29999999999995</v>
      </c>
      <c r="E32" s="3">
        <v>-363.3</v>
      </c>
      <c r="F32" s="3">
        <v>22939.686000000002</v>
      </c>
      <c r="G32">
        <v>269.89999999999998</v>
      </c>
      <c r="H32" s="31">
        <f>(Table3[[#This Row],[SharesOutstanding]]-G31)/G31</f>
        <v>2.9728725380897604E-3</v>
      </c>
      <c r="I32" s="31">
        <f>(Table3[[#This Row],[Revenue]]-C31)/C31</f>
        <v>0.12793458661382168</v>
      </c>
      <c r="J32" s="31">
        <f>(Table3[[#This Row],[Dividend]]-E31)/E31</f>
        <v>0.10057558315661916</v>
      </c>
      <c r="K32" s="31">
        <f>(Table3[[#This Row],[MarketValue]]-F31)/F31</f>
        <v>-8.066512504307681E-2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H32"/>
  <sheetViews>
    <sheetView workbookViewId="0">
      <selection activeCell="D30" sqref="D30"/>
    </sheetView>
  </sheetViews>
  <sheetFormatPr defaultRowHeight="15" x14ac:dyDescent="0.25"/>
  <cols>
    <col min="2" max="2" width="12.42578125" customWidth="1"/>
    <col min="3" max="3" width="10.5703125" bestFit="1" customWidth="1"/>
    <col min="4" max="4" width="11.28515625" bestFit="1" customWidth="1"/>
    <col min="5" max="5" width="11.140625" customWidth="1"/>
    <col min="6" max="6" width="20.5703125" customWidth="1"/>
    <col min="7" max="7" width="11.28515625" bestFit="1" customWidth="1"/>
    <col min="8" max="8" width="21" bestFit="1" customWidth="1"/>
    <col min="9" max="9" width="12.5703125" bestFit="1" customWidth="1"/>
    <col min="10" max="10" width="15.7109375" bestFit="1" customWidth="1"/>
    <col min="11" max="11" width="10.7109375" bestFit="1" customWidth="1"/>
    <col min="12" max="12" width="21.7109375" bestFit="1" customWidth="1"/>
    <col min="13" max="13" width="18.7109375" bestFit="1" customWidth="1"/>
    <col min="14" max="14" width="11.28515625" bestFit="1" customWidth="1"/>
    <col min="15" max="15" width="16" bestFit="1" customWidth="1"/>
    <col min="16" max="16" width="13.28515625" bestFit="1" customWidth="1"/>
    <col min="17" max="17" width="18.7109375" bestFit="1" customWidth="1"/>
    <col min="18" max="18" width="16.28515625" bestFit="1" customWidth="1"/>
  </cols>
  <sheetData>
    <row r="2" spans="2:8" x14ac:dyDescent="0.25">
      <c r="B2" t="s">
        <v>5</v>
      </c>
      <c r="C2" t="s">
        <v>72</v>
      </c>
      <c r="D2" t="s">
        <v>16</v>
      </c>
      <c r="E2" t="s">
        <v>36</v>
      </c>
      <c r="F2" t="s">
        <v>37</v>
      </c>
      <c r="G2" t="s">
        <v>10</v>
      </c>
      <c r="H2" t="s">
        <v>38</v>
      </c>
    </row>
    <row r="3" spans="2:8" x14ac:dyDescent="0.25">
      <c r="B3" t="s">
        <v>76</v>
      </c>
      <c r="C3">
        <v>117.3</v>
      </c>
      <c r="D3">
        <v>38</v>
      </c>
      <c r="E3">
        <v>27.1</v>
      </c>
      <c r="F3">
        <v>-31.3</v>
      </c>
      <c r="G3">
        <v>-30.4</v>
      </c>
      <c r="H3">
        <v>-34.599999999999902</v>
      </c>
    </row>
    <row r="4" spans="2:8" x14ac:dyDescent="0.25">
      <c r="B4" t="s">
        <v>77</v>
      </c>
      <c r="C4">
        <v>80.599999999999994</v>
      </c>
      <c r="D4">
        <v>4.5</v>
      </c>
      <c r="E4">
        <v>27.4</v>
      </c>
      <c r="F4">
        <v>-26.4</v>
      </c>
      <c r="G4">
        <v>-35.6</v>
      </c>
      <c r="H4">
        <v>-34.6</v>
      </c>
    </row>
    <row r="5" spans="2:8" x14ac:dyDescent="0.25">
      <c r="B5" t="s">
        <v>78</v>
      </c>
      <c r="C5">
        <v>72.5</v>
      </c>
      <c r="D5">
        <v>-15.2</v>
      </c>
      <c r="E5">
        <v>6.1</v>
      </c>
      <c r="F5">
        <v>-11</v>
      </c>
      <c r="G5">
        <v>-39</v>
      </c>
      <c r="H5">
        <v>-43.9</v>
      </c>
    </row>
    <row r="6" spans="2:8" x14ac:dyDescent="0.25">
      <c r="B6" t="s">
        <v>79</v>
      </c>
      <c r="C6">
        <v>59.4</v>
      </c>
      <c r="D6">
        <v>-22.7</v>
      </c>
      <c r="E6">
        <v>11.3</v>
      </c>
      <c r="F6">
        <v>-16.3</v>
      </c>
      <c r="G6">
        <v>-42.2</v>
      </c>
      <c r="H6">
        <v>-47.2</v>
      </c>
    </row>
    <row r="7" spans="2:8" x14ac:dyDescent="0.25">
      <c r="B7" t="s">
        <v>80</v>
      </c>
      <c r="C7">
        <v>201.7</v>
      </c>
      <c r="D7">
        <v>127</v>
      </c>
      <c r="E7">
        <v>4.5</v>
      </c>
      <c r="F7">
        <v>-74.7</v>
      </c>
      <c r="G7">
        <v>-45.3</v>
      </c>
      <c r="H7">
        <v>-115.5</v>
      </c>
    </row>
    <row r="8" spans="2:8" x14ac:dyDescent="0.25">
      <c r="B8" t="s">
        <v>81</v>
      </c>
      <c r="C8">
        <v>181.2</v>
      </c>
      <c r="D8">
        <v>137.30000000000001</v>
      </c>
      <c r="E8">
        <v>7</v>
      </c>
      <c r="F8">
        <v>-111.2</v>
      </c>
      <c r="G8">
        <v>-45.5</v>
      </c>
      <c r="H8">
        <v>-149.69999999999999</v>
      </c>
    </row>
    <row r="9" spans="2:8" x14ac:dyDescent="0.25">
      <c r="B9" t="s">
        <v>82</v>
      </c>
      <c r="C9">
        <v>144</v>
      </c>
      <c r="D9">
        <v>80.3</v>
      </c>
      <c r="E9">
        <v>14.1</v>
      </c>
      <c r="F9">
        <v>-63</v>
      </c>
      <c r="G9">
        <v>-46.9</v>
      </c>
      <c r="H9">
        <v>-95.8</v>
      </c>
    </row>
    <row r="10" spans="2:8" x14ac:dyDescent="0.25">
      <c r="B10" t="s">
        <v>83</v>
      </c>
      <c r="C10">
        <v>229.3</v>
      </c>
      <c r="D10">
        <v>180</v>
      </c>
      <c r="E10">
        <v>11.6</v>
      </c>
      <c r="F10">
        <v>-81</v>
      </c>
      <c r="G10">
        <v>-48.7</v>
      </c>
      <c r="H10">
        <v>-118.1</v>
      </c>
    </row>
    <row r="11" spans="2:8" x14ac:dyDescent="0.25">
      <c r="B11" t="s">
        <v>84</v>
      </c>
      <c r="C11">
        <v>202</v>
      </c>
      <c r="D11">
        <v>148.4</v>
      </c>
      <c r="E11">
        <v>9</v>
      </c>
      <c r="F11">
        <v>-72.3</v>
      </c>
      <c r="G11">
        <v>-52.3</v>
      </c>
      <c r="H11">
        <v>-115.6</v>
      </c>
    </row>
    <row r="12" spans="2:8" x14ac:dyDescent="0.25">
      <c r="B12" t="s">
        <v>85</v>
      </c>
      <c r="C12">
        <v>189.2</v>
      </c>
      <c r="D12">
        <v>92.4</v>
      </c>
      <c r="E12">
        <v>29.2</v>
      </c>
      <c r="F12">
        <v>-11.9</v>
      </c>
      <c r="G12">
        <v>-55.1</v>
      </c>
      <c r="H12">
        <v>-37.799999999999997</v>
      </c>
    </row>
    <row r="13" spans="2:8" x14ac:dyDescent="0.25">
      <c r="B13" t="s">
        <v>86</v>
      </c>
      <c r="C13">
        <v>213.4</v>
      </c>
      <c r="D13">
        <v>113</v>
      </c>
      <c r="E13">
        <v>28.2</v>
      </c>
      <c r="F13">
        <v>-6.8</v>
      </c>
      <c r="G13">
        <v>-58.6</v>
      </c>
      <c r="H13">
        <v>-37.200000000000003</v>
      </c>
    </row>
    <row r="14" spans="2:8" x14ac:dyDescent="0.25">
      <c r="B14" t="s">
        <v>87</v>
      </c>
      <c r="C14">
        <v>190.8</v>
      </c>
      <c r="D14">
        <v>99.2</v>
      </c>
      <c r="E14">
        <v>37</v>
      </c>
      <c r="F14">
        <v>-120.6</v>
      </c>
      <c r="G14">
        <v>-64.099999999999994</v>
      </c>
      <c r="H14">
        <v>-147.69999999999999</v>
      </c>
    </row>
    <row r="15" spans="2:8" x14ac:dyDescent="0.25">
      <c r="B15" t="s">
        <v>88</v>
      </c>
      <c r="C15">
        <v>342.4</v>
      </c>
      <c r="D15">
        <v>279.7</v>
      </c>
      <c r="E15">
        <v>53</v>
      </c>
      <c r="F15">
        <v>-173.8</v>
      </c>
      <c r="G15">
        <v>-76.900000000000006</v>
      </c>
      <c r="H15">
        <v>-197.7</v>
      </c>
    </row>
    <row r="16" spans="2:8" x14ac:dyDescent="0.25">
      <c r="B16" t="s">
        <v>89</v>
      </c>
      <c r="C16">
        <v>332.2</v>
      </c>
      <c r="D16">
        <v>265.39999999999998</v>
      </c>
      <c r="E16">
        <v>45</v>
      </c>
      <c r="F16">
        <v>-185.6</v>
      </c>
      <c r="G16">
        <v>-86.2</v>
      </c>
      <c r="H16">
        <v>-226.8</v>
      </c>
    </row>
    <row r="17" spans="2:8" x14ac:dyDescent="0.25">
      <c r="B17" t="s">
        <v>90</v>
      </c>
      <c r="C17">
        <v>310.8</v>
      </c>
      <c r="D17">
        <v>226</v>
      </c>
      <c r="E17">
        <v>46.5</v>
      </c>
      <c r="F17">
        <v>-155.9</v>
      </c>
      <c r="G17">
        <v>-95</v>
      </c>
      <c r="H17">
        <v>-204.4</v>
      </c>
    </row>
    <row r="18" spans="2:8" x14ac:dyDescent="0.25">
      <c r="B18" t="s">
        <v>91</v>
      </c>
      <c r="C18">
        <v>224.5</v>
      </c>
      <c r="D18">
        <v>146</v>
      </c>
      <c r="E18">
        <v>43</v>
      </c>
      <c r="F18">
        <v>-157</v>
      </c>
      <c r="G18">
        <v>-103.6</v>
      </c>
      <c r="H18">
        <v>-217.6</v>
      </c>
    </row>
    <row r="19" spans="2:8" x14ac:dyDescent="0.25">
      <c r="B19" t="s">
        <v>92</v>
      </c>
      <c r="C19">
        <v>314.60000000000002</v>
      </c>
      <c r="D19">
        <v>228.8</v>
      </c>
      <c r="E19">
        <v>48.8</v>
      </c>
      <c r="F19">
        <v>-11</v>
      </c>
      <c r="G19">
        <v>-113.5</v>
      </c>
      <c r="H19">
        <v>-75.7</v>
      </c>
    </row>
    <row r="20" spans="2:8" x14ac:dyDescent="0.25">
      <c r="B20" t="s">
        <v>93</v>
      </c>
      <c r="C20">
        <v>415.8</v>
      </c>
      <c r="D20">
        <v>333.4</v>
      </c>
      <c r="E20">
        <v>0</v>
      </c>
      <c r="F20">
        <v>0</v>
      </c>
      <c r="G20">
        <v>-125.4</v>
      </c>
      <c r="H20">
        <v>-125.4</v>
      </c>
    </row>
    <row r="21" spans="2:8" x14ac:dyDescent="0.25">
      <c r="B21" t="s">
        <v>94</v>
      </c>
      <c r="C21">
        <v>387.5</v>
      </c>
      <c r="D21">
        <v>298.5</v>
      </c>
      <c r="E21">
        <v>0</v>
      </c>
      <c r="F21">
        <v>-82.5</v>
      </c>
      <c r="G21">
        <v>-138.19999999999999</v>
      </c>
      <c r="H21">
        <v>-220.7</v>
      </c>
    </row>
    <row r="22" spans="2:8" x14ac:dyDescent="0.25">
      <c r="B22" t="s">
        <v>95</v>
      </c>
      <c r="C22">
        <v>340</v>
      </c>
      <c r="D22">
        <v>243.3</v>
      </c>
      <c r="E22">
        <v>0</v>
      </c>
      <c r="F22">
        <v>-89.3</v>
      </c>
      <c r="G22">
        <v>-148.5</v>
      </c>
      <c r="H22">
        <v>-237.8</v>
      </c>
    </row>
    <row r="23" spans="2:8" x14ac:dyDescent="0.25">
      <c r="B23" t="s">
        <v>96</v>
      </c>
      <c r="C23">
        <v>455</v>
      </c>
      <c r="D23">
        <v>344.7</v>
      </c>
      <c r="E23">
        <v>0</v>
      </c>
      <c r="F23">
        <v>-132.19999999999999</v>
      </c>
      <c r="G23">
        <v>-164.7</v>
      </c>
      <c r="H23">
        <v>-296.89999999999998</v>
      </c>
    </row>
    <row r="24" spans="2:8" x14ac:dyDescent="0.25">
      <c r="B24" t="s">
        <v>97</v>
      </c>
      <c r="C24">
        <v>465.2</v>
      </c>
      <c r="D24">
        <v>365.3</v>
      </c>
      <c r="E24">
        <v>0</v>
      </c>
      <c r="F24">
        <v>-177.4</v>
      </c>
      <c r="G24">
        <v>-179.9</v>
      </c>
      <c r="H24">
        <v>-357.3</v>
      </c>
    </row>
    <row r="25" spans="2:8" x14ac:dyDescent="0.25">
      <c r="B25" t="s">
        <v>98</v>
      </c>
      <c r="C25">
        <v>503.6</v>
      </c>
      <c r="D25">
        <v>370.9</v>
      </c>
      <c r="E25">
        <v>0</v>
      </c>
      <c r="F25">
        <v>-244.3</v>
      </c>
      <c r="G25">
        <v>-192.4</v>
      </c>
      <c r="H25">
        <v>-436.7</v>
      </c>
    </row>
    <row r="26" spans="2:8" x14ac:dyDescent="0.25">
      <c r="B26" t="s">
        <v>99</v>
      </c>
      <c r="C26">
        <v>590</v>
      </c>
      <c r="D26">
        <v>461.6</v>
      </c>
      <c r="E26">
        <v>0</v>
      </c>
      <c r="F26">
        <v>-145.80000000000001</v>
      </c>
      <c r="G26">
        <v>-204.9</v>
      </c>
      <c r="H26">
        <v>-350.7</v>
      </c>
    </row>
    <row r="27" spans="2:8" x14ac:dyDescent="0.25">
      <c r="B27" t="s">
        <v>100</v>
      </c>
      <c r="C27">
        <v>658.1</v>
      </c>
      <c r="D27">
        <v>504.3</v>
      </c>
      <c r="E27">
        <v>0</v>
      </c>
      <c r="F27">
        <v>-242.7</v>
      </c>
      <c r="G27">
        <v>-217.8</v>
      </c>
      <c r="H27">
        <v>-460.5</v>
      </c>
    </row>
    <row r="28" spans="2:8" x14ac:dyDescent="0.25">
      <c r="B28" t="s">
        <v>101</v>
      </c>
      <c r="C28">
        <v>815.3</v>
      </c>
      <c r="D28">
        <v>632.9</v>
      </c>
      <c r="E28">
        <v>554</v>
      </c>
      <c r="F28">
        <v>-137.80000000000001</v>
      </c>
      <c r="G28">
        <v>-237.6</v>
      </c>
      <c r="H28">
        <v>178.6</v>
      </c>
    </row>
    <row r="29" spans="2:8" x14ac:dyDescent="0.25">
      <c r="B29" t="s">
        <v>102</v>
      </c>
      <c r="C29">
        <v>821.2</v>
      </c>
      <c r="D29">
        <v>652.1</v>
      </c>
      <c r="E29">
        <v>0</v>
      </c>
      <c r="F29">
        <v>-62.3</v>
      </c>
      <c r="G29">
        <v>-273.39999999999998</v>
      </c>
      <c r="H29">
        <v>-335.7</v>
      </c>
    </row>
    <row r="30" spans="2:8" x14ac:dyDescent="0.25">
      <c r="B30" t="s">
        <v>103</v>
      </c>
      <c r="C30">
        <v>946.8</v>
      </c>
      <c r="D30">
        <v>773.1</v>
      </c>
      <c r="E30">
        <v>0</v>
      </c>
      <c r="F30">
        <v>-95.1</v>
      </c>
      <c r="G30">
        <v>-302.2</v>
      </c>
      <c r="H30">
        <v>-397.29999999999899</v>
      </c>
    </row>
    <row r="31" spans="2:8" x14ac:dyDescent="0.25">
      <c r="B31" t="s">
        <v>104</v>
      </c>
      <c r="C31">
        <v>1041.3</v>
      </c>
      <c r="D31">
        <v>816</v>
      </c>
      <c r="E31">
        <v>0</v>
      </c>
      <c r="F31">
        <v>-47.3</v>
      </c>
      <c r="G31">
        <v>-330.1</v>
      </c>
      <c r="H31">
        <v>-377.4</v>
      </c>
    </row>
    <row r="32" spans="2:8" x14ac:dyDescent="0.25">
      <c r="B32" t="s">
        <v>105</v>
      </c>
      <c r="C32">
        <v>828.3</v>
      </c>
      <c r="D32">
        <v>550.29999999999995</v>
      </c>
      <c r="E32">
        <v>0</v>
      </c>
      <c r="F32">
        <v>-8.6</v>
      </c>
      <c r="G32">
        <v>-363.3</v>
      </c>
      <c r="H32">
        <v>-371.9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D91-9B0A-465E-BC8F-60D84B087232}">
  <dimension ref="B3:M33"/>
  <sheetViews>
    <sheetView workbookViewId="0">
      <selection activeCell="K4" sqref="K4:K33"/>
    </sheetView>
  </sheetViews>
  <sheetFormatPr defaultRowHeight="15" x14ac:dyDescent="0.25"/>
  <cols>
    <col min="2" max="2" width="12.5703125" bestFit="1" customWidth="1"/>
    <col min="3" max="3" width="15.5703125" bestFit="1" customWidth="1"/>
    <col min="4" max="4" width="11.5703125" bestFit="1" customWidth="1"/>
    <col min="5" max="5" width="21.5703125" bestFit="1" customWidth="1"/>
    <col min="6" max="6" width="18.5703125" bestFit="1" customWidth="1"/>
    <col min="7" max="7" width="11.85546875" bestFit="1" customWidth="1"/>
    <col min="8" max="9" width="15.85546875" bestFit="1" customWidth="1"/>
    <col min="10" max="11" width="18.7109375" bestFit="1" customWidth="1"/>
    <col min="12" max="12" width="16.140625" bestFit="1" customWidth="1"/>
    <col min="13" max="13" width="14.5703125" bestFit="1" customWidth="1"/>
  </cols>
  <sheetData>
    <row r="3" spans="2:13" x14ac:dyDescent="0.25"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70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71</v>
      </c>
    </row>
    <row r="4" spans="2:13" x14ac:dyDescent="0.25">
      <c r="B4" t="s">
        <v>76</v>
      </c>
      <c r="C4" s="3">
        <v>117.3</v>
      </c>
      <c r="D4" s="3">
        <v>38</v>
      </c>
      <c r="E4" s="3">
        <v>1.8</v>
      </c>
      <c r="F4" s="3">
        <v>0</v>
      </c>
      <c r="G4" s="3">
        <v>1.8</v>
      </c>
      <c r="H4" s="3">
        <v>0</v>
      </c>
      <c r="I4" s="3">
        <v>468.1</v>
      </c>
      <c r="J4" s="3">
        <v>662.8</v>
      </c>
      <c r="K4" s="3">
        <v>419.6</v>
      </c>
      <c r="L4" s="3">
        <v>273.39999999999998</v>
      </c>
      <c r="M4" s="3">
        <v>1.1155862726406101</v>
      </c>
    </row>
    <row r="5" spans="2:13" x14ac:dyDescent="0.25">
      <c r="B5" t="s">
        <v>77</v>
      </c>
      <c r="C5" s="3">
        <v>80.599999999999994</v>
      </c>
      <c r="D5" s="3">
        <v>4.5</v>
      </c>
      <c r="E5" s="3">
        <v>12.8</v>
      </c>
      <c r="F5" s="3">
        <v>0</v>
      </c>
      <c r="G5" s="3">
        <v>12.8</v>
      </c>
      <c r="H5" s="3">
        <v>0</v>
      </c>
      <c r="I5" s="3">
        <v>540.20000000000005</v>
      </c>
      <c r="J5" s="3">
        <v>773</v>
      </c>
      <c r="K5" s="3">
        <v>392.9</v>
      </c>
      <c r="L5" s="3">
        <v>453.5</v>
      </c>
      <c r="M5" s="3">
        <v>1.37490455586663</v>
      </c>
    </row>
    <row r="6" spans="2:13" x14ac:dyDescent="0.25">
      <c r="B6" t="s">
        <v>78</v>
      </c>
      <c r="C6" s="3">
        <v>72.5</v>
      </c>
      <c r="D6" s="3">
        <v>-15.2</v>
      </c>
      <c r="E6" s="3">
        <v>15.6</v>
      </c>
      <c r="F6" s="3">
        <v>0</v>
      </c>
      <c r="G6" s="3">
        <v>15.6</v>
      </c>
      <c r="H6" s="3">
        <v>0</v>
      </c>
      <c r="I6" s="3">
        <v>657.7</v>
      </c>
      <c r="J6" s="3">
        <v>911</v>
      </c>
      <c r="K6" s="3">
        <v>600.79999999999995</v>
      </c>
      <c r="L6" s="3">
        <v>477.9</v>
      </c>
      <c r="M6" s="3">
        <v>1.0947070572569899</v>
      </c>
    </row>
    <row r="7" spans="2:13" x14ac:dyDescent="0.25">
      <c r="B7" t="s">
        <v>79</v>
      </c>
      <c r="C7" s="3">
        <v>59.4</v>
      </c>
      <c r="D7" s="3">
        <v>-22.7</v>
      </c>
      <c r="E7" s="3">
        <v>12.5</v>
      </c>
      <c r="F7" s="3">
        <v>0</v>
      </c>
      <c r="G7" s="3">
        <v>12.5</v>
      </c>
      <c r="H7" s="3">
        <v>0</v>
      </c>
      <c r="I7" s="3">
        <v>670.7</v>
      </c>
      <c r="J7" s="3">
        <v>943.6</v>
      </c>
      <c r="K7" s="3">
        <v>646.9</v>
      </c>
      <c r="L7" s="3">
        <v>448.1</v>
      </c>
      <c r="M7" s="3">
        <v>1.0367908486628501</v>
      </c>
    </row>
    <row r="8" spans="2:13" x14ac:dyDescent="0.25">
      <c r="B8" t="s">
        <v>80</v>
      </c>
      <c r="C8" s="3">
        <v>201.7</v>
      </c>
      <c r="D8" s="3">
        <v>127</v>
      </c>
      <c r="E8" s="3">
        <v>22.4</v>
      </c>
      <c r="F8" s="3">
        <v>0</v>
      </c>
      <c r="G8" s="3">
        <v>22.4</v>
      </c>
      <c r="H8" s="3">
        <v>0</v>
      </c>
      <c r="I8" s="3">
        <v>534.4</v>
      </c>
      <c r="J8" s="3">
        <v>792.2</v>
      </c>
      <c r="K8" s="3">
        <v>499.3</v>
      </c>
      <c r="L8" s="3">
        <v>377.3</v>
      </c>
      <c r="M8" s="3">
        <v>1.07029841778489</v>
      </c>
    </row>
    <row r="9" spans="2:13" x14ac:dyDescent="0.25">
      <c r="B9" t="s">
        <v>81</v>
      </c>
      <c r="C9" s="3">
        <v>181.2</v>
      </c>
      <c r="D9" s="3">
        <v>137.30000000000001</v>
      </c>
      <c r="E9" s="3">
        <v>13.5</v>
      </c>
      <c r="F9" s="3">
        <v>0</v>
      </c>
      <c r="G9" s="3">
        <v>13.5</v>
      </c>
      <c r="H9" s="3">
        <v>0</v>
      </c>
      <c r="I9" s="3">
        <v>506.5</v>
      </c>
      <c r="J9" s="3">
        <v>749.7</v>
      </c>
      <c r="K9" s="3">
        <v>498.2</v>
      </c>
      <c r="L9" s="3">
        <v>364.9</v>
      </c>
      <c r="M9" s="3">
        <v>1.0166599759132799</v>
      </c>
    </row>
    <row r="10" spans="2:13" x14ac:dyDescent="0.25">
      <c r="B10" t="s">
        <v>82</v>
      </c>
      <c r="C10" s="3">
        <v>144</v>
      </c>
      <c r="D10" s="3">
        <v>80.3</v>
      </c>
      <c r="E10" s="3">
        <v>17.7</v>
      </c>
      <c r="F10" s="3">
        <v>0</v>
      </c>
      <c r="G10" s="3">
        <v>17.7</v>
      </c>
      <c r="H10" s="3">
        <v>0</v>
      </c>
      <c r="I10" s="3">
        <v>503.8</v>
      </c>
      <c r="J10" s="3">
        <v>755.3</v>
      </c>
      <c r="K10" s="3">
        <v>518</v>
      </c>
      <c r="L10" s="3">
        <v>353</v>
      </c>
      <c r="M10" s="3">
        <v>0.97258687258687204</v>
      </c>
    </row>
    <row r="11" spans="2:13" x14ac:dyDescent="0.25">
      <c r="B11" t="s">
        <v>83</v>
      </c>
      <c r="C11" s="3">
        <v>229.3</v>
      </c>
      <c r="D11" s="3">
        <v>180</v>
      </c>
      <c r="E11" s="3">
        <v>12</v>
      </c>
      <c r="F11" s="3">
        <v>0</v>
      </c>
      <c r="G11" s="3">
        <v>12</v>
      </c>
      <c r="H11" s="3">
        <v>0</v>
      </c>
      <c r="I11" s="3">
        <v>490.6</v>
      </c>
      <c r="J11" s="3">
        <v>698.2</v>
      </c>
      <c r="K11" s="3">
        <v>470.6</v>
      </c>
      <c r="L11" s="3">
        <v>335.8</v>
      </c>
      <c r="M11" s="3">
        <v>1.0424989375265601</v>
      </c>
    </row>
    <row r="12" spans="2:13" x14ac:dyDescent="0.25">
      <c r="B12" t="s">
        <v>84</v>
      </c>
      <c r="C12" s="3">
        <v>202</v>
      </c>
      <c r="D12" s="3">
        <v>148.4</v>
      </c>
      <c r="E12" s="3">
        <v>23.9</v>
      </c>
      <c r="F12" s="3">
        <v>0</v>
      </c>
      <c r="G12" s="3">
        <v>23.9</v>
      </c>
      <c r="H12" s="3">
        <v>0</v>
      </c>
      <c r="I12" s="3">
        <v>620</v>
      </c>
      <c r="J12" s="3">
        <v>1039.9000000000001</v>
      </c>
      <c r="K12" s="3">
        <v>1027.2</v>
      </c>
      <c r="L12" s="3">
        <v>273.39999999999998</v>
      </c>
      <c r="M12" s="3">
        <v>0.60358255451713305</v>
      </c>
    </row>
    <row r="13" spans="2:13" x14ac:dyDescent="0.25">
      <c r="B13" t="s">
        <v>85</v>
      </c>
      <c r="C13" s="3">
        <v>189.2</v>
      </c>
      <c r="D13" s="3">
        <v>92.4</v>
      </c>
      <c r="E13" s="3">
        <v>31.3</v>
      </c>
      <c r="F13" s="3">
        <v>0</v>
      </c>
      <c r="G13" s="3">
        <v>31.3</v>
      </c>
      <c r="H13" s="3">
        <v>0</v>
      </c>
      <c r="I13" s="3">
        <v>635.79999999999995</v>
      </c>
      <c r="J13" s="3">
        <v>1136.2</v>
      </c>
      <c r="K13" s="3">
        <v>713.7</v>
      </c>
      <c r="L13" s="3">
        <v>595.20000000000005</v>
      </c>
      <c r="M13" s="3">
        <v>0.89085049740787403</v>
      </c>
    </row>
    <row r="14" spans="2:13" x14ac:dyDescent="0.25">
      <c r="B14" t="s">
        <v>86</v>
      </c>
      <c r="C14" s="3">
        <v>213.4</v>
      </c>
      <c r="D14" s="3">
        <v>113</v>
      </c>
      <c r="E14" s="3">
        <v>47.332000000000001</v>
      </c>
      <c r="F14" s="3">
        <v>0</v>
      </c>
      <c r="G14" s="3">
        <v>47.332000000000001</v>
      </c>
      <c r="H14" s="3">
        <v>0</v>
      </c>
      <c r="I14" s="3">
        <v>724.62699999999995</v>
      </c>
      <c r="J14" s="3">
        <v>1206.162</v>
      </c>
      <c r="K14" s="3">
        <v>673.29</v>
      </c>
      <c r="L14" s="3">
        <v>665.19799999999998</v>
      </c>
      <c r="M14" s="3">
        <v>1.07624797635491</v>
      </c>
    </row>
    <row r="15" spans="2:13" x14ac:dyDescent="0.25">
      <c r="B15" t="s">
        <v>87</v>
      </c>
      <c r="C15" s="3">
        <v>190.8</v>
      </c>
      <c r="D15" s="3">
        <v>99.2</v>
      </c>
      <c r="E15" s="3">
        <v>25.140999999999998</v>
      </c>
      <c r="F15" s="3">
        <v>0</v>
      </c>
      <c r="G15" s="3">
        <v>25.140999999999998</v>
      </c>
      <c r="H15" s="3">
        <v>0</v>
      </c>
      <c r="I15" s="3">
        <v>759.35500000000002</v>
      </c>
      <c r="J15" s="3">
        <v>1386.124</v>
      </c>
      <c r="K15" s="3">
        <v>709.98199999999997</v>
      </c>
      <c r="L15" s="3">
        <v>658.07899999999995</v>
      </c>
      <c r="M15" s="3">
        <v>1.06954119963604</v>
      </c>
    </row>
    <row r="16" spans="2:13" x14ac:dyDescent="0.25">
      <c r="B16" t="s">
        <v>88</v>
      </c>
      <c r="C16" s="3">
        <v>342.4</v>
      </c>
      <c r="D16" s="3">
        <v>279.7</v>
      </c>
      <c r="E16" s="3">
        <v>70.334999999999994</v>
      </c>
      <c r="F16" s="3">
        <v>0</v>
      </c>
      <c r="G16" s="3">
        <v>70.334999999999994</v>
      </c>
      <c r="H16" s="3">
        <v>0</v>
      </c>
      <c r="I16" s="3">
        <v>864.077</v>
      </c>
      <c r="J16" s="3">
        <v>1505.5719999999999</v>
      </c>
      <c r="K16" s="3">
        <v>772.69399999999996</v>
      </c>
      <c r="L16" s="3">
        <v>676.24699999999996</v>
      </c>
      <c r="M16" s="3">
        <v>1.1182654453121099</v>
      </c>
    </row>
    <row r="17" spans="2:13" x14ac:dyDescent="0.25">
      <c r="B17" t="s">
        <v>89</v>
      </c>
      <c r="C17" s="3">
        <v>332.2</v>
      </c>
      <c r="D17" s="3">
        <v>265.39999999999998</v>
      </c>
      <c r="E17" s="3">
        <v>30.3</v>
      </c>
      <c r="F17" s="3">
        <v>0</v>
      </c>
      <c r="G17" s="3">
        <v>30.3</v>
      </c>
      <c r="H17" s="3">
        <v>0</v>
      </c>
      <c r="I17" s="3">
        <v>800.2</v>
      </c>
      <c r="J17" s="3">
        <v>1472.5</v>
      </c>
      <c r="K17" s="3">
        <v>699</v>
      </c>
      <c r="L17" s="3">
        <v>744.6</v>
      </c>
      <c r="M17" s="3">
        <v>1.14477825464949</v>
      </c>
    </row>
    <row r="18" spans="2:13" x14ac:dyDescent="0.25">
      <c r="B18" t="s">
        <v>90</v>
      </c>
      <c r="C18" s="3">
        <v>310.8</v>
      </c>
      <c r="D18" s="3">
        <v>226</v>
      </c>
      <c r="E18" s="3">
        <v>49</v>
      </c>
      <c r="F18" s="3">
        <v>0</v>
      </c>
      <c r="G18" s="3">
        <v>49</v>
      </c>
      <c r="H18" s="3">
        <v>0</v>
      </c>
      <c r="I18" s="3">
        <v>899.4</v>
      </c>
      <c r="J18" s="3">
        <v>1668.6</v>
      </c>
      <c r="K18" s="3">
        <v>780.5</v>
      </c>
      <c r="L18" s="3">
        <v>850.6</v>
      </c>
      <c r="M18" s="3">
        <v>1.15233824471492</v>
      </c>
    </row>
    <row r="19" spans="2:13" x14ac:dyDescent="0.25">
      <c r="B19" t="s">
        <v>91</v>
      </c>
      <c r="C19" s="3">
        <v>224.5</v>
      </c>
      <c r="D19" s="3">
        <v>146</v>
      </c>
      <c r="E19" s="3">
        <v>45.9</v>
      </c>
      <c r="F19" s="3">
        <v>0</v>
      </c>
      <c r="G19" s="3">
        <v>45.9</v>
      </c>
      <c r="H19" s="3">
        <v>0</v>
      </c>
      <c r="I19" s="3">
        <v>983.1</v>
      </c>
      <c r="J19" s="3">
        <v>1804.4</v>
      </c>
      <c r="K19" s="3">
        <v>861.3</v>
      </c>
      <c r="L19" s="3">
        <v>841.1</v>
      </c>
      <c r="M19" s="3">
        <v>1.1414141414141401</v>
      </c>
    </row>
    <row r="20" spans="2:13" x14ac:dyDescent="0.25">
      <c r="B20" t="s">
        <v>92</v>
      </c>
      <c r="C20" s="3">
        <v>314.60000000000002</v>
      </c>
      <c r="D20" s="3">
        <v>228.8</v>
      </c>
      <c r="E20" s="3">
        <v>38.9</v>
      </c>
      <c r="F20" s="3">
        <v>0</v>
      </c>
      <c r="G20" s="3">
        <v>38.9</v>
      </c>
      <c r="H20" s="3">
        <v>0</v>
      </c>
      <c r="I20" s="3">
        <v>968.3</v>
      </c>
      <c r="J20" s="3">
        <v>2252</v>
      </c>
      <c r="K20" s="3">
        <v>1034.0999999999999</v>
      </c>
      <c r="L20" s="3">
        <v>1130.9000000000001</v>
      </c>
      <c r="M20" s="3">
        <v>0.936369790155691</v>
      </c>
    </row>
    <row r="21" spans="2:13" x14ac:dyDescent="0.25">
      <c r="B21" t="s">
        <v>93</v>
      </c>
      <c r="C21" s="3">
        <v>415.8</v>
      </c>
      <c r="D21" s="3">
        <v>333.4</v>
      </c>
      <c r="E21" s="3">
        <v>39.5</v>
      </c>
      <c r="F21" s="3">
        <v>0</v>
      </c>
      <c r="G21" s="3">
        <v>39.5</v>
      </c>
      <c r="H21" s="3">
        <v>0</v>
      </c>
      <c r="I21" s="3">
        <v>970.5</v>
      </c>
      <c r="J21" s="3">
        <v>2417.3000000000002</v>
      </c>
      <c r="K21" s="3">
        <v>818.2</v>
      </c>
      <c r="L21" s="3">
        <v>1226.0999999999999</v>
      </c>
      <c r="M21" s="3">
        <v>1.1861403079931501</v>
      </c>
    </row>
    <row r="22" spans="2:13" x14ac:dyDescent="0.25">
      <c r="B22" t="s">
        <v>94</v>
      </c>
      <c r="C22" s="3">
        <v>387.5</v>
      </c>
      <c r="D22" s="3">
        <v>298.5</v>
      </c>
      <c r="E22" s="3">
        <v>50.8</v>
      </c>
      <c r="F22" s="3">
        <v>0</v>
      </c>
      <c r="G22" s="3">
        <v>50.8</v>
      </c>
      <c r="H22" s="3">
        <v>0</v>
      </c>
      <c r="I22" s="3">
        <v>1015.9</v>
      </c>
      <c r="J22" s="3">
        <v>2403.8000000000002</v>
      </c>
      <c r="K22" s="3">
        <v>834.8</v>
      </c>
      <c r="L22" s="3">
        <v>1122.2</v>
      </c>
      <c r="M22" s="3">
        <v>1.21693818878773</v>
      </c>
    </row>
    <row r="23" spans="2:13" x14ac:dyDescent="0.25">
      <c r="B23" t="s">
        <v>95</v>
      </c>
      <c r="C23" s="3">
        <v>340</v>
      </c>
      <c r="D23" s="3">
        <v>243.3</v>
      </c>
      <c r="E23" s="3">
        <v>53.9</v>
      </c>
      <c r="F23" s="3">
        <v>0</v>
      </c>
      <c r="G23" s="3">
        <v>53.9</v>
      </c>
      <c r="H23" s="3">
        <v>0</v>
      </c>
      <c r="I23" s="3">
        <v>1222.9000000000001</v>
      </c>
      <c r="J23" s="3">
        <v>2864.9</v>
      </c>
      <c r="K23" s="3">
        <v>993.3</v>
      </c>
      <c r="L23" s="3">
        <v>1476</v>
      </c>
      <c r="M23" s="3">
        <v>1.23114869626497</v>
      </c>
    </row>
    <row r="24" spans="2:13" x14ac:dyDescent="0.25">
      <c r="B24" t="s">
        <v>96</v>
      </c>
      <c r="C24" s="3">
        <v>455</v>
      </c>
      <c r="D24" s="3">
        <v>344.7</v>
      </c>
      <c r="E24" s="3">
        <v>79</v>
      </c>
      <c r="F24" s="3">
        <v>0</v>
      </c>
      <c r="G24" s="3">
        <v>79</v>
      </c>
      <c r="H24" s="3">
        <v>0</v>
      </c>
      <c r="I24" s="3">
        <v>1285.4000000000001</v>
      </c>
      <c r="J24" s="3">
        <v>2880</v>
      </c>
      <c r="K24" s="3">
        <v>1187.5999999999999</v>
      </c>
      <c r="L24" s="3">
        <v>1277.5999999999999</v>
      </c>
      <c r="M24" s="3">
        <v>1.0823509599191601</v>
      </c>
    </row>
    <row r="25" spans="2:13" x14ac:dyDescent="0.25">
      <c r="B25" t="s">
        <v>97</v>
      </c>
      <c r="C25" s="3">
        <v>465.2</v>
      </c>
      <c r="D25" s="3">
        <v>365.3</v>
      </c>
      <c r="E25" s="3">
        <v>63</v>
      </c>
      <c r="F25" s="3">
        <v>0</v>
      </c>
      <c r="G25" s="3">
        <v>63</v>
      </c>
      <c r="H25" s="3">
        <v>0</v>
      </c>
      <c r="I25" s="3">
        <v>1370.2</v>
      </c>
      <c r="J25" s="3">
        <v>3079.5</v>
      </c>
      <c r="K25" s="3">
        <v>1063.0999999999999</v>
      </c>
      <c r="L25" s="3">
        <v>1438.9</v>
      </c>
      <c r="M25" s="3">
        <v>1.28887216630608</v>
      </c>
    </row>
    <row r="26" spans="2:13" x14ac:dyDescent="0.25">
      <c r="B26" t="s">
        <v>98</v>
      </c>
      <c r="C26" s="3">
        <v>503.6</v>
      </c>
      <c r="D26" s="3">
        <v>370.9</v>
      </c>
      <c r="E26" s="3">
        <v>77.3</v>
      </c>
      <c r="F26" s="3">
        <v>0</v>
      </c>
      <c r="G26" s="3">
        <v>77.3</v>
      </c>
      <c r="H26" s="3">
        <v>0</v>
      </c>
      <c r="I26" s="3">
        <v>1416.2</v>
      </c>
      <c r="J26" s="3">
        <v>2998.1</v>
      </c>
      <c r="K26" s="3">
        <v>1122</v>
      </c>
      <c r="L26" s="3">
        <v>1482.9</v>
      </c>
      <c r="M26" s="3">
        <v>1.26221033868092</v>
      </c>
    </row>
    <row r="27" spans="2:13" x14ac:dyDescent="0.25">
      <c r="B27" t="s">
        <v>99</v>
      </c>
      <c r="C27" s="3">
        <v>590</v>
      </c>
      <c r="D27" s="3">
        <v>461.6</v>
      </c>
      <c r="E27" s="3">
        <v>112.6</v>
      </c>
      <c r="F27" s="3">
        <v>0</v>
      </c>
      <c r="G27" s="3">
        <v>112.6</v>
      </c>
      <c r="H27" s="3">
        <v>0</v>
      </c>
      <c r="I27" s="3">
        <v>1357.4</v>
      </c>
      <c r="J27" s="3">
        <v>3115.2</v>
      </c>
      <c r="K27" s="3">
        <v>1238.5999999999999</v>
      </c>
      <c r="L27" s="3">
        <v>1547.1</v>
      </c>
      <c r="M27" s="3">
        <v>1.0959147424511499</v>
      </c>
    </row>
    <row r="28" spans="2:13" x14ac:dyDescent="0.25">
      <c r="B28" t="s">
        <v>100</v>
      </c>
      <c r="C28" s="3">
        <v>658.1</v>
      </c>
      <c r="D28" s="3">
        <v>504.3</v>
      </c>
      <c r="E28" s="3">
        <v>118.4</v>
      </c>
      <c r="F28" s="3">
        <v>0</v>
      </c>
      <c r="G28" s="3">
        <v>118.4</v>
      </c>
      <c r="H28" s="3">
        <v>0</v>
      </c>
      <c r="I28" s="3">
        <v>1421.8</v>
      </c>
      <c r="J28" s="3">
        <v>3214.1</v>
      </c>
      <c r="K28" s="3">
        <v>1422.7</v>
      </c>
      <c r="L28" s="3">
        <v>1575.1</v>
      </c>
      <c r="M28" s="3">
        <v>0.99936740001405699</v>
      </c>
    </row>
    <row r="29" spans="2:13" x14ac:dyDescent="0.25">
      <c r="B29" t="s">
        <v>101</v>
      </c>
      <c r="C29" s="3">
        <v>815.3</v>
      </c>
      <c r="D29" s="3">
        <v>632.9</v>
      </c>
      <c r="E29" s="3">
        <v>186.8</v>
      </c>
      <c r="F29" s="3">
        <v>0</v>
      </c>
      <c r="G29" s="3">
        <v>186.8</v>
      </c>
      <c r="H29" s="3">
        <v>0</v>
      </c>
      <c r="I29" s="3">
        <v>1617</v>
      </c>
      <c r="J29" s="3">
        <v>8768.7999999999993</v>
      </c>
      <c r="K29" s="3">
        <v>1947.3</v>
      </c>
      <c r="L29" s="3">
        <v>5867.6</v>
      </c>
      <c r="M29" s="3">
        <v>0.83038052688337705</v>
      </c>
    </row>
    <row r="30" spans="2:13" x14ac:dyDescent="0.25">
      <c r="B30" t="s">
        <v>102</v>
      </c>
      <c r="C30" s="3">
        <v>821.2</v>
      </c>
      <c r="D30" s="3">
        <v>652.1</v>
      </c>
      <c r="E30" s="3">
        <v>96.6</v>
      </c>
      <c r="F30" s="3">
        <v>0</v>
      </c>
      <c r="G30" s="3">
        <v>96.6</v>
      </c>
      <c r="H30" s="3">
        <v>0</v>
      </c>
      <c r="I30" s="3">
        <v>1479.9</v>
      </c>
      <c r="J30" s="3">
        <v>8776.5</v>
      </c>
      <c r="K30" s="3">
        <v>2001.7</v>
      </c>
      <c r="L30" s="3">
        <v>5072.5</v>
      </c>
      <c r="M30" s="3">
        <v>0.739321576659839</v>
      </c>
    </row>
    <row r="31" spans="2:13" x14ac:dyDescent="0.25">
      <c r="B31" t="s">
        <v>103</v>
      </c>
      <c r="C31" s="3">
        <v>946.8</v>
      </c>
      <c r="D31" s="3">
        <v>773.1</v>
      </c>
      <c r="E31" s="3">
        <v>155.4</v>
      </c>
      <c r="F31" s="3">
        <v>0</v>
      </c>
      <c r="G31" s="3">
        <v>155.4</v>
      </c>
      <c r="H31" s="3">
        <v>0</v>
      </c>
      <c r="I31" s="3">
        <v>1550.2</v>
      </c>
      <c r="J31" s="3">
        <v>8811.9</v>
      </c>
      <c r="K31" s="3">
        <v>2154.4</v>
      </c>
      <c r="L31" s="3">
        <v>4751</v>
      </c>
      <c r="M31" s="3">
        <v>0.71955068696620805</v>
      </c>
    </row>
    <row r="32" spans="2:13" x14ac:dyDescent="0.25">
      <c r="B32" t="s">
        <v>104</v>
      </c>
      <c r="C32" s="3">
        <v>1041.3</v>
      </c>
      <c r="D32" s="3">
        <v>816</v>
      </c>
      <c r="E32" s="3">
        <v>423.6</v>
      </c>
      <c r="F32" s="3">
        <v>0</v>
      </c>
      <c r="G32" s="3">
        <v>423.6</v>
      </c>
      <c r="H32" s="3">
        <v>0</v>
      </c>
      <c r="I32" s="3">
        <v>2083.6</v>
      </c>
      <c r="J32" s="3">
        <v>10006.1</v>
      </c>
      <c r="K32" s="3">
        <v>3046.5</v>
      </c>
      <c r="L32" s="3">
        <v>5103.2</v>
      </c>
      <c r="M32" s="3">
        <v>0.68393238142130297</v>
      </c>
    </row>
    <row r="33" spans="2:13" x14ac:dyDescent="0.25">
      <c r="B33" t="s">
        <v>105</v>
      </c>
      <c r="C33" s="3">
        <v>828.3</v>
      </c>
      <c r="D33" s="3">
        <v>550.29999999999995</v>
      </c>
      <c r="E33" s="3">
        <v>351.7</v>
      </c>
      <c r="F33" s="3">
        <v>0</v>
      </c>
      <c r="G33" s="3">
        <v>351.7</v>
      </c>
      <c r="H33" s="3">
        <v>0</v>
      </c>
      <c r="I33" s="3">
        <v>2195.8000000000002</v>
      </c>
      <c r="J33" s="3">
        <v>10710</v>
      </c>
      <c r="K33" s="3">
        <v>3223.8</v>
      </c>
      <c r="L33" s="3">
        <v>5256.5</v>
      </c>
      <c r="M33" s="3">
        <v>0.68112165767107102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00B050"/>
  </sheetPr>
  <dimension ref="B2:T32"/>
  <sheetViews>
    <sheetView workbookViewId="0">
      <selection activeCell="I2" sqref="I2:T8"/>
    </sheetView>
  </sheetViews>
  <sheetFormatPr defaultRowHeight="15" x14ac:dyDescent="0.25"/>
  <cols>
    <col min="3" max="3" width="10" customWidth="1"/>
    <col min="4" max="4" width="14.42578125" customWidth="1"/>
    <col min="14" max="20" width="10.5703125" bestFit="1" customWidth="1"/>
  </cols>
  <sheetData>
    <row r="2" spans="2:20" x14ac:dyDescent="0.25">
      <c r="B2" t="s">
        <v>42</v>
      </c>
      <c r="C2" t="s">
        <v>64</v>
      </c>
      <c r="D2" t="s">
        <v>1</v>
      </c>
      <c r="E2" t="s">
        <v>50</v>
      </c>
      <c r="I2" s="33" t="s">
        <v>75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2:20" x14ac:dyDescent="0.25">
      <c r="C3" s="3"/>
      <c r="D3" s="1"/>
      <c r="E3" s="2"/>
      <c r="I3" t="s">
        <v>42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C4" s="3"/>
      <c r="D4" s="1"/>
      <c r="E4" s="2"/>
      <c r="I4" t="s">
        <v>10</v>
      </c>
      <c r="J4" s="3">
        <v>0</v>
      </c>
      <c r="K4" s="3">
        <f>(J4*$J6)+J4</f>
        <v>0</v>
      </c>
      <c r="L4" s="3">
        <f t="shared" ref="L4:T4" si="0">(K4*$J6)+K4</f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</row>
    <row r="5" spans="2:20" x14ac:dyDescent="0.25">
      <c r="C5" s="3"/>
      <c r="D5" s="1"/>
      <c r="E5" s="2"/>
      <c r="I5" t="s">
        <v>47</v>
      </c>
      <c r="J5" s="3">
        <v>0</v>
      </c>
      <c r="K5" s="1" t="e">
        <f>K4/$J7</f>
        <v>#DIV/0!</v>
      </c>
      <c r="L5" s="1" t="e">
        <f t="shared" ref="L5:T5" si="1">L4/$J7</f>
        <v>#DIV/0!</v>
      </c>
      <c r="M5" s="1" t="e">
        <f t="shared" si="1"/>
        <v>#DIV/0!</v>
      </c>
      <c r="N5" s="1" t="e">
        <f t="shared" si="1"/>
        <v>#DIV/0!</v>
      </c>
      <c r="O5" s="1" t="e">
        <f t="shared" si="1"/>
        <v>#DIV/0!</v>
      </c>
      <c r="P5" s="1" t="e">
        <f t="shared" si="1"/>
        <v>#DIV/0!</v>
      </c>
      <c r="Q5" s="1" t="e">
        <f t="shared" si="1"/>
        <v>#DIV/0!</v>
      </c>
      <c r="R5" s="1" t="e">
        <f t="shared" si="1"/>
        <v>#DIV/0!</v>
      </c>
      <c r="S5" s="1" t="e">
        <f t="shared" si="1"/>
        <v>#DIV/0!</v>
      </c>
      <c r="T5" s="1" t="e">
        <f t="shared" si="1"/>
        <v>#DIV/0!</v>
      </c>
    </row>
    <row r="6" spans="2:20" x14ac:dyDescent="0.25">
      <c r="C6" s="3"/>
      <c r="D6" s="1"/>
      <c r="E6" s="2"/>
      <c r="I6" t="s">
        <v>48</v>
      </c>
      <c r="J6" s="17">
        <v>0</v>
      </c>
    </row>
    <row r="7" spans="2:20" x14ac:dyDescent="0.25">
      <c r="C7" s="3"/>
      <c r="D7" s="1"/>
      <c r="E7" s="2"/>
      <c r="I7" t="s">
        <v>49</v>
      </c>
      <c r="J7" s="2">
        <v>0</v>
      </c>
    </row>
    <row r="8" spans="2:20" x14ac:dyDescent="0.25">
      <c r="C8" s="3"/>
      <c r="D8" s="1"/>
      <c r="E8" s="2"/>
      <c r="I8" t="s">
        <v>50</v>
      </c>
      <c r="J8" s="2" t="e">
        <f>J4/$J5</f>
        <v>#DIV/0!</v>
      </c>
      <c r="K8" s="2" t="e">
        <f t="shared" ref="K8:T8" si="2">K4/$J5</f>
        <v>#DIV/0!</v>
      </c>
      <c r="L8" s="2" t="e">
        <f t="shared" si="2"/>
        <v>#DIV/0!</v>
      </c>
      <c r="M8" s="2" t="e">
        <f t="shared" si="2"/>
        <v>#DIV/0!</v>
      </c>
      <c r="N8" s="2" t="e">
        <f t="shared" si="2"/>
        <v>#DIV/0!</v>
      </c>
      <c r="O8" s="2" t="e">
        <f t="shared" si="2"/>
        <v>#DIV/0!</v>
      </c>
      <c r="P8" s="2" t="e">
        <f t="shared" si="2"/>
        <v>#DIV/0!</v>
      </c>
      <c r="Q8" s="2" t="e">
        <f t="shared" si="2"/>
        <v>#DIV/0!</v>
      </c>
      <c r="R8" s="2" t="e">
        <f t="shared" si="2"/>
        <v>#DIV/0!</v>
      </c>
      <c r="S8" s="2" t="e">
        <f t="shared" si="2"/>
        <v>#DIV/0!</v>
      </c>
      <c r="T8" s="2" t="e">
        <f t="shared" si="2"/>
        <v>#DIV/0!</v>
      </c>
    </row>
    <row r="9" spans="2:20" x14ac:dyDescent="0.25">
      <c r="C9" s="3"/>
      <c r="D9" s="1"/>
      <c r="E9" s="2"/>
    </row>
    <row r="10" spans="2:20" x14ac:dyDescent="0.25">
      <c r="C10" s="3"/>
      <c r="D10" s="1"/>
      <c r="E10" s="2"/>
    </row>
    <row r="11" spans="2:20" x14ac:dyDescent="0.25">
      <c r="C11" s="3"/>
      <c r="D11" s="1"/>
      <c r="E11" s="2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2:20" x14ac:dyDescent="0.25">
      <c r="C12" s="3"/>
      <c r="D12" s="1"/>
      <c r="E12" s="2"/>
    </row>
    <row r="13" spans="2:20" x14ac:dyDescent="0.25">
      <c r="C13" s="3"/>
      <c r="D13" s="1"/>
      <c r="E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C14" s="3"/>
      <c r="D14" s="1"/>
      <c r="E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C15" s="3"/>
      <c r="D15" s="1"/>
      <c r="E15" s="2"/>
      <c r="J15" s="17"/>
    </row>
    <row r="16" spans="2:20" x14ac:dyDescent="0.25">
      <c r="C16" s="3"/>
      <c r="D16" s="1"/>
      <c r="E16" s="2"/>
      <c r="J16" s="2"/>
    </row>
    <row r="17" spans="3:20" x14ac:dyDescent="0.25">
      <c r="C17" s="3"/>
      <c r="D17" s="1"/>
      <c r="E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25">
      <c r="C18" s="3"/>
      <c r="D18" s="1"/>
      <c r="E18" s="2"/>
    </row>
    <row r="19" spans="3:20" x14ac:dyDescent="0.25">
      <c r="C19" s="3"/>
      <c r="D19" s="1"/>
      <c r="E19" s="2"/>
    </row>
    <row r="20" spans="3:20" x14ac:dyDescent="0.25">
      <c r="C20" s="3"/>
      <c r="D20" s="1"/>
      <c r="E20" s="2"/>
    </row>
    <row r="21" spans="3:20" x14ac:dyDescent="0.25">
      <c r="C21" s="3"/>
      <c r="D21" s="1"/>
      <c r="E21" s="2"/>
    </row>
    <row r="22" spans="3:20" x14ac:dyDescent="0.25">
      <c r="C22" s="3"/>
      <c r="D22" s="1"/>
      <c r="E22" s="2"/>
    </row>
    <row r="23" spans="3:20" x14ac:dyDescent="0.25">
      <c r="C23" s="3"/>
      <c r="D23" s="3"/>
      <c r="E23" s="2"/>
    </row>
    <row r="24" spans="3:20" x14ac:dyDescent="0.25">
      <c r="C24" s="3"/>
      <c r="D24" s="3"/>
      <c r="E24" s="2"/>
    </row>
    <row r="25" spans="3:20" x14ac:dyDescent="0.25">
      <c r="C25" s="3"/>
      <c r="D25" s="3"/>
      <c r="E25" s="2"/>
    </row>
    <row r="26" spans="3:20" x14ac:dyDescent="0.25">
      <c r="C26" s="3"/>
      <c r="D26" s="3"/>
      <c r="E26" s="2"/>
    </row>
    <row r="27" spans="3:20" x14ac:dyDescent="0.25">
      <c r="C27" s="3"/>
      <c r="D27" s="3"/>
      <c r="E27" s="2"/>
    </row>
    <row r="28" spans="3:20" x14ac:dyDescent="0.25">
      <c r="C28" s="3"/>
      <c r="D28" s="3"/>
      <c r="E28" s="2"/>
    </row>
    <row r="29" spans="3:20" x14ac:dyDescent="0.25">
      <c r="C29" s="3"/>
      <c r="D29" s="3"/>
      <c r="E29" s="2"/>
    </row>
    <row r="30" spans="3:20" x14ac:dyDescent="0.25">
      <c r="C30" s="3"/>
      <c r="D30" s="3"/>
      <c r="E30" s="2"/>
    </row>
    <row r="31" spans="3:20" x14ac:dyDescent="0.25">
      <c r="C31" s="3"/>
      <c r="D31" s="3"/>
      <c r="E31" s="2"/>
    </row>
    <row r="32" spans="3:20" x14ac:dyDescent="0.25">
      <c r="C32" s="3"/>
      <c r="D32" s="3"/>
      <c r="E32" s="2"/>
    </row>
  </sheetData>
  <mergeCells count="2">
    <mergeCell ref="I2:T2"/>
    <mergeCell ref="I11:T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22A-CCDB-44C6-A28A-E9C6C20D5A00}">
  <sheetPr>
    <tabColor rgb="FFFFC000"/>
  </sheetPr>
  <dimension ref="A1"/>
  <sheetViews>
    <sheetView topLeftCell="B1" workbookViewId="0">
      <selection activeCell="B1" sqref="B1:N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00B0F0"/>
  </sheetPr>
  <dimension ref="C2:L36"/>
  <sheetViews>
    <sheetView workbookViewId="0">
      <selection activeCell="D5" sqref="D5"/>
    </sheetView>
  </sheetViews>
  <sheetFormatPr defaultRowHeight="15" x14ac:dyDescent="0.25"/>
  <sheetData>
    <row r="2" spans="3:12" x14ac:dyDescent="0.25">
      <c r="C2" s="34" t="s">
        <v>39</v>
      </c>
      <c r="D2" s="34"/>
      <c r="G2" s="35" t="s">
        <v>44</v>
      </c>
      <c r="H2" s="35"/>
      <c r="K2" s="36" t="s">
        <v>45</v>
      </c>
      <c r="L2" s="37"/>
    </row>
    <row r="3" spans="3:12" x14ac:dyDescent="0.25">
      <c r="C3" s="34"/>
      <c r="D3" s="34"/>
      <c r="G3" s="35"/>
      <c r="H3" s="35"/>
      <c r="K3" s="37"/>
      <c r="L3" s="37"/>
    </row>
    <row r="4" spans="3:12" x14ac:dyDescent="0.25">
      <c r="C4" s="7" t="s">
        <v>40</v>
      </c>
      <c r="D4" s="8">
        <v>1</v>
      </c>
      <c r="G4" s="11" t="s">
        <v>43</v>
      </c>
      <c r="H4" s="12">
        <v>1</v>
      </c>
      <c r="K4" s="14" t="s">
        <v>43</v>
      </c>
      <c r="L4" s="15">
        <v>3</v>
      </c>
    </row>
    <row r="5" spans="3:12" x14ac:dyDescent="0.25">
      <c r="C5" s="7" t="s">
        <v>41</v>
      </c>
      <c r="D5" s="9">
        <v>0.15</v>
      </c>
      <c r="G5" s="11" t="s">
        <v>41</v>
      </c>
      <c r="H5" s="13">
        <v>0.08</v>
      </c>
      <c r="K5" s="14" t="s">
        <v>40</v>
      </c>
      <c r="L5" s="15">
        <v>1</v>
      </c>
    </row>
    <row r="6" spans="3:12" x14ac:dyDescent="0.25">
      <c r="C6" s="10" t="s">
        <v>42</v>
      </c>
      <c r="D6" s="10" t="s">
        <v>43</v>
      </c>
      <c r="G6" s="4" t="s">
        <v>42</v>
      </c>
      <c r="H6" s="4" t="s">
        <v>43</v>
      </c>
      <c r="K6" s="16" t="s">
        <v>42</v>
      </c>
      <c r="L6" s="16" t="s">
        <v>46</v>
      </c>
    </row>
    <row r="7" spans="3:12" x14ac:dyDescent="0.25">
      <c r="C7">
        <v>1</v>
      </c>
      <c r="D7" s="1">
        <f>$D$4*(1+$D$5)^C7</f>
        <v>1.1499999999999999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1.3224999999999998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1.5208749999999995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1.7490062499999994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2.0113571874999994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2.3130607656249991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2.6600198804687483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3.0590228625390603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3.5178762919199191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4.0455577357079067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4.6523913960640924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5.3502501054737053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6.1527876212947614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7.0757057644889754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8.1370616291623197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9.3576208735366659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10.761264004567165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12.375453605252238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14.231771646040073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16.366537392946082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18.821518001887995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21.644745702171193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24.891457557496867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28.625176191121394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32.9189526197896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37.85679551275804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43.535314839671742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50.065612065622496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57.575453875465868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66.211771956785753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DYT</vt:lpstr>
      <vt:lpstr>PerShare</vt:lpstr>
      <vt:lpstr>Margins</vt:lpstr>
      <vt:lpstr>Growth</vt:lpstr>
      <vt:lpstr>Owner</vt:lpstr>
      <vt:lpstr>Debt</vt:lpstr>
      <vt:lpstr>Return</vt:lpstr>
      <vt:lpstr>BackTest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2022-07-05T12:20:06Z</dcterms:modified>
</cp:coreProperties>
</file>