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Investing-Repo/Stock-XLSX/Dividend-Stocks/"/>
    </mc:Choice>
  </mc:AlternateContent>
  <xr:revisionPtr revIDLastSave="0" documentId="8_{3B134BAF-18C2-4111-AE3C-DA214316D2A1}" xr6:coauthVersionLast="47" xr6:coauthVersionMax="47" xr10:uidLastSave="{00000000-0000-0000-0000-000000000000}"/>
  <bookViews>
    <workbookView xWindow="28680" yWindow="-120" windowWidth="29040" windowHeight="15720" tabRatio="720" xr2:uid="{9825DF3D-1B58-4C24-A60D-565D808A20BC}"/>
  </bookViews>
  <sheets>
    <sheet name="DYT" sheetId="4" r:id="rId1"/>
    <sheet name="PerShare" sheetId="11" r:id="rId2"/>
    <sheet name="Margins" sheetId="2" r:id="rId3"/>
    <sheet name="Growth" sheetId="9" r:id="rId4"/>
    <sheet name="Owner" sheetId="6" r:id="rId5"/>
    <sheet name="Debt" sheetId="12" r:id="rId6"/>
    <sheet name="Return" sheetId="10" r:id="rId7"/>
    <sheet name="BackTest" sheetId="13" r:id="rId8"/>
    <sheet name="Formula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" i="11" l="1"/>
  <c r="R4" i="11"/>
  <c r="S4" i="11"/>
  <c r="T4" i="11"/>
  <c r="H3" i="9"/>
  <c r="I3" i="9"/>
  <c r="J3" i="9"/>
  <c r="K3" i="9"/>
  <c r="H5" i="9"/>
  <c r="I5" i="9"/>
  <c r="J5" i="9"/>
  <c r="K5" i="9"/>
  <c r="H6" i="9"/>
  <c r="I6" i="9"/>
  <c r="J6" i="9"/>
  <c r="K6" i="9"/>
  <c r="H7" i="9"/>
  <c r="I7" i="9"/>
  <c r="J7" i="9"/>
  <c r="K7" i="9"/>
  <c r="H8" i="9"/>
  <c r="I8" i="9"/>
  <c r="J8" i="9"/>
  <c r="K8" i="9"/>
  <c r="H9" i="9"/>
  <c r="I9" i="9"/>
  <c r="J9" i="9"/>
  <c r="K9" i="9"/>
  <c r="H10" i="9"/>
  <c r="I10" i="9"/>
  <c r="J10" i="9"/>
  <c r="K10" i="9"/>
  <c r="H11" i="9"/>
  <c r="I11" i="9"/>
  <c r="J11" i="9"/>
  <c r="K11" i="9"/>
  <c r="H12" i="9"/>
  <c r="I12" i="9"/>
  <c r="J12" i="9"/>
  <c r="K12" i="9"/>
  <c r="H13" i="9"/>
  <c r="I13" i="9"/>
  <c r="J13" i="9"/>
  <c r="K13" i="9"/>
  <c r="H14" i="9"/>
  <c r="I14" i="9"/>
  <c r="J14" i="9"/>
  <c r="K14" i="9"/>
  <c r="H15" i="9"/>
  <c r="I15" i="9"/>
  <c r="J15" i="9"/>
  <c r="K15" i="9"/>
  <c r="H16" i="9"/>
  <c r="I16" i="9"/>
  <c r="J16" i="9"/>
  <c r="K16" i="9"/>
  <c r="H17" i="9"/>
  <c r="I17" i="9"/>
  <c r="J17" i="9"/>
  <c r="K17" i="9"/>
  <c r="H18" i="9"/>
  <c r="I18" i="9"/>
  <c r="J18" i="9"/>
  <c r="K18" i="9"/>
  <c r="H19" i="9"/>
  <c r="I19" i="9"/>
  <c r="J19" i="9"/>
  <c r="K19" i="9"/>
  <c r="H20" i="9"/>
  <c r="I20" i="9"/>
  <c r="J20" i="9"/>
  <c r="K20" i="9"/>
  <c r="H21" i="9"/>
  <c r="I21" i="9"/>
  <c r="J21" i="9"/>
  <c r="K21" i="9"/>
  <c r="H22" i="9"/>
  <c r="I22" i="9"/>
  <c r="J22" i="9"/>
  <c r="K22" i="9"/>
  <c r="H23" i="9"/>
  <c r="I23" i="9"/>
  <c r="J23" i="9"/>
  <c r="K23" i="9"/>
  <c r="H24" i="9"/>
  <c r="I24" i="9"/>
  <c r="J24" i="9"/>
  <c r="K24" i="9"/>
  <c r="H25" i="9"/>
  <c r="I25" i="9"/>
  <c r="J25" i="9"/>
  <c r="K25" i="9"/>
  <c r="H26" i="9"/>
  <c r="I26" i="9"/>
  <c r="J26" i="9"/>
  <c r="K26" i="9"/>
  <c r="H27" i="9"/>
  <c r="I27" i="9"/>
  <c r="J27" i="9"/>
  <c r="K27" i="9"/>
  <c r="H28" i="9"/>
  <c r="I28" i="9"/>
  <c r="J28" i="9"/>
  <c r="K28" i="9"/>
  <c r="H29" i="9"/>
  <c r="I29" i="9"/>
  <c r="J29" i="9"/>
  <c r="K29" i="9"/>
  <c r="H30" i="9"/>
  <c r="I30" i="9"/>
  <c r="J30" i="9"/>
  <c r="K30" i="9"/>
  <c r="H31" i="9"/>
  <c r="I31" i="9"/>
  <c r="J31" i="9"/>
  <c r="K31" i="9"/>
  <c r="H32" i="9"/>
  <c r="I32" i="9"/>
  <c r="J32" i="9"/>
  <c r="K32" i="9"/>
  <c r="K4" i="9"/>
  <c r="J4" i="9"/>
  <c r="I4" i="9"/>
  <c r="H4" i="9"/>
  <c r="Q34" i="11"/>
  <c r="R34" i="11"/>
  <c r="S34" i="11"/>
  <c r="T34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5" i="11"/>
  <c r="J8" i="10"/>
  <c r="K4" i="10"/>
  <c r="L4" i="10" s="1"/>
  <c r="M4" i="10" s="1"/>
  <c r="N4" i="10" s="1"/>
  <c r="O4" i="10" s="1"/>
  <c r="P4" i="10" s="1"/>
  <c r="Q4" i="10" s="1"/>
  <c r="R4" i="10" s="1"/>
  <c r="S4" i="10" s="1"/>
  <c r="T4" i="10" s="1"/>
  <c r="T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K5" i="10" l="1"/>
  <c r="K8" i="10"/>
  <c r="S8" i="10"/>
  <c r="Q5" i="10"/>
  <c r="T5" i="10"/>
  <c r="N8" i="10"/>
  <c r="R5" i="10"/>
  <c r="L8" i="10"/>
  <c r="P5" i="10"/>
  <c r="R8" i="10"/>
  <c r="O5" i="10"/>
  <c r="Q8" i="10"/>
  <c r="N5" i="10"/>
  <c r="P8" i="10"/>
  <c r="M5" i="10"/>
  <c r="O8" i="10"/>
  <c r="L5" i="10"/>
  <c r="S5" i="10"/>
  <c r="M8" i="10"/>
</calcChain>
</file>

<file path=xl/sharedStrings.xml><?xml version="1.0" encoding="utf-8"?>
<sst xmlns="http://schemas.openxmlformats.org/spreadsheetml/2006/main" count="253" uniqueCount="106">
  <si>
    <t>PriceMean</t>
  </si>
  <si>
    <t>PriceMedian</t>
  </si>
  <si>
    <t>DivMean</t>
  </si>
  <si>
    <t>DivMedian</t>
  </si>
  <si>
    <t>CY</t>
  </si>
  <si>
    <t>Fiscal Year</t>
  </si>
  <si>
    <t>EPS</t>
  </si>
  <si>
    <t>FY</t>
  </si>
  <si>
    <t>Revenue</t>
  </si>
  <si>
    <t>RevGro</t>
  </si>
  <si>
    <t>Dividend</t>
  </si>
  <si>
    <t>DivGro</t>
  </si>
  <si>
    <t>MarketValue</t>
  </si>
  <si>
    <t>SharesOutstanding</t>
  </si>
  <si>
    <t>ShareGro</t>
  </si>
  <si>
    <t>CashFromOps</t>
  </si>
  <si>
    <t>FCF</t>
  </si>
  <si>
    <t>CashAndEquivalents</t>
  </si>
  <si>
    <t>MarketSecurities</t>
  </si>
  <si>
    <t>Treasury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</si>
  <si>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</si>
  <si>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</si>
  <si>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</si>
  <si>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</si>
  <si>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</si>
  <si>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</si>
  <si>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</si>
  <si>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</si>
  <si>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</si>
  <si>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</si>
  <si>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</si>
  <si>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NetMargin</t>
  </si>
  <si>
    <t>CAPEX</t>
  </si>
  <si>
    <t>CapexMargin</t>
  </si>
  <si>
    <t>Dividends</t>
  </si>
  <si>
    <t>DivMargin</t>
  </si>
  <si>
    <t>Issues</t>
  </si>
  <si>
    <t>BuyBack</t>
  </si>
  <si>
    <t>OwnersDistribution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</si>
  <si>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</si>
  <si>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</si>
  <si>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</si>
  <si>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</si>
  <si>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</si>
  <si>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</si>
  <si>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</si>
  <si>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</si>
  <si>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</si>
  <si>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</si>
  <si>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</si>
  <si>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</si>
  <si>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</si>
  <si>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</si>
  <si>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DivLow</t>
  </si>
  <si>
    <t>DivHigh</t>
  </si>
  <si>
    <t>PriceLow</t>
  </si>
  <si>
    <t>PriceHigh</t>
  </si>
  <si>
    <t>Rev</t>
  </si>
  <si>
    <t>RevLow</t>
  </si>
  <si>
    <t>RevHigh</t>
  </si>
  <si>
    <t>FCFLow</t>
  </si>
  <si>
    <t>FCFHigh</t>
  </si>
  <si>
    <t>EPSLow</t>
  </si>
  <si>
    <t>EPSHigh</t>
  </si>
  <si>
    <t>Div</t>
  </si>
  <si>
    <t>FCFGro</t>
  </si>
  <si>
    <t>EPSGro</t>
  </si>
  <si>
    <t>MarketGro</t>
  </si>
  <si>
    <t>CFOMargin</t>
  </si>
  <si>
    <t>FCFMargin</t>
  </si>
  <si>
    <t>TotalCash</t>
  </si>
  <si>
    <t>CurrentRatio</t>
  </si>
  <si>
    <t>CFO</t>
  </si>
  <si>
    <t>DivFCF</t>
  </si>
  <si>
    <t>10YT</t>
  </si>
  <si>
    <t xml:space="preserve">[AnalysisDate: Mar 22 ] </t>
  </si>
  <si>
    <t>1993-01</t>
  </si>
  <si>
    <t>1994-01</t>
  </si>
  <si>
    <t>1995-01</t>
  </si>
  <si>
    <t>1996-01</t>
  </si>
  <si>
    <t>1997-01</t>
  </si>
  <si>
    <t>1998-01</t>
  </si>
  <si>
    <t>1999-01</t>
  </si>
  <si>
    <t>2000-01</t>
  </si>
  <si>
    <t>2001-01</t>
  </si>
  <si>
    <t>2002-01</t>
  </si>
  <si>
    <t>2003-01</t>
  </si>
  <si>
    <t>2004-01</t>
  </si>
  <si>
    <t>2005-01</t>
  </si>
  <si>
    <t>2006-01</t>
  </si>
  <si>
    <t>2007-01</t>
  </si>
  <si>
    <t>2008-01</t>
  </si>
  <si>
    <t>2009-01</t>
  </si>
  <si>
    <t>2010-01</t>
  </si>
  <si>
    <t>2011-01</t>
  </si>
  <si>
    <t>2012-01</t>
  </si>
  <si>
    <t>2013-01</t>
  </si>
  <si>
    <t>2014-01</t>
  </si>
  <si>
    <t>2015-01</t>
  </si>
  <si>
    <t>2016-01</t>
  </si>
  <si>
    <t>2017-01</t>
  </si>
  <si>
    <t>2018-01</t>
  </si>
  <si>
    <t>2019-01</t>
  </si>
  <si>
    <t>2020-01</t>
  </si>
  <si>
    <t>2021-01</t>
  </si>
  <si>
    <t>2022-01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</si>
</sst>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</cellStyleXfs>
  <cellXfs count="38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NumberFormat="1" applyFont="1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2" borderId="0" xfId="0" applyFill="1"/>
    <xf numFmtId="0" fontId="0" fillId="5" borderId="0" xfId="0" applyFill="1"/>
    <xf numFmtId="44" fontId="0" fillId="5" borderId="0" xfId="2" applyFont="1" applyFill="1"/>
    <xf numFmtId="164" fontId="0" fillId="5" borderId="0" xfId="0" applyNumberFormat="1" applyFill="1"/>
    <xf numFmtId="44" fontId="0" fillId="5" borderId="0" xfId="0" applyNumberFormat="1" applyFill="1"/>
    <xf numFmtId="10" fontId="0" fillId="5" borderId="0" xfId="1" applyNumberFormat="1" applyFont="1" applyFill="1"/>
    <xf numFmtId="44" fontId="0" fillId="3" borderId="0" xfId="2" applyFont="1" applyFill="1"/>
    <xf numFmtId="164" fontId="0" fillId="3" borderId="0" xfId="0" applyNumberFormat="1" applyFill="1"/>
    <xf numFmtId="0" fontId="0" fillId="6" borderId="0" xfId="0" applyFill="1"/>
    <xf numFmtId="44" fontId="0" fillId="3" borderId="0" xfId="0" applyNumberFormat="1" applyFill="1"/>
    <xf numFmtId="10" fontId="0" fillId="3" borderId="0" xfId="1" applyNumberFormat="1" applyFont="1" applyFill="1"/>
    <xf numFmtId="10" fontId="0" fillId="2" borderId="0" xfId="1" applyNumberFormat="1" applyFont="1" applyFill="1"/>
    <xf numFmtId="44" fontId="0" fillId="2" borderId="0" xfId="0" applyNumberFormat="1" applyFill="1"/>
    <xf numFmtId="9" fontId="0" fillId="6" borderId="0" xfId="1" applyFont="1" applyFill="1"/>
    <xf numFmtId="0" fontId="0" fillId="7" borderId="0" xfId="0" applyFill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4">
    <cellStyle name="Currency" xfId="2" builtinId="4"/>
    <cellStyle name="Normal" xfId="0" builtinId="0"/>
    <cellStyle name="Normal 2" xfId="3" xr:uid="{08EA946C-E04D-4AD1-A7BB-1E82237E2BF0}"/>
    <cellStyle name="Percent" xfId="1" builtinId="5"/>
  </cellStyles>
  <dxfs count="45"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FFC00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</dxf>
    <dxf>
      <numFmt numFmtId="14" formatCode="0.00%"/>
      <fill>
        <patternFill patternType="solid">
          <fgColor indexed="64"/>
          <bgColor rgb="FFFF0000"/>
        </patternFill>
      </fill>
    </dxf>
    <dxf>
      <numFmt numFmtId="14" formatCode="0.00%"/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FF000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65B3B-07DF-45B2-A4C7-6673C75C36E3}" name="Table1" displayName="Table1" ref="B3:K33" totalsRowShown="0">
  <autoFilter ref="B3:K33" xr:uid="{CC465B3B-07DF-45B2-A4C7-6673C75C36E3}"/>
  <tableColumns count="10">
    <tableColumn id="1" xr3:uid="{C9E7A322-3B72-4FD9-A543-8D859BB5B277}" name="CY"/>
    <tableColumn id="2" xr3:uid="{CC7E0DC4-C81C-4EAB-B498-D06AAA4CFA12}" name="PriceMin" dataDxfId="44"/>
    <tableColumn id="3" xr3:uid="{59C0C3F5-1927-4D3A-A9F5-9442547A4B36}" name="PriceMax" dataDxfId="43"/>
    <tableColumn id="4" xr3:uid="{CE3C0130-A44E-4882-985C-70F35028953D}" name="PriceMean" dataDxfId="42"/>
    <tableColumn id="5" xr3:uid="{8EF5D246-211D-4EE5-99F0-22A9BA1261B6}" name="PriceMedian" dataDxfId="41"/>
    <tableColumn id="6" xr3:uid="{60F9DAEA-0E91-491A-918D-91BC5E3E4832}" name="DivLow" dataDxfId="40" dataCellStyle="Percent"/>
    <tableColumn id="7" xr3:uid="{131C0FD6-FF3D-40D2-86BF-0CA31FEFDFB4}" name="DivHigh" dataDxfId="39" dataCellStyle="Percent"/>
    <tableColumn id="8" xr3:uid="{3A4DF5EF-35AA-4285-9F70-645E7BDAD0C5}" name="DivMean" dataDxfId="38" dataCellStyle="Percent"/>
    <tableColumn id="9" xr3:uid="{B95D3B00-F5E6-483D-8585-A79B6158BCB3}" name="DivMedian" dataDxfId="37" dataCellStyle="Percent"/>
    <tableColumn id="10" xr3:uid="{C10088D7-01FC-4262-A4A2-81AA879ABE83}" name="10YT" dataDxfId="36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1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0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71DA0-6975-463D-88D8-DF5B851D74DD}" name="Table2" displayName="Table2" ref="B3:T34" totalsRowShown="0">
  <autoFilter ref="B3:T34" xr:uid="{10671DA0-6975-463D-88D8-DF5B851D74DD}"/>
  <tableColumns count="19">
    <tableColumn id="1" xr3:uid="{E95A5EA6-8C37-450D-BF76-C50C15336E54}" name="FY"/>
    <tableColumn id="2" xr3:uid="{8747F51E-820F-4468-BCC3-48363D5907BA}" name="PriceLow" dataDxfId="35" dataCellStyle="Currency"/>
    <tableColumn id="3" xr3:uid="{0384F1EE-FFB5-407C-BEE1-9ACA12902632}" name="PriceHigh" dataDxfId="34" dataCellStyle="Currency"/>
    <tableColumn id="4" xr3:uid="{CB7E9246-F4BD-4729-AEEF-6B492176E463}" name="Rev" dataCellStyle="Currency"/>
    <tableColumn id="5" xr3:uid="{38E590BD-6779-455E-AAD6-D6BF73040176}" name="RevLow" dataDxfId="33"/>
    <tableColumn id="6" xr3:uid="{A824D407-B985-4B0A-963D-1C4B29E61195}" name="RevHigh" dataDxfId="32"/>
    <tableColumn id="7" xr3:uid="{8449A9C0-E2CF-4912-B46C-514654E50275}" name="FCF" dataCellStyle="Currency"/>
    <tableColumn id="8" xr3:uid="{05F0B1A5-314B-4E98-8ECF-282F17A63780}" name="FCFLow" dataDxfId="31"/>
    <tableColumn id="9" xr3:uid="{2F81A370-4427-43EF-9614-E702E70853F8}" name="FCFHigh" dataDxfId="30"/>
    <tableColumn id="10" xr3:uid="{C216ACE0-25C2-44B8-9536-29C417ACD356}" name="EPS" dataCellStyle="Currency"/>
    <tableColumn id="11" xr3:uid="{0194C2E4-463D-4C97-B0B9-2713EB0DADE9}" name="EPSLow" dataDxfId="29"/>
    <tableColumn id="12" xr3:uid="{7E27F257-4F4B-47A6-BE74-21F38CA09F32}" name="EPSHigh" dataDxfId="28"/>
    <tableColumn id="13" xr3:uid="{62E4CEDC-B5C5-4284-A3D3-670D7BC4FD02}" name="Div" dataCellStyle="Currency"/>
    <tableColumn id="14" xr3:uid="{EB74DD92-9E7F-48A7-AE9F-413C8D7251CD}" name="DivLow" dataDxfId="27"/>
    <tableColumn id="15" xr3:uid="{770C5EEB-09CD-42F9-842E-34230217C9C6}" name="DivHigh" dataDxfId="26"/>
    <tableColumn id="16" xr3:uid="{E6FED66A-5F7A-45B1-8AE3-DC2E925490AF}" name="RevGro" dataDxfId="25" dataCellStyle="Percent"/>
    <tableColumn id="17" xr3:uid="{10B36EBE-D179-42F0-91B7-35130E27E2E4}" name="FCFGro" dataDxfId="24" dataCellStyle="Percent"/>
    <tableColumn id="18" xr3:uid="{01FB4025-6FED-4479-9C79-4C9929B4E07E}" name="EPSGro" dataDxfId="23" dataCellStyle="Percent"/>
    <tableColumn id="19" xr3:uid="{A0F36E0A-BED1-4884-8B05-429AC70F5C35}" name="DivGro" dataDxfId="22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7DA046-7075-438B-BFBC-B4556CD2103D}" name="Table4" displayName="Table4" ref="B2:T32" totalsRowShown="0">
  <autoFilter ref="B2:T32" xr:uid="{0D7DA046-7075-438B-BFBC-B4556CD2103D}"/>
  <tableColumns count="19">
    <tableColumn id="1" xr3:uid="{3F5F9C79-4C31-4944-BCB0-2990117413CC}" name="Fiscal Year"/>
    <tableColumn id="2" xr3:uid="{0100CB9B-0B1E-4AE3-A93A-157826699440}" name="Revenue" dataCellStyle="Currency"/>
    <tableColumn id="3" xr3:uid="{8995E4D4-8874-461E-93C5-327ACC075324}" name="COGS" dataCellStyle="Currency"/>
    <tableColumn id="4" xr3:uid="{CF0B1E73-E41D-40D1-BBF1-13908B9B0BB1}" name="GrossProfit" dataCellStyle="Currency"/>
    <tableColumn id="5" xr3:uid="{CBBA3C59-2213-45FC-9426-A68FF4739382}" name="GPM" dataDxfId="21" dataCellStyle="Percent"/>
    <tableColumn id="6" xr3:uid="{BBED7933-CE88-4919-98AC-D952F483A7DC}" name="OperatingProfit" dataCellStyle="Currency"/>
    <tableColumn id="7" xr3:uid="{05C2A352-ECAB-468A-89F8-6C1DCCAB2D7C}" name="OPEX" dataCellStyle="Currency"/>
    <tableColumn id="8" xr3:uid="{1FE6E753-9C99-4EE3-AF59-80A8E0984E8C}" name="OPM" dataDxfId="20" dataCellStyle="Percent"/>
    <tableColumn id="9" xr3:uid="{6F33ACA0-58FC-4A42-AE23-29CB12B46808}" name="NetProfit" dataCellStyle="Currency"/>
    <tableColumn id="10" xr3:uid="{C35EB3C6-5BDB-4D32-AE01-CD9DB9910314}" name="NetMargin" dataDxfId="19" dataCellStyle="Percent"/>
    <tableColumn id="11" xr3:uid="{F0364200-1EE9-45E1-B7A7-2B6C5AC7A838}" name="CashFromOps" dataCellStyle="Currency"/>
    <tableColumn id="12" xr3:uid="{0119C3F0-E3BA-465F-BA8C-1C6E43BFD01B}" name="CFOMargin" dataDxfId="18" dataCellStyle="Percent"/>
    <tableColumn id="13" xr3:uid="{A8179D66-84F1-4F36-8FB7-10813A416F83}" name="CAPEX" dataCellStyle="Currency"/>
    <tableColumn id="14" xr3:uid="{AA40C489-FB64-4695-8679-DF4FA0272927}" name="CapexMargin" dataDxfId="17" dataCellStyle="Percent"/>
    <tableColumn id="15" xr3:uid="{343D3F24-35EA-43E4-9FF6-71A091DF978D}" name="FCF" dataCellStyle="Currency"/>
    <tableColumn id="16" xr3:uid="{A0353AB7-F60E-4E4E-9A76-3F64464B1E0E}" name="FCFMargin" dataDxfId="16" dataCellStyle="Percent"/>
    <tableColumn id="17" xr3:uid="{06343001-9D9F-49FB-B0BE-9993266C63C8}" name="Dividends" dataCellStyle="Currency"/>
    <tableColumn id="18" xr3:uid="{94B42F0E-2425-4CD1-A347-8FD257F65F7A}" name="DivMargin" dataDxfId="15" dataCellStyle="Percent"/>
    <tableColumn id="19" xr3:uid="{A7B0613E-2510-403B-84F1-CC47FA5761A0}" name="DivFCF" dataDxfId="1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0D0435-2E7C-4A01-A0A2-4FADAD54E4E2}" name="Table3" displayName="Table3" ref="B2:K32" totalsRowShown="0">
  <autoFilter ref="B2:K32" xr:uid="{1F0D0435-2E7C-4A01-A0A2-4FADAD54E4E2}"/>
  <tableColumns count="10">
    <tableColumn id="1" xr3:uid="{62EBC43D-E479-41D4-A87F-392537BB888A}" name="Fiscal Year"/>
    <tableColumn id="2" xr3:uid="{B44E26B7-745B-4E98-BAD6-D6759FA4E6D3}" name="Revenue" dataCellStyle="Currency"/>
    <tableColumn id="7" xr3:uid="{8772C3DC-BEB0-4C99-B4C2-26488FFA7EFA}" name="FCF" dataDxfId="13" dataCellStyle="Currency"/>
    <tableColumn id="4" xr3:uid="{79A83570-1D08-4443-87B5-EFEA379F44BA}" name="Dividend" dataCellStyle="Currency"/>
    <tableColumn id="8" xr3:uid="{2D92246E-BF59-46D6-A0EC-301AE06C6133}" name="MarketValue" dataCellStyle="Currency"/>
    <tableColumn id="10" xr3:uid="{B0D51114-3CC5-4A00-9EB3-FC1FE1BD06C4}" name="SharesOutstanding"/>
    <tableColumn id="11" xr3:uid="{58A6D5ED-FBAA-4549-8852-30F681A965E9}" name="ShareGro" dataDxfId="12"/>
    <tableColumn id="3" xr3:uid="{90D268FB-EEBA-43ED-973B-1C46E55CA5B7}" name="RevGro" dataDxfId="11" dataCellStyle="Currency"/>
    <tableColumn id="5" xr3:uid="{D11E9BA3-DAAF-47B8-A118-CF07526260D6}" name="DivGro" dataDxfId="10" dataCellStyle="Currency"/>
    <tableColumn id="6" xr3:uid="{D77C996E-20E0-4B4F-8363-FC1AB4244869}" name="MarketGro" dataDxfId="9" dataCellStyle="Currency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7D9C18-C608-4399-86E2-E75BAF9E75EA}" name="Table6" displayName="Table6" ref="B2:H32" totalsRowShown="0" dataCellStyle="Currency">
  <autoFilter ref="B2:H32" xr:uid="{177D9C18-C608-4399-86E2-E75BAF9E75EA}"/>
  <tableColumns count="7">
    <tableColumn id="1" xr3:uid="{CA0478AF-0C3D-49DA-A47B-8D405999257A}" name="Fiscal Year"/>
    <tableColumn id="6" xr3:uid="{0EF9D098-7DAA-4323-9D85-15AB6466CA1C}" name="CFO" dataCellStyle="Currency"/>
    <tableColumn id="7" xr3:uid="{40AAE5BD-AAB8-4EDB-9A77-D789C3AF7CBF}" name="FCF" dataCellStyle="Currency"/>
    <tableColumn id="2" xr3:uid="{09900E34-29ED-4E0B-9C7E-26353F97DCB2}" name="Issues" dataCellStyle="Currency"/>
    <tableColumn id="3" xr3:uid="{F5627C13-55D5-46F2-AD46-C2D7BD813742}" name="BuyBack" dataCellStyle="Currency"/>
    <tableColumn id="4" xr3:uid="{64022395-741A-44EF-BEE0-971C1E6E402C}" name="Dividend" dataCellStyle="Currency"/>
    <tableColumn id="5" xr3:uid="{9485D2F2-D9B8-47EB-A763-FD2AD654A1DA}" name="OwnersDistribution" dataCellStyle="Currency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D609BA-D5D0-43D7-81FD-1177A6FD38F7}" name="Table5" displayName="Table5" ref="B3:M33" totalsRowShown="0">
  <autoFilter ref="B3:M33" xr:uid="{A1D609BA-D5D0-43D7-81FD-1177A6FD38F7}"/>
  <tableColumns count="12">
    <tableColumn id="1" xr3:uid="{DA3AE1C8-601B-4C93-9CD0-465C0CC060AB}" name="Fiscal Year"/>
    <tableColumn id="2" xr3:uid="{A7E68753-E634-4E2D-B3C2-7A92E1BA0770}" name="CashFromOps" dataCellStyle="Currency"/>
    <tableColumn id="3" xr3:uid="{E955993E-53F9-4AAD-87CE-198ED5D46364}" name="FCF" dataCellStyle="Currency"/>
    <tableColumn id="4" xr3:uid="{320CA921-01B8-4075-BDA9-DB5548FA3C37}" name="CashAndEquivalents" dataCellStyle="Currency"/>
    <tableColumn id="5" xr3:uid="{1648A547-B40B-4FA2-B2E3-03EAAB8B9897}" name="MarketSecurities" dataCellStyle="Currency"/>
    <tableColumn id="11" xr3:uid="{09B14EEC-9DEF-4FA6-931B-74E0BFE5D8B1}" name="TotalCash" dataDxfId="8" dataCellStyle="Currency"/>
    <tableColumn id="6" xr3:uid="{3052AD93-48CF-4E86-96B4-BE4CE7B738DF}" name="Treasury" dataCellStyle="Currency"/>
    <tableColumn id="7" xr3:uid="{6A48522D-DDAB-4D51-9B64-D72F57CD0E4B}" name="CurrentAssets" dataCellStyle="Currency"/>
    <tableColumn id="8" xr3:uid="{E91D7D1C-50C8-4435-B4AE-108CE2D2039E}" name="LongAssets" dataCellStyle="Currency"/>
    <tableColumn id="9" xr3:uid="{D9914D83-344C-4D63-8BED-CA3B001C4F9D}" name="CurrentLiabilities" dataCellStyle="Currency"/>
    <tableColumn id="10" xr3:uid="{D9148CCA-C298-4665-9CEB-83F0A57B6F66}" name="LongLiabilities" dataCellStyle="Currency"/>
    <tableColumn id="12" xr3:uid="{888B5B55-8B35-4937-A717-44C000C0CFA4}" name="CurrentRatio" dataCellStyle="Currency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90A03C-34BE-4FD9-9BC7-365F63F357C5}" name="Table7" displayName="Table7" ref="B2:E32" totalsRowShown="0">
  <autoFilter ref="B2:E32" xr:uid="{8490A03C-34BE-4FD9-9BC7-365F63F357C5}"/>
  <tableColumns count="4">
    <tableColumn id="1" xr3:uid="{5FDF1320-5B10-468E-A1FB-4CC34F988AF8}" name="Year"/>
    <tableColumn id="2" xr3:uid="{2B1F9B0E-2EB4-4DD7-B95A-42CBBE4E9A26}" name="Div" dataCellStyle="Currency"/>
    <tableColumn id="3" xr3:uid="{F8D5CBD2-C854-43E6-98C3-6FCD800ECAB2}" name="PriceMedian" dataCellStyle="Currency"/>
    <tableColumn id="4" xr3:uid="{B71715D7-F5E8-42E7-93CA-1A9118BEE218}" name="YOC" dataDxfId="7" dataCellStyle="Percent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6" headerRowBorderDxfId="5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4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3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2">
      <calculatedColumnFormula>$H$4/(1+$H$5)^G7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3418-CB30-4C4D-A185-44436F679E29}">
  <dimension ref="B3:K33"/>
  <sheetViews>
    <sheetView tabSelected="1" workbookViewId="0">
      <selection activeCell="B4" sqref="B4:J33"/>
    </sheetView>
  </sheetViews>
  <sheetFormatPr defaultRowHeight="15" x14ac:dyDescent="0.25"/>
  <cols>
    <col min="2" max="2" width="7.7109375" customWidth="1"/>
    <col min="3" max="3" width="11.42578125" customWidth="1"/>
    <col min="4" max="4" width="11.5703125" bestFit="1" customWidth="1"/>
    <col min="5" max="5" width="12.7109375" customWidth="1"/>
    <col min="6" max="6" width="14.42578125" customWidth="1"/>
    <col min="7" max="7" width="9.7109375" bestFit="1" customWidth="1"/>
    <col min="8" max="8" width="10.140625" bestFit="1" customWidth="1"/>
    <col min="9" max="9" width="11.140625" customWidth="1"/>
    <col min="10" max="10" width="12.85546875" customWidth="1"/>
    <col min="12" max="12" width="7.7109375" bestFit="1" customWidth="1"/>
    <col min="13" max="13" width="11.140625" customWidth="1"/>
    <col min="14" max="14" width="11.5703125" customWidth="1"/>
    <col min="16" max="16" width="10.140625" bestFit="1" customWidth="1"/>
    <col min="19" max="19" width="10" bestFit="1" customWidth="1"/>
    <col min="20" max="20" width="9.5703125" customWidth="1"/>
    <col min="22" max="22" width="10" bestFit="1" customWidth="1"/>
    <col min="23" max="23" width="10.42578125" bestFit="1" customWidth="1"/>
  </cols>
  <sheetData>
    <row r="3" spans="2:11" x14ac:dyDescent="0.25">
      <c r="B3" t="s">
        <v>4</v>
      </c>
      <c r="C3" s="4" t="s">
        <v>51</v>
      </c>
      <c r="D3" s="19" t="s">
        <v>52</v>
      </c>
      <c r="E3" t="s">
        <v>0</v>
      </c>
      <c r="F3" s="18" t="s">
        <v>1</v>
      </c>
      <c r="G3" s="4" t="s">
        <v>53</v>
      </c>
      <c r="H3" s="19" t="s">
        <v>54</v>
      </c>
      <c r="I3" t="s">
        <v>2</v>
      </c>
      <c r="J3" s="18" t="s">
        <v>3</v>
      </c>
      <c r="K3" s="32" t="s">
        <v>74</v>
      </c>
    </row>
    <row r="4" spans="2:11" x14ac:dyDescent="0.25">
      <c r="B4">
        <v>1993</v>
      </c>
      <c r="C4" s="27">
        <v>11.75</v>
      </c>
      <c r="D4" s="22">
        <v>17</v>
      </c>
      <c r="E4" s="1">
        <v>13.956837944664001</v>
      </c>
      <c r="F4" s="30">
        <v>13.44</v>
      </c>
      <c r="G4" s="28">
        <v>3.0588235294117601E-3</v>
      </c>
      <c r="H4" s="23">
        <v>5.4468085106382904E-3</v>
      </c>
      <c r="I4" s="2">
        <v>4.4753797791295498E-3</v>
      </c>
      <c r="J4" s="29">
        <v>4.7619047619047597E-3</v>
      </c>
      <c r="K4" s="32"/>
    </row>
    <row r="5" spans="2:11" x14ac:dyDescent="0.25">
      <c r="B5">
        <v>1994</v>
      </c>
      <c r="C5" s="27">
        <v>10.63</v>
      </c>
      <c r="D5" s="22">
        <v>14.56</v>
      </c>
      <c r="E5" s="1">
        <v>12.370873015873</v>
      </c>
      <c r="F5" s="30">
        <v>12.25</v>
      </c>
      <c r="G5" s="28">
        <v>4.3956043956043904E-3</v>
      </c>
      <c r="H5" s="23">
        <v>8.2784571966133501E-3</v>
      </c>
      <c r="I5" s="2">
        <v>6.5545038522044899E-3</v>
      </c>
      <c r="J5" s="29">
        <v>6.8571428571428499E-3</v>
      </c>
      <c r="K5" s="32"/>
    </row>
    <row r="6" spans="2:11" x14ac:dyDescent="0.25">
      <c r="B6">
        <v>1995</v>
      </c>
      <c r="C6" s="27">
        <v>10.44</v>
      </c>
      <c r="D6" s="22">
        <v>13.75</v>
      </c>
      <c r="E6" s="1">
        <v>12.1899206349206</v>
      </c>
      <c r="F6" s="30">
        <v>12.25</v>
      </c>
      <c r="G6" s="28">
        <v>7.0399999999999898E-3</v>
      </c>
      <c r="H6" s="23">
        <v>9.2506938020351492E-3</v>
      </c>
      <c r="I6" s="2">
        <v>8.0244536271716002E-3</v>
      </c>
      <c r="J6" s="29">
        <v>8.0385852090032097E-3</v>
      </c>
      <c r="K6" s="32"/>
    </row>
    <row r="7" spans="2:11" x14ac:dyDescent="0.25">
      <c r="B7">
        <v>1996</v>
      </c>
      <c r="C7" s="27">
        <v>9.6300000000000008</v>
      </c>
      <c r="D7" s="22">
        <v>14.06</v>
      </c>
      <c r="E7" s="1">
        <v>12.2107874015748</v>
      </c>
      <c r="F7" s="30">
        <v>12.25</v>
      </c>
      <c r="G7" s="28">
        <v>7.6813655761024096E-3</v>
      </c>
      <c r="H7" s="23">
        <v>1.03842159916926E-2</v>
      </c>
      <c r="I7" s="2">
        <v>8.7516950433765804E-3</v>
      </c>
      <c r="J7" s="29">
        <v>8.7733549959382595E-3</v>
      </c>
      <c r="K7" s="32"/>
    </row>
    <row r="8" spans="2:11" x14ac:dyDescent="0.25">
      <c r="B8">
        <v>1997</v>
      </c>
      <c r="C8" s="27">
        <v>11.06</v>
      </c>
      <c r="D8" s="22">
        <v>20.56</v>
      </c>
      <c r="E8" s="1">
        <v>16.2631225296442</v>
      </c>
      <c r="F8" s="30">
        <v>16.91</v>
      </c>
      <c r="G8" s="28">
        <v>6.6147859922178996E-3</v>
      </c>
      <c r="H8" s="23">
        <v>1.0029498525073699E-2</v>
      </c>
      <c r="I8" s="2">
        <v>8.1603898036787595E-3</v>
      </c>
      <c r="J8" s="29">
        <v>7.8703703703703696E-3</v>
      </c>
      <c r="K8" s="32"/>
    </row>
    <row r="9" spans="2:11" x14ac:dyDescent="0.25">
      <c r="B9">
        <v>1998</v>
      </c>
      <c r="C9" s="27">
        <v>19.09</v>
      </c>
      <c r="D9" s="22">
        <v>40.97</v>
      </c>
      <c r="E9" s="1">
        <v>29.191309523809501</v>
      </c>
      <c r="F9" s="30">
        <v>29.454999999999998</v>
      </c>
      <c r="G9" s="28">
        <v>3.80766414449597E-3</v>
      </c>
      <c r="H9" s="23">
        <v>7.1241487689890004E-3</v>
      </c>
      <c r="I9" s="2">
        <v>5.3473346901766004E-3</v>
      </c>
      <c r="J9" s="29">
        <v>5.2879247172944602E-3</v>
      </c>
      <c r="K9" s="32"/>
    </row>
    <row r="10" spans="2:11" x14ac:dyDescent="0.25">
      <c r="B10">
        <v>1999</v>
      </c>
      <c r="C10" s="27">
        <v>39.53</v>
      </c>
      <c r="D10" s="22">
        <v>69.75</v>
      </c>
      <c r="E10" s="1">
        <v>48.563055555555401</v>
      </c>
      <c r="F10" s="30">
        <v>46.704999999999998</v>
      </c>
      <c r="G10" s="28">
        <v>2.8673835125447998E-3</v>
      </c>
      <c r="H10" s="23">
        <v>4.9763622791739199E-3</v>
      </c>
      <c r="I10" s="2">
        <v>3.9857814030025097E-3</v>
      </c>
      <c r="J10" s="29">
        <v>4.09710856519367E-3</v>
      </c>
      <c r="K10" s="32"/>
    </row>
    <row r="11" spans="2:11" x14ac:dyDescent="0.25">
      <c r="B11">
        <v>2000</v>
      </c>
      <c r="C11" s="27">
        <v>43.25</v>
      </c>
      <c r="D11" s="22">
        <v>68.5</v>
      </c>
      <c r="E11" s="1">
        <v>53.67623015873</v>
      </c>
      <c r="F11" s="30">
        <v>53.78</v>
      </c>
      <c r="G11" s="28">
        <v>2.9197080291970801E-3</v>
      </c>
      <c r="H11" s="23">
        <v>5.5491329479768698E-3</v>
      </c>
      <c r="I11" s="2">
        <v>4.3738995036119296E-3</v>
      </c>
      <c r="J11" s="29">
        <v>4.3735824462134004E-3</v>
      </c>
      <c r="K11" s="32"/>
    </row>
    <row r="12" spans="2:11" x14ac:dyDescent="0.25">
      <c r="B12">
        <v>2001</v>
      </c>
      <c r="C12" s="27">
        <v>44</v>
      </c>
      <c r="D12" s="22">
        <v>58.44</v>
      </c>
      <c r="E12" s="1">
        <v>51.999677419354803</v>
      </c>
      <c r="F12" s="30">
        <v>52.019999999999897</v>
      </c>
      <c r="G12" s="28">
        <v>4.1067761806981504E-3</v>
      </c>
      <c r="H12" s="23">
        <v>6.3636363636363604E-3</v>
      </c>
      <c r="I12" s="2">
        <v>5.2326800772838598E-3</v>
      </c>
      <c r="J12" s="29">
        <v>5.2710850845614698E-3</v>
      </c>
      <c r="K12" s="32"/>
    </row>
    <row r="13" spans="2:11" x14ac:dyDescent="0.25">
      <c r="B13">
        <v>2002</v>
      </c>
      <c r="C13" s="27">
        <v>44.6</v>
      </c>
      <c r="D13" s="22">
        <v>63.75</v>
      </c>
      <c r="E13" s="1">
        <v>55.385992063492097</v>
      </c>
      <c r="F13" s="30">
        <v>55.04</v>
      </c>
      <c r="G13" s="28">
        <v>4.3921568627450901E-3</v>
      </c>
      <c r="H13" s="23">
        <v>6.7264573991031298E-3</v>
      </c>
      <c r="I13" s="2">
        <v>5.3748806468544696E-3</v>
      </c>
      <c r="J13" s="29">
        <v>5.4505813953488304E-3</v>
      </c>
      <c r="K13" s="32"/>
    </row>
    <row r="14" spans="2:11" x14ac:dyDescent="0.25">
      <c r="B14">
        <v>2003</v>
      </c>
      <c r="C14" s="27">
        <v>46.74</v>
      </c>
      <c r="D14" s="22">
        <v>60.08</v>
      </c>
      <c r="E14" s="1">
        <v>54.317023809523803</v>
      </c>
      <c r="F14" s="30">
        <v>54.97</v>
      </c>
      <c r="G14" s="28">
        <v>5.7416267942583697E-3</v>
      </c>
      <c r="H14" s="23">
        <v>7.0949940875049203E-3</v>
      </c>
      <c r="I14" s="2">
        <v>6.4031082221962599E-3</v>
      </c>
      <c r="J14" s="29">
        <v>6.3818634352373199E-3</v>
      </c>
      <c r="K14" s="32"/>
    </row>
    <row r="15" spans="2:11" x14ac:dyDescent="0.25">
      <c r="B15">
        <v>2004</v>
      </c>
      <c r="C15" s="27">
        <v>51.33</v>
      </c>
      <c r="D15" s="22">
        <v>61.05</v>
      </c>
      <c r="E15" s="1">
        <v>54.907420634920598</v>
      </c>
      <c r="F15" s="30">
        <v>53.984999999999999</v>
      </c>
      <c r="G15" s="28">
        <v>5.8968058968058897E-3</v>
      </c>
      <c r="H15" s="23">
        <v>1.01305279563608E-2</v>
      </c>
      <c r="I15" s="2">
        <v>8.9134029569697803E-3</v>
      </c>
      <c r="J15" s="29">
        <v>9.4631495702553001E-3</v>
      </c>
      <c r="K15" s="32"/>
    </row>
    <row r="16" spans="2:11" x14ac:dyDescent="0.25">
      <c r="B16">
        <v>2005</v>
      </c>
      <c r="C16" s="27">
        <v>42.49</v>
      </c>
      <c r="D16" s="22">
        <v>54.49</v>
      </c>
      <c r="E16" s="1">
        <v>48.7376984126984</v>
      </c>
      <c r="F16" s="30">
        <v>48.615000000000002</v>
      </c>
      <c r="G16" s="28">
        <v>9.5430354193429892E-3</v>
      </c>
      <c r="H16" s="23">
        <v>1.41209696399152E-2</v>
      </c>
      <c r="I16" s="2">
        <v>1.20492228841152E-2</v>
      </c>
      <c r="J16" s="29">
        <v>1.23418709682332E-2</v>
      </c>
      <c r="K16" s="32"/>
    </row>
    <row r="17" spans="2:11" x14ac:dyDescent="0.25">
      <c r="B17">
        <v>2006</v>
      </c>
      <c r="C17" s="27">
        <v>43.02</v>
      </c>
      <c r="D17" s="22">
        <v>51.75</v>
      </c>
      <c r="E17" s="1">
        <v>46.629960159362497</v>
      </c>
      <c r="F17" s="30">
        <v>46.4</v>
      </c>
      <c r="G17" s="28">
        <v>1.27959053103007E-2</v>
      </c>
      <c r="H17" s="23">
        <v>1.5620641562064099E-2</v>
      </c>
      <c r="I17" s="2">
        <v>1.4120913377930699E-2</v>
      </c>
      <c r="J17" s="29">
        <v>1.4102833158447001E-2</v>
      </c>
      <c r="K17" s="32"/>
    </row>
    <row r="18" spans="2:11" x14ac:dyDescent="0.25">
      <c r="B18">
        <v>2007</v>
      </c>
      <c r="C18" s="27">
        <v>42.27</v>
      </c>
      <c r="D18" s="22">
        <v>51.21</v>
      </c>
      <c r="E18" s="1">
        <v>46.926055776892397</v>
      </c>
      <c r="F18" s="30">
        <v>47.62</v>
      </c>
      <c r="G18" s="28">
        <v>1.3370473537604399E-2</v>
      </c>
      <c r="H18" s="23">
        <v>2.0818547433167699E-2</v>
      </c>
      <c r="I18" s="2">
        <v>1.7958717329849699E-2</v>
      </c>
      <c r="J18" s="29">
        <v>1.8394648829431402E-2</v>
      </c>
      <c r="K18" s="32"/>
    </row>
    <row r="19" spans="2:11" x14ac:dyDescent="0.25">
      <c r="B19">
        <v>2008</v>
      </c>
      <c r="C19" s="27">
        <v>45.72</v>
      </c>
      <c r="D19" s="22">
        <v>63.17</v>
      </c>
      <c r="E19" s="1">
        <v>55.050237154150103</v>
      </c>
      <c r="F19" s="30">
        <v>55.95</v>
      </c>
      <c r="G19" s="28">
        <v>1.5070444831407299E-2</v>
      </c>
      <c r="H19" s="23">
        <v>1.92475940507436E-2</v>
      </c>
      <c r="I19" s="2">
        <v>1.7102673761269699E-2</v>
      </c>
      <c r="J19" s="29">
        <v>1.7015192135835501E-2</v>
      </c>
      <c r="K19" s="32"/>
    </row>
    <row r="20" spans="2:11" x14ac:dyDescent="0.25">
      <c r="B20">
        <v>2009</v>
      </c>
      <c r="C20" s="27">
        <v>46.42</v>
      </c>
      <c r="D20" s="22">
        <v>57.18</v>
      </c>
      <c r="E20" s="1">
        <v>50.551428571428502</v>
      </c>
      <c r="F20" s="30">
        <v>50.055</v>
      </c>
      <c r="G20" s="28">
        <v>1.6649178034277699E-2</v>
      </c>
      <c r="H20" s="23">
        <v>2.3008849557522099E-2</v>
      </c>
      <c r="I20" s="2">
        <v>2.1121516636189101E-2</v>
      </c>
      <c r="J20" s="29">
        <v>2.1447510763646E-2</v>
      </c>
      <c r="K20" s="32"/>
    </row>
    <row r="21" spans="2:11" x14ac:dyDescent="0.25">
      <c r="B21">
        <v>2010</v>
      </c>
      <c r="C21" s="27">
        <v>48</v>
      </c>
      <c r="D21" s="22">
        <v>55.99</v>
      </c>
      <c r="E21" s="1">
        <v>53.002261904761802</v>
      </c>
      <c r="F21" s="30">
        <v>53.58</v>
      </c>
      <c r="G21" s="28">
        <v>1.9850936193419301E-2</v>
      </c>
      <c r="H21" s="23">
        <v>2.5249999999999901E-2</v>
      </c>
      <c r="I21" s="2">
        <v>2.2493506919192201E-2</v>
      </c>
      <c r="J21" s="29">
        <v>2.24923465513245E-2</v>
      </c>
      <c r="K21" s="32"/>
    </row>
    <row r="22" spans="2:11" x14ac:dyDescent="0.25">
      <c r="B22">
        <v>2011</v>
      </c>
      <c r="C22" s="27">
        <v>48.41</v>
      </c>
      <c r="D22" s="22">
        <v>59.99</v>
      </c>
      <c r="E22" s="1">
        <v>54.353452380952398</v>
      </c>
      <c r="F22" s="30">
        <v>53.879999999999903</v>
      </c>
      <c r="G22" s="28">
        <v>2.1052631578947299E-2</v>
      </c>
      <c r="H22" s="23">
        <v>3.0159058045858202E-2</v>
      </c>
      <c r="I22" s="2">
        <v>2.61009001484016E-2</v>
      </c>
      <c r="J22" s="29">
        <v>2.67693472007366E-2</v>
      </c>
      <c r="K22" s="32"/>
    </row>
    <row r="23" spans="2:11" x14ac:dyDescent="0.25">
      <c r="B23">
        <v>2012</v>
      </c>
      <c r="C23" s="27">
        <v>57.36</v>
      </c>
      <c r="D23" s="22">
        <v>77.150000000000006</v>
      </c>
      <c r="E23" s="1">
        <v>67.21172</v>
      </c>
      <c r="F23" s="30">
        <v>68.265000000000001</v>
      </c>
      <c r="G23" s="28">
        <v>2.0635126377187198E-2</v>
      </c>
      <c r="H23" s="23">
        <v>2.77545327754532E-2</v>
      </c>
      <c r="I23" s="2">
        <v>2.3487693155968398E-2</v>
      </c>
      <c r="J23" s="29">
        <v>2.3320887987813101E-2</v>
      </c>
      <c r="K23" s="32"/>
    </row>
    <row r="24" spans="2:11" x14ac:dyDescent="0.25">
      <c r="B24">
        <v>2013</v>
      </c>
      <c r="C24" s="27">
        <v>68.3</v>
      </c>
      <c r="D24" s="22">
        <v>81.209999999999994</v>
      </c>
      <c r="E24" s="1">
        <v>75.320515873015907</v>
      </c>
      <c r="F24" s="30">
        <v>75.75</v>
      </c>
      <c r="G24" s="28">
        <v>2.1595225176342901E-2</v>
      </c>
      <c r="H24" s="23">
        <v>2.61583414498399E-2</v>
      </c>
      <c r="I24" s="2">
        <v>2.4272620567959299E-2</v>
      </c>
      <c r="J24" s="29">
        <v>2.42956840449455E-2</v>
      </c>
      <c r="K24" s="32"/>
    </row>
    <row r="25" spans="2:11" x14ac:dyDescent="0.25">
      <c r="B25">
        <v>2014</v>
      </c>
      <c r="C25" s="27">
        <v>72.66</v>
      </c>
      <c r="D25" s="22">
        <v>87.54</v>
      </c>
      <c r="E25" s="1">
        <v>77.327380952381006</v>
      </c>
      <c r="F25" s="30">
        <v>76.44</v>
      </c>
      <c r="G25" s="28">
        <v>2.19328307059629E-2</v>
      </c>
      <c r="H25" s="23">
        <v>2.6179438232887899E-2</v>
      </c>
      <c r="I25" s="2">
        <v>2.47797969336872E-2</v>
      </c>
      <c r="J25" s="29">
        <v>2.5079206297695202E-2</v>
      </c>
      <c r="K25" s="32"/>
    </row>
    <row r="26" spans="2:11" x14ac:dyDescent="0.25">
      <c r="B26">
        <v>2015</v>
      </c>
      <c r="C26" s="27">
        <v>56.42</v>
      </c>
      <c r="D26" s="22">
        <v>90.47</v>
      </c>
      <c r="E26" s="1">
        <v>72.491111111111096</v>
      </c>
      <c r="F26" s="30">
        <v>72.734999999999999</v>
      </c>
      <c r="G26" s="28">
        <v>2.1222504697689801E-2</v>
      </c>
      <c r="H26" s="23">
        <v>3.4739454094292799E-2</v>
      </c>
      <c r="I26" s="2">
        <v>2.7453593887161901E-2</v>
      </c>
      <c r="J26" s="29">
        <v>2.6947136994048101E-2</v>
      </c>
      <c r="K26" s="32"/>
    </row>
    <row r="27" spans="2:11" x14ac:dyDescent="0.25">
      <c r="B27">
        <v>2016</v>
      </c>
      <c r="C27" s="27">
        <v>60.84</v>
      </c>
      <c r="D27" s="22">
        <v>74.3</v>
      </c>
      <c r="E27" s="1">
        <v>69.547063492063501</v>
      </c>
      <c r="F27" s="30">
        <v>69.81</v>
      </c>
      <c r="G27" s="28">
        <v>2.6917900403768499E-2</v>
      </c>
      <c r="H27" s="23">
        <v>3.2215647600262902E-2</v>
      </c>
      <c r="I27" s="2">
        <v>2.8701054400954398E-2</v>
      </c>
      <c r="J27" s="29">
        <v>2.86491930118212E-2</v>
      </c>
      <c r="K27" s="32"/>
    </row>
    <row r="28" spans="2:11" x14ac:dyDescent="0.25">
      <c r="B28">
        <v>2017</v>
      </c>
      <c r="C28" s="27">
        <v>65.66</v>
      </c>
      <c r="D28" s="22">
        <v>99.62</v>
      </c>
      <c r="E28" s="1">
        <v>78.889319999999998</v>
      </c>
      <c r="F28" s="30">
        <v>78.144999999999996</v>
      </c>
      <c r="G28" s="28">
        <v>2.0477815699658699E-2</v>
      </c>
      <c r="H28" s="23">
        <v>3.0459945172098601E-2</v>
      </c>
      <c r="I28" s="2">
        <v>2.60657636331207E-2</v>
      </c>
      <c r="J28" s="29">
        <v>2.61053171457107E-2</v>
      </c>
      <c r="K28" s="32"/>
    </row>
    <row r="29" spans="2:11" x14ac:dyDescent="0.25">
      <c r="B29">
        <v>2018</v>
      </c>
      <c r="C29" s="27">
        <v>82.4</v>
      </c>
      <c r="D29" s="22">
        <v>109.55</v>
      </c>
      <c r="E29" s="1">
        <v>92.369840637450196</v>
      </c>
      <c r="F29" s="30">
        <v>91.52</v>
      </c>
      <c r="G29" s="28">
        <v>1.8621633957097199E-2</v>
      </c>
      <c r="H29" s="23">
        <v>2.5242718446601899E-2</v>
      </c>
      <c r="I29" s="2">
        <v>2.2557651778163702E-2</v>
      </c>
      <c r="J29" s="29">
        <v>2.2664148427952401E-2</v>
      </c>
      <c r="K29" s="32"/>
    </row>
    <row r="30" spans="2:11" x14ac:dyDescent="0.25">
      <c r="B30">
        <v>2019</v>
      </c>
      <c r="C30" s="27">
        <v>92.86</v>
      </c>
      <c r="D30" s="22">
        <v>121.28</v>
      </c>
      <c r="E30" s="1">
        <v>108.405555555555</v>
      </c>
      <c r="F30" s="30">
        <v>109.63500000000001</v>
      </c>
      <c r="G30" s="28">
        <v>1.7480211081794102E-2</v>
      </c>
      <c r="H30" s="23">
        <v>2.23993107904372E-2</v>
      </c>
      <c r="I30" s="2">
        <v>1.96098274896871E-2</v>
      </c>
      <c r="J30" s="29">
        <v>1.9336890953476599E-2</v>
      </c>
      <c r="K30" s="32"/>
    </row>
    <row r="31" spans="2:11" x14ac:dyDescent="0.25">
      <c r="B31">
        <v>2020</v>
      </c>
      <c r="C31" s="27">
        <v>104.05</v>
      </c>
      <c r="D31" s="22">
        <v>152.79</v>
      </c>
      <c r="E31" s="1">
        <v>129.60134387351701</v>
      </c>
      <c r="F31" s="30">
        <v>129.30000000000001</v>
      </c>
      <c r="G31" s="28">
        <v>1.41370508541134E-2</v>
      </c>
      <c r="H31" s="23">
        <v>2.0374819798173901E-2</v>
      </c>
      <c r="I31" s="2">
        <v>1.6737352920723401E-2</v>
      </c>
      <c r="J31" s="29">
        <v>1.6705336426914099E-2</v>
      </c>
      <c r="K31" s="32"/>
    </row>
    <row r="32" spans="2:11" x14ac:dyDescent="0.25">
      <c r="B32">
        <v>2021</v>
      </c>
      <c r="C32" s="27">
        <v>127.53</v>
      </c>
      <c r="D32" s="22">
        <v>151.44999999999999</v>
      </c>
      <c r="E32" s="1">
        <v>141.65138888888799</v>
      </c>
      <c r="F32" s="30">
        <v>141.57999999999899</v>
      </c>
      <c r="G32" s="28">
        <v>1.4499563670537599E-2</v>
      </c>
      <c r="H32" s="23">
        <v>1.69371912491178E-2</v>
      </c>
      <c r="I32" s="2">
        <v>1.54928469530555E-2</v>
      </c>
      <c r="J32" s="29">
        <v>1.55274023555053E-2</v>
      </c>
      <c r="K32" s="32"/>
    </row>
    <row r="33" spans="2:11" x14ac:dyDescent="0.25">
      <c r="B33">
        <v>2022</v>
      </c>
      <c r="C33" s="27">
        <v>118.29</v>
      </c>
      <c r="D33" s="22">
        <v>159.87</v>
      </c>
      <c r="E33" s="1">
        <v>139.00813953488299</v>
      </c>
      <c r="F33" s="30">
        <v>140.85</v>
      </c>
      <c r="G33" s="28">
        <v>1.40113842497028E-2</v>
      </c>
      <c r="H33" s="23">
        <v>1.8936511962126899E-2</v>
      </c>
      <c r="I33" s="2">
        <v>1.6117257233350401E-2</v>
      </c>
      <c r="J33" s="29">
        <v>1.5691868758915799E-2</v>
      </c>
      <c r="K33" s="3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D69F2-57A8-4AF2-8759-F26D94DB8BCC}">
  <dimension ref="B3:T34"/>
  <sheetViews>
    <sheetView topLeftCell="A2" workbookViewId="0">
      <selection activeCell="T34" sqref="T26:T34"/>
    </sheetView>
  </sheetViews>
  <sheetFormatPr defaultRowHeight="15" x14ac:dyDescent="0.25"/>
  <cols>
    <col min="3" max="3" width="11.28515625" bestFit="1" customWidth="1"/>
    <col min="4" max="4" width="11.7109375" bestFit="1" customWidth="1"/>
    <col min="6" max="6" width="10.140625" bestFit="1" customWidth="1"/>
    <col min="7" max="7" width="10.5703125" bestFit="1" customWidth="1"/>
    <col min="8" max="8" width="8" bestFit="1" customWidth="1"/>
    <col min="9" max="9" width="10" bestFit="1" customWidth="1"/>
    <col min="10" max="10" width="10.42578125" bestFit="1" customWidth="1"/>
    <col min="12" max="12" width="10" bestFit="1" customWidth="1"/>
    <col min="13" max="13" width="10.42578125" bestFit="1" customWidth="1"/>
    <col min="15" max="15" width="9.7109375" bestFit="1" customWidth="1"/>
    <col min="16" max="16" width="10.140625" bestFit="1" customWidth="1"/>
    <col min="17" max="17" width="9.85546875" bestFit="1" customWidth="1"/>
    <col min="18" max="19" width="9.7109375" bestFit="1" customWidth="1"/>
    <col min="20" max="20" width="9.42578125" bestFit="1" customWidth="1"/>
  </cols>
  <sheetData>
    <row r="3" spans="2:20" x14ac:dyDescent="0.25">
      <c r="B3" t="s">
        <v>7</v>
      </c>
      <c r="C3" s="4" t="s">
        <v>55</v>
      </c>
      <c r="D3" s="19" t="s">
        <v>56</v>
      </c>
      <c r="E3" t="s">
        <v>57</v>
      </c>
      <c r="F3" s="4" t="s">
        <v>58</v>
      </c>
      <c r="G3" s="19" t="s">
        <v>59</v>
      </c>
      <c r="H3" t="s">
        <v>16</v>
      </c>
      <c r="I3" s="4" t="s">
        <v>60</v>
      </c>
      <c r="J3" s="19" t="s">
        <v>61</v>
      </c>
      <c r="K3" t="s">
        <v>6</v>
      </c>
      <c r="L3" s="4" t="s">
        <v>62</v>
      </c>
      <c r="M3" s="19" t="s">
        <v>63</v>
      </c>
      <c r="N3" t="s">
        <v>64</v>
      </c>
      <c r="O3" s="4" t="s">
        <v>53</v>
      </c>
      <c r="P3" s="19" t="s">
        <v>54</v>
      </c>
      <c r="Q3" s="26" t="s">
        <v>9</v>
      </c>
      <c r="R3" s="26" t="s">
        <v>65</v>
      </c>
      <c r="S3" s="26" t="s">
        <v>66</v>
      </c>
      <c r="T3" s="26" t="s">
        <v>11</v>
      </c>
    </row>
    <row r="4" spans="2:20" x14ac:dyDescent="0.25">
      <c r="B4" t="s">
        <v>76</v>
      </c>
      <c r="C4" s="24">
        <v>12.84</v>
      </c>
      <c r="D4" s="20">
        <v>16.41</v>
      </c>
      <c r="E4" s="3">
        <v>12.207000000000001</v>
      </c>
      <c r="F4" s="25">
        <v>1.0518554927500601</v>
      </c>
      <c r="G4" s="21">
        <v>1.3443106414352399</v>
      </c>
      <c r="H4" s="3">
        <v>-0.54</v>
      </c>
      <c r="I4" s="25">
        <v>-23.7777777777777</v>
      </c>
      <c r="J4" s="21">
        <v>-30.3888888888888</v>
      </c>
      <c r="K4" s="3">
        <v>0.435</v>
      </c>
      <c r="L4" s="25">
        <v>29.517241379310299</v>
      </c>
      <c r="M4" s="21">
        <v>37.724137931034399</v>
      </c>
      <c r="N4" s="3">
        <v>5.2999999999999999E-2</v>
      </c>
      <c r="O4" s="4">
        <v>242.264150943396</v>
      </c>
      <c r="P4" s="19">
        <v>309.62264150943298</v>
      </c>
      <c r="Q4" s="31" t="e">
        <f>(Table2[[#This Row],[Rev]]-E3)/E3</f>
        <v>#VALUE!</v>
      </c>
      <c r="R4" s="31" t="e">
        <f>(Table2[[#This Row],[FCF]]-H3)/H3</f>
        <v>#VALUE!</v>
      </c>
      <c r="S4" s="31" t="e">
        <f>(Table2[[#This Row],[EPS]]-K3)/K3</f>
        <v>#VALUE!</v>
      </c>
      <c r="T4" s="31" t="e">
        <f>(Table2[[#This Row],[Div]]-N3)/N3</f>
        <v>#VALUE!</v>
      </c>
    </row>
    <row r="5" spans="2:20" x14ac:dyDescent="0.25">
      <c r="B5" t="s">
        <v>77</v>
      </c>
      <c r="C5" s="24">
        <v>11.75</v>
      </c>
      <c r="D5" s="20">
        <v>17</v>
      </c>
      <c r="E5" s="3">
        <v>14.862</v>
      </c>
      <c r="F5" s="25">
        <v>0.79060691696945196</v>
      </c>
      <c r="G5" s="21">
        <v>1.1438568160408999</v>
      </c>
      <c r="H5" s="3">
        <v>-0.317</v>
      </c>
      <c r="I5" s="25">
        <v>-37.066246056782298</v>
      </c>
      <c r="J5" s="21">
        <v>-53.627760252365903</v>
      </c>
      <c r="K5" s="3">
        <v>0.51</v>
      </c>
      <c r="L5" s="25">
        <v>23.039215686274499</v>
      </c>
      <c r="M5" s="21">
        <v>33.3333333333333</v>
      </c>
      <c r="N5" s="3">
        <v>6.5000000000000002E-2</v>
      </c>
      <c r="O5" s="4">
        <v>180.76923076923001</v>
      </c>
      <c r="P5" s="19">
        <v>261.53846153846098</v>
      </c>
      <c r="Q5" s="31">
        <f>(Table2[[#This Row],[Rev]]-E4)/E4</f>
        <v>0.21749815679528134</v>
      </c>
      <c r="R5" s="31">
        <f>(Table2[[#This Row],[FCF]]-H4)/H4</f>
        <v>-0.41296296296296298</v>
      </c>
      <c r="S5" s="31">
        <f>(Table2[[#This Row],[EPS]]-K4)/K4</f>
        <v>0.17241379310344832</v>
      </c>
      <c r="T5" s="31">
        <f>(Table2[[#This Row],[Div]]-N4)/N4</f>
        <v>0.22641509433962273</v>
      </c>
    </row>
    <row r="6" spans="2:20" x14ac:dyDescent="0.25">
      <c r="B6" t="s">
        <v>78</v>
      </c>
      <c r="C6" s="24">
        <v>10.44</v>
      </c>
      <c r="D6" s="20">
        <v>14.56</v>
      </c>
      <c r="E6" s="3">
        <v>18.201000000000001</v>
      </c>
      <c r="F6" s="25">
        <v>0.57359485742541605</v>
      </c>
      <c r="G6" s="21">
        <v>0.79995604637107798</v>
      </c>
      <c r="H6" s="3">
        <v>-0.18099999999999999</v>
      </c>
      <c r="I6" s="25">
        <v>-57.6795580110497</v>
      </c>
      <c r="J6" s="21">
        <v>-80.441988950276198</v>
      </c>
      <c r="K6" s="3">
        <v>0.58499999999999996</v>
      </c>
      <c r="L6" s="25">
        <v>17.846153846153801</v>
      </c>
      <c r="M6" s="21">
        <v>24.8888888888888</v>
      </c>
      <c r="N6" s="3">
        <v>8.5000000000000006E-2</v>
      </c>
      <c r="O6" s="4">
        <v>122.823529411764</v>
      </c>
      <c r="P6" s="19">
        <v>171.29411764705799</v>
      </c>
      <c r="Q6" s="31">
        <f>(Table2[[#This Row],[Rev]]-E5)/E5</f>
        <v>0.22466693580944694</v>
      </c>
      <c r="R6" s="31">
        <f>(Table2[[#This Row],[FCF]]-H5)/H5</f>
        <v>-0.4290220820189275</v>
      </c>
      <c r="S6" s="31">
        <f>(Table2[[#This Row],[EPS]]-K5)/K5</f>
        <v>0.14705882352941169</v>
      </c>
      <c r="T6" s="31">
        <f>(Table2[[#This Row],[Div]]-N5)/N5</f>
        <v>0.30769230769230776</v>
      </c>
    </row>
    <row r="7" spans="2:20" x14ac:dyDescent="0.25">
      <c r="B7" t="s">
        <v>79</v>
      </c>
      <c r="C7" s="24">
        <v>9.6300000000000008</v>
      </c>
      <c r="D7" s="20">
        <v>13.75</v>
      </c>
      <c r="E7" s="3">
        <v>20.611999999999998</v>
      </c>
      <c r="F7" s="25">
        <v>0.46720357073549301</v>
      </c>
      <c r="G7" s="21">
        <v>0.66708713370851902</v>
      </c>
      <c r="H7" s="3">
        <v>-0.25700000000000001</v>
      </c>
      <c r="I7" s="25">
        <v>-37.470817120622499</v>
      </c>
      <c r="J7" s="21">
        <v>-53.501945525291802</v>
      </c>
      <c r="K7" s="3">
        <v>0.59499999999999997</v>
      </c>
      <c r="L7" s="25">
        <v>16.184873949579799</v>
      </c>
      <c r="M7" s="21">
        <v>23.109243697478899</v>
      </c>
      <c r="N7" s="3">
        <v>0.1</v>
      </c>
      <c r="O7" s="4">
        <v>96.3</v>
      </c>
      <c r="P7" s="19">
        <v>137.5</v>
      </c>
      <c r="Q7" s="31">
        <f>(Table2[[#This Row],[Rev]]-E6)/E6</f>
        <v>0.13246524916213381</v>
      </c>
      <c r="R7" s="31">
        <f>(Table2[[#This Row],[FCF]]-H6)/H6</f>
        <v>0.41988950276243103</v>
      </c>
      <c r="S7" s="31">
        <f>(Table2[[#This Row],[EPS]]-K6)/K6</f>
        <v>1.709401709401711E-2</v>
      </c>
      <c r="T7" s="31">
        <f>(Table2[[#This Row],[Div]]-N6)/N6</f>
        <v>0.1764705882352941</v>
      </c>
    </row>
    <row r="8" spans="2:20" x14ac:dyDescent="0.25">
      <c r="B8" t="s">
        <v>80</v>
      </c>
      <c r="C8" s="24">
        <v>10.63</v>
      </c>
      <c r="D8" s="20">
        <v>14.06</v>
      </c>
      <c r="E8" s="3">
        <v>23.122</v>
      </c>
      <c r="F8" s="25">
        <v>0.45973531701409898</v>
      </c>
      <c r="G8" s="21">
        <v>0.60807888590952297</v>
      </c>
      <c r="H8" s="3">
        <v>0.71599999999999997</v>
      </c>
      <c r="I8" s="25">
        <v>14.8463687150838</v>
      </c>
      <c r="J8" s="21">
        <v>19.636871508379802</v>
      </c>
      <c r="K8" s="3">
        <v>0.67</v>
      </c>
      <c r="L8" s="25">
        <v>15.865671641791</v>
      </c>
      <c r="M8" s="21">
        <v>20.9850746268656</v>
      </c>
      <c r="N8" s="3">
        <v>0.106</v>
      </c>
      <c r="O8" s="4">
        <v>100.283018867924</v>
      </c>
      <c r="P8" s="19">
        <v>132.641509433962</v>
      </c>
      <c r="Q8" s="31">
        <f>(Table2[[#This Row],[Rev]]-E7)/E7</f>
        <v>0.12177372404424616</v>
      </c>
      <c r="R8" s="31">
        <f>(Table2[[#This Row],[FCF]]-H7)/H7</f>
        <v>-3.7859922178988326</v>
      </c>
      <c r="S8" s="31">
        <f>(Table2[[#This Row],[EPS]]-K7)/K7</f>
        <v>0.12605042016806733</v>
      </c>
      <c r="T8" s="31">
        <f>(Table2[[#This Row],[Div]]-N7)/N7</f>
        <v>5.9999999999999915E-2</v>
      </c>
    </row>
    <row r="9" spans="2:20" x14ac:dyDescent="0.25">
      <c r="B9" t="s">
        <v>81</v>
      </c>
      <c r="C9" s="24">
        <v>11.63</v>
      </c>
      <c r="D9" s="20">
        <v>20.88</v>
      </c>
      <c r="E9" s="3">
        <v>26.318000000000001</v>
      </c>
      <c r="F9" s="25">
        <v>0.441902880158066</v>
      </c>
      <c r="G9" s="21">
        <v>0.79337335663804198</v>
      </c>
      <c r="H9" s="3">
        <v>0.99</v>
      </c>
      <c r="I9" s="25">
        <v>11.747474747474699</v>
      </c>
      <c r="J9" s="21">
        <v>21.090909090909001</v>
      </c>
      <c r="K9" s="3">
        <v>0.78</v>
      </c>
      <c r="L9" s="25">
        <v>14.9102564102564</v>
      </c>
      <c r="M9" s="21">
        <v>26.769230769230699</v>
      </c>
      <c r="N9" s="3">
        <v>0.13500000000000001</v>
      </c>
      <c r="O9" s="4">
        <v>86.148148148148096</v>
      </c>
      <c r="P9" s="19">
        <v>154.666666666666</v>
      </c>
      <c r="Q9" s="31">
        <f>(Table2[[#This Row],[Rev]]-E8)/E8</f>
        <v>0.13822333708156739</v>
      </c>
      <c r="R9" s="31">
        <f>(Table2[[#This Row],[FCF]]-H8)/H8</f>
        <v>0.38268156424581012</v>
      </c>
      <c r="S9" s="31">
        <f>(Table2[[#This Row],[EPS]]-K8)/K8</f>
        <v>0.16417910447761191</v>
      </c>
      <c r="T9" s="31">
        <f>(Table2[[#This Row],[Div]]-N8)/N8</f>
        <v>0.27358490566037746</v>
      </c>
    </row>
    <row r="10" spans="2:20" x14ac:dyDescent="0.25">
      <c r="B10" t="s">
        <v>82</v>
      </c>
      <c r="C10" s="24">
        <v>20.41</v>
      </c>
      <c r="D10" s="20">
        <v>43</v>
      </c>
      <c r="E10" s="3">
        <v>31.039000000000001</v>
      </c>
      <c r="F10" s="25">
        <v>0.65755984406714096</v>
      </c>
      <c r="G10" s="21">
        <v>1.3853539095976</v>
      </c>
      <c r="H10" s="3">
        <v>0.85799999999999998</v>
      </c>
      <c r="I10" s="25">
        <v>23.7878787878787</v>
      </c>
      <c r="J10" s="21">
        <v>50.116550116550101</v>
      </c>
      <c r="K10" s="3">
        <v>0.99</v>
      </c>
      <c r="L10" s="25">
        <v>20.616161616161602</v>
      </c>
      <c r="M10" s="21">
        <v>43.434343434343397</v>
      </c>
      <c r="N10" s="3">
        <v>0.155</v>
      </c>
      <c r="O10" s="4">
        <v>131.67741935483801</v>
      </c>
      <c r="P10" s="19">
        <v>277.41935483870901</v>
      </c>
      <c r="Q10" s="31">
        <f>(Table2[[#This Row],[Rev]]-E9)/E9</f>
        <v>0.17938293183372597</v>
      </c>
      <c r="R10" s="31">
        <f>(Table2[[#This Row],[FCF]]-H9)/H9</f>
        <v>-0.13333333333333333</v>
      </c>
      <c r="S10" s="31">
        <f>(Table2[[#This Row],[EPS]]-K9)/K9</f>
        <v>0.26923076923076916</v>
      </c>
      <c r="T10" s="31">
        <f>(Table2[[#This Row],[Div]]-N9)/N9</f>
        <v>0.14814814814814806</v>
      </c>
    </row>
    <row r="11" spans="2:20" x14ac:dyDescent="0.25">
      <c r="B11" t="s">
        <v>83</v>
      </c>
      <c r="C11" s="24">
        <v>40.19</v>
      </c>
      <c r="D11" s="20">
        <v>69.75</v>
      </c>
      <c r="E11" s="3">
        <v>37.283999999999999</v>
      </c>
      <c r="F11" s="25">
        <v>1.0779422808711501</v>
      </c>
      <c r="G11" s="21">
        <v>1.8707756678467899</v>
      </c>
      <c r="H11" s="3">
        <v>0.44900000000000001</v>
      </c>
      <c r="I11" s="25">
        <v>89.510022271714902</v>
      </c>
      <c r="J11" s="21">
        <v>155.34521158129101</v>
      </c>
      <c r="K11" s="3">
        <v>1.2</v>
      </c>
      <c r="L11" s="25">
        <v>33.491666666666603</v>
      </c>
      <c r="M11" s="21">
        <v>58.125</v>
      </c>
      <c r="N11" s="3">
        <v>0.2</v>
      </c>
      <c r="O11" s="4">
        <v>200.95</v>
      </c>
      <c r="P11" s="19">
        <v>348.75</v>
      </c>
      <c r="Q11" s="31">
        <f>(Table2[[#This Row],[Rev]]-E10)/E10</f>
        <v>0.20119849221946573</v>
      </c>
      <c r="R11" s="31">
        <f>(Table2[[#This Row],[FCF]]-H10)/H10</f>
        <v>-0.47668997668997665</v>
      </c>
      <c r="S11" s="31">
        <f>(Table2[[#This Row],[EPS]]-K10)/K10</f>
        <v>0.2121212121212121</v>
      </c>
      <c r="T11" s="31">
        <f>(Table2[[#This Row],[Div]]-N10)/N10</f>
        <v>0.29032258064516137</v>
      </c>
    </row>
    <row r="12" spans="2:20" x14ac:dyDescent="0.25">
      <c r="B12" t="s">
        <v>84</v>
      </c>
      <c r="C12" s="24">
        <v>43.25</v>
      </c>
      <c r="D12" s="20">
        <v>63.56</v>
      </c>
      <c r="E12" s="3">
        <v>43.067999999999998</v>
      </c>
      <c r="F12" s="25">
        <v>1.0042258753598901</v>
      </c>
      <c r="G12" s="21">
        <v>1.4758057026098199</v>
      </c>
      <c r="H12" s="3">
        <v>0.34799999999999998</v>
      </c>
      <c r="I12" s="25">
        <v>124.281609195402</v>
      </c>
      <c r="J12" s="21">
        <v>182.64367816091899</v>
      </c>
      <c r="K12" s="3">
        <v>1.4</v>
      </c>
      <c r="L12" s="25">
        <v>30.8928571428571</v>
      </c>
      <c r="M12" s="21">
        <v>45.4</v>
      </c>
      <c r="N12" s="3">
        <v>0.24</v>
      </c>
      <c r="O12" s="4">
        <v>180.208333333333</v>
      </c>
      <c r="P12" s="19">
        <v>264.83333333333297</v>
      </c>
      <c r="Q12" s="31">
        <f>(Table2[[#This Row],[Rev]]-E11)/E11</f>
        <v>0.15513356935951075</v>
      </c>
      <c r="R12" s="31">
        <f>(Table2[[#This Row],[FCF]]-H11)/H11</f>
        <v>-0.22494432071269496</v>
      </c>
      <c r="S12" s="31">
        <f>(Table2[[#This Row],[EPS]]-K11)/K11</f>
        <v>0.16666666666666663</v>
      </c>
      <c r="T12" s="31">
        <f>(Table2[[#This Row],[Div]]-N11)/N11</f>
        <v>0.1999999999999999</v>
      </c>
    </row>
    <row r="13" spans="2:20" x14ac:dyDescent="0.25">
      <c r="B13" t="s">
        <v>85</v>
      </c>
      <c r="C13" s="24">
        <v>44</v>
      </c>
      <c r="D13" s="20">
        <v>59.95</v>
      </c>
      <c r="E13" s="3">
        <v>45.932000000000002</v>
      </c>
      <c r="F13" s="25">
        <v>0.95793782112688297</v>
      </c>
      <c r="G13" s="21">
        <v>1.30519028128537</v>
      </c>
      <c r="H13" s="3">
        <v>0.499</v>
      </c>
      <c r="I13" s="25">
        <v>88.176352705410807</v>
      </c>
      <c r="J13" s="21">
        <v>120.140280561122</v>
      </c>
      <c r="K13" s="3">
        <v>1.47</v>
      </c>
      <c r="L13" s="25">
        <v>29.931972789115601</v>
      </c>
      <c r="M13" s="21">
        <v>40.782312925169997</v>
      </c>
      <c r="N13" s="3">
        <v>0.28000000000000003</v>
      </c>
      <c r="O13" s="4">
        <v>157.142857142857</v>
      </c>
      <c r="P13" s="19">
        <v>214.10714285714201</v>
      </c>
      <c r="Q13" s="31">
        <f>(Table2[[#This Row],[Rev]]-E12)/E12</f>
        <v>6.6499489179901658E-2</v>
      </c>
      <c r="R13" s="31">
        <f>(Table2[[#This Row],[FCF]]-H12)/H12</f>
        <v>0.4339080459770116</v>
      </c>
      <c r="S13" s="31">
        <f>(Table2[[#This Row],[EPS]]-K12)/K12</f>
        <v>5.0000000000000044E-2</v>
      </c>
      <c r="T13" s="31">
        <f>(Table2[[#This Row],[Div]]-N12)/N12</f>
        <v>0.16666666666666682</v>
      </c>
    </row>
    <row r="14" spans="2:20" x14ac:dyDescent="0.25">
      <c r="B14" t="s">
        <v>86</v>
      </c>
      <c r="C14" s="24">
        <v>44.6</v>
      </c>
      <c r="D14" s="20">
        <v>63.75</v>
      </c>
      <c r="E14" s="3">
        <v>52.087000000000003</v>
      </c>
      <c r="F14" s="25">
        <v>0.85625971931575995</v>
      </c>
      <c r="G14" s="21">
        <v>1.2239138364659099</v>
      </c>
      <c r="H14" s="3">
        <v>0.84599999999999997</v>
      </c>
      <c r="I14" s="25">
        <v>52.718676122931399</v>
      </c>
      <c r="J14" s="21">
        <v>75.354609929077995</v>
      </c>
      <c r="K14" s="3">
        <v>1.79</v>
      </c>
      <c r="L14" s="25">
        <v>24.916201117318401</v>
      </c>
      <c r="M14" s="21">
        <v>35.614525139664799</v>
      </c>
      <c r="N14" s="3">
        <v>0.3</v>
      </c>
      <c r="O14" s="4">
        <v>148.666666666666</v>
      </c>
      <c r="P14" s="19">
        <v>212.5</v>
      </c>
      <c r="Q14" s="31">
        <f>(Table2[[#This Row],[Rev]]-E13)/E13</f>
        <v>0.13400243838718107</v>
      </c>
      <c r="R14" s="31">
        <f>(Table2[[#This Row],[FCF]]-H13)/H13</f>
        <v>0.69539078156312617</v>
      </c>
      <c r="S14" s="31">
        <f>(Table2[[#This Row],[EPS]]-K13)/K13</f>
        <v>0.21768707482993202</v>
      </c>
      <c r="T14" s="31">
        <f>(Table2[[#This Row],[Div]]-N13)/N13</f>
        <v>7.1428571428571286E-2</v>
      </c>
    </row>
    <row r="15" spans="2:20" x14ac:dyDescent="0.25">
      <c r="B15" t="s">
        <v>87</v>
      </c>
      <c r="C15" s="24">
        <v>46.74</v>
      </c>
      <c r="D15" s="20">
        <v>60.08</v>
      </c>
      <c r="E15" s="3">
        <v>59.154000000000003</v>
      </c>
      <c r="F15" s="25">
        <v>0.79014098792981002</v>
      </c>
      <c r="G15" s="21">
        <v>1.01565405551611</v>
      </c>
      <c r="H15" s="3">
        <v>1.3009999999999999</v>
      </c>
      <c r="I15" s="25">
        <v>35.926210607225201</v>
      </c>
      <c r="J15" s="21">
        <v>46.179861644888497</v>
      </c>
      <c r="K15" s="3">
        <v>2.0699999999999998</v>
      </c>
      <c r="L15" s="25">
        <v>22.5797101449275</v>
      </c>
      <c r="M15" s="21">
        <v>29.0241545893719</v>
      </c>
      <c r="N15" s="3">
        <v>0.36</v>
      </c>
      <c r="O15" s="4">
        <v>129.833333333333</v>
      </c>
      <c r="P15" s="19">
        <v>166.888888888888</v>
      </c>
      <c r="Q15" s="31">
        <f>(Table2[[#This Row],[Rev]]-E14)/E14</f>
        <v>0.13567684834987617</v>
      </c>
      <c r="R15" s="31">
        <f>(Table2[[#This Row],[FCF]]-H14)/H14</f>
        <v>0.53782505910165479</v>
      </c>
      <c r="S15" s="31">
        <f>(Table2[[#This Row],[EPS]]-K14)/K14</f>
        <v>0.15642458100558648</v>
      </c>
      <c r="T15" s="31">
        <f>(Table2[[#This Row],[Div]]-N14)/N14</f>
        <v>0.2</v>
      </c>
    </row>
    <row r="16" spans="2:20" x14ac:dyDescent="0.25">
      <c r="B16" t="s">
        <v>88</v>
      </c>
      <c r="C16" s="24">
        <v>51.33</v>
      </c>
      <c r="D16" s="20">
        <v>61.05</v>
      </c>
      <c r="E16" s="3">
        <v>66.646000000000001</v>
      </c>
      <c r="F16" s="25">
        <v>0.77018875851513902</v>
      </c>
      <c r="G16" s="21">
        <v>0.91603397053086399</v>
      </c>
      <c r="H16" s="3">
        <v>0.52500000000000002</v>
      </c>
      <c r="I16" s="25">
        <v>97.771428571428501</v>
      </c>
      <c r="J16" s="21">
        <v>116.28571428571399</v>
      </c>
      <c r="K16" s="3">
        <v>2.41</v>
      </c>
      <c r="L16" s="25">
        <v>21.298755186721898</v>
      </c>
      <c r="M16" s="21">
        <v>25.3319502074688</v>
      </c>
      <c r="N16" s="3">
        <v>0.52</v>
      </c>
      <c r="O16" s="4">
        <v>98.711538461538396</v>
      </c>
      <c r="P16" s="19">
        <v>117.403846153846</v>
      </c>
      <c r="Q16" s="31">
        <f>(Table2[[#This Row],[Rev]]-E15)/E15</f>
        <v>0.12665246644352024</v>
      </c>
      <c r="R16" s="31">
        <f>(Table2[[#This Row],[FCF]]-H15)/H15</f>
        <v>-0.59646425826287464</v>
      </c>
      <c r="S16" s="31">
        <f>(Table2[[#This Row],[EPS]]-K15)/K15</f>
        <v>0.16425120772946875</v>
      </c>
      <c r="T16" s="31">
        <f>(Table2[[#This Row],[Div]]-N15)/N15</f>
        <v>0.44444444444444453</v>
      </c>
    </row>
    <row r="17" spans="2:20" x14ac:dyDescent="0.25">
      <c r="B17" t="s">
        <v>89</v>
      </c>
      <c r="C17" s="24">
        <v>42.49</v>
      </c>
      <c r="D17" s="20">
        <v>53.51</v>
      </c>
      <c r="E17" s="3">
        <v>74.522999999999996</v>
      </c>
      <c r="F17" s="25">
        <v>0.57015954805898805</v>
      </c>
      <c r="G17" s="21">
        <v>0.71803335882881703</v>
      </c>
      <c r="H17" s="3">
        <v>0.88600000000000001</v>
      </c>
      <c r="I17" s="25">
        <v>47.9571106094808</v>
      </c>
      <c r="J17" s="21">
        <v>60.395033860045103</v>
      </c>
      <c r="K17" s="3">
        <v>2.68</v>
      </c>
      <c r="L17" s="25">
        <v>15.854477611940201</v>
      </c>
      <c r="M17" s="21">
        <v>19.966417910447699</v>
      </c>
      <c r="N17" s="3">
        <v>0.6</v>
      </c>
      <c r="O17" s="4">
        <v>70.816666666666606</v>
      </c>
      <c r="P17" s="19">
        <v>89.183333333333294</v>
      </c>
      <c r="Q17" s="31">
        <f>(Table2[[#This Row],[Rev]]-E16)/E16</f>
        <v>0.11819163940821648</v>
      </c>
      <c r="R17" s="31">
        <f>(Table2[[#This Row],[FCF]]-H16)/H16</f>
        <v>0.68761904761904757</v>
      </c>
      <c r="S17" s="31">
        <f>(Table2[[#This Row],[EPS]]-K16)/K16</f>
        <v>0.11203319502074689</v>
      </c>
      <c r="T17" s="31">
        <f>(Table2[[#This Row],[Div]]-N16)/N16</f>
        <v>0.15384615384615377</v>
      </c>
    </row>
    <row r="18" spans="2:20" x14ac:dyDescent="0.25">
      <c r="B18" t="s">
        <v>90</v>
      </c>
      <c r="C18" s="24">
        <v>43.02</v>
      </c>
      <c r="D18" s="20">
        <v>51.75</v>
      </c>
      <c r="E18" s="3">
        <v>83.581999999999994</v>
      </c>
      <c r="F18" s="25">
        <v>0.51470412289727396</v>
      </c>
      <c r="G18" s="21">
        <v>0.61915244909190903</v>
      </c>
      <c r="H18" s="3">
        <v>1.0960000000000001</v>
      </c>
      <c r="I18" s="25">
        <v>39.251824817518198</v>
      </c>
      <c r="J18" s="21">
        <v>47.217153284671497</v>
      </c>
      <c r="K18" s="3">
        <v>2.71</v>
      </c>
      <c r="L18" s="25">
        <v>15.874538745387399</v>
      </c>
      <c r="M18" s="21">
        <v>19.0959409594095</v>
      </c>
      <c r="N18" s="3">
        <v>0.67</v>
      </c>
      <c r="O18" s="4">
        <v>64.208955223880594</v>
      </c>
      <c r="P18" s="19">
        <v>77.238805970149201</v>
      </c>
      <c r="Q18" s="31">
        <f>(Table2[[#This Row],[Rev]]-E17)/E17</f>
        <v>0.12155978691142329</v>
      </c>
      <c r="R18" s="31">
        <f>(Table2[[#This Row],[FCF]]-H17)/H17</f>
        <v>0.23702031602708812</v>
      </c>
      <c r="S18" s="31">
        <f>(Table2[[#This Row],[EPS]]-K17)/K17</f>
        <v>1.1194029850746195E-2</v>
      </c>
      <c r="T18" s="31">
        <f>(Table2[[#This Row],[Div]]-N17)/N17</f>
        <v>0.11666666666666678</v>
      </c>
    </row>
    <row r="19" spans="2:20" x14ac:dyDescent="0.25">
      <c r="B19" t="s">
        <v>91</v>
      </c>
      <c r="C19" s="24">
        <v>42.27</v>
      </c>
      <c r="D19" s="20">
        <v>51.21</v>
      </c>
      <c r="E19" s="3">
        <v>92.588999999999999</v>
      </c>
      <c r="F19" s="25">
        <v>0.45653371350808403</v>
      </c>
      <c r="G19" s="21">
        <v>0.55308945987104297</v>
      </c>
      <c r="H19" s="3">
        <v>1.401</v>
      </c>
      <c r="I19" s="25">
        <v>30.171306209850101</v>
      </c>
      <c r="J19" s="21">
        <v>36.552462526766597</v>
      </c>
      <c r="K19" s="3">
        <v>3.13</v>
      </c>
      <c r="L19" s="25">
        <v>13.5047923322683</v>
      </c>
      <c r="M19" s="21">
        <v>16.361022364217199</v>
      </c>
      <c r="N19" s="3">
        <v>0.88</v>
      </c>
      <c r="O19" s="4">
        <v>48.034090909090899</v>
      </c>
      <c r="P19" s="19">
        <v>58.193181818181799</v>
      </c>
      <c r="Q19" s="31">
        <f>(Table2[[#This Row],[Rev]]-E18)/E18</f>
        <v>0.10776243688832531</v>
      </c>
      <c r="R19" s="31">
        <f>(Table2[[#This Row],[FCF]]-H18)/H18</f>
        <v>0.27828467153284664</v>
      </c>
      <c r="S19" s="31">
        <f>(Table2[[#This Row],[EPS]]-K18)/K18</f>
        <v>0.15498154981549814</v>
      </c>
      <c r="T19" s="31">
        <f>(Table2[[#This Row],[Div]]-N18)/N18</f>
        <v>0.31343283582089543</v>
      </c>
    </row>
    <row r="20" spans="2:20" x14ac:dyDescent="0.25">
      <c r="B20" t="s">
        <v>92</v>
      </c>
      <c r="C20" s="24">
        <v>47.12</v>
      </c>
      <c r="D20" s="20">
        <v>63.17</v>
      </c>
      <c r="E20" s="3">
        <v>102.31699999999999</v>
      </c>
      <c r="F20" s="25">
        <v>0.46052953077201197</v>
      </c>
      <c r="G20" s="21">
        <v>0.61739495880449902</v>
      </c>
      <c r="H20" s="3">
        <v>2.948</v>
      </c>
      <c r="I20" s="25">
        <v>15.9837177747625</v>
      </c>
      <c r="J20" s="21">
        <v>21.4280868385346</v>
      </c>
      <c r="K20" s="3">
        <v>3.39</v>
      </c>
      <c r="L20" s="25">
        <v>13.8997050147492</v>
      </c>
      <c r="M20" s="21">
        <v>18.634218289085499</v>
      </c>
      <c r="N20" s="3">
        <v>0.95</v>
      </c>
      <c r="O20" s="4">
        <v>49.6</v>
      </c>
      <c r="P20" s="19">
        <v>66.494736842105198</v>
      </c>
      <c r="Q20" s="31">
        <f>(Table2[[#This Row],[Rev]]-E19)/E19</f>
        <v>0.10506647657929122</v>
      </c>
      <c r="R20" s="31">
        <f>(Table2[[#This Row],[FCF]]-H19)/H19</f>
        <v>1.1042112776588151</v>
      </c>
      <c r="S20" s="31">
        <f>(Table2[[#This Row],[EPS]]-K19)/K19</f>
        <v>8.3067092651757268E-2</v>
      </c>
      <c r="T20" s="31">
        <f>(Table2[[#This Row],[Div]]-N19)/N19</f>
        <v>7.9545454545454489E-2</v>
      </c>
    </row>
    <row r="21" spans="2:20" x14ac:dyDescent="0.25">
      <c r="B21" t="s">
        <v>93</v>
      </c>
      <c r="C21" s="24">
        <v>46.42</v>
      </c>
      <c r="D21" s="20">
        <v>55.01</v>
      </c>
      <c r="E21" s="3">
        <v>105.258</v>
      </c>
      <c r="F21" s="25">
        <v>0.44101160956886798</v>
      </c>
      <c r="G21" s="21">
        <v>0.52262060840981195</v>
      </c>
      <c r="H21" s="3">
        <v>3.6280000000000001</v>
      </c>
      <c r="I21" s="25">
        <v>12.7949283351708</v>
      </c>
      <c r="J21" s="21">
        <v>15.1626240352811</v>
      </c>
      <c r="K21" s="3">
        <v>3.71</v>
      </c>
      <c r="L21" s="25">
        <v>12.512129380053899</v>
      </c>
      <c r="M21" s="21">
        <v>14.8274932614555</v>
      </c>
      <c r="N21" s="3">
        <v>1.0900000000000001</v>
      </c>
      <c r="O21" s="4">
        <v>42.587155963302699</v>
      </c>
      <c r="P21" s="19">
        <v>50.467889908256801</v>
      </c>
      <c r="Q21" s="31">
        <f>(Table2[[#This Row],[Rev]]-E20)/E20</f>
        <v>2.8744001485579158E-2</v>
      </c>
      <c r="R21" s="31">
        <f>(Table2[[#This Row],[FCF]]-H20)/H20</f>
        <v>0.23066485753052923</v>
      </c>
      <c r="S21" s="31">
        <f>(Table2[[#This Row],[EPS]]-K20)/K20</f>
        <v>9.4395280235988144E-2</v>
      </c>
      <c r="T21" s="31">
        <f>(Table2[[#This Row],[Div]]-N20)/N20</f>
        <v>0.1473684210526317</v>
      </c>
    </row>
    <row r="22" spans="2:20" x14ac:dyDescent="0.25">
      <c r="B22" t="s">
        <v>94</v>
      </c>
      <c r="C22" s="24">
        <v>48</v>
      </c>
      <c r="D22" s="20">
        <v>57.57</v>
      </c>
      <c r="E22" s="3">
        <v>114.94499999999999</v>
      </c>
      <c r="F22" s="25">
        <v>0.41759102179303098</v>
      </c>
      <c r="G22" s="21">
        <v>0.50084823176301696</v>
      </c>
      <c r="H22" s="3">
        <v>2.9820000000000002</v>
      </c>
      <c r="I22" s="25">
        <v>16.096579476861098</v>
      </c>
      <c r="J22" s="21">
        <v>19.305835010060299</v>
      </c>
      <c r="K22" s="3">
        <v>4.47</v>
      </c>
      <c r="L22" s="25">
        <v>10.738255033557</v>
      </c>
      <c r="M22" s="21">
        <v>12.8791946308724</v>
      </c>
      <c r="N22" s="3">
        <v>1.21</v>
      </c>
      <c r="O22" s="4">
        <v>39.669421487603302</v>
      </c>
      <c r="P22" s="19">
        <v>47.578512396694201</v>
      </c>
      <c r="Q22" s="31">
        <f>(Table2[[#This Row],[Rev]]-E21)/E21</f>
        <v>9.2031009519466439E-2</v>
      </c>
      <c r="R22" s="31">
        <f>(Table2[[#This Row],[FCF]]-H21)/H21</f>
        <v>-0.17805953693495036</v>
      </c>
      <c r="S22" s="31">
        <f>(Table2[[#This Row],[EPS]]-K21)/K21</f>
        <v>0.20485175202156328</v>
      </c>
      <c r="T22" s="31">
        <f>(Table2[[#This Row],[Div]]-N21)/N21</f>
        <v>0.11009174311926594</v>
      </c>
    </row>
    <row r="23" spans="2:20" x14ac:dyDescent="0.25">
      <c r="B23" t="s">
        <v>95</v>
      </c>
      <c r="C23" s="24">
        <v>48.41</v>
      </c>
      <c r="D23" s="20">
        <v>61.47</v>
      </c>
      <c r="E23" s="3">
        <v>128.529</v>
      </c>
      <c r="F23" s="25">
        <v>0.37664651557236101</v>
      </c>
      <c r="G23" s="21">
        <v>0.47825782508227699</v>
      </c>
      <c r="H23" s="3">
        <v>3.093</v>
      </c>
      <c r="I23" s="25">
        <v>15.651471063692201</v>
      </c>
      <c r="J23" s="21">
        <v>19.873908826382099</v>
      </c>
      <c r="K23" s="3">
        <v>4.5199999999999996</v>
      </c>
      <c r="L23" s="25">
        <v>10.7101769911504</v>
      </c>
      <c r="M23" s="21">
        <v>13.599557522123799</v>
      </c>
      <c r="N23" s="3">
        <v>1.46</v>
      </c>
      <c r="O23" s="4">
        <v>33.157534246575302</v>
      </c>
      <c r="P23" s="19">
        <v>42.102739726027302</v>
      </c>
      <c r="Q23" s="31">
        <f>(Table2[[#This Row],[Rev]]-E22)/E22</f>
        <v>0.11817825916742794</v>
      </c>
      <c r="R23" s="31">
        <f>(Table2[[#This Row],[FCF]]-H22)/H22</f>
        <v>3.7223340040241366E-2</v>
      </c>
      <c r="S23" s="31">
        <f>(Table2[[#This Row],[EPS]]-K22)/K22</f>
        <v>1.1185682326621885E-2</v>
      </c>
      <c r="T23" s="31">
        <f>(Table2[[#This Row],[Div]]-N22)/N22</f>
        <v>0.20661157024793389</v>
      </c>
    </row>
    <row r="24" spans="2:20" x14ac:dyDescent="0.25">
      <c r="B24" t="s">
        <v>96</v>
      </c>
      <c r="C24" s="24">
        <v>57.36</v>
      </c>
      <c r="D24" s="20">
        <v>77.150000000000006</v>
      </c>
      <c r="E24" s="3">
        <v>138.286</v>
      </c>
      <c r="F24" s="25">
        <v>0.41479253142038902</v>
      </c>
      <c r="G24" s="21">
        <v>0.55790173987243796</v>
      </c>
      <c r="H24" s="3">
        <v>3.7450000000000001</v>
      </c>
      <c r="I24" s="25">
        <v>15.316421895861099</v>
      </c>
      <c r="J24" s="21">
        <v>20.6008010680907</v>
      </c>
      <c r="K24" s="3">
        <v>5.0199999999999996</v>
      </c>
      <c r="L24" s="25">
        <v>11.4262948207171</v>
      </c>
      <c r="M24" s="21">
        <v>15.368525896414299</v>
      </c>
      <c r="N24" s="3">
        <v>1.59</v>
      </c>
      <c r="O24" s="4">
        <v>36.075471698113198</v>
      </c>
      <c r="P24" s="19">
        <v>48.522012578616298</v>
      </c>
      <c r="Q24" s="31">
        <f>(Table2[[#This Row],[Rev]]-E23)/E23</f>
        <v>7.591282901135156E-2</v>
      </c>
      <c r="R24" s="31">
        <f>(Table2[[#This Row],[FCF]]-H23)/H23</f>
        <v>0.21079857743291308</v>
      </c>
      <c r="S24" s="31">
        <f>(Table2[[#This Row],[EPS]]-K23)/K23</f>
        <v>0.11061946902654868</v>
      </c>
      <c r="T24" s="31">
        <f>(Table2[[#This Row],[Div]]-N23)/N23</f>
        <v>8.9041095890411037E-2</v>
      </c>
    </row>
    <row r="25" spans="2:20" x14ac:dyDescent="0.25">
      <c r="B25" t="s">
        <v>97</v>
      </c>
      <c r="C25" s="24">
        <v>68.760000000000005</v>
      </c>
      <c r="D25" s="20">
        <v>81.209999999999994</v>
      </c>
      <c r="E25" s="3">
        <v>145.07900000000001</v>
      </c>
      <c r="F25" s="25">
        <v>0.47394867623846298</v>
      </c>
      <c r="G25" s="21">
        <v>0.55976399065336802</v>
      </c>
      <c r="H25" s="3">
        <v>3.089</v>
      </c>
      <c r="I25" s="25">
        <v>22.259630948527001</v>
      </c>
      <c r="J25" s="21">
        <v>26.290061508578798</v>
      </c>
      <c r="K25" s="3">
        <v>4.88</v>
      </c>
      <c r="L25" s="25">
        <v>14.090163934426201</v>
      </c>
      <c r="M25" s="21">
        <v>16.641393442622899</v>
      </c>
      <c r="N25" s="3">
        <v>1.88</v>
      </c>
      <c r="O25" s="4">
        <v>36.574468085106297</v>
      </c>
      <c r="P25" s="19">
        <v>43.196808510638299</v>
      </c>
      <c r="Q25" s="31">
        <f>(Table2[[#This Row],[Rev]]-E24)/E24</f>
        <v>4.9122832390842211E-2</v>
      </c>
      <c r="R25" s="31">
        <f>(Table2[[#This Row],[FCF]]-H24)/H24</f>
        <v>-0.17516688918558079</v>
      </c>
      <c r="S25" s="31">
        <f>(Table2[[#This Row],[EPS]]-K24)/K24</f>
        <v>-2.7888446215139379E-2</v>
      </c>
      <c r="T25" s="31">
        <f>(Table2[[#This Row],[Div]]-N24)/N24</f>
        <v>0.18238993710691812</v>
      </c>
    </row>
    <row r="26" spans="2:20" x14ac:dyDescent="0.25">
      <c r="B26" t="s">
        <v>98</v>
      </c>
      <c r="C26" s="24">
        <v>72.66</v>
      </c>
      <c r="D26" s="20">
        <v>90.47</v>
      </c>
      <c r="E26" s="3">
        <v>149.75399999999999</v>
      </c>
      <c r="F26" s="25">
        <v>0.48519572098241098</v>
      </c>
      <c r="G26" s="21">
        <v>0.60412409685216995</v>
      </c>
      <c r="H26" s="3">
        <v>5.0540000000000003</v>
      </c>
      <c r="I26" s="25">
        <v>14.376731301939</v>
      </c>
      <c r="J26" s="21">
        <v>17.900672734467701</v>
      </c>
      <c r="K26" s="3">
        <v>5.05</v>
      </c>
      <c r="L26" s="25">
        <v>14.3881188118811</v>
      </c>
      <c r="M26" s="21">
        <v>17.9148514851485</v>
      </c>
      <c r="N26" s="3">
        <v>1.92</v>
      </c>
      <c r="O26" s="4">
        <v>37.84375</v>
      </c>
      <c r="P26" s="19">
        <v>47.1197916666666</v>
      </c>
      <c r="Q26" s="31">
        <f>(Table2[[#This Row],[Rev]]-E25)/E25</f>
        <v>3.2223822882705165E-2</v>
      </c>
      <c r="R26" s="31">
        <f>(Table2[[#This Row],[FCF]]-H25)/H25</f>
        <v>0.63612819682745236</v>
      </c>
      <c r="S26" s="31">
        <f>(Table2[[#This Row],[EPS]]-K25)/K25</f>
        <v>3.4836065573770475E-2</v>
      </c>
      <c r="T26" s="31">
        <f>(Table2[[#This Row],[Div]]-N25)/N25</f>
        <v>2.1276595744680871E-2</v>
      </c>
    </row>
    <row r="27" spans="2:20" x14ac:dyDescent="0.25">
      <c r="B27" t="s">
        <v>99</v>
      </c>
      <c r="C27" s="24">
        <v>56.42</v>
      </c>
      <c r="D27" s="20">
        <v>87.33</v>
      </c>
      <c r="E27" s="3">
        <v>149.869</v>
      </c>
      <c r="F27" s="25">
        <v>0.37646211024294501</v>
      </c>
      <c r="G27" s="21">
        <v>0.58270889910521795</v>
      </c>
      <c r="H27" s="3">
        <v>4.9969999999999999</v>
      </c>
      <c r="I27" s="25">
        <v>11.290774464678799</v>
      </c>
      <c r="J27" s="21">
        <v>17.4764858915349</v>
      </c>
      <c r="K27" s="3">
        <v>4.57</v>
      </c>
      <c r="L27" s="25">
        <v>12.3457330415754</v>
      </c>
      <c r="M27" s="21">
        <v>19.109409190371899</v>
      </c>
      <c r="N27" s="3">
        <v>1.96</v>
      </c>
      <c r="O27" s="4">
        <v>28.785714285714199</v>
      </c>
      <c r="P27" s="19">
        <v>44.556122448979501</v>
      </c>
      <c r="Q27" s="31">
        <f>(Table2[[#This Row],[Rev]]-E26)/E26</f>
        <v>7.6792606541400629E-4</v>
      </c>
      <c r="R27" s="31">
        <f>(Table2[[#This Row],[FCF]]-H26)/H26</f>
        <v>-1.127819548872188E-2</v>
      </c>
      <c r="S27" s="31">
        <f>(Table2[[#This Row],[EPS]]-K26)/K26</f>
        <v>-9.5049504950494967E-2</v>
      </c>
      <c r="T27" s="31">
        <f>(Table2[[#This Row],[Div]]-N26)/N26</f>
        <v>2.0833333333333353E-2</v>
      </c>
    </row>
    <row r="28" spans="2:20" x14ac:dyDescent="0.25">
      <c r="B28" t="s">
        <v>100</v>
      </c>
      <c r="C28" s="24">
        <v>63.15</v>
      </c>
      <c r="D28" s="20">
        <v>74.3</v>
      </c>
      <c r="E28" s="3">
        <v>156.12899999999999</v>
      </c>
      <c r="F28" s="25">
        <v>0.40447322406471498</v>
      </c>
      <c r="G28" s="21">
        <v>0.47588852807614201</v>
      </c>
      <c r="H28" s="3">
        <v>6.7649999999999997</v>
      </c>
      <c r="I28" s="25">
        <v>9.3348115299334804</v>
      </c>
      <c r="J28" s="21">
        <v>10.9830007390983</v>
      </c>
      <c r="K28" s="3">
        <v>4.38</v>
      </c>
      <c r="L28" s="25">
        <v>14.417808219177999</v>
      </c>
      <c r="M28" s="21">
        <v>16.963470319634698</v>
      </c>
      <c r="N28" s="3">
        <v>2</v>
      </c>
      <c r="O28" s="4">
        <v>31.574999999999999</v>
      </c>
      <c r="P28" s="19">
        <v>37.15</v>
      </c>
      <c r="Q28" s="31">
        <f>(Table2[[#This Row],[Rev]]-E27)/E27</f>
        <v>4.1769812302744333E-2</v>
      </c>
      <c r="R28" s="31">
        <f>(Table2[[#This Row],[FCF]]-H27)/H27</f>
        <v>0.35381228737242343</v>
      </c>
      <c r="S28" s="31">
        <f>(Table2[[#This Row],[EPS]]-K27)/K27</f>
        <v>-4.1575492341356754E-2</v>
      </c>
      <c r="T28" s="31">
        <f>(Table2[[#This Row],[Div]]-N27)/N27</f>
        <v>2.0408163265306142E-2</v>
      </c>
    </row>
    <row r="29" spans="2:20" x14ac:dyDescent="0.25">
      <c r="B29" t="s">
        <v>101</v>
      </c>
      <c r="C29" s="24">
        <v>66.23</v>
      </c>
      <c r="D29" s="20">
        <v>109.55</v>
      </c>
      <c r="E29" s="3">
        <v>166.227</v>
      </c>
      <c r="F29" s="25">
        <v>0.398431061139285</v>
      </c>
      <c r="G29" s="21">
        <v>0.65903854367822301</v>
      </c>
      <c r="H29" s="3">
        <v>6.0750000000000002</v>
      </c>
      <c r="I29" s="25">
        <v>10.902057613168701</v>
      </c>
      <c r="J29" s="21">
        <v>18.032921810699499</v>
      </c>
      <c r="K29" s="3">
        <v>3.28</v>
      </c>
      <c r="L29" s="25">
        <v>20.1920731707317</v>
      </c>
      <c r="M29" s="21">
        <v>33.399390243902403</v>
      </c>
      <c r="N29" s="3">
        <v>2.04</v>
      </c>
      <c r="O29" s="4">
        <v>32.4656862745098</v>
      </c>
      <c r="P29" s="19">
        <v>53.700980392156801</v>
      </c>
      <c r="Q29" s="31">
        <f>(Table2[[#This Row],[Rev]]-E28)/E28</f>
        <v>6.4677286090348451E-2</v>
      </c>
      <c r="R29" s="31">
        <f>(Table2[[#This Row],[FCF]]-H28)/H28</f>
        <v>-0.10199556541019948</v>
      </c>
      <c r="S29" s="31">
        <f>(Table2[[#This Row],[EPS]]-K28)/K28</f>
        <v>-0.25114155251141557</v>
      </c>
      <c r="T29" s="31">
        <f>(Table2[[#This Row],[Div]]-N28)/N28</f>
        <v>2.0000000000000018E-2</v>
      </c>
    </row>
    <row r="30" spans="2:20" x14ac:dyDescent="0.25">
      <c r="B30" t="s">
        <v>102</v>
      </c>
      <c r="C30" s="24">
        <v>82.4</v>
      </c>
      <c r="D30" s="20">
        <v>105.56</v>
      </c>
      <c r="E30" s="3">
        <v>174.67099999999999</v>
      </c>
      <c r="F30" s="25">
        <v>0.471744021617784</v>
      </c>
      <c r="G30" s="21">
        <v>0.60433615196569501</v>
      </c>
      <c r="H30" s="3">
        <v>5.9109999999999996</v>
      </c>
      <c r="I30" s="25">
        <v>13.9401116562341</v>
      </c>
      <c r="J30" s="21">
        <v>17.858230417864998</v>
      </c>
      <c r="K30" s="3">
        <v>2.2599999999999998</v>
      </c>
      <c r="L30" s="25">
        <v>36.460176991150398</v>
      </c>
      <c r="M30" s="21">
        <v>46.707964601769902</v>
      </c>
      <c r="N30" s="3">
        <v>2.08</v>
      </c>
      <c r="O30" s="4">
        <v>39.615384615384599</v>
      </c>
      <c r="P30" s="19">
        <v>50.75</v>
      </c>
      <c r="Q30" s="31">
        <f>(Table2[[#This Row],[Rev]]-E29)/E29</f>
        <v>5.0798005137552796E-2</v>
      </c>
      <c r="R30" s="31">
        <f>(Table2[[#This Row],[FCF]]-H29)/H29</f>
        <v>-2.6995884773662649E-2</v>
      </c>
      <c r="S30" s="31">
        <f>(Table2[[#This Row],[EPS]]-K29)/K29</f>
        <v>-0.31097560975609756</v>
      </c>
      <c r="T30" s="31">
        <f>(Table2[[#This Row],[Div]]-N29)/N29</f>
        <v>1.9607843137254919E-2</v>
      </c>
    </row>
    <row r="31" spans="2:20" x14ac:dyDescent="0.25">
      <c r="B31" t="s">
        <v>103</v>
      </c>
      <c r="C31" s="24">
        <v>93.86</v>
      </c>
      <c r="D31" s="20">
        <v>121.28</v>
      </c>
      <c r="E31" s="3">
        <v>182.69300000000001</v>
      </c>
      <c r="F31" s="25">
        <v>0.51375805312737699</v>
      </c>
      <c r="G31" s="21">
        <v>0.66384590542604205</v>
      </c>
      <c r="H31" s="3">
        <v>5.0730000000000004</v>
      </c>
      <c r="I31" s="25">
        <v>18.501872659176001</v>
      </c>
      <c r="J31" s="21">
        <v>23.906958407253999</v>
      </c>
      <c r="K31" s="3">
        <v>5.19</v>
      </c>
      <c r="L31" s="25">
        <v>18.0847784200385</v>
      </c>
      <c r="M31" s="21">
        <v>23.3680154142581</v>
      </c>
      <c r="N31" s="3">
        <v>2.12</v>
      </c>
      <c r="O31" s="4">
        <v>44.2735849056603</v>
      </c>
      <c r="P31" s="19">
        <v>57.207547169811299</v>
      </c>
      <c r="Q31" s="31">
        <f>(Table2[[#This Row],[Rev]]-E30)/E30</f>
        <v>4.5926341522061591E-2</v>
      </c>
      <c r="R31" s="31">
        <f>(Table2[[#This Row],[FCF]]-H30)/H30</f>
        <v>-0.1417695821350024</v>
      </c>
      <c r="S31" s="31">
        <f>(Table2[[#This Row],[EPS]]-K30)/K30</f>
        <v>1.2964601769911508</v>
      </c>
      <c r="T31" s="31">
        <f>(Table2[[#This Row],[Div]]-N30)/N30</f>
        <v>1.9230769230769246E-2</v>
      </c>
    </row>
    <row r="32" spans="2:20" x14ac:dyDescent="0.25">
      <c r="B32" t="s">
        <v>104</v>
      </c>
      <c r="C32" s="24">
        <v>104.05</v>
      </c>
      <c r="D32" s="20">
        <v>152.79</v>
      </c>
      <c r="E32" s="3">
        <v>196.4</v>
      </c>
      <c r="F32" s="25">
        <v>0.52978615071283097</v>
      </c>
      <c r="G32" s="21">
        <v>0.77795315682280997</v>
      </c>
      <c r="H32" s="3">
        <v>9.0660000000000007</v>
      </c>
      <c r="I32" s="25">
        <v>11.476946834326</v>
      </c>
      <c r="J32" s="21">
        <v>16.853077432164099</v>
      </c>
      <c r="K32" s="3">
        <v>4.75</v>
      </c>
      <c r="L32" s="25">
        <v>21.905263157894701</v>
      </c>
      <c r="M32" s="21">
        <v>32.1663157894736</v>
      </c>
      <c r="N32" s="3">
        <v>2.16</v>
      </c>
      <c r="O32" s="4">
        <v>48.171296296296198</v>
      </c>
      <c r="P32" s="19">
        <v>70.7361111111111</v>
      </c>
      <c r="Q32" s="31">
        <f>(Table2[[#This Row],[Rev]]-E31)/E31</f>
        <v>7.5027505158927782E-2</v>
      </c>
      <c r="R32" s="31">
        <f>(Table2[[#This Row],[FCF]]-H31)/H31</f>
        <v>0.78710821998817271</v>
      </c>
      <c r="S32" s="31">
        <f>(Table2[[#This Row],[EPS]]-K31)/K31</f>
        <v>-8.477842003853571E-2</v>
      </c>
      <c r="T32" s="31">
        <f>(Table2[[#This Row],[Div]]-N31)/N31</f>
        <v>1.8867924528301903E-2</v>
      </c>
    </row>
    <row r="33" spans="2:20" x14ac:dyDescent="0.25">
      <c r="B33" t="s">
        <v>105</v>
      </c>
      <c r="C33" s="24">
        <v>127.53</v>
      </c>
      <c r="D33" s="20">
        <v>151.44999999999999</v>
      </c>
      <c r="E33" s="3">
        <v>204.19</v>
      </c>
      <c r="F33" s="25">
        <v>0.62456535579607197</v>
      </c>
      <c r="G33" s="21">
        <v>0.74171115137861698</v>
      </c>
      <c r="H33" s="3">
        <v>3.948</v>
      </c>
      <c r="I33" s="25">
        <v>32.3024316109422</v>
      </c>
      <c r="J33" s="21">
        <v>38.361195542046602</v>
      </c>
      <c r="K33" s="3">
        <v>4.87</v>
      </c>
      <c r="L33" s="25">
        <v>26.186858316221699</v>
      </c>
      <c r="M33" s="21">
        <v>31.098562628336701</v>
      </c>
      <c r="N33" s="3">
        <v>2.2000000000000002</v>
      </c>
      <c r="O33" s="4">
        <v>57.968181818181797</v>
      </c>
      <c r="P33" s="19">
        <v>68.840909090908994</v>
      </c>
      <c r="Q33" s="31">
        <f>(Table2[[#This Row],[Rev]]-E32)/E32</f>
        <v>3.9663951120162889E-2</v>
      </c>
      <c r="R33" s="31">
        <f>(Table2[[#This Row],[FCF]]-H32)/H32</f>
        <v>-0.56452680344142947</v>
      </c>
      <c r="S33" s="31">
        <f>(Table2[[#This Row],[EPS]]-K32)/K32</f>
        <v>2.5263157894736866E-2</v>
      </c>
      <c r="T33" s="31">
        <f>(Table2[[#This Row],[Div]]-N32)/N32</f>
        <v>1.8518518518518535E-2</v>
      </c>
    </row>
    <row r="34" spans="2:20" x14ac:dyDescent="0.25">
      <c r="C34" s="24"/>
      <c r="D34" s="20"/>
      <c r="E34" s="3"/>
      <c r="F34" s="25"/>
      <c r="G34" s="21"/>
      <c r="H34" s="3"/>
      <c r="I34" s="25"/>
      <c r="J34" s="21"/>
      <c r="K34" s="3"/>
      <c r="L34" s="25"/>
      <c r="M34" s="21"/>
      <c r="N34" s="3">
        <v>2.2400000000000002</v>
      </c>
      <c r="O34" s="4"/>
      <c r="P34" s="19"/>
      <c r="Q34" s="31">
        <f>(Table2[[#This Row],[Rev]]-E33)/E33</f>
        <v>-1</v>
      </c>
      <c r="R34" s="31">
        <f>(Table2[[#This Row],[FCF]]-H33)/H33</f>
        <v>-1</v>
      </c>
      <c r="S34" s="31">
        <f>(Table2[[#This Row],[EPS]]-K33)/K33</f>
        <v>-1</v>
      </c>
      <c r="T34" s="31">
        <f>(Table2[[#This Row],[Div]]-N33)/N33</f>
        <v>1.8181818181818195E-2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A1C0-125F-4E09-8416-0C3BFF7D9B7A}">
  <dimension ref="B2:T32"/>
  <sheetViews>
    <sheetView workbookViewId="0">
      <selection activeCell="B3" sqref="B3:T32"/>
    </sheetView>
  </sheetViews>
  <sheetFormatPr defaultRowHeight="15" x14ac:dyDescent="0.25"/>
  <cols>
    <col min="2" max="2" width="12.42578125" customWidth="1"/>
    <col min="3" max="4" width="12.5703125" bestFit="1" customWidth="1"/>
    <col min="5" max="5" width="13.140625" customWidth="1"/>
    <col min="7" max="7" width="17" customWidth="1"/>
    <col min="8" max="8" width="12.5703125" bestFit="1" customWidth="1"/>
    <col min="10" max="10" width="11.42578125" customWidth="1"/>
    <col min="11" max="11" width="12.7109375" customWidth="1"/>
    <col min="12" max="12" width="15.28515625" customWidth="1"/>
    <col min="13" max="13" width="13.140625" bestFit="1" customWidth="1"/>
    <col min="14" max="14" width="12.28515625" bestFit="1" customWidth="1"/>
    <col min="15" max="15" width="14.85546875" customWidth="1"/>
    <col min="16" max="16" width="11.5703125" bestFit="1" customWidth="1"/>
    <col min="17" max="18" width="12.7109375" bestFit="1" customWidth="1"/>
    <col min="19" max="19" width="12.28515625" customWidth="1"/>
  </cols>
  <sheetData>
    <row r="2" spans="2:20" x14ac:dyDescent="0.25">
      <c r="B2" t="s">
        <v>5</v>
      </c>
      <c r="C2" t="s">
        <v>8</v>
      </c>
      <c r="D2" t="s">
        <v>24</v>
      </c>
      <c r="E2" t="s">
        <v>25</v>
      </c>
      <c r="F2" s="4" t="s">
        <v>26</v>
      </c>
      <c r="G2" t="s">
        <v>27</v>
      </c>
      <c r="H2" t="s">
        <v>28</v>
      </c>
      <c r="I2" s="4" t="s">
        <v>29</v>
      </c>
      <c r="J2" t="s">
        <v>30</v>
      </c>
      <c r="K2" s="4" t="s">
        <v>31</v>
      </c>
      <c r="L2" t="s">
        <v>15</v>
      </c>
      <c r="M2" s="4" t="s">
        <v>68</v>
      </c>
      <c r="N2" t="s">
        <v>32</v>
      </c>
      <c r="O2" s="4" t="s">
        <v>33</v>
      </c>
      <c r="P2" t="s">
        <v>16</v>
      </c>
      <c r="Q2" s="4" t="s">
        <v>69</v>
      </c>
      <c r="R2" t="s">
        <v>34</v>
      </c>
      <c r="S2" s="4" t="s">
        <v>35</v>
      </c>
      <c r="T2" s="4" t="s">
        <v>73</v>
      </c>
    </row>
    <row r="3" spans="2:20" x14ac:dyDescent="0.25">
      <c r="B3" t="s">
        <v>76</v>
      </c>
      <c r="C3" s="3">
        <v>55985</v>
      </c>
      <c r="D3" s="3">
        <v>44175</v>
      </c>
      <c r="E3" s="3">
        <v>11810</v>
      </c>
      <c r="F3" s="5">
        <v>0.21094936143609799</v>
      </c>
      <c r="G3" s="3">
        <v>3489</v>
      </c>
      <c r="H3" s="3">
        <v>8321</v>
      </c>
      <c r="I3" s="6">
        <v>6.2320264356523998E-2</v>
      </c>
      <c r="J3" s="3">
        <v>1995</v>
      </c>
      <c r="K3" s="6">
        <v>3.5634544967401899E-2</v>
      </c>
      <c r="L3" s="3">
        <v>1278</v>
      </c>
      <c r="M3" s="6">
        <v>2.2827543091899601E-2</v>
      </c>
      <c r="N3" s="3">
        <v>-3756</v>
      </c>
      <c r="O3" s="6">
        <v>-6.7089398946146295E-2</v>
      </c>
      <c r="P3" s="3">
        <v>-2478</v>
      </c>
      <c r="Q3" s="6">
        <v>-4.42618558542466E-2</v>
      </c>
      <c r="R3" s="3">
        <v>-241</v>
      </c>
      <c r="S3" s="6">
        <v>4.30472447977136E-3</v>
      </c>
      <c r="T3" s="6">
        <v>9.7255851493139603E-2</v>
      </c>
    </row>
    <row r="4" spans="2:20" x14ac:dyDescent="0.25">
      <c r="B4" t="s">
        <v>77</v>
      </c>
      <c r="C4" s="3">
        <v>67985</v>
      </c>
      <c r="D4" s="3">
        <v>53444</v>
      </c>
      <c r="E4" s="3">
        <v>14541</v>
      </c>
      <c r="F4" s="5">
        <v>0.21388541590056601</v>
      </c>
      <c r="G4" s="3">
        <v>4208</v>
      </c>
      <c r="H4" s="3">
        <v>10333</v>
      </c>
      <c r="I4" s="6">
        <v>6.1896006472015798E-2</v>
      </c>
      <c r="J4" s="3">
        <v>2333</v>
      </c>
      <c r="K4" s="6">
        <v>3.4316393322056299E-2</v>
      </c>
      <c r="L4" s="3">
        <v>2195</v>
      </c>
      <c r="M4" s="6">
        <v>3.2286533794219301E-2</v>
      </c>
      <c r="N4" s="3">
        <v>-3644</v>
      </c>
      <c r="O4" s="6">
        <v>-5.3600058836508001E-2</v>
      </c>
      <c r="P4" s="3">
        <v>-1449</v>
      </c>
      <c r="Q4" s="6">
        <v>-2.13135250422887E-2</v>
      </c>
      <c r="R4" s="3">
        <v>-299</v>
      </c>
      <c r="S4" s="6">
        <v>4.3980289769802103E-3</v>
      </c>
      <c r="T4" s="6">
        <v>0.206349206349206</v>
      </c>
    </row>
    <row r="5" spans="2:20" x14ac:dyDescent="0.25">
      <c r="B5" t="s">
        <v>78</v>
      </c>
      <c r="C5" s="3">
        <v>83412</v>
      </c>
      <c r="D5" s="3">
        <v>65586</v>
      </c>
      <c r="E5" s="3">
        <v>17826</v>
      </c>
      <c r="F5" s="5">
        <v>0.21371025751690401</v>
      </c>
      <c r="G5" s="3">
        <v>4968</v>
      </c>
      <c r="H5" s="3">
        <v>12858</v>
      </c>
      <c r="I5" s="6">
        <v>5.9559775571860103E-2</v>
      </c>
      <c r="J5" s="3">
        <v>2681</v>
      </c>
      <c r="K5" s="6">
        <v>3.2141658274588703E-2</v>
      </c>
      <c r="L5" s="3">
        <v>2906</v>
      </c>
      <c r="M5" s="6">
        <v>3.48391118783868E-2</v>
      </c>
      <c r="N5" s="3">
        <v>-3734</v>
      </c>
      <c r="O5" s="6">
        <v>-4.4765741140363399E-2</v>
      </c>
      <c r="P5" s="3">
        <v>-828</v>
      </c>
      <c r="Q5" s="6">
        <v>-9.9266292619766897E-3</v>
      </c>
      <c r="R5" s="3">
        <v>-391</v>
      </c>
      <c r="S5" s="6">
        <v>4.6875749292667702E-3</v>
      </c>
      <c r="T5" s="6">
        <v>0.47222222222222199</v>
      </c>
    </row>
    <row r="6" spans="2:20" x14ac:dyDescent="0.25">
      <c r="B6" t="s">
        <v>79</v>
      </c>
      <c r="C6" s="3">
        <v>94773</v>
      </c>
      <c r="D6" s="3">
        <v>74505</v>
      </c>
      <c r="E6" s="3">
        <v>20268</v>
      </c>
      <c r="F6" s="5">
        <v>0.213858377385964</v>
      </c>
      <c r="G6" s="3">
        <v>5247</v>
      </c>
      <c r="H6" s="3">
        <v>15021</v>
      </c>
      <c r="I6" s="6">
        <v>5.5363869456490702E-2</v>
      </c>
      <c r="J6" s="3">
        <v>2740</v>
      </c>
      <c r="K6" s="6">
        <v>2.8911187785550699E-2</v>
      </c>
      <c r="L6" s="3">
        <v>2383</v>
      </c>
      <c r="M6" s="6">
        <v>2.5144292150717999E-2</v>
      </c>
      <c r="N6" s="3">
        <v>-3566</v>
      </c>
      <c r="O6" s="6">
        <v>-3.7626750234771501E-2</v>
      </c>
      <c r="P6" s="3">
        <v>-1183</v>
      </c>
      <c r="Q6" s="6">
        <v>-1.24824580840534E-2</v>
      </c>
      <c r="R6" s="3">
        <v>-458</v>
      </c>
      <c r="S6" s="6">
        <v>4.8326000021103E-3</v>
      </c>
      <c r="T6" s="6">
        <v>0.38715131022823301</v>
      </c>
    </row>
    <row r="7" spans="2:20" x14ac:dyDescent="0.25">
      <c r="B7" t="s">
        <v>80</v>
      </c>
      <c r="C7" s="3">
        <v>106178</v>
      </c>
      <c r="D7" s="3">
        <v>83510</v>
      </c>
      <c r="E7" s="3">
        <v>22668</v>
      </c>
      <c r="F7" s="5">
        <v>0.213490553598673</v>
      </c>
      <c r="G7" s="3">
        <v>5722</v>
      </c>
      <c r="H7" s="3">
        <v>16946</v>
      </c>
      <c r="I7" s="6">
        <v>5.3890636478366498E-2</v>
      </c>
      <c r="J7" s="3">
        <v>3056</v>
      </c>
      <c r="K7" s="6">
        <v>2.8781856881839901E-2</v>
      </c>
      <c r="L7" s="3">
        <v>5930</v>
      </c>
      <c r="M7" s="6">
        <v>5.5849611030533597E-2</v>
      </c>
      <c r="N7" s="3">
        <v>-2643</v>
      </c>
      <c r="O7" s="6">
        <v>-2.4892162218161901E-2</v>
      </c>
      <c r="P7" s="3">
        <v>3287</v>
      </c>
      <c r="Q7" s="6">
        <v>3.0957448812371599E-2</v>
      </c>
      <c r="R7" s="3">
        <v>-481</v>
      </c>
      <c r="S7" s="6">
        <v>4.5301286518864498E-3</v>
      </c>
      <c r="T7" s="6">
        <v>0.14633404320048601</v>
      </c>
    </row>
    <row r="8" spans="2:20" x14ac:dyDescent="0.25">
      <c r="B8" t="s">
        <v>81</v>
      </c>
      <c r="C8" s="3">
        <v>119299</v>
      </c>
      <c r="D8" s="3">
        <v>93438</v>
      </c>
      <c r="E8" s="3">
        <v>25861</v>
      </c>
      <c r="F8" s="5">
        <v>0.216774658630835</v>
      </c>
      <c r="G8" s="3">
        <v>6503</v>
      </c>
      <c r="H8" s="3">
        <v>19358</v>
      </c>
      <c r="I8" s="6">
        <v>5.4510096480272198E-2</v>
      </c>
      <c r="J8" s="3">
        <v>3526</v>
      </c>
      <c r="K8" s="6">
        <v>2.9555989572418801E-2</v>
      </c>
      <c r="L8" s="3">
        <v>7123</v>
      </c>
      <c r="M8" s="6">
        <v>5.9707122440255098E-2</v>
      </c>
      <c r="N8" s="3">
        <v>-2636</v>
      </c>
      <c r="O8" s="6">
        <v>-2.2095742629862698E-2</v>
      </c>
      <c r="P8" s="3">
        <v>4487</v>
      </c>
      <c r="Q8" s="6">
        <v>3.7611379810392302E-2</v>
      </c>
      <c r="R8" s="3">
        <v>-611</v>
      </c>
      <c r="S8" s="6">
        <v>5.1215852605637898E-3</v>
      </c>
      <c r="T8" s="6">
        <v>0.13617116113215899</v>
      </c>
    </row>
    <row r="9" spans="2:20" x14ac:dyDescent="0.25">
      <c r="B9" t="s">
        <v>82</v>
      </c>
      <c r="C9" s="3">
        <v>139208</v>
      </c>
      <c r="D9" s="3">
        <v>108725</v>
      </c>
      <c r="E9" s="3">
        <v>30483</v>
      </c>
      <c r="F9" s="5">
        <v>0.21897448422504401</v>
      </c>
      <c r="G9" s="3">
        <v>8120</v>
      </c>
      <c r="H9" s="3">
        <v>22363</v>
      </c>
      <c r="I9" s="6">
        <v>5.8329981035572603E-2</v>
      </c>
      <c r="J9" s="3">
        <v>4430</v>
      </c>
      <c r="K9" s="6">
        <v>3.1822883742313603E-2</v>
      </c>
      <c r="L9" s="3">
        <v>7580</v>
      </c>
      <c r="M9" s="6">
        <v>5.4450893626802999E-2</v>
      </c>
      <c r="N9" s="3">
        <v>-3734</v>
      </c>
      <c r="O9" s="6">
        <v>-2.6823171082121702E-2</v>
      </c>
      <c r="P9" s="3">
        <v>3846</v>
      </c>
      <c r="Q9" s="6">
        <v>2.76277225446813E-2</v>
      </c>
      <c r="R9" s="3">
        <v>-693</v>
      </c>
      <c r="S9" s="6">
        <v>4.9781621745876598E-3</v>
      </c>
      <c r="T9" s="6">
        <v>0.180187207488299</v>
      </c>
    </row>
    <row r="10" spans="2:20" x14ac:dyDescent="0.25">
      <c r="B10" t="s">
        <v>83</v>
      </c>
      <c r="C10" s="3">
        <v>166809</v>
      </c>
      <c r="D10" s="3">
        <v>129664</v>
      </c>
      <c r="E10" s="3">
        <v>37145</v>
      </c>
      <c r="F10" s="5">
        <v>0.222679831423963</v>
      </c>
      <c r="G10" s="3">
        <v>10105</v>
      </c>
      <c r="H10" s="3">
        <v>27040</v>
      </c>
      <c r="I10" s="6">
        <v>6.0578266160698703E-2</v>
      </c>
      <c r="J10" s="3">
        <v>5575</v>
      </c>
      <c r="K10" s="6">
        <v>3.3421458074804102E-2</v>
      </c>
      <c r="L10" s="3">
        <v>8194</v>
      </c>
      <c r="M10" s="6">
        <v>4.9122049769496801E-2</v>
      </c>
      <c r="N10" s="3">
        <v>-6183</v>
      </c>
      <c r="O10" s="6">
        <v>-3.7066345341078701E-2</v>
      </c>
      <c r="P10" s="3">
        <v>2011</v>
      </c>
      <c r="Q10" s="6">
        <v>1.20557044284181E-2</v>
      </c>
      <c r="R10" s="3">
        <v>-890</v>
      </c>
      <c r="S10" s="6">
        <v>5.3354435312243298E-3</v>
      </c>
      <c r="T10" s="6">
        <v>0.44256588761810001</v>
      </c>
    </row>
    <row r="11" spans="2:20" x14ac:dyDescent="0.25">
      <c r="B11" t="s">
        <v>84</v>
      </c>
      <c r="C11" s="3">
        <v>193116</v>
      </c>
      <c r="D11" s="3">
        <v>150255</v>
      </c>
      <c r="E11" s="3">
        <v>42861</v>
      </c>
      <c r="F11" s="5">
        <v>0.22194432361896399</v>
      </c>
      <c r="G11" s="3">
        <v>11311</v>
      </c>
      <c r="H11" s="3">
        <v>31550</v>
      </c>
      <c r="I11" s="6">
        <v>5.8571014312641098E-2</v>
      </c>
      <c r="J11" s="3">
        <v>6295</v>
      </c>
      <c r="K11" s="6">
        <v>3.2596988338615102E-2</v>
      </c>
      <c r="L11" s="3">
        <v>9604</v>
      </c>
      <c r="M11" s="6">
        <v>4.9731767435116703E-2</v>
      </c>
      <c r="N11" s="3">
        <v>-8042</v>
      </c>
      <c r="O11" s="6">
        <v>-4.1643364609871697E-2</v>
      </c>
      <c r="P11" s="3">
        <v>1562</v>
      </c>
      <c r="Q11" s="6">
        <v>8.0884028252449294E-3</v>
      </c>
      <c r="R11" s="3">
        <v>-1070</v>
      </c>
      <c r="S11" s="6">
        <v>5.5407112823380698E-3</v>
      </c>
      <c r="T11" s="6">
        <v>0.68501920614596601</v>
      </c>
    </row>
    <row r="12" spans="2:20" x14ac:dyDescent="0.25">
      <c r="B12" t="s">
        <v>85</v>
      </c>
      <c r="C12" s="3">
        <v>205823</v>
      </c>
      <c r="D12" s="3">
        <v>159097</v>
      </c>
      <c r="E12" s="3">
        <v>46726</v>
      </c>
      <c r="F12" s="5">
        <v>0.22702030385331001</v>
      </c>
      <c r="G12" s="3">
        <v>11579</v>
      </c>
      <c r="H12" s="3">
        <v>35147</v>
      </c>
      <c r="I12" s="6">
        <v>5.6257075253980299E-2</v>
      </c>
      <c r="J12" s="3">
        <v>6592</v>
      </c>
      <c r="K12" s="6">
        <v>3.2027518790417001E-2</v>
      </c>
      <c r="L12" s="3">
        <v>10519</v>
      </c>
      <c r="M12" s="6">
        <v>5.11070191378028E-2</v>
      </c>
      <c r="N12" s="3">
        <v>-8285</v>
      </c>
      <c r="O12" s="6">
        <v>-4.0253032945783501E-2</v>
      </c>
      <c r="P12" s="3">
        <v>2234</v>
      </c>
      <c r="Q12" s="6">
        <v>1.0853986192019299E-2</v>
      </c>
      <c r="R12" s="3">
        <v>-1249</v>
      </c>
      <c r="S12" s="6">
        <v>6.0683208387789503E-3</v>
      </c>
      <c r="T12" s="6">
        <v>0.55908683974932805</v>
      </c>
    </row>
    <row r="13" spans="2:20" x14ac:dyDescent="0.25">
      <c r="B13" t="s">
        <v>86</v>
      </c>
      <c r="C13" s="3">
        <v>231577</v>
      </c>
      <c r="D13" s="3">
        <v>178299</v>
      </c>
      <c r="E13" s="3">
        <v>53278</v>
      </c>
      <c r="F13" s="5">
        <v>0.23006602555521399</v>
      </c>
      <c r="G13" s="3">
        <v>13295</v>
      </c>
      <c r="H13" s="3">
        <v>39983</v>
      </c>
      <c r="I13" s="6">
        <v>5.7410710044607197E-2</v>
      </c>
      <c r="J13" s="3">
        <v>7955</v>
      </c>
      <c r="K13" s="6">
        <v>3.4351425227893903E-2</v>
      </c>
      <c r="L13" s="3">
        <v>13005</v>
      </c>
      <c r="M13" s="6">
        <v>5.6158426786770702E-2</v>
      </c>
      <c r="N13" s="3">
        <v>-9245</v>
      </c>
      <c r="O13" s="6">
        <v>-3.9921926616201003E-2</v>
      </c>
      <c r="P13" s="3">
        <v>3760</v>
      </c>
      <c r="Q13" s="6">
        <v>1.6236500170569601E-2</v>
      </c>
      <c r="R13" s="3">
        <v>-1328</v>
      </c>
      <c r="S13" s="6">
        <v>5.7345936772650102E-3</v>
      </c>
      <c r="T13" s="6">
        <v>0.35319148936170203</v>
      </c>
    </row>
    <row r="14" spans="2:20" x14ac:dyDescent="0.25">
      <c r="B14" t="s">
        <v>87</v>
      </c>
      <c r="C14" s="3">
        <v>258681</v>
      </c>
      <c r="D14" s="3">
        <v>198747</v>
      </c>
      <c r="E14" s="3">
        <v>59934</v>
      </c>
      <c r="F14" s="5">
        <v>0.23169076971250299</v>
      </c>
      <c r="G14" s="3">
        <v>15025</v>
      </c>
      <c r="H14" s="3">
        <v>44909</v>
      </c>
      <c r="I14" s="6">
        <v>5.8083121682690197E-2</v>
      </c>
      <c r="J14" s="3">
        <v>9054</v>
      </c>
      <c r="K14" s="6">
        <v>3.5000637851253E-2</v>
      </c>
      <c r="L14" s="3">
        <v>15996</v>
      </c>
      <c r="M14" s="6">
        <v>6.1836779662982497E-2</v>
      </c>
      <c r="N14" s="3">
        <v>-10308</v>
      </c>
      <c r="O14" s="6">
        <v>-3.9848307374720199E-2</v>
      </c>
      <c r="P14" s="3">
        <v>5688</v>
      </c>
      <c r="Q14" s="6">
        <v>2.1988472288262301E-2</v>
      </c>
      <c r="R14" s="3">
        <v>-1569</v>
      </c>
      <c r="S14" s="6">
        <v>6.0653855520892497E-3</v>
      </c>
      <c r="T14" s="6">
        <v>0.27584388185654002</v>
      </c>
    </row>
    <row r="15" spans="2:20" x14ac:dyDescent="0.25">
      <c r="B15" t="s">
        <v>88</v>
      </c>
      <c r="C15" s="3">
        <v>284310</v>
      </c>
      <c r="D15" s="3">
        <v>216832</v>
      </c>
      <c r="E15" s="3">
        <v>67478</v>
      </c>
      <c r="F15" s="5">
        <v>0.237339523759276</v>
      </c>
      <c r="G15" s="3">
        <v>17300</v>
      </c>
      <c r="H15" s="3">
        <v>50178</v>
      </c>
      <c r="I15" s="6">
        <v>6.0849073194752197E-2</v>
      </c>
      <c r="J15" s="3">
        <v>10267</v>
      </c>
      <c r="K15" s="6">
        <v>3.6111990432977997E-2</v>
      </c>
      <c r="L15" s="3">
        <v>15044</v>
      </c>
      <c r="M15" s="6">
        <v>5.2914072667159001E-2</v>
      </c>
      <c r="N15" s="3">
        <v>-12803</v>
      </c>
      <c r="O15" s="6">
        <v>-4.50318314515845E-2</v>
      </c>
      <c r="P15" s="3">
        <v>2241</v>
      </c>
      <c r="Q15" s="6">
        <v>7.8822412155745494E-3</v>
      </c>
      <c r="R15" s="3">
        <v>-2214</v>
      </c>
      <c r="S15" s="6">
        <v>7.7872744539411202E-3</v>
      </c>
      <c r="T15" s="6">
        <v>0.98795180722891496</v>
      </c>
    </row>
    <row r="16" spans="2:20" x14ac:dyDescent="0.25">
      <c r="B16" t="s">
        <v>89</v>
      </c>
      <c r="C16" s="3">
        <v>312101</v>
      </c>
      <c r="D16" s="3">
        <v>237649</v>
      </c>
      <c r="E16" s="3">
        <v>74452</v>
      </c>
      <c r="F16" s="5">
        <v>0.23855098189368101</v>
      </c>
      <c r="G16" s="3">
        <v>18713</v>
      </c>
      <c r="H16" s="3">
        <v>55739</v>
      </c>
      <c r="I16" s="6">
        <v>5.9958154571757197E-2</v>
      </c>
      <c r="J16" s="3">
        <v>11231</v>
      </c>
      <c r="K16" s="6">
        <v>3.59851458342011E-2</v>
      </c>
      <c r="L16" s="3">
        <v>18241</v>
      </c>
      <c r="M16" s="6">
        <v>5.8445823627607703E-2</v>
      </c>
      <c r="N16" s="3">
        <v>-14530</v>
      </c>
      <c r="O16" s="6">
        <v>-4.6555441988330698E-2</v>
      </c>
      <c r="P16" s="3">
        <v>3711</v>
      </c>
      <c r="Q16" s="6">
        <v>1.1890381639277E-2</v>
      </c>
      <c r="R16" s="3">
        <v>-2511</v>
      </c>
      <c r="S16" s="6">
        <v>8.0454724592359493E-3</v>
      </c>
      <c r="T16" s="6">
        <v>0.67663702506062995</v>
      </c>
    </row>
    <row r="17" spans="2:20" x14ac:dyDescent="0.25">
      <c r="B17" t="s">
        <v>90</v>
      </c>
      <c r="C17" s="3">
        <v>348368</v>
      </c>
      <c r="D17" s="3">
        <v>263979</v>
      </c>
      <c r="E17" s="3">
        <v>84389</v>
      </c>
      <c r="F17" s="5">
        <v>0.242240963578744</v>
      </c>
      <c r="G17" s="3">
        <v>20497</v>
      </c>
      <c r="H17" s="3">
        <v>63892</v>
      </c>
      <c r="I17" s="6">
        <v>5.88372066320672E-2</v>
      </c>
      <c r="J17" s="3">
        <v>11284</v>
      </c>
      <c r="K17" s="6">
        <v>3.23910347678317E-2</v>
      </c>
      <c r="L17" s="3">
        <v>20235</v>
      </c>
      <c r="M17" s="6">
        <v>5.8085128369999503E-2</v>
      </c>
      <c r="N17" s="3">
        <v>-15666</v>
      </c>
      <c r="O17" s="6">
        <v>-4.4969687227299798E-2</v>
      </c>
      <c r="P17" s="3">
        <v>4569</v>
      </c>
      <c r="Q17" s="6">
        <v>1.3115441142699601E-2</v>
      </c>
      <c r="R17" s="3">
        <v>-2802</v>
      </c>
      <c r="S17" s="6">
        <v>8.0432186653194293E-3</v>
      </c>
      <c r="T17" s="6">
        <v>0.613263296126067</v>
      </c>
    </row>
    <row r="18" spans="2:20" x14ac:dyDescent="0.25">
      <c r="B18" t="s">
        <v>91</v>
      </c>
      <c r="C18" s="3">
        <v>377023</v>
      </c>
      <c r="D18" s="3">
        <v>284137</v>
      </c>
      <c r="E18" s="3">
        <v>92886</v>
      </c>
      <c r="F18" s="5">
        <v>0.246366932521358</v>
      </c>
      <c r="G18" s="3">
        <v>21952</v>
      </c>
      <c r="H18" s="3">
        <v>70934</v>
      </c>
      <c r="I18" s="6">
        <v>5.8224564549112297E-2</v>
      </c>
      <c r="J18" s="3">
        <v>12731</v>
      </c>
      <c r="K18" s="6">
        <v>3.3767170703113601E-2</v>
      </c>
      <c r="L18" s="3">
        <v>20642</v>
      </c>
      <c r="M18" s="6">
        <v>5.4749975465687703E-2</v>
      </c>
      <c r="N18" s="3">
        <v>-14937</v>
      </c>
      <c r="O18" s="6">
        <v>-3.9618272625277499E-2</v>
      </c>
      <c r="P18" s="3">
        <v>5705</v>
      </c>
      <c r="Q18" s="6">
        <v>1.51317028404102E-2</v>
      </c>
      <c r="R18" s="3">
        <v>-3586</v>
      </c>
      <c r="S18" s="6">
        <v>9.5113560711150204E-3</v>
      </c>
      <c r="T18" s="6">
        <v>0.628571428571428</v>
      </c>
    </row>
    <row r="19" spans="2:20" x14ac:dyDescent="0.25">
      <c r="B19" t="s">
        <v>92</v>
      </c>
      <c r="C19" s="3">
        <v>404254</v>
      </c>
      <c r="D19" s="3">
        <v>303941</v>
      </c>
      <c r="E19" s="3">
        <v>100313</v>
      </c>
      <c r="F19" s="5">
        <v>0.248143493941927</v>
      </c>
      <c r="G19" s="3">
        <v>22767</v>
      </c>
      <c r="H19" s="3">
        <v>77546</v>
      </c>
      <c r="I19" s="6">
        <v>5.63185521973808E-2</v>
      </c>
      <c r="J19" s="3">
        <v>13381</v>
      </c>
      <c r="K19" s="6">
        <v>3.3100476433133602E-2</v>
      </c>
      <c r="L19" s="3">
        <v>23147</v>
      </c>
      <c r="M19" s="6">
        <v>5.7258555264759203E-2</v>
      </c>
      <c r="N19" s="3">
        <v>-11499</v>
      </c>
      <c r="O19" s="6">
        <v>-2.84449875573278E-2</v>
      </c>
      <c r="P19" s="3">
        <v>11648</v>
      </c>
      <c r="Q19" s="6">
        <v>2.88135677074314E-2</v>
      </c>
      <c r="R19" s="3">
        <v>-3746</v>
      </c>
      <c r="S19" s="6">
        <v>9.2664512905252603E-3</v>
      </c>
      <c r="T19" s="6">
        <v>0.32160027472527403</v>
      </c>
    </row>
    <row r="20" spans="2:20" x14ac:dyDescent="0.25">
      <c r="B20" t="s">
        <v>93</v>
      </c>
      <c r="C20" s="3">
        <v>408085</v>
      </c>
      <c r="D20" s="3">
        <v>304106</v>
      </c>
      <c r="E20" s="3">
        <v>103979</v>
      </c>
      <c r="F20" s="5">
        <v>0.25479740740286899</v>
      </c>
      <c r="G20" s="3">
        <v>24002</v>
      </c>
      <c r="H20" s="3">
        <v>79977</v>
      </c>
      <c r="I20" s="6">
        <v>5.8816178002131903E-2</v>
      </c>
      <c r="J20" s="3">
        <v>14370</v>
      </c>
      <c r="K20" s="6">
        <v>3.5213252141098002E-2</v>
      </c>
      <c r="L20" s="3">
        <v>26249</v>
      </c>
      <c r="M20" s="6">
        <v>6.4322383817096901E-2</v>
      </c>
      <c r="N20" s="3">
        <v>-12184</v>
      </c>
      <c r="O20" s="6">
        <v>-2.9856524988666502E-2</v>
      </c>
      <c r="P20" s="3">
        <v>14065</v>
      </c>
      <c r="Q20" s="6">
        <v>3.4465858828430299E-2</v>
      </c>
      <c r="R20" s="3">
        <v>-4217</v>
      </c>
      <c r="S20" s="6">
        <v>1.0333631473835101E-2</v>
      </c>
      <c r="T20" s="6">
        <v>0.29982225382154198</v>
      </c>
    </row>
    <row r="21" spans="2:20" x14ac:dyDescent="0.25">
      <c r="B21" t="s">
        <v>94</v>
      </c>
      <c r="C21" s="3">
        <v>421849</v>
      </c>
      <c r="D21" s="3">
        <v>314946</v>
      </c>
      <c r="E21" s="3">
        <v>106903</v>
      </c>
      <c r="F21" s="5">
        <v>0.25341532159611602</v>
      </c>
      <c r="G21" s="3">
        <v>25542</v>
      </c>
      <c r="H21" s="3">
        <v>81361</v>
      </c>
      <c r="I21" s="6">
        <v>6.0547731534269303E-2</v>
      </c>
      <c r="J21" s="3">
        <v>16389</v>
      </c>
      <c r="K21" s="6">
        <v>3.8850394335413797E-2</v>
      </c>
      <c r="L21" s="3">
        <v>23643</v>
      </c>
      <c r="M21" s="6">
        <v>5.6046120768331799E-2</v>
      </c>
      <c r="N21" s="3">
        <v>-12699</v>
      </c>
      <c r="O21" s="6">
        <v>-3.0103188581696201E-2</v>
      </c>
      <c r="P21" s="3">
        <v>10944</v>
      </c>
      <c r="Q21" s="6">
        <v>2.5942932186635501E-2</v>
      </c>
      <c r="R21" s="3">
        <v>-4437</v>
      </c>
      <c r="S21" s="6">
        <v>1.05179815526408E-2</v>
      </c>
      <c r="T21" s="6">
        <v>0.40542763157894701</v>
      </c>
    </row>
    <row r="22" spans="2:20" x14ac:dyDescent="0.25">
      <c r="B22" t="s">
        <v>95</v>
      </c>
      <c r="C22" s="3">
        <v>446509</v>
      </c>
      <c r="D22" s="3">
        <v>334993</v>
      </c>
      <c r="E22" s="3">
        <v>111516</v>
      </c>
      <c r="F22" s="5">
        <v>0.24975084488778501</v>
      </c>
      <c r="G22" s="3">
        <v>26491</v>
      </c>
      <c r="H22" s="3">
        <v>85025</v>
      </c>
      <c r="I22" s="6">
        <v>5.9329151260108903E-2</v>
      </c>
      <c r="J22" s="3">
        <v>15699</v>
      </c>
      <c r="K22" s="6">
        <v>3.5159425677869803E-2</v>
      </c>
      <c r="L22" s="3">
        <v>24255</v>
      </c>
      <c r="M22" s="6">
        <v>5.4321413454152097E-2</v>
      </c>
      <c r="N22" s="3">
        <v>-13510</v>
      </c>
      <c r="O22" s="6">
        <v>-3.02569489080847E-2</v>
      </c>
      <c r="P22" s="3">
        <v>10745</v>
      </c>
      <c r="Q22" s="6">
        <v>2.40644645460673E-2</v>
      </c>
      <c r="R22" s="3">
        <v>-5048</v>
      </c>
      <c r="S22" s="6">
        <v>1.13054832041459E-2</v>
      </c>
      <c r="T22" s="6">
        <v>0.46979990693345702</v>
      </c>
    </row>
    <row r="23" spans="2:20" x14ac:dyDescent="0.25">
      <c r="B23" t="s">
        <v>96</v>
      </c>
      <c r="C23" s="3">
        <v>468651</v>
      </c>
      <c r="D23" s="3">
        <v>352297</v>
      </c>
      <c r="E23" s="3">
        <v>116354</v>
      </c>
      <c r="F23" s="5">
        <v>0.248274302199291</v>
      </c>
      <c r="G23" s="3">
        <v>27725</v>
      </c>
      <c r="H23" s="3">
        <v>88629</v>
      </c>
      <c r="I23" s="6">
        <v>5.9159161081486999E-2</v>
      </c>
      <c r="J23" s="3">
        <v>16999</v>
      </c>
      <c r="K23" s="6">
        <v>3.6272194020710503E-2</v>
      </c>
      <c r="L23" s="3">
        <v>25591</v>
      </c>
      <c r="M23" s="6">
        <v>5.4605666050002999E-2</v>
      </c>
      <c r="N23" s="3">
        <v>-12898</v>
      </c>
      <c r="O23" s="6">
        <v>-2.7521545883823901E-2</v>
      </c>
      <c r="P23" s="3">
        <v>12693</v>
      </c>
      <c r="Q23" s="6">
        <v>2.7084120166179001E-2</v>
      </c>
      <c r="R23" s="3">
        <v>-5361</v>
      </c>
      <c r="S23" s="6">
        <v>1.14392159624112E-2</v>
      </c>
      <c r="T23" s="6">
        <v>0.42235878043015801</v>
      </c>
    </row>
    <row r="24" spans="2:20" x14ac:dyDescent="0.25">
      <c r="B24" t="s">
        <v>97</v>
      </c>
      <c r="C24" s="3">
        <v>476294</v>
      </c>
      <c r="D24" s="3">
        <v>358069</v>
      </c>
      <c r="E24" s="3">
        <v>118225</v>
      </c>
      <c r="F24" s="5">
        <v>0.24821853728999299</v>
      </c>
      <c r="G24" s="3">
        <v>26872</v>
      </c>
      <c r="H24" s="3">
        <v>91353</v>
      </c>
      <c r="I24" s="6">
        <v>5.6418934523634501E-2</v>
      </c>
      <c r="J24" s="3">
        <v>16022</v>
      </c>
      <c r="K24" s="6">
        <v>3.3638886905986598E-2</v>
      </c>
      <c r="L24" s="3">
        <v>23257</v>
      </c>
      <c r="M24" s="6">
        <v>4.8829084557017302E-2</v>
      </c>
      <c r="N24" s="3">
        <v>-13115</v>
      </c>
      <c r="O24" s="6">
        <v>-2.7535513779304299E-2</v>
      </c>
      <c r="P24" s="3">
        <v>10142</v>
      </c>
      <c r="Q24" s="6">
        <v>2.1293570777712899E-2</v>
      </c>
      <c r="R24" s="3">
        <v>-6139</v>
      </c>
      <c r="S24" s="6">
        <v>1.28890979101143E-2</v>
      </c>
      <c r="T24" s="6">
        <v>0.605304673634391</v>
      </c>
    </row>
    <row r="25" spans="2:20" x14ac:dyDescent="0.25">
      <c r="B25" t="s">
        <v>98</v>
      </c>
      <c r="C25" s="3">
        <v>485651</v>
      </c>
      <c r="D25" s="3">
        <v>365086</v>
      </c>
      <c r="E25" s="3">
        <v>120565</v>
      </c>
      <c r="F25" s="5">
        <v>0.24825440491216899</v>
      </c>
      <c r="G25" s="3">
        <v>27147</v>
      </c>
      <c r="H25" s="3">
        <v>93418</v>
      </c>
      <c r="I25" s="6">
        <v>5.5898165555100202E-2</v>
      </c>
      <c r="J25" s="3">
        <v>16363</v>
      </c>
      <c r="K25" s="6">
        <v>3.3692919400969003E-2</v>
      </c>
      <c r="L25" s="3">
        <v>28564</v>
      </c>
      <c r="M25" s="6">
        <v>5.8815898659737097E-2</v>
      </c>
      <c r="N25" s="3">
        <v>-12174</v>
      </c>
      <c r="O25" s="6">
        <v>-2.5067383779710101E-2</v>
      </c>
      <c r="P25" s="3">
        <v>16390</v>
      </c>
      <c r="Q25" s="6">
        <v>3.3748514880027003E-2</v>
      </c>
      <c r="R25" s="3">
        <v>-6185</v>
      </c>
      <c r="S25" s="6">
        <v>1.27354828879174E-2</v>
      </c>
      <c r="T25" s="6">
        <v>0.37736424649176298</v>
      </c>
    </row>
    <row r="26" spans="2:20" x14ac:dyDescent="0.25">
      <c r="B26" t="s">
        <v>99</v>
      </c>
      <c r="C26" s="3">
        <v>482130</v>
      </c>
      <c r="D26" s="3">
        <v>360984</v>
      </c>
      <c r="E26" s="3">
        <v>121146</v>
      </c>
      <c r="F26" s="5">
        <v>0.25127247837720101</v>
      </c>
      <c r="G26" s="3">
        <v>24105</v>
      </c>
      <c r="H26" s="3">
        <v>97041</v>
      </c>
      <c r="I26" s="6">
        <v>4.9996888805923699E-2</v>
      </c>
      <c r="J26" s="3">
        <v>14694</v>
      </c>
      <c r="K26" s="6">
        <v>3.0477257171302299E-2</v>
      </c>
      <c r="L26" s="3">
        <v>27552</v>
      </c>
      <c r="M26" s="6">
        <v>5.7146412793230003E-2</v>
      </c>
      <c r="N26" s="3">
        <v>-11477</v>
      </c>
      <c r="O26" s="6">
        <v>-2.3804782942359898E-2</v>
      </c>
      <c r="P26" s="3">
        <v>16075</v>
      </c>
      <c r="Q26" s="6">
        <v>3.3341629850869997E-2</v>
      </c>
      <c r="R26" s="3">
        <v>-6294</v>
      </c>
      <c r="S26" s="6">
        <v>1.3054570344098E-2</v>
      </c>
      <c r="T26" s="6">
        <v>0.39153965785381001</v>
      </c>
    </row>
    <row r="27" spans="2:20" x14ac:dyDescent="0.25">
      <c r="B27" t="s">
        <v>100</v>
      </c>
      <c r="C27" s="3">
        <v>485873</v>
      </c>
      <c r="D27" s="3">
        <v>361256</v>
      </c>
      <c r="E27" s="3">
        <v>124617</v>
      </c>
      <c r="F27" s="5">
        <v>0.25648060295591601</v>
      </c>
      <c r="G27" s="3">
        <v>22764</v>
      </c>
      <c r="H27" s="3">
        <v>101853</v>
      </c>
      <c r="I27" s="6">
        <v>4.6851749325440999E-2</v>
      </c>
      <c r="J27" s="3">
        <v>13643</v>
      </c>
      <c r="K27" s="6">
        <v>2.8079354069890601E-2</v>
      </c>
      <c r="L27" s="3">
        <v>31673</v>
      </c>
      <c r="M27" s="6">
        <v>6.5187816569350396E-2</v>
      </c>
      <c r="N27" s="3">
        <v>-10619</v>
      </c>
      <c r="O27" s="6">
        <v>-2.1855505451012901E-2</v>
      </c>
      <c r="P27" s="3">
        <v>21054</v>
      </c>
      <c r="Q27" s="6">
        <v>4.3332311118337498E-2</v>
      </c>
      <c r="R27" s="3">
        <v>-6216</v>
      </c>
      <c r="S27" s="6">
        <v>1.2793466605470901E-2</v>
      </c>
      <c r="T27" s="6">
        <v>0.295240809347392</v>
      </c>
    </row>
    <row r="28" spans="2:20" x14ac:dyDescent="0.25">
      <c r="B28" t="s">
        <v>101</v>
      </c>
      <c r="C28" s="3">
        <v>500343</v>
      </c>
      <c r="D28" s="3">
        <v>373396</v>
      </c>
      <c r="E28" s="3">
        <v>126947</v>
      </c>
      <c r="F28" s="5">
        <v>0.25371994811559201</v>
      </c>
      <c r="G28" s="3">
        <v>20437</v>
      </c>
      <c r="H28" s="3">
        <v>106510</v>
      </c>
      <c r="I28" s="6">
        <v>4.0845979657954598E-2</v>
      </c>
      <c r="J28" s="3">
        <v>9862</v>
      </c>
      <c r="K28" s="6">
        <v>1.97104786116723E-2</v>
      </c>
      <c r="L28" s="3">
        <v>28337</v>
      </c>
      <c r="M28" s="6">
        <v>5.6635148288274199E-2</v>
      </c>
      <c r="N28" s="3">
        <v>-10051</v>
      </c>
      <c r="O28" s="6">
        <v>-2.0088219481435701E-2</v>
      </c>
      <c r="P28" s="3">
        <v>18286</v>
      </c>
      <c r="Q28" s="6">
        <v>3.6546928806838498E-2</v>
      </c>
      <c r="R28" s="3">
        <v>-6124</v>
      </c>
      <c r="S28" s="6">
        <v>1.2239603631908499E-2</v>
      </c>
      <c r="T28" s="6">
        <v>0.33490101717160597</v>
      </c>
    </row>
    <row r="29" spans="2:20" x14ac:dyDescent="0.25">
      <c r="B29" t="s">
        <v>102</v>
      </c>
      <c r="C29" s="3">
        <v>514405</v>
      </c>
      <c r="D29" s="3">
        <v>385301</v>
      </c>
      <c r="E29" s="3">
        <v>129104</v>
      </c>
      <c r="F29" s="5">
        <v>0.25097734275522199</v>
      </c>
      <c r="G29" s="3">
        <v>21957</v>
      </c>
      <c r="H29" s="3">
        <v>107147</v>
      </c>
      <c r="I29" s="6">
        <v>4.2684266288235899E-2</v>
      </c>
      <c r="J29" s="3">
        <v>6670</v>
      </c>
      <c r="K29" s="6">
        <v>1.29664369514293E-2</v>
      </c>
      <c r="L29" s="3">
        <v>27753</v>
      </c>
      <c r="M29" s="6">
        <v>5.3951652880512402E-2</v>
      </c>
      <c r="N29" s="3">
        <v>-10344</v>
      </c>
      <c r="O29" s="6">
        <v>-2.0108669239218099E-2</v>
      </c>
      <c r="P29" s="3">
        <v>17409</v>
      </c>
      <c r="Q29" s="6">
        <v>3.3842983641294302E-2</v>
      </c>
      <c r="R29" s="3">
        <v>-6102</v>
      </c>
      <c r="S29" s="6">
        <v>1.18622486173345E-2</v>
      </c>
      <c r="T29" s="6">
        <v>0.35050835774599298</v>
      </c>
    </row>
    <row r="30" spans="2:20" x14ac:dyDescent="0.25">
      <c r="B30" t="s">
        <v>103</v>
      </c>
      <c r="C30" s="3">
        <v>523964</v>
      </c>
      <c r="D30" s="3">
        <v>394605</v>
      </c>
      <c r="E30" s="3">
        <v>129359</v>
      </c>
      <c r="F30" s="5">
        <v>0.246885282194959</v>
      </c>
      <c r="G30" s="3">
        <v>20568</v>
      </c>
      <c r="H30" s="3">
        <v>108791</v>
      </c>
      <c r="I30" s="6">
        <v>3.9254605278225198E-2</v>
      </c>
      <c r="J30" s="3">
        <v>14881</v>
      </c>
      <c r="K30" s="6">
        <v>2.8400806162255401E-2</v>
      </c>
      <c r="L30" s="3">
        <v>25255</v>
      </c>
      <c r="M30" s="6">
        <v>4.8199876327381201E-2</v>
      </c>
      <c r="N30" s="3">
        <v>-10705</v>
      </c>
      <c r="O30" s="6">
        <v>-2.0430792955241198E-2</v>
      </c>
      <c r="P30" s="3">
        <v>14550</v>
      </c>
      <c r="Q30" s="6">
        <v>2.7769083372139999E-2</v>
      </c>
      <c r="R30" s="3">
        <v>-6048</v>
      </c>
      <c r="S30" s="6">
        <v>1.1542777748089501E-2</v>
      </c>
      <c r="T30" s="6">
        <v>0.41567010309278302</v>
      </c>
    </row>
    <row r="31" spans="2:20" x14ac:dyDescent="0.25">
      <c r="B31" t="s">
        <v>104</v>
      </c>
      <c r="C31" s="3">
        <v>559151</v>
      </c>
      <c r="D31" s="3">
        <v>420315</v>
      </c>
      <c r="E31" s="3">
        <v>138836</v>
      </c>
      <c r="F31" s="5">
        <v>0.24829786587165101</v>
      </c>
      <c r="G31" s="3">
        <v>22548</v>
      </c>
      <c r="H31" s="3">
        <v>116288</v>
      </c>
      <c r="I31" s="6">
        <v>4.0325421934325402E-2</v>
      </c>
      <c r="J31" s="3">
        <v>13510</v>
      </c>
      <c r="K31" s="6">
        <v>2.4161630758059899E-2</v>
      </c>
      <c r="L31" s="3">
        <v>36074</v>
      </c>
      <c r="M31" s="6">
        <v>6.4515667503053695E-2</v>
      </c>
      <c r="N31" s="3">
        <v>-10264</v>
      </c>
      <c r="O31" s="6">
        <v>-1.8356401043725198E-2</v>
      </c>
      <c r="P31" s="3">
        <v>25810</v>
      </c>
      <c r="Q31" s="6">
        <v>4.6159266459328503E-2</v>
      </c>
      <c r="R31" s="3">
        <v>-6116</v>
      </c>
      <c r="S31" s="6">
        <v>1.0938011377964E-2</v>
      </c>
      <c r="T31" s="6">
        <v>0.23696241766757001</v>
      </c>
    </row>
    <row r="32" spans="2:20" x14ac:dyDescent="0.25">
      <c r="B32" t="s">
        <v>105</v>
      </c>
      <c r="C32" s="3">
        <v>572754</v>
      </c>
      <c r="D32" s="3">
        <v>429000</v>
      </c>
      <c r="E32" s="3">
        <v>143754</v>
      </c>
      <c r="F32" s="5">
        <v>0.25098733487675301</v>
      </c>
      <c r="G32" s="3">
        <v>25942</v>
      </c>
      <c r="H32" s="3">
        <v>117812</v>
      </c>
      <c r="I32" s="6">
        <v>4.5293441861602002E-2</v>
      </c>
      <c r="J32" s="3">
        <v>13673</v>
      </c>
      <c r="K32" s="6">
        <v>2.3872378019184501E-2</v>
      </c>
      <c r="L32" s="3">
        <v>24181</v>
      </c>
      <c r="M32" s="6">
        <v>4.2218823439033097E-2</v>
      </c>
      <c r="N32" s="3">
        <v>-13106</v>
      </c>
      <c r="O32" s="6">
        <v>-2.2882424217028598E-2</v>
      </c>
      <c r="P32" s="3">
        <v>11075</v>
      </c>
      <c r="Q32" s="6">
        <v>1.9336399222004499E-2</v>
      </c>
      <c r="R32" s="3">
        <v>-6152</v>
      </c>
      <c r="S32" s="6">
        <v>1.07410860509049E-2</v>
      </c>
      <c r="T32" s="6">
        <v>0.55548532731376898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939E-B893-4A61-818C-43CD02673FE9}">
  <dimension ref="B2:K32"/>
  <sheetViews>
    <sheetView workbookViewId="0">
      <selection activeCell="B3" sqref="B3:G32"/>
    </sheetView>
  </sheetViews>
  <sheetFormatPr defaultRowHeight="15" x14ac:dyDescent="0.25"/>
  <cols>
    <col min="2" max="2" width="12.42578125" customWidth="1"/>
    <col min="3" max="3" width="12.5703125" bestFit="1" customWidth="1"/>
    <col min="4" max="4" width="11.28515625" bestFit="1" customWidth="1"/>
    <col min="5" max="5" width="14.7109375" customWidth="1"/>
    <col min="6" max="6" width="19.85546875" customWidth="1"/>
    <col min="7" max="7" width="20.28515625" bestFit="1" customWidth="1"/>
    <col min="8" max="8" width="11.5703125" bestFit="1" customWidth="1"/>
    <col min="9" max="9" width="9.85546875" bestFit="1" customWidth="1"/>
    <col min="10" max="11" width="13" bestFit="1" customWidth="1"/>
  </cols>
  <sheetData>
    <row r="2" spans="2:11" x14ac:dyDescent="0.25">
      <c r="B2" t="s">
        <v>5</v>
      </c>
      <c r="C2" t="s">
        <v>8</v>
      </c>
      <c r="D2" t="s">
        <v>16</v>
      </c>
      <c r="E2" t="s">
        <v>10</v>
      </c>
      <c r="F2" t="s">
        <v>12</v>
      </c>
      <c r="G2" t="s">
        <v>13</v>
      </c>
      <c r="H2" s="26" t="s">
        <v>14</v>
      </c>
      <c r="I2" s="26" t="s">
        <v>9</v>
      </c>
      <c r="J2" s="26" t="s">
        <v>11</v>
      </c>
      <c r="K2" s="26" t="s">
        <v>67</v>
      </c>
    </row>
    <row r="3" spans="2:11" x14ac:dyDescent="0.25">
      <c r="B3" t="s">
        <v>76</v>
      </c>
      <c r="C3" s="3">
        <v>55985</v>
      </c>
      <c r="D3" s="3">
        <v>-2478</v>
      </c>
      <c r="E3" s="3">
        <v>-241</v>
      </c>
      <c r="F3" s="3">
        <v>74872.697</v>
      </c>
      <c r="G3">
        <v>4586.2070000000003</v>
      </c>
      <c r="H3" s="31" t="e">
        <f>(Table3[[#This Row],[SharesOutstanding]]-G2)/G2</f>
        <v>#VALUE!</v>
      </c>
      <c r="I3" s="31" t="e">
        <f>(Table3[[#This Row],[Revenue]]-C2)/C2</f>
        <v>#VALUE!</v>
      </c>
      <c r="J3" s="31" t="e">
        <f>(Table3[[#This Row],[Dividend]]-E2)/E2</f>
        <v>#VALUE!</v>
      </c>
      <c r="K3" s="31" t="e">
        <f>(Table3[[#This Row],[MarketValue]]-F2)/F2</f>
        <v>#VALUE!</v>
      </c>
    </row>
    <row r="4" spans="2:11" x14ac:dyDescent="0.25">
      <c r="B4" t="s">
        <v>77</v>
      </c>
      <c r="C4" s="3">
        <v>67985</v>
      </c>
      <c r="D4" s="3">
        <v>-1449</v>
      </c>
      <c r="E4" s="3">
        <v>-299</v>
      </c>
      <c r="F4" s="3">
        <v>60917.404999999999</v>
      </c>
      <c r="G4">
        <v>4574.51</v>
      </c>
      <c r="H4" s="31">
        <f>(Table3[[#This Row],[SharesOutstanding]]-G3)/G3</f>
        <v>-2.5504736266810713E-3</v>
      </c>
      <c r="I4" s="31">
        <f>(Table3[[#This Row],[Revenue]]-C3)/C3</f>
        <v>0.21434312762347058</v>
      </c>
      <c r="J4" s="31">
        <f>(Table3[[#This Row],[Dividend]]-E3)/E3</f>
        <v>0.24066390041493776</v>
      </c>
      <c r="K4" s="31">
        <f>(Table3[[#This Row],[MarketValue]]-F3)/F3</f>
        <v>-0.18638692820161135</v>
      </c>
    </row>
    <row r="5" spans="2:11" x14ac:dyDescent="0.25">
      <c r="B5" t="s">
        <v>78</v>
      </c>
      <c r="C5" s="3">
        <v>83412</v>
      </c>
      <c r="D5" s="3">
        <v>-828</v>
      </c>
      <c r="E5" s="3">
        <v>-391</v>
      </c>
      <c r="F5" s="3">
        <v>52555.360000000001</v>
      </c>
      <c r="G5">
        <v>4582.9059999999999</v>
      </c>
      <c r="H5" s="31">
        <f>(Table3[[#This Row],[SharesOutstanding]]-G4)/G4</f>
        <v>1.8353878338881607E-3</v>
      </c>
      <c r="I5" s="31">
        <f>(Table3[[#This Row],[Revenue]]-C4)/C4</f>
        <v>0.22691770243436052</v>
      </c>
      <c r="J5" s="31">
        <f>(Table3[[#This Row],[Dividend]]-E4)/E4</f>
        <v>0.30769230769230771</v>
      </c>
      <c r="K5" s="31">
        <f>(Table3[[#This Row],[MarketValue]]-F4)/F4</f>
        <v>-0.13726856881050659</v>
      </c>
    </row>
    <row r="6" spans="2:11" x14ac:dyDescent="0.25">
      <c r="B6" t="s">
        <v>79</v>
      </c>
      <c r="C6" s="3">
        <v>94773</v>
      </c>
      <c r="D6" s="3">
        <v>-1183</v>
      </c>
      <c r="E6" s="3">
        <v>-458</v>
      </c>
      <c r="F6" s="3">
        <v>46731.34</v>
      </c>
      <c r="G6">
        <v>4598</v>
      </c>
      <c r="H6" s="31">
        <f>(Table3[[#This Row],[SharesOutstanding]]-G5)/G5</f>
        <v>3.2935434416503525E-3</v>
      </c>
      <c r="I6" s="31">
        <f>(Table3[[#This Row],[Revenue]]-C5)/C5</f>
        <v>0.13620342396777443</v>
      </c>
      <c r="J6" s="31">
        <f>(Table3[[#This Row],[Dividend]]-E5)/E5</f>
        <v>0.17135549872122763</v>
      </c>
      <c r="K6" s="31">
        <f>(Table3[[#This Row],[MarketValue]]-F5)/F5</f>
        <v>-0.11081686054476658</v>
      </c>
    </row>
    <row r="7" spans="2:11" x14ac:dyDescent="0.25">
      <c r="B7" t="s">
        <v>80</v>
      </c>
      <c r="C7" s="3">
        <v>106178</v>
      </c>
      <c r="D7" s="3">
        <v>3287</v>
      </c>
      <c r="E7" s="3">
        <v>-481</v>
      </c>
      <c r="F7" s="3">
        <v>54291.6</v>
      </c>
      <c r="G7">
        <v>4592</v>
      </c>
      <c r="H7" s="31">
        <f>(Table3[[#This Row],[SharesOutstanding]]-G6)/G6</f>
        <v>-1.3049151805132667E-3</v>
      </c>
      <c r="I7" s="31">
        <f>(Table3[[#This Row],[Revenue]]-C6)/C6</f>
        <v>0.12034018127525772</v>
      </c>
      <c r="J7" s="31">
        <f>(Table3[[#This Row],[Dividend]]-E6)/E6</f>
        <v>5.0218340611353711E-2</v>
      </c>
      <c r="K7" s="31">
        <f>(Table3[[#This Row],[MarketValue]]-F6)/F6</f>
        <v>0.16178136556751854</v>
      </c>
    </row>
    <row r="8" spans="2:11" x14ac:dyDescent="0.25">
      <c r="B8" t="s">
        <v>81</v>
      </c>
      <c r="C8" s="3">
        <v>119299</v>
      </c>
      <c r="D8" s="3">
        <v>4487</v>
      </c>
      <c r="E8" s="3">
        <v>-611</v>
      </c>
      <c r="F8" s="3">
        <v>89236.62</v>
      </c>
      <c r="G8">
        <v>4533</v>
      </c>
      <c r="H8" s="31">
        <f>(Table3[[#This Row],[SharesOutstanding]]-G7)/G7</f>
        <v>-1.2848432055749129E-2</v>
      </c>
      <c r="I8" s="31">
        <f>(Table3[[#This Row],[Revenue]]-C7)/C7</f>
        <v>0.1235755052835804</v>
      </c>
      <c r="J8" s="31">
        <f>(Table3[[#This Row],[Dividend]]-E7)/E7</f>
        <v>0.27027027027027029</v>
      </c>
      <c r="K8" s="31">
        <f>(Table3[[#This Row],[MarketValue]]-F7)/F7</f>
        <v>0.64365426695842443</v>
      </c>
    </row>
    <row r="9" spans="2:11" x14ac:dyDescent="0.25">
      <c r="B9" t="s">
        <v>82</v>
      </c>
      <c r="C9" s="3">
        <v>139208</v>
      </c>
      <c r="D9" s="3">
        <v>3846</v>
      </c>
      <c r="E9" s="3">
        <v>-693</v>
      </c>
      <c r="F9" s="3">
        <v>191264</v>
      </c>
      <c r="G9">
        <v>4485</v>
      </c>
      <c r="H9" s="31">
        <f>(Table3[[#This Row],[SharesOutstanding]]-G8)/G8</f>
        <v>-1.0589013898080741E-2</v>
      </c>
      <c r="I9" s="31">
        <f>(Table3[[#This Row],[Revenue]]-C8)/C8</f>
        <v>0.16688320941499929</v>
      </c>
      <c r="J9" s="31">
        <f>(Table3[[#This Row],[Dividend]]-E8)/E8</f>
        <v>0.13420621931260229</v>
      </c>
      <c r="K9" s="31">
        <f>(Table3[[#This Row],[MarketValue]]-F8)/F8</f>
        <v>1.1433353257888972</v>
      </c>
    </row>
    <row r="10" spans="2:11" x14ac:dyDescent="0.25">
      <c r="B10" t="s">
        <v>83</v>
      </c>
      <c r="C10" s="3">
        <v>166809</v>
      </c>
      <c r="D10" s="3">
        <v>2011</v>
      </c>
      <c r="E10" s="3">
        <v>-890</v>
      </c>
      <c r="F10" s="3">
        <v>244020.75</v>
      </c>
      <c r="G10">
        <v>4474</v>
      </c>
      <c r="H10" s="31">
        <f>(Table3[[#This Row],[SharesOutstanding]]-G9)/G9</f>
        <v>-2.4526198439241919E-3</v>
      </c>
      <c r="I10" s="31">
        <f>(Table3[[#This Row],[Revenue]]-C9)/C9</f>
        <v>0.19827165105453709</v>
      </c>
      <c r="J10" s="31">
        <f>(Table3[[#This Row],[Dividend]]-E9)/E9</f>
        <v>0.28427128427128429</v>
      </c>
      <c r="K10" s="31">
        <f>(Table3[[#This Row],[MarketValue]]-F9)/F9</f>
        <v>0.27583209595114605</v>
      </c>
    </row>
    <row r="11" spans="2:11" x14ac:dyDescent="0.25">
      <c r="B11" t="s">
        <v>84</v>
      </c>
      <c r="C11" s="3">
        <v>193116</v>
      </c>
      <c r="D11" s="3">
        <v>1562</v>
      </c>
      <c r="E11" s="3">
        <v>-1070</v>
      </c>
      <c r="F11" s="3">
        <v>253896</v>
      </c>
      <c r="G11">
        <v>4484</v>
      </c>
      <c r="H11" s="31">
        <f>(Table3[[#This Row],[SharesOutstanding]]-G10)/G10</f>
        <v>2.2351363433169421E-3</v>
      </c>
      <c r="I11" s="31">
        <f>(Table3[[#This Row],[Revenue]]-C10)/C10</f>
        <v>0.1577073179504703</v>
      </c>
      <c r="J11" s="31">
        <f>(Table3[[#This Row],[Dividend]]-E10)/E10</f>
        <v>0.20224719101123595</v>
      </c>
      <c r="K11" s="31">
        <f>(Table3[[#This Row],[MarketValue]]-F10)/F10</f>
        <v>4.0468894550975687E-2</v>
      </c>
    </row>
    <row r="12" spans="2:11" x14ac:dyDescent="0.25">
      <c r="B12" t="s">
        <v>85</v>
      </c>
      <c r="C12" s="3">
        <v>205823</v>
      </c>
      <c r="D12" s="3">
        <v>2234</v>
      </c>
      <c r="E12" s="3">
        <v>-1249</v>
      </c>
      <c r="F12" s="3">
        <v>265487.86</v>
      </c>
      <c r="G12">
        <v>4481</v>
      </c>
      <c r="H12" s="31">
        <f>(Table3[[#This Row],[SharesOutstanding]]-G11)/G11</f>
        <v>-6.6904549509366632E-4</v>
      </c>
      <c r="I12" s="31">
        <f>(Table3[[#This Row],[Revenue]]-C11)/C11</f>
        <v>6.5799830153897135E-2</v>
      </c>
      <c r="J12" s="31">
        <f>(Table3[[#This Row],[Dividend]]-E11)/E11</f>
        <v>0.16728971962616823</v>
      </c>
      <c r="K12" s="31">
        <f>(Table3[[#This Row],[MarketValue]]-F11)/F11</f>
        <v>4.5655937864322343E-2</v>
      </c>
    </row>
    <row r="13" spans="2:11" x14ac:dyDescent="0.25">
      <c r="B13" t="s">
        <v>86</v>
      </c>
      <c r="C13" s="3">
        <v>231577</v>
      </c>
      <c r="D13" s="3">
        <v>3760</v>
      </c>
      <c r="E13" s="3">
        <v>-1328</v>
      </c>
      <c r="F13" s="3">
        <v>210081</v>
      </c>
      <c r="G13">
        <v>4446</v>
      </c>
      <c r="H13" s="31">
        <f>(Table3[[#This Row],[SharesOutstanding]]-G12)/G12</f>
        <v>-7.8107565275608122E-3</v>
      </c>
      <c r="I13" s="31">
        <f>(Table3[[#This Row],[Revenue]]-C12)/C12</f>
        <v>0.12512692944908976</v>
      </c>
      <c r="J13" s="31">
        <f>(Table3[[#This Row],[Dividend]]-E12)/E12</f>
        <v>6.3250600480384306E-2</v>
      </c>
      <c r="K13" s="31">
        <f>(Table3[[#This Row],[MarketValue]]-F12)/F12</f>
        <v>-0.20869828096847814</v>
      </c>
    </row>
    <row r="14" spans="2:11" x14ac:dyDescent="0.25">
      <c r="B14" t="s">
        <v>87</v>
      </c>
      <c r="C14" s="3">
        <v>258681</v>
      </c>
      <c r="D14" s="3">
        <v>5688</v>
      </c>
      <c r="E14" s="3">
        <v>-1569</v>
      </c>
      <c r="F14" s="3">
        <v>232147.35</v>
      </c>
      <c r="G14">
        <v>4373</v>
      </c>
      <c r="H14" s="31">
        <f>(Table3[[#This Row],[SharesOutstanding]]-G13)/G13</f>
        <v>-1.6419253261358523E-2</v>
      </c>
      <c r="I14" s="31">
        <f>(Table3[[#This Row],[Revenue]]-C13)/C13</f>
        <v>0.1170409842082763</v>
      </c>
      <c r="J14" s="31">
        <f>(Table3[[#This Row],[Dividend]]-E13)/E13</f>
        <v>0.18147590361445784</v>
      </c>
      <c r="K14" s="31">
        <f>(Table3[[#This Row],[MarketValue]]-F13)/F13</f>
        <v>0.10503734273922918</v>
      </c>
    </row>
    <row r="15" spans="2:11" x14ac:dyDescent="0.25">
      <c r="B15" t="s">
        <v>88</v>
      </c>
      <c r="C15" s="3">
        <v>284310</v>
      </c>
      <c r="D15" s="3">
        <v>2241</v>
      </c>
      <c r="E15" s="3">
        <v>-2214</v>
      </c>
      <c r="F15" s="3">
        <v>221861.6</v>
      </c>
      <c r="G15">
        <v>4266</v>
      </c>
      <c r="H15" s="31">
        <f>(Table3[[#This Row],[SharesOutstanding]]-G14)/G14</f>
        <v>-2.4468328378687398E-2</v>
      </c>
      <c r="I15" s="31">
        <f>(Table3[[#This Row],[Revenue]]-C14)/C14</f>
        <v>9.9075695547798256E-2</v>
      </c>
      <c r="J15" s="31">
        <f>(Table3[[#This Row],[Dividend]]-E14)/E14</f>
        <v>0.41108986615678778</v>
      </c>
      <c r="K15" s="31">
        <f>(Table3[[#This Row],[MarketValue]]-F14)/F14</f>
        <v>-4.4306988643204412E-2</v>
      </c>
    </row>
    <row r="16" spans="2:11" x14ac:dyDescent="0.25">
      <c r="B16" t="s">
        <v>89</v>
      </c>
      <c r="C16" s="3">
        <v>312101</v>
      </c>
      <c r="D16" s="3">
        <v>3711</v>
      </c>
      <c r="E16" s="3">
        <v>-2511</v>
      </c>
      <c r="F16" s="3">
        <v>192048.15</v>
      </c>
      <c r="G16">
        <v>4188</v>
      </c>
      <c r="H16" s="31">
        <f>(Table3[[#This Row],[SharesOutstanding]]-G15)/G15</f>
        <v>-1.8284106891701828E-2</v>
      </c>
      <c r="I16" s="31">
        <f>(Table3[[#This Row],[Revenue]]-C15)/C15</f>
        <v>9.7748936020540952E-2</v>
      </c>
      <c r="J16" s="31">
        <f>(Table3[[#This Row],[Dividend]]-E15)/E15</f>
        <v>0.13414634146341464</v>
      </c>
      <c r="K16" s="31">
        <f>(Table3[[#This Row],[MarketValue]]-F15)/F15</f>
        <v>-0.13437859458328982</v>
      </c>
    </row>
    <row r="17" spans="2:11" x14ac:dyDescent="0.25">
      <c r="B17" t="s">
        <v>90</v>
      </c>
      <c r="C17" s="3">
        <v>348368</v>
      </c>
      <c r="D17" s="3">
        <v>4569</v>
      </c>
      <c r="E17" s="3">
        <v>-2802</v>
      </c>
      <c r="F17" s="3">
        <v>197007.39</v>
      </c>
      <c r="G17">
        <v>4168</v>
      </c>
      <c r="H17" s="31">
        <f>(Table3[[#This Row],[SharesOutstanding]]-G16)/G16</f>
        <v>-4.7755491881566383E-3</v>
      </c>
      <c r="I17" s="31">
        <f>(Table3[[#This Row],[Revenue]]-C16)/C16</f>
        <v>0.11620276769379144</v>
      </c>
      <c r="J17" s="31">
        <f>(Table3[[#This Row],[Dividend]]-E16)/E16</f>
        <v>0.11589008363201912</v>
      </c>
      <c r="K17" s="31">
        <f>(Table3[[#This Row],[MarketValue]]-F16)/F16</f>
        <v>2.5822899101084911E-2</v>
      </c>
    </row>
    <row r="18" spans="2:11" x14ac:dyDescent="0.25">
      <c r="B18" t="s">
        <v>91</v>
      </c>
      <c r="C18" s="3">
        <v>377023</v>
      </c>
      <c r="D18" s="3">
        <v>5705</v>
      </c>
      <c r="E18" s="3">
        <v>-3586</v>
      </c>
      <c r="F18" s="3">
        <v>201590.02</v>
      </c>
      <c r="G18">
        <v>4072</v>
      </c>
      <c r="H18" s="31">
        <f>(Table3[[#This Row],[SharesOutstanding]]-G17)/G17</f>
        <v>-2.3032629558541268E-2</v>
      </c>
      <c r="I18" s="31">
        <f>(Table3[[#This Row],[Revenue]]-C17)/C17</f>
        <v>8.2254971754007256E-2</v>
      </c>
      <c r="J18" s="31">
        <f>(Table3[[#This Row],[Dividend]]-E17)/E17</f>
        <v>0.2798001427551749</v>
      </c>
      <c r="K18" s="31">
        <f>(Table3[[#This Row],[MarketValue]]-F17)/F17</f>
        <v>2.3261208627757442E-2</v>
      </c>
    </row>
    <row r="19" spans="2:11" x14ac:dyDescent="0.25">
      <c r="B19" t="s">
        <v>92</v>
      </c>
      <c r="C19" s="3">
        <v>404254</v>
      </c>
      <c r="D19" s="3">
        <v>11648</v>
      </c>
      <c r="E19" s="3">
        <v>-3746</v>
      </c>
      <c r="F19" s="3">
        <v>184480.454</v>
      </c>
      <c r="G19">
        <v>3951</v>
      </c>
      <c r="H19" s="31">
        <f>(Table3[[#This Row],[SharesOutstanding]]-G18)/G18</f>
        <v>-2.9715127701375247E-2</v>
      </c>
      <c r="I19" s="31">
        <f>(Table3[[#This Row],[Revenue]]-C18)/C18</f>
        <v>7.2226362847889913E-2</v>
      </c>
      <c r="J19" s="31">
        <f>(Table3[[#This Row],[Dividend]]-E18)/E18</f>
        <v>4.4617958728388175E-2</v>
      </c>
      <c r="K19" s="31">
        <f>(Table3[[#This Row],[MarketValue]]-F18)/F18</f>
        <v>-8.4873080522537739E-2</v>
      </c>
    </row>
    <row r="20" spans="2:11" x14ac:dyDescent="0.25">
      <c r="B20" t="s">
        <v>93</v>
      </c>
      <c r="C20" s="3">
        <v>408085</v>
      </c>
      <c r="D20" s="3">
        <v>14065</v>
      </c>
      <c r="E20" s="3">
        <v>-4217</v>
      </c>
      <c r="F20" s="3">
        <v>202285.98</v>
      </c>
      <c r="G20">
        <v>3877</v>
      </c>
      <c r="H20" s="31">
        <f>(Table3[[#This Row],[SharesOutstanding]]-G19)/G19</f>
        <v>-1.8729435585927615E-2</v>
      </c>
      <c r="I20" s="31">
        <f>(Table3[[#This Row],[Revenue]]-C19)/C19</f>
        <v>9.4767151345441225E-3</v>
      </c>
      <c r="J20" s="31">
        <f>(Table3[[#This Row],[Dividend]]-E19)/E19</f>
        <v>0.12573411639081686</v>
      </c>
      <c r="K20" s="31">
        <f>(Table3[[#This Row],[MarketValue]]-F19)/F19</f>
        <v>9.6517141051701949E-2</v>
      </c>
    </row>
    <row r="21" spans="2:11" x14ac:dyDescent="0.25">
      <c r="B21" t="s">
        <v>94</v>
      </c>
      <c r="C21" s="3">
        <v>421849</v>
      </c>
      <c r="D21" s="3">
        <v>10944</v>
      </c>
      <c r="E21" s="3">
        <v>-4437</v>
      </c>
      <c r="F21" s="3">
        <v>197142.12</v>
      </c>
      <c r="G21">
        <v>3670</v>
      </c>
      <c r="H21" s="31">
        <f>(Table3[[#This Row],[SharesOutstanding]]-G20)/G20</f>
        <v>-5.3391797781790047E-2</v>
      </c>
      <c r="I21" s="31">
        <f>(Table3[[#This Row],[Revenue]]-C20)/C20</f>
        <v>3.3728267395273043E-2</v>
      </c>
      <c r="J21" s="31">
        <f>(Table3[[#This Row],[Dividend]]-E20)/E20</f>
        <v>5.2169788949490162E-2</v>
      </c>
      <c r="K21" s="31">
        <f>(Table3[[#This Row],[MarketValue]]-F20)/F20</f>
        <v>-2.5428653038633793E-2</v>
      </c>
    </row>
    <row r="22" spans="2:11" x14ac:dyDescent="0.25">
      <c r="B22" t="s">
        <v>95</v>
      </c>
      <c r="C22" s="3">
        <v>446509</v>
      </c>
      <c r="D22" s="3">
        <v>10745</v>
      </c>
      <c r="E22" s="3">
        <v>-5048</v>
      </c>
      <c r="F22" s="3">
        <v>209728.48</v>
      </c>
      <c r="G22">
        <v>3474</v>
      </c>
      <c r="H22" s="31">
        <f>(Table3[[#This Row],[SharesOutstanding]]-G21)/G21</f>
        <v>-5.3405994550408717E-2</v>
      </c>
      <c r="I22" s="31">
        <f>(Table3[[#This Row],[Revenue]]-C21)/C21</f>
        <v>5.8456936012649077E-2</v>
      </c>
      <c r="J22" s="31">
        <f>(Table3[[#This Row],[Dividend]]-E21)/E21</f>
        <v>0.13770565697543385</v>
      </c>
      <c r="K22" s="31">
        <f>(Table3[[#This Row],[MarketValue]]-F21)/F21</f>
        <v>6.3844093793858026E-2</v>
      </c>
    </row>
    <row r="23" spans="2:11" x14ac:dyDescent="0.25">
      <c r="B23" t="s">
        <v>96</v>
      </c>
      <c r="C23" s="3">
        <v>468651</v>
      </c>
      <c r="D23" s="3">
        <v>12693</v>
      </c>
      <c r="E23" s="3">
        <v>-5361</v>
      </c>
      <c r="F23" s="3">
        <v>231814.3</v>
      </c>
      <c r="G23">
        <v>3389</v>
      </c>
      <c r="H23" s="31">
        <f>(Table3[[#This Row],[SharesOutstanding]]-G22)/G22</f>
        <v>-2.4467472654001152E-2</v>
      </c>
      <c r="I23" s="31">
        <f>(Table3[[#This Row],[Revenue]]-C22)/C22</f>
        <v>4.9589146019453134E-2</v>
      </c>
      <c r="J23" s="31">
        <f>(Table3[[#This Row],[Dividend]]-E22)/E22</f>
        <v>6.2004754358161648E-2</v>
      </c>
      <c r="K23" s="31">
        <f>(Table3[[#This Row],[MarketValue]]-F22)/F22</f>
        <v>0.1053067280132864</v>
      </c>
    </row>
    <row r="24" spans="2:11" x14ac:dyDescent="0.25">
      <c r="B24" t="s">
        <v>97</v>
      </c>
      <c r="C24" s="3">
        <v>476294</v>
      </c>
      <c r="D24" s="3">
        <v>10142</v>
      </c>
      <c r="E24" s="3">
        <v>-6139</v>
      </c>
      <c r="F24" s="3">
        <v>241440.44</v>
      </c>
      <c r="G24">
        <v>3283</v>
      </c>
      <c r="H24" s="31">
        <f>(Table3[[#This Row],[SharesOutstanding]]-G23)/G23</f>
        <v>-3.1277663027441727E-2</v>
      </c>
      <c r="I24" s="31">
        <f>(Table3[[#This Row],[Revenue]]-C23)/C23</f>
        <v>1.6308511024194977E-2</v>
      </c>
      <c r="J24" s="31">
        <f>(Table3[[#This Row],[Dividend]]-E23)/E23</f>
        <v>0.14512217869800412</v>
      </c>
      <c r="K24" s="31">
        <f>(Table3[[#This Row],[MarketValue]]-F23)/F23</f>
        <v>4.1525220834090111E-2</v>
      </c>
    </row>
    <row r="25" spans="2:11" x14ac:dyDescent="0.25">
      <c r="B25" t="s">
        <v>98</v>
      </c>
      <c r="C25" s="3">
        <v>485651</v>
      </c>
      <c r="D25" s="3">
        <v>16390</v>
      </c>
      <c r="E25" s="3">
        <v>-6185</v>
      </c>
      <c r="F25" s="3">
        <v>274315.44</v>
      </c>
      <c r="G25">
        <v>3243</v>
      </c>
      <c r="H25" s="31">
        <f>(Table3[[#This Row],[SharesOutstanding]]-G24)/G24</f>
        <v>-1.2183978068839476E-2</v>
      </c>
      <c r="I25" s="31">
        <f>(Table3[[#This Row],[Revenue]]-C24)/C24</f>
        <v>1.9645429083717199E-2</v>
      </c>
      <c r="J25" s="31">
        <f>(Table3[[#This Row],[Dividend]]-E24)/E24</f>
        <v>7.4930770483792146E-3</v>
      </c>
      <c r="K25" s="31">
        <f>(Table3[[#This Row],[MarketValue]]-F24)/F24</f>
        <v>0.136161945364248</v>
      </c>
    </row>
    <row r="26" spans="2:11" x14ac:dyDescent="0.25">
      <c r="B26" t="s">
        <v>99</v>
      </c>
      <c r="C26" s="3">
        <v>482130</v>
      </c>
      <c r="D26" s="3">
        <v>16075</v>
      </c>
      <c r="E26" s="3">
        <v>-6294</v>
      </c>
      <c r="F26" s="3">
        <v>209830.32</v>
      </c>
      <c r="G26">
        <v>3217</v>
      </c>
      <c r="H26" s="31">
        <f>(Table3[[#This Row],[SharesOutstanding]]-G25)/G25</f>
        <v>-8.0172679617637986E-3</v>
      </c>
      <c r="I26" s="31">
        <f>(Table3[[#This Row],[Revenue]]-C25)/C25</f>
        <v>-7.2500622875274635E-3</v>
      </c>
      <c r="J26" s="31">
        <f>(Table3[[#This Row],[Dividend]]-E25)/E25</f>
        <v>1.7623282134195634E-2</v>
      </c>
      <c r="K26" s="31">
        <f>(Table3[[#This Row],[MarketValue]]-F25)/F25</f>
        <v>-0.23507652358175682</v>
      </c>
    </row>
    <row r="27" spans="2:11" x14ac:dyDescent="0.25">
      <c r="B27" t="s">
        <v>100</v>
      </c>
      <c r="C27" s="3">
        <v>485873</v>
      </c>
      <c r="D27" s="3">
        <v>21054</v>
      </c>
      <c r="E27" s="3">
        <v>-6216</v>
      </c>
      <c r="F27" s="3">
        <v>203423.52</v>
      </c>
      <c r="G27">
        <v>3112</v>
      </c>
      <c r="H27" s="31">
        <f>(Table3[[#This Row],[SharesOutstanding]]-G26)/G26</f>
        <v>-3.2639104755983833E-2</v>
      </c>
      <c r="I27" s="31">
        <f>(Table3[[#This Row],[Revenue]]-C26)/C26</f>
        <v>7.7634662850268599E-3</v>
      </c>
      <c r="J27" s="31">
        <f>(Table3[[#This Row],[Dividend]]-E26)/E26</f>
        <v>-1.2392755004766444E-2</v>
      </c>
      <c r="K27" s="31">
        <f>(Table3[[#This Row],[MarketValue]]-F26)/F26</f>
        <v>-3.0533242288340489E-2</v>
      </c>
    </row>
    <row r="28" spans="2:11" x14ac:dyDescent="0.25">
      <c r="B28" t="s">
        <v>101</v>
      </c>
      <c r="C28" s="3">
        <v>500343</v>
      </c>
      <c r="D28" s="3">
        <v>18286</v>
      </c>
      <c r="E28" s="3">
        <v>-6124</v>
      </c>
      <c r="F28" s="3">
        <v>314683.2</v>
      </c>
      <c r="G28">
        <v>3010</v>
      </c>
      <c r="H28" s="31">
        <f>(Table3[[#This Row],[SharesOutstanding]]-G27)/G27</f>
        <v>-3.2776349614395885E-2</v>
      </c>
      <c r="I28" s="31">
        <f>(Table3[[#This Row],[Revenue]]-C27)/C27</f>
        <v>2.9781444945489871E-2</v>
      </c>
      <c r="J28" s="31">
        <f>(Table3[[#This Row],[Dividend]]-E27)/E27</f>
        <v>-1.4800514800514801E-2</v>
      </c>
      <c r="K28" s="31">
        <f>(Table3[[#This Row],[MarketValue]]-F27)/F27</f>
        <v>0.54693616549354773</v>
      </c>
    </row>
    <row r="29" spans="2:11" x14ac:dyDescent="0.25">
      <c r="B29" t="s">
        <v>102</v>
      </c>
      <c r="C29" s="3">
        <v>514405</v>
      </c>
      <c r="D29" s="3">
        <v>17409</v>
      </c>
      <c r="E29" s="3">
        <v>-6102</v>
      </c>
      <c r="F29" s="3">
        <v>277907</v>
      </c>
      <c r="G29">
        <v>2945</v>
      </c>
      <c r="H29" s="31">
        <f>(Table3[[#This Row],[SharesOutstanding]]-G28)/G28</f>
        <v>-2.1594684385382059E-2</v>
      </c>
      <c r="I29" s="31">
        <f>(Table3[[#This Row],[Revenue]]-C28)/C28</f>
        <v>2.8104720161968889E-2</v>
      </c>
      <c r="J29" s="31">
        <f>(Table3[[#This Row],[Dividend]]-E28)/E28</f>
        <v>-3.5924232527759633E-3</v>
      </c>
      <c r="K29" s="31">
        <f>(Table3[[#This Row],[MarketValue]]-F28)/F28</f>
        <v>-0.11686737645988095</v>
      </c>
    </row>
    <row r="30" spans="2:11" x14ac:dyDescent="0.25">
      <c r="B30" t="s">
        <v>103</v>
      </c>
      <c r="C30" s="3">
        <v>523964</v>
      </c>
      <c r="D30" s="3">
        <v>14550</v>
      </c>
      <c r="E30" s="3">
        <v>-6048</v>
      </c>
      <c r="F30" s="3">
        <v>320572</v>
      </c>
      <c r="G30">
        <v>2868</v>
      </c>
      <c r="H30" s="31">
        <f>(Table3[[#This Row],[SharesOutstanding]]-G29)/G29</f>
        <v>-2.6146010186757215E-2</v>
      </c>
      <c r="I30" s="31">
        <f>(Table3[[#This Row],[Revenue]]-C29)/C29</f>
        <v>1.8582634305654107E-2</v>
      </c>
      <c r="J30" s="31">
        <f>(Table3[[#This Row],[Dividend]]-E29)/E29</f>
        <v>-8.8495575221238937E-3</v>
      </c>
      <c r="K30" s="31">
        <f>(Table3[[#This Row],[MarketValue]]-F29)/F29</f>
        <v>0.15352258129518148</v>
      </c>
    </row>
    <row r="31" spans="2:11" x14ac:dyDescent="0.25">
      <c r="B31" t="s">
        <v>104</v>
      </c>
      <c r="C31" s="3">
        <v>559151</v>
      </c>
      <c r="D31" s="3">
        <v>25810</v>
      </c>
      <c r="E31" s="3">
        <v>-6116</v>
      </c>
      <c r="F31" s="3">
        <v>396322.29</v>
      </c>
      <c r="G31">
        <v>2847</v>
      </c>
      <c r="H31" s="31">
        <f>(Table3[[#This Row],[SharesOutstanding]]-G30)/G30</f>
        <v>-7.3221757322175732E-3</v>
      </c>
      <c r="I31" s="31">
        <f>(Table3[[#This Row],[Revenue]]-C30)/C30</f>
        <v>6.7155377086975443E-2</v>
      </c>
      <c r="J31" s="31">
        <f>(Table3[[#This Row],[Dividend]]-E30)/E30</f>
        <v>1.1243386243386243E-2</v>
      </c>
      <c r="K31" s="31">
        <f>(Table3[[#This Row],[MarketValue]]-F30)/F30</f>
        <v>0.23629727487116772</v>
      </c>
    </row>
    <row r="32" spans="2:11" x14ac:dyDescent="0.25">
      <c r="B32" t="s">
        <v>105</v>
      </c>
      <c r="C32" s="3">
        <v>572754</v>
      </c>
      <c r="D32" s="3">
        <v>11075</v>
      </c>
      <c r="E32" s="3">
        <v>-6152</v>
      </c>
      <c r="F32" s="3">
        <v>386015.41</v>
      </c>
      <c r="G32">
        <v>2805</v>
      </c>
      <c r="H32" s="31">
        <f>(Table3[[#This Row],[SharesOutstanding]]-G31)/G31</f>
        <v>-1.4752370916754479E-2</v>
      </c>
      <c r="I32" s="31">
        <f>(Table3[[#This Row],[Revenue]]-C31)/C31</f>
        <v>2.4327954345069579E-2</v>
      </c>
      <c r="J32" s="31">
        <f>(Table3[[#This Row],[Dividend]]-E31)/E31</f>
        <v>5.8862001308044474E-3</v>
      </c>
      <c r="K32" s="31">
        <f>(Table3[[#This Row],[MarketValue]]-F31)/F31</f>
        <v>-2.6006309158134924E-2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D8A2-DF5A-465F-B8A0-1AAAA5C7FD7E}">
  <dimension ref="B2:H32"/>
  <sheetViews>
    <sheetView workbookViewId="0">
      <selection activeCell="B3" sqref="B3:H32"/>
    </sheetView>
  </sheetViews>
  <sheetFormatPr defaultRowHeight="15" x14ac:dyDescent="0.25"/>
  <cols>
    <col min="2" max="2" width="12.42578125" customWidth="1"/>
    <col min="3" max="3" width="10.5703125" bestFit="1" customWidth="1"/>
    <col min="4" max="4" width="11.28515625" bestFit="1" customWidth="1"/>
    <col min="5" max="5" width="11.140625" customWidth="1"/>
    <col min="6" max="6" width="20.5703125" customWidth="1"/>
    <col min="7" max="7" width="11.28515625" bestFit="1" customWidth="1"/>
    <col min="8" max="8" width="21" bestFit="1" customWidth="1"/>
    <col min="9" max="9" width="12.5703125" bestFit="1" customWidth="1"/>
    <col min="10" max="10" width="15.7109375" bestFit="1" customWidth="1"/>
    <col min="11" max="11" width="10.7109375" bestFit="1" customWidth="1"/>
    <col min="12" max="12" width="21.7109375" bestFit="1" customWidth="1"/>
    <col min="13" max="13" width="18.7109375" bestFit="1" customWidth="1"/>
    <col min="14" max="14" width="11.28515625" bestFit="1" customWidth="1"/>
    <col min="15" max="15" width="16" bestFit="1" customWidth="1"/>
    <col min="16" max="16" width="13.28515625" bestFit="1" customWidth="1"/>
    <col min="17" max="17" width="18.7109375" bestFit="1" customWidth="1"/>
    <col min="18" max="18" width="16.28515625" bestFit="1" customWidth="1"/>
  </cols>
  <sheetData>
    <row r="2" spans="2:8" x14ac:dyDescent="0.25">
      <c r="B2" t="s">
        <v>5</v>
      </c>
      <c r="C2" t="s">
        <v>72</v>
      </c>
      <c r="D2" t="s">
        <v>16</v>
      </c>
      <c r="E2" t="s">
        <v>36</v>
      </c>
      <c r="F2" t="s">
        <v>37</v>
      </c>
      <c r="G2" t="s">
        <v>10</v>
      </c>
      <c r="H2" t="s">
        <v>38</v>
      </c>
    </row>
    <row r="3" spans="2:8" x14ac:dyDescent="0.25">
      <c r="B3" t="s">
        <v>76</v>
      </c>
      <c r="C3">
        <v>1278</v>
      </c>
      <c r="D3">
        <v>-2478</v>
      </c>
      <c r="E3">
        <v>16</v>
      </c>
      <c r="F3">
        <v>0</v>
      </c>
      <c r="G3">
        <v>-241</v>
      </c>
      <c r="H3">
        <v>-225</v>
      </c>
    </row>
    <row r="4" spans="2:8" x14ac:dyDescent="0.25">
      <c r="B4" t="s">
        <v>77</v>
      </c>
      <c r="C4">
        <v>2195</v>
      </c>
      <c r="D4">
        <v>-1449</v>
      </c>
      <c r="E4">
        <v>9.6999999999999993</v>
      </c>
      <c r="F4">
        <v>0</v>
      </c>
      <c r="G4">
        <v>-299</v>
      </c>
      <c r="H4">
        <v>-289.3</v>
      </c>
    </row>
    <row r="5" spans="2:8" x14ac:dyDescent="0.25">
      <c r="B5" t="s">
        <v>78</v>
      </c>
      <c r="C5">
        <v>2906</v>
      </c>
      <c r="D5">
        <v>-828</v>
      </c>
      <c r="E5">
        <v>0</v>
      </c>
      <c r="F5">
        <v>-68</v>
      </c>
      <c r="G5">
        <v>-391</v>
      </c>
      <c r="H5">
        <v>-459</v>
      </c>
    </row>
    <row r="6" spans="2:8" x14ac:dyDescent="0.25">
      <c r="B6" t="s">
        <v>79</v>
      </c>
      <c r="C6">
        <v>2383</v>
      </c>
      <c r="D6">
        <v>-1183</v>
      </c>
      <c r="E6">
        <v>0</v>
      </c>
      <c r="F6">
        <v>-105</v>
      </c>
      <c r="G6">
        <v>-458</v>
      </c>
      <c r="H6">
        <v>-563</v>
      </c>
    </row>
    <row r="7" spans="2:8" x14ac:dyDescent="0.25">
      <c r="B7" t="s">
        <v>80</v>
      </c>
      <c r="C7">
        <v>5930</v>
      </c>
      <c r="D7">
        <v>3287</v>
      </c>
      <c r="E7">
        <v>0</v>
      </c>
      <c r="F7">
        <v>-208</v>
      </c>
      <c r="G7">
        <v>-481</v>
      </c>
      <c r="H7">
        <v>-689</v>
      </c>
    </row>
    <row r="8" spans="2:8" x14ac:dyDescent="0.25">
      <c r="B8" t="s">
        <v>81</v>
      </c>
      <c r="C8">
        <v>7123</v>
      </c>
      <c r="D8">
        <v>4487</v>
      </c>
      <c r="E8">
        <v>0</v>
      </c>
      <c r="F8">
        <v>-1569</v>
      </c>
      <c r="G8">
        <v>-611</v>
      </c>
      <c r="H8">
        <v>-2180</v>
      </c>
    </row>
    <row r="9" spans="2:8" x14ac:dyDescent="0.25">
      <c r="B9" t="s">
        <v>82</v>
      </c>
      <c r="C9">
        <v>7580</v>
      </c>
      <c r="D9">
        <v>3846</v>
      </c>
      <c r="E9">
        <v>0</v>
      </c>
      <c r="F9">
        <v>-1202</v>
      </c>
      <c r="G9">
        <v>-693</v>
      </c>
      <c r="H9">
        <v>-1895</v>
      </c>
    </row>
    <row r="10" spans="2:8" x14ac:dyDescent="0.25">
      <c r="B10" t="s">
        <v>83</v>
      </c>
      <c r="C10">
        <v>8194</v>
      </c>
      <c r="D10">
        <v>2011</v>
      </c>
      <c r="E10">
        <v>0</v>
      </c>
      <c r="F10">
        <v>-101</v>
      </c>
      <c r="G10">
        <v>-890</v>
      </c>
      <c r="H10">
        <v>-991</v>
      </c>
    </row>
    <row r="11" spans="2:8" x14ac:dyDescent="0.25">
      <c r="B11" t="s">
        <v>84</v>
      </c>
      <c r="C11">
        <v>9604</v>
      </c>
      <c r="D11">
        <v>1562</v>
      </c>
      <c r="E11">
        <v>581</v>
      </c>
      <c r="F11">
        <v>-193</v>
      </c>
      <c r="G11">
        <v>-1070</v>
      </c>
      <c r="H11">
        <v>-682</v>
      </c>
    </row>
    <row r="12" spans="2:8" x14ac:dyDescent="0.25">
      <c r="B12" t="s">
        <v>85</v>
      </c>
      <c r="C12">
        <v>10519</v>
      </c>
      <c r="D12">
        <v>2234</v>
      </c>
      <c r="E12">
        <v>0</v>
      </c>
      <c r="F12">
        <v>-1214</v>
      </c>
      <c r="G12">
        <v>-1249</v>
      </c>
      <c r="H12">
        <v>-2463</v>
      </c>
    </row>
    <row r="13" spans="2:8" x14ac:dyDescent="0.25">
      <c r="B13" t="s">
        <v>86</v>
      </c>
      <c r="C13">
        <v>13005</v>
      </c>
      <c r="D13">
        <v>3760</v>
      </c>
      <c r="E13">
        <v>0</v>
      </c>
      <c r="F13">
        <v>-3383</v>
      </c>
      <c r="G13">
        <v>-1328</v>
      </c>
      <c r="H13">
        <v>-4711</v>
      </c>
    </row>
    <row r="14" spans="2:8" x14ac:dyDescent="0.25">
      <c r="B14" t="s">
        <v>87</v>
      </c>
      <c r="C14">
        <v>15996</v>
      </c>
      <c r="D14">
        <v>5688</v>
      </c>
      <c r="E14">
        <v>0</v>
      </c>
      <c r="F14">
        <v>-5046</v>
      </c>
      <c r="G14">
        <v>-1569</v>
      </c>
      <c r="H14">
        <v>-6615</v>
      </c>
    </row>
    <row r="15" spans="2:8" x14ac:dyDescent="0.25">
      <c r="B15" t="s">
        <v>88</v>
      </c>
      <c r="C15">
        <v>15044</v>
      </c>
      <c r="D15">
        <v>2241</v>
      </c>
      <c r="E15">
        <v>0</v>
      </c>
      <c r="F15">
        <v>-4549</v>
      </c>
      <c r="G15">
        <v>-2214</v>
      </c>
      <c r="H15">
        <v>-6763</v>
      </c>
    </row>
    <row r="16" spans="2:8" x14ac:dyDescent="0.25">
      <c r="B16" t="s">
        <v>89</v>
      </c>
      <c r="C16">
        <v>18241</v>
      </c>
      <c r="D16">
        <v>3711</v>
      </c>
      <c r="E16">
        <v>0</v>
      </c>
      <c r="F16">
        <v>-3580</v>
      </c>
      <c r="G16">
        <v>-2511</v>
      </c>
      <c r="H16">
        <v>-6091</v>
      </c>
    </row>
    <row r="17" spans="2:8" x14ac:dyDescent="0.25">
      <c r="B17" t="s">
        <v>90</v>
      </c>
      <c r="C17">
        <v>20235</v>
      </c>
      <c r="D17">
        <v>4569</v>
      </c>
      <c r="E17">
        <v>0</v>
      </c>
      <c r="F17">
        <v>-1718</v>
      </c>
      <c r="G17">
        <v>-2802</v>
      </c>
      <c r="H17">
        <v>-4520</v>
      </c>
    </row>
    <row r="18" spans="2:8" x14ac:dyDescent="0.25">
      <c r="B18" t="s">
        <v>91</v>
      </c>
      <c r="C18">
        <v>20642</v>
      </c>
      <c r="D18">
        <v>5705</v>
      </c>
      <c r="E18">
        <v>0</v>
      </c>
      <c r="F18">
        <v>-7691</v>
      </c>
      <c r="G18">
        <v>-3586</v>
      </c>
      <c r="H18">
        <v>-11277</v>
      </c>
    </row>
    <row r="19" spans="2:8" x14ac:dyDescent="0.25">
      <c r="B19" t="s">
        <v>92</v>
      </c>
      <c r="C19">
        <v>23147</v>
      </c>
      <c r="D19">
        <v>11648</v>
      </c>
      <c r="E19">
        <v>0</v>
      </c>
      <c r="F19">
        <v>-3521</v>
      </c>
      <c r="G19">
        <v>-3746</v>
      </c>
      <c r="H19">
        <v>-7267</v>
      </c>
    </row>
    <row r="20" spans="2:8" x14ac:dyDescent="0.25">
      <c r="B20" t="s">
        <v>93</v>
      </c>
      <c r="C20">
        <v>26249</v>
      </c>
      <c r="D20">
        <v>14065</v>
      </c>
      <c r="E20">
        <v>0</v>
      </c>
      <c r="F20">
        <v>-7276</v>
      </c>
      <c r="G20">
        <v>-4217</v>
      </c>
      <c r="H20">
        <v>-11493</v>
      </c>
    </row>
    <row r="21" spans="2:8" x14ac:dyDescent="0.25">
      <c r="B21" t="s">
        <v>94</v>
      </c>
      <c r="C21">
        <v>23643</v>
      </c>
      <c r="D21">
        <v>10944</v>
      </c>
      <c r="E21">
        <v>0</v>
      </c>
      <c r="F21">
        <v>-14776</v>
      </c>
      <c r="G21">
        <v>-4437</v>
      </c>
      <c r="H21">
        <v>-19213</v>
      </c>
    </row>
    <row r="22" spans="2:8" x14ac:dyDescent="0.25">
      <c r="B22" t="s">
        <v>95</v>
      </c>
      <c r="C22">
        <v>24255</v>
      </c>
      <c r="D22">
        <v>10745</v>
      </c>
      <c r="E22">
        <v>0</v>
      </c>
      <c r="F22">
        <v>-6298</v>
      </c>
      <c r="G22">
        <v>-5048</v>
      </c>
      <c r="H22">
        <v>-11346</v>
      </c>
    </row>
    <row r="23" spans="2:8" x14ac:dyDescent="0.25">
      <c r="B23" t="s">
        <v>96</v>
      </c>
      <c r="C23">
        <v>25591</v>
      </c>
      <c r="D23">
        <v>12693</v>
      </c>
      <c r="E23">
        <v>0</v>
      </c>
      <c r="F23">
        <v>-7600</v>
      </c>
      <c r="G23">
        <v>-5361</v>
      </c>
      <c r="H23">
        <v>-12961</v>
      </c>
    </row>
    <row r="24" spans="2:8" x14ac:dyDescent="0.25">
      <c r="B24" t="s">
        <v>97</v>
      </c>
      <c r="C24">
        <v>23257</v>
      </c>
      <c r="D24">
        <v>10142</v>
      </c>
      <c r="E24">
        <v>0</v>
      </c>
      <c r="F24">
        <v>-6683</v>
      </c>
      <c r="G24">
        <v>-6139</v>
      </c>
      <c r="H24">
        <v>-12822</v>
      </c>
    </row>
    <row r="25" spans="2:8" x14ac:dyDescent="0.25">
      <c r="B25" t="s">
        <v>98</v>
      </c>
      <c r="C25">
        <v>28564</v>
      </c>
      <c r="D25">
        <v>16390</v>
      </c>
      <c r="E25">
        <v>0</v>
      </c>
      <c r="F25">
        <v>-1015</v>
      </c>
      <c r="G25">
        <v>-6185</v>
      </c>
      <c r="H25">
        <v>-7200</v>
      </c>
    </row>
    <row r="26" spans="2:8" x14ac:dyDescent="0.25">
      <c r="B26" t="s">
        <v>99</v>
      </c>
      <c r="C26">
        <v>27552</v>
      </c>
      <c r="D26">
        <v>16075</v>
      </c>
      <c r="E26">
        <v>0</v>
      </c>
      <c r="F26">
        <v>-4112</v>
      </c>
      <c r="G26">
        <v>-6294</v>
      </c>
      <c r="H26">
        <v>-10406</v>
      </c>
    </row>
    <row r="27" spans="2:8" x14ac:dyDescent="0.25">
      <c r="B27" t="s">
        <v>100</v>
      </c>
      <c r="C27">
        <v>31673</v>
      </c>
      <c r="D27">
        <v>21054</v>
      </c>
      <c r="E27">
        <v>0</v>
      </c>
      <c r="F27">
        <v>-8298</v>
      </c>
      <c r="G27">
        <v>-6216</v>
      </c>
      <c r="H27">
        <v>-14514</v>
      </c>
    </row>
    <row r="28" spans="2:8" x14ac:dyDescent="0.25">
      <c r="B28" t="s">
        <v>101</v>
      </c>
      <c r="C28">
        <v>28337</v>
      </c>
      <c r="D28">
        <v>18286</v>
      </c>
      <c r="E28">
        <v>0</v>
      </c>
      <c r="F28">
        <v>-8296</v>
      </c>
      <c r="G28">
        <v>-6124</v>
      </c>
      <c r="H28">
        <v>-14420</v>
      </c>
    </row>
    <row r="29" spans="2:8" x14ac:dyDescent="0.25">
      <c r="B29" t="s">
        <v>102</v>
      </c>
      <c r="C29">
        <v>27753</v>
      </c>
      <c r="D29">
        <v>17409</v>
      </c>
      <c r="E29">
        <v>0</v>
      </c>
      <c r="F29">
        <v>-7410</v>
      </c>
      <c r="G29">
        <v>-6102</v>
      </c>
      <c r="H29">
        <v>-13512</v>
      </c>
    </row>
    <row r="30" spans="2:8" x14ac:dyDescent="0.25">
      <c r="B30" t="s">
        <v>103</v>
      </c>
      <c r="C30">
        <v>25255</v>
      </c>
      <c r="D30">
        <v>14550</v>
      </c>
      <c r="E30">
        <v>0</v>
      </c>
      <c r="F30">
        <v>-5717</v>
      </c>
      <c r="G30">
        <v>-6048</v>
      </c>
      <c r="H30">
        <v>-11765</v>
      </c>
    </row>
    <row r="31" spans="2:8" x14ac:dyDescent="0.25">
      <c r="B31" t="s">
        <v>104</v>
      </c>
      <c r="C31">
        <v>36074</v>
      </c>
      <c r="D31">
        <v>25810</v>
      </c>
      <c r="E31">
        <v>0</v>
      </c>
      <c r="F31">
        <v>-2625</v>
      </c>
      <c r="G31">
        <v>-6116</v>
      </c>
      <c r="H31">
        <v>-8741</v>
      </c>
    </row>
    <row r="32" spans="2:8" x14ac:dyDescent="0.25">
      <c r="B32" t="s">
        <v>105</v>
      </c>
      <c r="C32">
        <v>24181</v>
      </c>
      <c r="D32">
        <v>11075</v>
      </c>
      <c r="E32">
        <v>0</v>
      </c>
      <c r="F32">
        <v>-9787</v>
      </c>
      <c r="G32">
        <v>-6152</v>
      </c>
      <c r="H32">
        <v>-15939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FD91-9B0A-465E-BC8F-60D84B087232}">
  <dimension ref="B3:M33"/>
  <sheetViews>
    <sheetView workbookViewId="0">
      <selection activeCell="B4" sqref="B4:M33"/>
    </sheetView>
  </sheetViews>
  <sheetFormatPr defaultRowHeight="15" x14ac:dyDescent="0.25"/>
  <cols>
    <col min="2" max="2" width="12.5703125" bestFit="1" customWidth="1"/>
    <col min="3" max="3" width="15.5703125" bestFit="1" customWidth="1"/>
    <col min="4" max="4" width="11.5703125" bestFit="1" customWidth="1"/>
    <col min="5" max="5" width="21.5703125" bestFit="1" customWidth="1"/>
    <col min="6" max="6" width="18.5703125" bestFit="1" customWidth="1"/>
    <col min="7" max="7" width="11.85546875" bestFit="1" customWidth="1"/>
    <col min="8" max="9" width="15.85546875" bestFit="1" customWidth="1"/>
    <col min="10" max="11" width="18.7109375" bestFit="1" customWidth="1"/>
    <col min="12" max="12" width="16.140625" bestFit="1" customWidth="1"/>
    <col min="13" max="13" width="14.5703125" bestFit="1" customWidth="1"/>
  </cols>
  <sheetData>
    <row r="3" spans="2:13" x14ac:dyDescent="0.25"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70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71</v>
      </c>
    </row>
    <row r="4" spans="2:13" x14ac:dyDescent="0.25">
      <c r="B4" t="s">
        <v>76</v>
      </c>
      <c r="C4" s="3">
        <v>1278</v>
      </c>
      <c r="D4" s="3">
        <v>-2478</v>
      </c>
      <c r="E4" s="3">
        <v>12.4</v>
      </c>
      <c r="F4" s="3">
        <v>0</v>
      </c>
      <c r="G4" s="3">
        <v>12.4</v>
      </c>
      <c r="H4" s="3">
        <v>0</v>
      </c>
      <c r="I4" s="3">
        <v>10197.6</v>
      </c>
      <c r="J4" s="3">
        <v>10367.5</v>
      </c>
      <c r="K4" s="3">
        <v>6754.3</v>
      </c>
      <c r="L4" s="3">
        <v>5051.6000000000004</v>
      </c>
      <c r="M4" s="3">
        <v>1.5097937610115</v>
      </c>
    </row>
    <row r="5" spans="2:13" x14ac:dyDescent="0.25">
      <c r="B5" t="s">
        <v>77</v>
      </c>
      <c r="C5" s="3">
        <v>2195</v>
      </c>
      <c r="D5" s="3">
        <v>-1449</v>
      </c>
      <c r="E5" s="3">
        <v>20</v>
      </c>
      <c r="F5" s="3">
        <v>0</v>
      </c>
      <c r="G5" s="3">
        <v>20</v>
      </c>
      <c r="H5" s="3">
        <v>0</v>
      </c>
      <c r="I5" s="3">
        <v>12114</v>
      </c>
      <c r="J5" s="3">
        <v>14327</v>
      </c>
      <c r="K5" s="3">
        <v>7406</v>
      </c>
      <c r="L5" s="3">
        <v>8282</v>
      </c>
      <c r="M5" s="3">
        <v>1.63570078314879</v>
      </c>
    </row>
    <row r="6" spans="2:13" x14ac:dyDescent="0.25">
      <c r="B6" t="s">
        <v>78</v>
      </c>
      <c r="C6" s="3">
        <v>2906</v>
      </c>
      <c r="D6" s="3">
        <v>-828</v>
      </c>
      <c r="E6" s="3">
        <v>45</v>
      </c>
      <c r="F6" s="3">
        <v>0</v>
      </c>
      <c r="G6" s="3">
        <v>45</v>
      </c>
      <c r="H6" s="3">
        <v>0</v>
      </c>
      <c r="I6" s="3">
        <v>15338</v>
      </c>
      <c r="J6" s="3">
        <v>17481</v>
      </c>
      <c r="K6" s="3">
        <v>9973</v>
      </c>
      <c r="L6" s="3">
        <v>10120</v>
      </c>
      <c r="M6" s="3">
        <v>1.53795247167351</v>
      </c>
    </row>
    <row r="7" spans="2:13" x14ac:dyDescent="0.25">
      <c r="B7" t="s">
        <v>79</v>
      </c>
      <c r="C7" s="3">
        <v>2383</v>
      </c>
      <c r="D7" s="3">
        <v>-1183</v>
      </c>
      <c r="E7" s="3">
        <v>83</v>
      </c>
      <c r="F7" s="3">
        <v>0</v>
      </c>
      <c r="G7" s="3">
        <v>83</v>
      </c>
      <c r="H7" s="3">
        <v>0</v>
      </c>
      <c r="I7" s="3">
        <v>17331</v>
      </c>
      <c r="J7" s="3">
        <v>20210</v>
      </c>
      <c r="K7" s="3">
        <v>11454</v>
      </c>
      <c r="L7" s="3">
        <v>11331</v>
      </c>
      <c r="M7" s="3">
        <v>1.5130958617076999</v>
      </c>
    </row>
    <row r="8" spans="2:13" x14ac:dyDescent="0.25">
      <c r="B8" t="s">
        <v>80</v>
      </c>
      <c r="C8" s="3">
        <v>5930</v>
      </c>
      <c r="D8" s="3">
        <v>3287</v>
      </c>
      <c r="E8" s="3">
        <v>883</v>
      </c>
      <c r="F8" s="3">
        <v>0</v>
      </c>
      <c r="G8" s="3">
        <v>883</v>
      </c>
      <c r="H8" s="3">
        <v>0</v>
      </c>
      <c r="I8" s="3">
        <v>17993</v>
      </c>
      <c r="J8" s="3">
        <v>21611</v>
      </c>
      <c r="K8" s="3">
        <v>10957</v>
      </c>
      <c r="L8" s="3">
        <v>11504</v>
      </c>
      <c r="M8" s="3">
        <v>1.6421465729670499</v>
      </c>
    </row>
    <row r="9" spans="2:13" x14ac:dyDescent="0.25">
      <c r="B9" t="s">
        <v>81</v>
      </c>
      <c r="C9" s="3">
        <v>7123</v>
      </c>
      <c r="D9" s="3">
        <v>4487</v>
      </c>
      <c r="E9" s="3">
        <v>1447</v>
      </c>
      <c r="F9" s="3">
        <v>0</v>
      </c>
      <c r="G9" s="3">
        <v>1447</v>
      </c>
      <c r="H9" s="3">
        <v>0</v>
      </c>
      <c r="I9" s="3">
        <v>19352</v>
      </c>
      <c r="J9" s="3">
        <v>26032</v>
      </c>
      <c r="K9" s="3">
        <v>14460</v>
      </c>
      <c r="L9" s="3">
        <v>12421</v>
      </c>
      <c r="M9" s="3">
        <v>1.33831258644536</v>
      </c>
    </row>
    <row r="10" spans="2:13" x14ac:dyDescent="0.25">
      <c r="B10" t="s">
        <v>82</v>
      </c>
      <c r="C10" s="3">
        <v>7580</v>
      </c>
      <c r="D10" s="3">
        <v>3846</v>
      </c>
      <c r="E10" s="3">
        <v>1879</v>
      </c>
      <c r="F10" s="3">
        <v>0</v>
      </c>
      <c r="G10" s="3">
        <v>1879</v>
      </c>
      <c r="H10" s="3">
        <v>0</v>
      </c>
      <c r="I10" s="3">
        <v>21132</v>
      </c>
      <c r="J10" s="3">
        <v>28864</v>
      </c>
      <c r="K10" s="3">
        <v>16762</v>
      </c>
      <c r="L10" s="3">
        <v>12122</v>
      </c>
      <c r="M10" s="3">
        <v>1.26070874597303</v>
      </c>
    </row>
    <row r="11" spans="2:13" x14ac:dyDescent="0.25">
      <c r="B11" t="s">
        <v>83</v>
      </c>
      <c r="C11" s="3">
        <v>8194</v>
      </c>
      <c r="D11" s="3">
        <v>2011</v>
      </c>
      <c r="E11" s="3">
        <v>1856</v>
      </c>
      <c r="F11" s="3">
        <v>0</v>
      </c>
      <c r="G11" s="3">
        <v>1856</v>
      </c>
      <c r="H11" s="3">
        <v>0</v>
      </c>
      <c r="I11" s="3">
        <v>24356</v>
      </c>
      <c r="J11" s="3">
        <v>45993</v>
      </c>
      <c r="K11" s="3">
        <v>25803</v>
      </c>
      <c r="L11" s="3">
        <v>18712</v>
      </c>
      <c r="M11" s="3">
        <v>0.94392124946711597</v>
      </c>
    </row>
    <row r="12" spans="2:13" x14ac:dyDescent="0.25">
      <c r="B12" t="s">
        <v>84</v>
      </c>
      <c r="C12" s="3">
        <v>9604</v>
      </c>
      <c r="D12" s="3">
        <v>1562</v>
      </c>
      <c r="E12" s="3">
        <v>2054</v>
      </c>
      <c r="F12" s="3">
        <v>0</v>
      </c>
      <c r="G12" s="3">
        <v>2054</v>
      </c>
      <c r="H12" s="3">
        <v>0</v>
      </c>
      <c r="I12" s="3">
        <v>26555</v>
      </c>
      <c r="J12" s="3">
        <v>51575</v>
      </c>
      <c r="K12" s="3">
        <v>28949</v>
      </c>
      <c r="L12" s="3">
        <v>17838</v>
      </c>
      <c r="M12" s="3">
        <v>0.91730284293067099</v>
      </c>
    </row>
    <row r="13" spans="2:13" x14ac:dyDescent="0.25">
      <c r="B13" t="s">
        <v>85</v>
      </c>
      <c r="C13" s="3">
        <v>10519</v>
      </c>
      <c r="D13" s="3">
        <v>2234</v>
      </c>
      <c r="E13" s="3">
        <v>2161</v>
      </c>
      <c r="F13" s="3">
        <v>0</v>
      </c>
      <c r="G13" s="3">
        <v>2161</v>
      </c>
      <c r="H13" s="3">
        <v>0</v>
      </c>
      <c r="I13" s="3">
        <v>27878</v>
      </c>
      <c r="J13" s="3">
        <v>55649</v>
      </c>
      <c r="K13" s="3">
        <v>27282</v>
      </c>
      <c r="L13" s="3">
        <v>21143</v>
      </c>
      <c r="M13" s="3">
        <v>1.0218459057253799</v>
      </c>
    </row>
    <row r="14" spans="2:13" x14ac:dyDescent="0.25">
      <c r="B14" t="s">
        <v>86</v>
      </c>
      <c r="C14" s="3">
        <v>13005</v>
      </c>
      <c r="D14" s="3">
        <v>3760</v>
      </c>
      <c r="E14" s="3">
        <v>2736</v>
      </c>
      <c r="F14" s="3">
        <v>0</v>
      </c>
      <c r="G14" s="3">
        <v>2736</v>
      </c>
      <c r="H14" s="3">
        <v>0</v>
      </c>
      <c r="I14" s="3">
        <v>30722</v>
      </c>
      <c r="J14" s="3">
        <v>64086</v>
      </c>
      <c r="K14" s="3">
        <v>32519</v>
      </c>
      <c r="L14" s="3">
        <v>22828</v>
      </c>
      <c r="M14" s="3">
        <v>0.94473999815492404</v>
      </c>
    </row>
    <row r="15" spans="2:13" x14ac:dyDescent="0.25">
      <c r="B15" t="s">
        <v>87</v>
      </c>
      <c r="C15" s="3">
        <v>15996</v>
      </c>
      <c r="D15" s="3">
        <v>5688</v>
      </c>
      <c r="E15" s="3">
        <v>5199</v>
      </c>
      <c r="F15" s="3">
        <v>0</v>
      </c>
      <c r="G15" s="3">
        <v>5199</v>
      </c>
      <c r="H15" s="3">
        <v>0</v>
      </c>
      <c r="I15" s="3">
        <v>34421</v>
      </c>
      <c r="J15" s="3">
        <v>70984</v>
      </c>
      <c r="K15" s="3">
        <v>37840</v>
      </c>
      <c r="L15" s="3">
        <v>23942</v>
      </c>
      <c r="M15" s="3">
        <v>0.90964587737843505</v>
      </c>
    </row>
    <row r="16" spans="2:13" x14ac:dyDescent="0.25">
      <c r="B16" t="s">
        <v>88</v>
      </c>
      <c r="C16" s="3">
        <v>15044</v>
      </c>
      <c r="D16" s="3">
        <v>2241</v>
      </c>
      <c r="E16" s="3">
        <v>5488</v>
      </c>
      <c r="F16" s="3">
        <v>0</v>
      </c>
      <c r="G16" s="3">
        <v>5488</v>
      </c>
      <c r="H16" s="3">
        <v>0</v>
      </c>
      <c r="I16" s="3">
        <v>38854</v>
      </c>
      <c r="J16" s="3">
        <v>81300</v>
      </c>
      <c r="K16" s="3">
        <v>43182</v>
      </c>
      <c r="L16" s="3">
        <v>27576</v>
      </c>
      <c r="M16" s="3">
        <v>0.89977305358714199</v>
      </c>
    </row>
    <row r="17" spans="2:13" x14ac:dyDescent="0.25">
      <c r="B17" t="s">
        <v>89</v>
      </c>
      <c r="C17" s="3">
        <v>18241</v>
      </c>
      <c r="D17" s="3">
        <v>3711</v>
      </c>
      <c r="E17" s="3">
        <v>6193</v>
      </c>
      <c r="F17" s="3">
        <v>0</v>
      </c>
      <c r="G17" s="3">
        <v>6193</v>
      </c>
      <c r="H17" s="3">
        <v>0</v>
      </c>
      <c r="I17" s="3">
        <v>43825</v>
      </c>
      <c r="J17" s="3">
        <v>94362</v>
      </c>
      <c r="K17" s="3">
        <v>48825</v>
      </c>
      <c r="L17" s="3">
        <v>36191</v>
      </c>
      <c r="M17" s="3">
        <v>0.89759344598054203</v>
      </c>
    </row>
    <row r="18" spans="2:13" x14ac:dyDescent="0.25">
      <c r="B18" t="s">
        <v>90</v>
      </c>
      <c r="C18" s="3">
        <v>20235</v>
      </c>
      <c r="D18" s="3">
        <v>4569</v>
      </c>
      <c r="E18" s="3">
        <v>7767</v>
      </c>
      <c r="F18" s="3">
        <v>0</v>
      </c>
      <c r="G18" s="3">
        <v>7767</v>
      </c>
      <c r="H18" s="3">
        <v>0</v>
      </c>
      <c r="I18" s="3">
        <v>46982</v>
      </c>
      <c r="J18" s="3">
        <v>104605</v>
      </c>
      <c r="K18" s="3">
        <v>52148</v>
      </c>
      <c r="L18" s="3">
        <v>37866</v>
      </c>
      <c r="M18" s="3">
        <v>0.90093579811306201</v>
      </c>
    </row>
    <row r="19" spans="2:13" x14ac:dyDescent="0.25">
      <c r="B19" t="s">
        <v>91</v>
      </c>
      <c r="C19" s="3">
        <v>20642</v>
      </c>
      <c r="D19" s="3">
        <v>5705</v>
      </c>
      <c r="E19" s="3">
        <v>5492</v>
      </c>
      <c r="F19" s="3">
        <v>0</v>
      </c>
      <c r="G19" s="3">
        <v>5492</v>
      </c>
      <c r="H19" s="3">
        <v>0</v>
      </c>
      <c r="I19" s="3">
        <v>48020</v>
      </c>
      <c r="J19" s="3">
        <v>115494</v>
      </c>
      <c r="K19" s="3">
        <v>58478</v>
      </c>
      <c r="L19" s="3">
        <v>40428</v>
      </c>
      <c r="M19" s="3">
        <v>0.82116351448407898</v>
      </c>
    </row>
    <row r="20" spans="2:13" x14ac:dyDescent="0.25">
      <c r="B20" t="s">
        <v>92</v>
      </c>
      <c r="C20" s="3">
        <v>23147</v>
      </c>
      <c r="D20" s="3">
        <v>11648</v>
      </c>
      <c r="E20" s="3">
        <v>7275</v>
      </c>
      <c r="F20" s="3">
        <v>0</v>
      </c>
      <c r="G20" s="3">
        <v>7275</v>
      </c>
      <c r="H20" s="3">
        <v>0</v>
      </c>
      <c r="I20" s="3">
        <v>48949</v>
      </c>
      <c r="J20" s="3">
        <v>114480</v>
      </c>
      <c r="K20" s="3">
        <v>55390</v>
      </c>
      <c r="L20" s="3">
        <v>40563</v>
      </c>
      <c r="M20" s="3">
        <v>0.88371547210687795</v>
      </c>
    </row>
    <row r="21" spans="2:13" x14ac:dyDescent="0.25">
      <c r="B21" t="s">
        <v>93</v>
      </c>
      <c r="C21" s="3">
        <v>26249</v>
      </c>
      <c r="D21" s="3">
        <v>14065</v>
      </c>
      <c r="E21" s="3">
        <v>7907</v>
      </c>
      <c r="F21" s="3">
        <v>0</v>
      </c>
      <c r="G21" s="3">
        <v>7907</v>
      </c>
      <c r="H21" s="3">
        <v>0</v>
      </c>
      <c r="I21" s="3">
        <v>48032</v>
      </c>
      <c r="J21" s="3">
        <v>122375</v>
      </c>
      <c r="K21" s="3">
        <v>55543</v>
      </c>
      <c r="L21" s="3">
        <v>41909</v>
      </c>
      <c r="M21" s="3">
        <v>0.86477143834506598</v>
      </c>
    </row>
    <row r="22" spans="2:13" x14ac:dyDescent="0.25">
      <c r="B22" t="s">
        <v>94</v>
      </c>
      <c r="C22" s="3">
        <v>23643</v>
      </c>
      <c r="D22" s="3">
        <v>10944</v>
      </c>
      <c r="E22" s="3">
        <v>7395</v>
      </c>
      <c r="F22" s="3">
        <v>0</v>
      </c>
      <c r="G22" s="3">
        <v>7395</v>
      </c>
      <c r="H22" s="3">
        <v>0</v>
      </c>
      <c r="I22" s="3">
        <v>52012</v>
      </c>
      <c r="J22" s="3">
        <v>128770</v>
      </c>
      <c r="K22" s="3">
        <v>58603</v>
      </c>
      <c r="L22" s="3">
        <v>50524</v>
      </c>
      <c r="M22" s="3">
        <v>0.88753135505008196</v>
      </c>
    </row>
    <row r="23" spans="2:13" x14ac:dyDescent="0.25">
      <c r="B23" t="s">
        <v>95</v>
      </c>
      <c r="C23" s="3">
        <v>24255</v>
      </c>
      <c r="D23" s="3">
        <v>10745</v>
      </c>
      <c r="E23" s="3">
        <v>6550</v>
      </c>
      <c r="F23" s="3">
        <v>0</v>
      </c>
      <c r="G23" s="3">
        <v>6550</v>
      </c>
      <c r="H23" s="3">
        <v>0</v>
      </c>
      <c r="I23" s="3">
        <v>54975</v>
      </c>
      <c r="J23" s="3">
        <v>138431</v>
      </c>
      <c r="K23" s="3">
        <v>62300</v>
      </c>
      <c r="L23" s="3">
        <v>54941</v>
      </c>
      <c r="M23" s="3">
        <v>0.88242375601926104</v>
      </c>
    </row>
    <row r="24" spans="2:13" x14ac:dyDescent="0.25">
      <c r="B24" t="s">
        <v>96</v>
      </c>
      <c r="C24" s="3">
        <v>25591</v>
      </c>
      <c r="D24" s="3">
        <v>12693</v>
      </c>
      <c r="E24" s="3">
        <v>7781</v>
      </c>
      <c r="F24" s="3">
        <v>0</v>
      </c>
      <c r="G24" s="3">
        <v>7781</v>
      </c>
      <c r="H24" s="3">
        <v>0</v>
      </c>
      <c r="I24" s="3">
        <v>59940</v>
      </c>
      <c r="J24" s="3">
        <v>143165</v>
      </c>
      <c r="K24" s="3">
        <v>71818</v>
      </c>
      <c r="L24" s="3">
        <v>49030</v>
      </c>
      <c r="M24" s="3">
        <v>0.83460970787267796</v>
      </c>
    </row>
    <row r="25" spans="2:13" x14ac:dyDescent="0.25">
      <c r="B25" t="s">
        <v>97</v>
      </c>
      <c r="C25" s="3">
        <v>23257</v>
      </c>
      <c r="D25" s="3">
        <v>10142</v>
      </c>
      <c r="E25" s="3">
        <v>7281</v>
      </c>
      <c r="F25" s="3">
        <v>0</v>
      </c>
      <c r="G25" s="3">
        <v>7281</v>
      </c>
      <c r="H25" s="3">
        <v>0</v>
      </c>
      <c r="I25" s="3">
        <v>61185</v>
      </c>
      <c r="J25" s="3">
        <v>143566</v>
      </c>
      <c r="K25" s="3">
        <v>69345</v>
      </c>
      <c r="L25" s="3">
        <v>52576</v>
      </c>
      <c r="M25" s="3">
        <v>0.88232749296993296</v>
      </c>
    </row>
    <row r="26" spans="2:13" x14ac:dyDescent="0.25">
      <c r="B26" t="s">
        <v>98</v>
      </c>
      <c r="C26" s="3">
        <v>28564</v>
      </c>
      <c r="D26" s="3">
        <v>16390</v>
      </c>
      <c r="E26" s="3">
        <v>9135</v>
      </c>
      <c r="F26" s="3">
        <v>0</v>
      </c>
      <c r="G26" s="3">
        <v>9135</v>
      </c>
      <c r="H26" s="3">
        <v>0</v>
      </c>
      <c r="I26" s="3">
        <v>63278</v>
      </c>
      <c r="J26" s="3">
        <v>140212</v>
      </c>
      <c r="K26" s="3">
        <v>65253</v>
      </c>
      <c r="L26" s="3">
        <v>52300</v>
      </c>
      <c r="M26" s="3">
        <v>0.96973319234364697</v>
      </c>
    </row>
    <row r="27" spans="2:13" x14ac:dyDescent="0.25">
      <c r="B27" t="s">
        <v>99</v>
      </c>
      <c r="C27" s="3">
        <v>27552</v>
      </c>
      <c r="D27" s="3">
        <v>16075</v>
      </c>
      <c r="E27" s="3">
        <v>8705</v>
      </c>
      <c r="F27" s="3">
        <v>0</v>
      </c>
      <c r="G27" s="3">
        <v>8705</v>
      </c>
      <c r="H27" s="3">
        <v>0</v>
      </c>
      <c r="I27" s="3">
        <v>60239</v>
      </c>
      <c r="J27" s="3">
        <v>139342</v>
      </c>
      <c r="K27" s="3">
        <v>64619</v>
      </c>
      <c r="L27" s="3">
        <v>51351</v>
      </c>
      <c r="M27" s="3">
        <v>0.93221807827419101</v>
      </c>
    </row>
    <row r="28" spans="2:13" x14ac:dyDescent="0.25">
      <c r="B28" t="s">
        <v>100</v>
      </c>
      <c r="C28" s="3">
        <v>31673</v>
      </c>
      <c r="D28" s="3">
        <v>21054</v>
      </c>
      <c r="E28" s="3">
        <v>6867</v>
      </c>
      <c r="F28" s="3">
        <v>0</v>
      </c>
      <c r="G28" s="3">
        <v>6867</v>
      </c>
      <c r="H28" s="3">
        <v>0</v>
      </c>
      <c r="I28" s="3">
        <v>57689</v>
      </c>
      <c r="J28" s="3">
        <v>141136</v>
      </c>
      <c r="K28" s="3">
        <v>66928</v>
      </c>
      <c r="L28" s="3">
        <v>51362</v>
      </c>
      <c r="M28" s="3">
        <v>0.86195613196270604</v>
      </c>
    </row>
    <row r="29" spans="2:13" x14ac:dyDescent="0.25">
      <c r="B29" t="s">
        <v>101</v>
      </c>
      <c r="C29" s="3">
        <v>28337</v>
      </c>
      <c r="D29" s="3">
        <v>18286</v>
      </c>
      <c r="E29" s="3">
        <v>6756</v>
      </c>
      <c r="F29" s="3">
        <v>0</v>
      </c>
      <c r="G29" s="3">
        <v>6756</v>
      </c>
      <c r="H29" s="3">
        <v>0</v>
      </c>
      <c r="I29" s="3">
        <v>59664</v>
      </c>
      <c r="J29" s="3">
        <v>144858</v>
      </c>
      <c r="K29" s="3">
        <v>78521</v>
      </c>
      <c r="L29" s="3">
        <v>45179</v>
      </c>
      <c r="M29" s="3">
        <v>0.75984768405904102</v>
      </c>
    </row>
    <row r="30" spans="2:13" x14ac:dyDescent="0.25">
      <c r="B30" t="s">
        <v>102</v>
      </c>
      <c r="C30" s="3">
        <v>27753</v>
      </c>
      <c r="D30" s="3">
        <v>17409</v>
      </c>
      <c r="E30" s="3">
        <v>7722</v>
      </c>
      <c r="F30" s="3">
        <v>0</v>
      </c>
      <c r="G30" s="3">
        <v>7722</v>
      </c>
      <c r="H30" s="3">
        <v>0</v>
      </c>
      <c r="I30" s="3">
        <v>61897</v>
      </c>
      <c r="J30" s="3">
        <v>157398</v>
      </c>
      <c r="K30" s="3">
        <v>77477</v>
      </c>
      <c r="L30" s="3">
        <v>62184</v>
      </c>
      <c r="M30" s="3">
        <v>0.79890806303806206</v>
      </c>
    </row>
    <row r="31" spans="2:13" x14ac:dyDescent="0.25">
      <c r="B31" t="s">
        <v>103</v>
      </c>
      <c r="C31" s="3">
        <v>25255</v>
      </c>
      <c r="D31" s="3">
        <v>14550</v>
      </c>
      <c r="E31" s="3">
        <v>9465</v>
      </c>
      <c r="F31" s="3">
        <v>0</v>
      </c>
      <c r="G31" s="3">
        <v>9465</v>
      </c>
      <c r="H31" s="3">
        <v>0</v>
      </c>
      <c r="I31" s="3">
        <v>61806</v>
      </c>
      <c r="J31" s="3">
        <v>174689</v>
      </c>
      <c r="K31" s="3">
        <v>77790</v>
      </c>
      <c r="L31" s="3">
        <v>77153</v>
      </c>
      <c r="M31" s="3">
        <v>0.79452371770150398</v>
      </c>
    </row>
    <row r="32" spans="2:13" x14ac:dyDescent="0.25">
      <c r="B32" t="s">
        <v>104</v>
      </c>
      <c r="C32" s="3">
        <v>36074</v>
      </c>
      <c r="D32" s="3">
        <v>25810</v>
      </c>
      <c r="E32" s="3">
        <v>17741</v>
      </c>
      <c r="F32" s="3">
        <v>0</v>
      </c>
      <c r="G32" s="3">
        <v>17741</v>
      </c>
      <c r="H32" s="3">
        <v>0</v>
      </c>
      <c r="I32" s="3">
        <v>90067</v>
      </c>
      <c r="J32" s="3">
        <v>162429</v>
      </c>
      <c r="K32" s="3">
        <v>92645</v>
      </c>
      <c r="L32" s="3">
        <v>72320</v>
      </c>
      <c r="M32" s="3">
        <v>0.97217334988396498</v>
      </c>
    </row>
    <row r="33" spans="2:13" x14ac:dyDescent="0.25">
      <c r="B33" t="s">
        <v>105</v>
      </c>
      <c r="C33" s="3">
        <v>24181</v>
      </c>
      <c r="D33" s="3">
        <v>11075</v>
      </c>
      <c r="E33" s="3">
        <v>14760</v>
      </c>
      <c r="F33" s="3">
        <v>0</v>
      </c>
      <c r="G33" s="3">
        <v>14760</v>
      </c>
      <c r="H33" s="3">
        <v>0</v>
      </c>
      <c r="I33" s="3">
        <v>81070</v>
      </c>
      <c r="J33" s="3">
        <v>163790</v>
      </c>
      <c r="K33" s="3">
        <v>87379</v>
      </c>
      <c r="L33" s="3">
        <v>65590</v>
      </c>
      <c r="M33" s="3">
        <v>0.92779729683333501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00B050"/>
  </sheetPr>
  <dimension ref="B2:T32"/>
  <sheetViews>
    <sheetView workbookViewId="0">
      <selection activeCell="I2" sqref="I2:T8"/>
    </sheetView>
  </sheetViews>
  <sheetFormatPr defaultRowHeight="15" x14ac:dyDescent="0.25"/>
  <cols>
    <col min="3" max="3" width="10" customWidth="1"/>
    <col min="4" max="4" width="14.42578125" customWidth="1"/>
    <col min="14" max="20" width="10.5703125" bestFit="1" customWidth="1"/>
  </cols>
  <sheetData>
    <row r="2" spans="2:20" x14ac:dyDescent="0.25">
      <c r="B2" t="s">
        <v>42</v>
      </c>
      <c r="C2" t="s">
        <v>64</v>
      </c>
      <c r="D2" t="s">
        <v>1</v>
      </c>
      <c r="E2" t="s">
        <v>50</v>
      </c>
      <c r="I2" s="33" t="s">
        <v>75</v>
      </c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3" spans="2:20" x14ac:dyDescent="0.25">
      <c r="C3" s="3"/>
      <c r="D3" s="1"/>
      <c r="E3" s="2"/>
      <c r="I3" t="s">
        <v>42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  <c r="S3">
        <v>2031</v>
      </c>
      <c r="T3">
        <v>2032</v>
      </c>
    </row>
    <row r="4" spans="2:20" x14ac:dyDescent="0.25">
      <c r="C4" s="3"/>
      <c r="D4" s="1"/>
      <c r="E4" s="2"/>
      <c r="I4" t="s">
        <v>10</v>
      </c>
      <c r="J4" s="3">
        <v>0</v>
      </c>
      <c r="K4" s="3">
        <f>(J4*$J6)+J4</f>
        <v>0</v>
      </c>
      <c r="L4" s="3">
        <f t="shared" ref="L4:T4" si="0">(K4*$J6)+K4</f>
        <v>0</v>
      </c>
      <c r="M4" s="3">
        <f t="shared" si="0"/>
        <v>0</v>
      </c>
      <c r="N4" s="3">
        <f t="shared" si="0"/>
        <v>0</v>
      </c>
      <c r="O4" s="3">
        <f t="shared" si="0"/>
        <v>0</v>
      </c>
      <c r="P4" s="3">
        <f t="shared" si="0"/>
        <v>0</v>
      </c>
      <c r="Q4" s="3">
        <f t="shared" si="0"/>
        <v>0</v>
      </c>
      <c r="R4" s="3">
        <f t="shared" si="0"/>
        <v>0</v>
      </c>
      <c r="S4" s="3">
        <f t="shared" si="0"/>
        <v>0</v>
      </c>
      <c r="T4" s="3">
        <f t="shared" si="0"/>
        <v>0</v>
      </c>
    </row>
    <row r="5" spans="2:20" x14ac:dyDescent="0.25">
      <c r="C5" s="3"/>
      <c r="D5" s="1"/>
      <c r="E5" s="2"/>
      <c r="I5" t="s">
        <v>47</v>
      </c>
      <c r="J5" s="3">
        <v>0</v>
      </c>
      <c r="K5" s="1" t="e">
        <f>K4/$J7</f>
        <v>#DIV/0!</v>
      </c>
      <c r="L5" s="1" t="e">
        <f t="shared" ref="L5:T5" si="1">L4/$J7</f>
        <v>#DIV/0!</v>
      </c>
      <c r="M5" s="1" t="e">
        <f t="shared" si="1"/>
        <v>#DIV/0!</v>
      </c>
      <c r="N5" s="1" t="e">
        <f t="shared" si="1"/>
        <v>#DIV/0!</v>
      </c>
      <c r="O5" s="1" t="e">
        <f t="shared" si="1"/>
        <v>#DIV/0!</v>
      </c>
      <c r="P5" s="1" t="e">
        <f t="shared" si="1"/>
        <v>#DIV/0!</v>
      </c>
      <c r="Q5" s="1" t="e">
        <f t="shared" si="1"/>
        <v>#DIV/0!</v>
      </c>
      <c r="R5" s="1" t="e">
        <f t="shared" si="1"/>
        <v>#DIV/0!</v>
      </c>
      <c r="S5" s="1" t="e">
        <f t="shared" si="1"/>
        <v>#DIV/0!</v>
      </c>
      <c r="T5" s="1" t="e">
        <f t="shared" si="1"/>
        <v>#DIV/0!</v>
      </c>
    </row>
    <row r="6" spans="2:20" x14ac:dyDescent="0.25">
      <c r="C6" s="3"/>
      <c r="D6" s="1"/>
      <c r="E6" s="2"/>
      <c r="I6" t="s">
        <v>48</v>
      </c>
      <c r="J6" s="17">
        <v>0</v>
      </c>
    </row>
    <row r="7" spans="2:20" x14ac:dyDescent="0.25">
      <c r="C7" s="3"/>
      <c r="D7" s="1"/>
      <c r="E7" s="2"/>
      <c r="I7" t="s">
        <v>49</v>
      </c>
      <c r="J7" s="2">
        <v>0</v>
      </c>
    </row>
    <row r="8" spans="2:20" x14ac:dyDescent="0.25">
      <c r="C8" s="3"/>
      <c r="D8" s="1"/>
      <c r="E8" s="2"/>
      <c r="I8" t="s">
        <v>50</v>
      </c>
      <c r="J8" s="2" t="e">
        <f>J4/$J5</f>
        <v>#DIV/0!</v>
      </c>
      <c r="K8" s="2" t="e">
        <f t="shared" ref="K8:T8" si="2">K4/$J5</f>
        <v>#DIV/0!</v>
      </c>
      <c r="L8" s="2" t="e">
        <f t="shared" si="2"/>
        <v>#DIV/0!</v>
      </c>
      <c r="M8" s="2" t="e">
        <f t="shared" si="2"/>
        <v>#DIV/0!</v>
      </c>
      <c r="N8" s="2" t="e">
        <f t="shared" si="2"/>
        <v>#DIV/0!</v>
      </c>
      <c r="O8" s="2" t="e">
        <f t="shared" si="2"/>
        <v>#DIV/0!</v>
      </c>
      <c r="P8" s="2" t="e">
        <f t="shared" si="2"/>
        <v>#DIV/0!</v>
      </c>
      <c r="Q8" s="2" t="e">
        <f t="shared" si="2"/>
        <v>#DIV/0!</v>
      </c>
      <c r="R8" s="2" t="e">
        <f t="shared" si="2"/>
        <v>#DIV/0!</v>
      </c>
      <c r="S8" s="2" t="e">
        <f t="shared" si="2"/>
        <v>#DIV/0!</v>
      </c>
      <c r="T8" s="2" t="e">
        <f t="shared" si="2"/>
        <v>#DIV/0!</v>
      </c>
    </row>
    <row r="9" spans="2:20" x14ac:dyDescent="0.25">
      <c r="C9" s="3"/>
      <c r="D9" s="1"/>
      <c r="E9" s="2"/>
    </row>
    <row r="10" spans="2:20" x14ac:dyDescent="0.25">
      <c r="C10" s="3"/>
      <c r="D10" s="1"/>
      <c r="E10" s="2"/>
    </row>
    <row r="11" spans="2:20" x14ac:dyDescent="0.25">
      <c r="C11" s="3"/>
      <c r="D11" s="1"/>
      <c r="E11" s="2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</row>
    <row r="12" spans="2:20" x14ac:dyDescent="0.25">
      <c r="C12" s="3"/>
      <c r="D12" s="1"/>
      <c r="E12" s="2"/>
    </row>
    <row r="13" spans="2:20" x14ac:dyDescent="0.25">
      <c r="C13" s="3"/>
      <c r="D13" s="1"/>
      <c r="E13" s="2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2:20" x14ac:dyDescent="0.25">
      <c r="C14" s="3"/>
      <c r="D14" s="1"/>
      <c r="E14" s="2"/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x14ac:dyDescent="0.25">
      <c r="C15" s="3"/>
      <c r="D15" s="1"/>
      <c r="E15" s="2"/>
      <c r="J15" s="17"/>
    </row>
    <row r="16" spans="2:20" x14ac:dyDescent="0.25">
      <c r="C16" s="3"/>
      <c r="D16" s="1"/>
      <c r="E16" s="2"/>
      <c r="J16" s="2"/>
    </row>
    <row r="17" spans="3:20" x14ac:dyDescent="0.25">
      <c r="C17" s="3"/>
      <c r="D17" s="1"/>
      <c r="E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3:20" x14ac:dyDescent="0.25">
      <c r="C18" s="3"/>
      <c r="D18" s="1"/>
      <c r="E18" s="2"/>
    </row>
    <row r="19" spans="3:20" x14ac:dyDescent="0.25">
      <c r="C19" s="3"/>
      <c r="D19" s="1"/>
      <c r="E19" s="2"/>
    </row>
    <row r="20" spans="3:20" x14ac:dyDescent="0.25">
      <c r="C20" s="3"/>
      <c r="D20" s="1"/>
      <c r="E20" s="2"/>
    </row>
    <row r="21" spans="3:20" x14ac:dyDescent="0.25">
      <c r="C21" s="3"/>
      <c r="D21" s="1"/>
      <c r="E21" s="2"/>
    </row>
    <row r="22" spans="3:20" x14ac:dyDescent="0.25">
      <c r="C22" s="3"/>
      <c r="D22" s="1"/>
      <c r="E22" s="2"/>
    </row>
    <row r="23" spans="3:20" x14ac:dyDescent="0.25">
      <c r="C23" s="3"/>
      <c r="D23" s="3"/>
      <c r="E23" s="2"/>
    </row>
    <row r="24" spans="3:20" x14ac:dyDescent="0.25">
      <c r="C24" s="3"/>
      <c r="D24" s="3"/>
      <c r="E24" s="2"/>
    </row>
    <row r="25" spans="3:20" x14ac:dyDescent="0.25">
      <c r="C25" s="3"/>
      <c r="D25" s="3"/>
      <c r="E25" s="2"/>
    </row>
    <row r="26" spans="3:20" x14ac:dyDescent="0.25">
      <c r="C26" s="3"/>
      <c r="D26" s="3"/>
      <c r="E26" s="2"/>
    </row>
    <row r="27" spans="3:20" x14ac:dyDescent="0.25">
      <c r="C27" s="3"/>
      <c r="D27" s="3"/>
      <c r="E27" s="2"/>
    </row>
    <row r="28" spans="3:20" x14ac:dyDescent="0.25">
      <c r="C28" s="3"/>
      <c r="D28" s="3"/>
      <c r="E28" s="2"/>
    </row>
    <row r="29" spans="3:20" x14ac:dyDescent="0.25">
      <c r="C29" s="3"/>
      <c r="D29" s="3"/>
      <c r="E29" s="2"/>
    </row>
    <row r="30" spans="3:20" x14ac:dyDescent="0.25">
      <c r="C30" s="3"/>
      <c r="D30" s="3"/>
      <c r="E30" s="2"/>
    </row>
    <row r="31" spans="3:20" x14ac:dyDescent="0.25">
      <c r="C31" s="3"/>
      <c r="D31" s="3"/>
      <c r="E31" s="2"/>
    </row>
    <row r="32" spans="3:20" x14ac:dyDescent="0.25">
      <c r="C32" s="3"/>
      <c r="D32" s="3"/>
      <c r="E32" s="2"/>
    </row>
  </sheetData>
  <mergeCells count="2">
    <mergeCell ref="I2:T2"/>
    <mergeCell ref="I11:T1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B22A-CCDB-44C6-A28A-E9C6C20D5A00}">
  <sheetPr>
    <tabColor rgb="FFFFC000"/>
  </sheetPr>
  <dimension ref="A1"/>
  <sheetViews>
    <sheetView topLeftCell="B1" workbookViewId="0">
      <selection activeCell="B1" sqref="B1:N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00B0F0"/>
  </sheetPr>
  <dimension ref="C2:L36"/>
  <sheetViews>
    <sheetView workbookViewId="0">
      <selection activeCell="D5" sqref="D5"/>
    </sheetView>
  </sheetViews>
  <sheetFormatPr defaultRowHeight="15" x14ac:dyDescent="0.25"/>
  <sheetData>
    <row r="2" spans="3:12" x14ac:dyDescent="0.25">
      <c r="C2" s="34" t="s">
        <v>39</v>
      </c>
      <c r="D2" s="34"/>
      <c r="G2" s="35" t="s">
        <v>44</v>
      </c>
      <c r="H2" s="35"/>
      <c r="K2" s="36" t="s">
        <v>45</v>
      </c>
      <c r="L2" s="37"/>
    </row>
    <row r="3" spans="3:12" x14ac:dyDescent="0.25">
      <c r="C3" s="34"/>
      <c r="D3" s="34"/>
      <c r="G3" s="35"/>
      <c r="H3" s="35"/>
      <c r="K3" s="37"/>
      <c r="L3" s="37"/>
    </row>
    <row r="4" spans="3:12" x14ac:dyDescent="0.25">
      <c r="C4" s="7" t="s">
        <v>40</v>
      </c>
      <c r="D4" s="8">
        <v>1</v>
      </c>
      <c r="G4" s="11" t="s">
        <v>43</v>
      </c>
      <c r="H4" s="12">
        <v>1</v>
      </c>
      <c r="K4" s="14" t="s">
        <v>43</v>
      </c>
      <c r="L4" s="15">
        <v>3</v>
      </c>
    </row>
    <row r="5" spans="3:12" x14ac:dyDescent="0.25">
      <c r="C5" s="7" t="s">
        <v>41</v>
      </c>
      <c r="D5" s="9">
        <v>0.15</v>
      </c>
      <c r="G5" s="11" t="s">
        <v>41</v>
      </c>
      <c r="H5" s="13">
        <v>0.08</v>
      </c>
      <c r="K5" s="14" t="s">
        <v>40</v>
      </c>
      <c r="L5" s="15">
        <v>1</v>
      </c>
    </row>
    <row r="6" spans="3:12" x14ac:dyDescent="0.25">
      <c r="C6" s="10" t="s">
        <v>42</v>
      </c>
      <c r="D6" s="10" t="s">
        <v>43</v>
      </c>
      <c r="G6" s="4" t="s">
        <v>42</v>
      </c>
      <c r="H6" s="4" t="s">
        <v>43</v>
      </c>
      <c r="K6" s="16" t="s">
        <v>42</v>
      </c>
      <c r="L6" s="16" t="s">
        <v>46</v>
      </c>
    </row>
    <row r="7" spans="3:12" x14ac:dyDescent="0.25">
      <c r="C7">
        <v>1</v>
      </c>
      <c r="D7" s="1">
        <f>$D$4*(1+$D$5)^C7</f>
        <v>1.1499999999999999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2</v>
      </c>
    </row>
    <row r="8" spans="3:12" x14ac:dyDescent="0.25">
      <c r="C8">
        <v>2</v>
      </c>
      <c r="D8" s="1">
        <f t="shared" ref="D8:D36" si="2">$D$4*(1+$D$5)^C8</f>
        <v>1.3224999999999998</v>
      </c>
      <c r="G8">
        <v>2</v>
      </c>
      <c r="H8" s="1">
        <f t="shared" si="0"/>
        <v>0.85733882030178321</v>
      </c>
      <c r="K8">
        <v>2</v>
      </c>
      <c r="L8" s="2">
        <f t="shared" si="1"/>
        <v>0.73205080756887719</v>
      </c>
    </row>
    <row r="9" spans="3:12" x14ac:dyDescent="0.25">
      <c r="C9">
        <v>3</v>
      </c>
      <c r="D9" s="1">
        <f t="shared" si="2"/>
        <v>1.5208749999999995</v>
      </c>
      <c r="G9">
        <v>3</v>
      </c>
      <c r="H9" s="1">
        <f t="shared" si="0"/>
        <v>0.79383224102016958</v>
      </c>
      <c r="K9">
        <v>3</v>
      </c>
      <c r="L9" s="2">
        <f t="shared" si="1"/>
        <v>0.4422495703074083</v>
      </c>
    </row>
    <row r="10" spans="3:12" x14ac:dyDescent="0.25">
      <c r="C10">
        <v>4</v>
      </c>
      <c r="D10" s="1">
        <f t="shared" si="2"/>
        <v>1.7490062499999994</v>
      </c>
      <c r="G10">
        <v>4</v>
      </c>
      <c r="H10" s="1">
        <f t="shared" si="0"/>
        <v>0.73502985279645328</v>
      </c>
      <c r="K10">
        <v>4</v>
      </c>
      <c r="L10" s="2">
        <f t="shared" si="1"/>
        <v>0.3160740129524926</v>
      </c>
    </row>
    <row r="11" spans="3:12" x14ac:dyDescent="0.25">
      <c r="C11">
        <v>5</v>
      </c>
      <c r="D11" s="1">
        <f t="shared" si="2"/>
        <v>2.0113571874999994</v>
      </c>
      <c r="G11">
        <v>5</v>
      </c>
      <c r="H11" s="1">
        <f t="shared" si="0"/>
        <v>0.68058319703375303</v>
      </c>
      <c r="K11">
        <v>5</v>
      </c>
      <c r="L11" s="2">
        <f t="shared" si="1"/>
        <v>0.2457309396155174</v>
      </c>
    </row>
    <row r="12" spans="3:12" x14ac:dyDescent="0.25">
      <c r="C12">
        <v>6</v>
      </c>
      <c r="D12" s="1">
        <f t="shared" si="2"/>
        <v>2.3130607656249991</v>
      </c>
      <c r="G12">
        <v>6</v>
      </c>
      <c r="H12" s="1">
        <f t="shared" si="0"/>
        <v>0.63016962688310452</v>
      </c>
      <c r="K12">
        <v>6</v>
      </c>
      <c r="L12" s="2">
        <f t="shared" si="1"/>
        <v>0.20093695517600274</v>
      </c>
    </row>
    <row r="13" spans="3:12" x14ac:dyDescent="0.25">
      <c r="C13">
        <v>7</v>
      </c>
      <c r="D13" s="1">
        <f t="shared" si="2"/>
        <v>2.6600198804687483</v>
      </c>
      <c r="G13">
        <v>7</v>
      </c>
      <c r="H13" s="1">
        <f t="shared" si="0"/>
        <v>0.58349039526213387</v>
      </c>
      <c r="K13">
        <v>7</v>
      </c>
      <c r="L13" s="2">
        <f t="shared" si="1"/>
        <v>0.16993081275868693</v>
      </c>
    </row>
    <row r="14" spans="3:12" x14ac:dyDescent="0.25">
      <c r="C14">
        <v>8</v>
      </c>
      <c r="D14" s="1">
        <f t="shared" si="2"/>
        <v>3.0590228625390603</v>
      </c>
      <c r="G14">
        <v>8</v>
      </c>
      <c r="H14" s="1">
        <f t="shared" si="0"/>
        <v>0.54026888450197574</v>
      </c>
      <c r="K14">
        <v>8</v>
      </c>
      <c r="L14" s="2">
        <f t="shared" si="1"/>
        <v>0.1472026904398771</v>
      </c>
    </row>
    <row r="15" spans="3:12" x14ac:dyDescent="0.25">
      <c r="C15">
        <v>9</v>
      </c>
      <c r="D15" s="1">
        <f t="shared" si="2"/>
        <v>3.5178762919199191</v>
      </c>
      <c r="G15">
        <v>9</v>
      </c>
      <c r="H15" s="1">
        <f t="shared" si="0"/>
        <v>0.50024896713145905</v>
      </c>
      <c r="K15">
        <v>9</v>
      </c>
      <c r="L15" s="2">
        <f t="shared" si="1"/>
        <v>0.12983096390975302</v>
      </c>
    </row>
    <row r="16" spans="3:12" x14ac:dyDescent="0.25">
      <c r="C16">
        <v>10</v>
      </c>
      <c r="D16" s="1">
        <f t="shared" si="2"/>
        <v>4.0455577357079067</v>
      </c>
      <c r="G16">
        <v>10</v>
      </c>
      <c r="H16" s="1">
        <f t="shared" si="0"/>
        <v>0.46319348808468425</v>
      </c>
      <c r="K16">
        <v>10</v>
      </c>
      <c r="L16" s="2">
        <f t="shared" si="1"/>
        <v>0.11612317403390437</v>
      </c>
    </row>
    <row r="17" spans="3:12" x14ac:dyDescent="0.25">
      <c r="C17">
        <v>11</v>
      </c>
      <c r="D17" s="1">
        <f t="shared" si="2"/>
        <v>4.6523913960640924</v>
      </c>
      <c r="G17">
        <v>11</v>
      </c>
      <c r="H17" s="1">
        <f t="shared" si="0"/>
        <v>0.42888285933767062</v>
      </c>
      <c r="K17">
        <v>11</v>
      </c>
      <c r="L17" s="2">
        <f t="shared" si="1"/>
        <v>0.10503150339646661</v>
      </c>
    </row>
    <row r="18" spans="3:12" x14ac:dyDescent="0.25">
      <c r="C18">
        <v>12</v>
      </c>
      <c r="D18" s="1">
        <f t="shared" si="2"/>
        <v>5.3502501054737053</v>
      </c>
      <c r="G18">
        <v>12</v>
      </c>
      <c r="H18" s="1">
        <f t="shared" si="0"/>
        <v>0.39711375864599124</v>
      </c>
      <c r="K18">
        <v>12</v>
      </c>
      <c r="L18" s="2">
        <f t="shared" si="1"/>
        <v>9.5872691135244326E-2</v>
      </c>
    </row>
    <row r="19" spans="3:12" x14ac:dyDescent="0.25">
      <c r="C19">
        <v>13</v>
      </c>
      <c r="D19" s="1">
        <f t="shared" si="2"/>
        <v>6.1527876212947614</v>
      </c>
      <c r="G19">
        <v>13</v>
      </c>
      <c r="H19" s="1">
        <f t="shared" si="0"/>
        <v>0.36769792467221413</v>
      </c>
      <c r="K19">
        <v>13</v>
      </c>
      <c r="L19" s="2">
        <f t="shared" si="1"/>
        <v>8.8182243463316823E-2</v>
      </c>
    </row>
    <row r="20" spans="3:12" x14ac:dyDescent="0.25">
      <c r="C20">
        <v>14</v>
      </c>
      <c r="D20" s="1">
        <f t="shared" si="2"/>
        <v>7.0757057644889754</v>
      </c>
      <c r="G20">
        <v>14</v>
      </c>
      <c r="H20" s="1">
        <f t="shared" si="0"/>
        <v>0.34046104136316119</v>
      </c>
      <c r="K20">
        <v>14</v>
      </c>
      <c r="L20" s="2">
        <f t="shared" si="1"/>
        <v>8.1633400352765895E-2</v>
      </c>
    </row>
    <row r="21" spans="3:12" x14ac:dyDescent="0.25">
      <c r="C21">
        <v>15</v>
      </c>
      <c r="D21" s="1">
        <f t="shared" si="2"/>
        <v>8.1370616291623197</v>
      </c>
      <c r="G21">
        <v>15</v>
      </c>
      <c r="H21" s="1">
        <f t="shared" si="0"/>
        <v>0.31524170496588994</v>
      </c>
      <c r="K21">
        <v>15</v>
      </c>
      <c r="L21" s="2">
        <f t="shared" si="1"/>
        <v>7.5989624725345761E-2</v>
      </c>
    </row>
    <row r="22" spans="3:12" x14ac:dyDescent="0.25">
      <c r="C22">
        <v>16</v>
      </c>
      <c r="D22" s="1">
        <f t="shared" si="2"/>
        <v>9.3576208735366659</v>
      </c>
      <c r="G22">
        <v>16</v>
      </c>
      <c r="H22" s="1">
        <f t="shared" si="0"/>
        <v>0.29189046756100923</v>
      </c>
      <c r="K22">
        <v>16</v>
      </c>
      <c r="L22" s="2">
        <f t="shared" si="1"/>
        <v>7.1075483072914558E-2</v>
      </c>
    </row>
    <row r="23" spans="3:12" x14ac:dyDescent="0.25">
      <c r="C23">
        <v>17</v>
      </c>
      <c r="D23" s="1">
        <f t="shared" si="2"/>
        <v>10.761264004567165</v>
      </c>
      <c r="G23">
        <v>17</v>
      </c>
      <c r="H23" s="1">
        <f t="shared" si="0"/>
        <v>0.27026895144537894</v>
      </c>
      <c r="K23">
        <v>17</v>
      </c>
      <c r="L23" s="2">
        <f t="shared" si="1"/>
        <v>6.6758117132845296E-2</v>
      </c>
    </row>
    <row r="24" spans="3:12" x14ac:dyDescent="0.25">
      <c r="C24">
        <v>18</v>
      </c>
      <c r="D24" s="1">
        <f t="shared" si="2"/>
        <v>12.375453605252238</v>
      </c>
      <c r="G24">
        <v>18</v>
      </c>
      <c r="H24" s="1">
        <f t="shared" si="0"/>
        <v>0.25024902911609154</v>
      </c>
      <c r="K24">
        <v>18</v>
      </c>
      <c r="L24" s="2">
        <f t="shared" si="1"/>
        <v>6.2935070411054284E-2</v>
      </c>
    </row>
    <row r="25" spans="3:12" x14ac:dyDescent="0.25">
      <c r="C25">
        <v>19</v>
      </c>
      <c r="D25" s="1">
        <f t="shared" si="2"/>
        <v>14.231771646040073</v>
      </c>
      <c r="G25">
        <v>19</v>
      </c>
      <c r="H25" s="1">
        <f t="shared" si="0"/>
        <v>0.23171206399638106</v>
      </c>
      <c r="K25">
        <v>19</v>
      </c>
      <c r="L25" s="2">
        <f t="shared" si="1"/>
        <v>5.9526064738275153E-2</v>
      </c>
    </row>
    <row r="26" spans="3:12" x14ac:dyDescent="0.25">
      <c r="C26">
        <v>20</v>
      </c>
      <c r="D26" s="1">
        <f t="shared" si="2"/>
        <v>16.366537392946082</v>
      </c>
      <c r="G26">
        <v>20</v>
      </c>
      <c r="H26" s="1">
        <f t="shared" si="0"/>
        <v>0.21454820740405653</v>
      </c>
      <c r="K26">
        <v>20</v>
      </c>
      <c r="L26" s="2">
        <f t="shared" si="1"/>
        <v>5.6467308549537965E-2</v>
      </c>
    </row>
    <row r="27" spans="3:12" x14ac:dyDescent="0.25">
      <c r="C27">
        <v>21</v>
      </c>
      <c r="D27" s="1">
        <f t="shared" si="2"/>
        <v>18.821518001887995</v>
      </c>
      <c r="G27">
        <v>21</v>
      </c>
      <c r="H27" s="1">
        <f t="shared" si="0"/>
        <v>0.19865574759634863</v>
      </c>
      <c r="K27">
        <v>21</v>
      </c>
      <c r="L27" s="2">
        <f t="shared" si="1"/>
        <v>5.3707472093069475E-2</v>
      </c>
    </row>
    <row r="28" spans="3:12" x14ac:dyDescent="0.25">
      <c r="C28">
        <v>22</v>
      </c>
      <c r="D28" s="1">
        <f t="shared" si="2"/>
        <v>21.644745702171193</v>
      </c>
      <c r="G28">
        <v>22</v>
      </c>
      <c r="H28" s="1">
        <f t="shared" si="0"/>
        <v>0.18394050703365611</v>
      </c>
      <c r="K28">
        <v>22</v>
      </c>
      <c r="L28" s="2">
        <f t="shared" si="1"/>
        <v>5.1204786612231379E-2</v>
      </c>
    </row>
    <row r="29" spans="3:12" x14ac:dyDescent="0.25">
      <c r="C29">
        <v>23</v>
      </c>
      <c r="D29" s="1">
        <f t="shared" si="2"/>
        <v>24.891457557496867</v>
      </c>
      <c r="G29">
        <v>23</v>
      </c>
      <c r="H29" s="1">
        <f t="shared" si="0"/>
        <v>0.17031528429042234</v>
      </c>
      <c r="K29">
        <v>23</v>
      </c>
      <c r="L29" s="2">
        <f t="shared" si="1"/>
        <v>4.8924917645292609E-2</v>
      </c>
    </row>
    <row r="30" spans="3:12" x14ac:dyDescent="0.25">
      <c r="C30">
        <v>24</v>
      </c>
      <c r="D30" s="1">
        <f t="shared" si="2"/>
        <v>28.625176191121394</v>
      </c>
      <c r="G30">
        <v>24</v>
      </c>
      <c r="H30" s="1">
        <f t="shared" si="0"/>
        <v>0.1576993373059466</v>
      </c>
      <c r="K30">
        <v>24</v>
      </c>
      <c r="L30" s="2">
        <f t="shared" si="1"/>
        <v>4.6839381727323159E-2</v>
      </c>
    </row>
    <row r="31" spans="3:12" x14ac:dyDescent="0.25">
      <c r="C31">
        <v>25</v>
      </c>
      <c r="D31" s="1">
        <f t="shared" si="2"/>
        <v>32.9189526197896</v>
      </c>
      <c r="G31">
        <v>25</v>
      </c>
      <c r="H31" s="1">
        <f t="shared" si="0"/>
        <v>0.1460179049129135</v>
      </c>
      <c r="K31">
        <v>25</v>
      </c>
      <c r="L31" s="2">
        <f t="shared" si="1"/>
        <v>4.4924351144087549E-2</v>
      </c>
    </row>
    <row r="32" spans="3:12" x14ac:dyDescent="0.25">
      <c r="C32">
        <v>26</v>
      </c>
      <c r="D32" s="1">
        <f t="shared" si="2"/>
        <v>37.85679551275804</v>
      </c>
      <c r="G32">
        <v>26</v>
      </c>
      <c r="H32" s="1">
        <f t="shared" si="0"/>
        <v>0.13520176380825324</v>
      </c>
      <c r="K32">
        <v>26</v>
      </c>
      <c r="L32" s="2">
        <f t="shared" si="1"/>
        <v>4.3159740146885062E-2</v>
      </c>
    </row>
    <row r="33" spans="3:12" x14ac:dyDescent="0.25">
      <c r="C33">
        <v>27</v>
      </c>
      <c r="D33" s="1">
        <f t="shared" si="2"/>
        <v>43.535314839671742</v>
      </c>
      <c r="G33">
        <v>27</v>
      </c>
      <c r="H33" s="1">
        <f t="shared" si="0"/>
        <v>0.12518681834097523</v>
      </c>
      <c r="K33">
        <v>27</v>
      </c>
      <c r="L33" s="2">
        <f t="shared" si="1"/>
        <v>4.1528498231435007E-2</v>
      </c>
    </row>
    <row r="34" spans="3:12" x14ac:dyDescent="0.25">
      <c r="C34">
        <v>28</v>
      </c>
      <c r="D34" s="1">
        <f t="shared" si="2"/>
        <v>50.065612065622496</v>
      </c>
      <c r="G34">
        <v>28</v>
      </c>
      <c r="H34" s="1">
        <f t="shared" si="0"/>
        <v>0.11591372068608817</v>
      </c>
      <c r="K34">
        <v>28</v>
      </c>
      <c r="L34" s="2">
        <f t="shared" si="1"/>
        <v>4.0016057737939814E-2</v>
      </c>
    </row>
    <row r="35" spans="3:12" x14ac:dyDescent="0.25">
      <c r="C35">
        <v>29</v>
      </c>
      <c r="D35" s="1">
        <f t="shared" si="2"/>
        <v>57.575453875465868</v>
      </c>
      <c r="G35">
        <v>29</v>
      </c>
      <c r="H35" s="1">
        <f t="shared" si="0"/>
        <v>0.10732751915378534</v>
      </c>
      <c r="K35">
        <v>29</v>
      </c>
      <c r="L35" s="2">
        <f t="shared" si="1"/>
        <v>3.8609897842622809E-2</v>
      </c>
    </row>
    <row r="36" spans="3:12" x14ac:dyDescent="0.25">
      <c r="C36">
        <v>30</v>
      </c>
      <c r="D36" s="1">
        <f t="shared" si="2"/>
        <v>66.211771956785753</v>
      </c>
      <c r="G36">
        <v>30</v>
      </c>
      <c r="H36" s="1">
        <f t="shared" si="0"/>
        <v>9.9377332549801231E-2</v>
      </c>
      <c r="K36">
        <v>30</v>
      </c>
      <c r="L36" s="2">
        <f t="shared" si="1"/>
        <v>3.7299197302950615E-2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DYT</vt:lpstr>
      <vt:lpstr>PerShare</vt:lpstr>
      <vt:lpstr>Margins</vt:lpstr>
      <vt:lpstr>Growth</vt:lpstr>
      <vt:lpstr>Owner</vt:lpstr>
      <vt:lpstr>Debt</vt:lpstr>
      <vt:lpstr>Return</vt:lpstr>
      <vt:lpstr>BackTest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2022-07-09T12:31:41Z</dcterms:modified>
</cp:coreProperties>
</file>