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saveExternalLinkValues="0" codeName="ThisWorkbook"/>
  <mc:AlternateContent xmlns:mc="http://schemas.openxmlformats.org/markup-compatibility/2006">
    <mc:Choice Requires="x15">
      <x15ac:absPath xmlns:x15ac="http://schemas.microsoft.com/office/spreadsheetml/2010/11/ac" url="/Users/hadenstuart/Documents/Comp5700/Assignment2/"/>
    </mc:Choice>
  </mc:AlternateContent>
  <xr:revisionPtr revIDLastSave="0" documentId="13_ncr:1_{DF94628A-CB41-8841-97DD-3515B5B110E0}" xr6:coauthVersionLast="45" xr6:coauthVersionMax="45" xr10:uidLastSave="{00000000-0000-0000-0000-000000000000}"/>
  <bookViews>
    <workbookView xWindow="0" yWindow="460" windowWidth="28800" windowHeight="16240" tabRatio="892" activeTab="8" xr2:uid="{00000000-000D-0000-FFFF-FFFF00000000}"/>
  </bookViews>
  <sheets>
    <sheet name="Description" sheetId="4" r:id="rId1"/>
    <sheet name="Process" sheetId="5" r:id="rId2"/>
    <sheet name="Customer Needs" sheetId="39" r:id="rId3"/>
    <sheet name="Supporting Info" sheetId="40" state="hidden" r:id="rId4"/>
    <sheet name="Spec Notes" sheetId="30" state="hidden"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24" state="hidden" r:id="rId12"/>
    <sheet name="Plan" sheetId="27" state="hidden" r:id="rId13"/>
    <sheet name="Iterations" sheetId="23" state="hidden" r:id="rId14"/>
    <sheet name="PlanSummary" sheetId="13" state="hidden" r:id="rId15"/>
    <sheet name="Change Log" sheetId="15" state="hidden" r:id="rId16"/>
    <sheet name="Time Log" sheetId="14" state="hidden" r:id="rId17"/>
    <sheet name="Lessons" sheetId="17" r:id="rId18"/>
    <sheet name="Coding Standard" sheetId="41" state="hidden" r:id="rId19"/>
    <sheet name="Source" sheetId="18" state="hidden" r:id="rId20"/>
    <sheet name="Constants" sheetId="31" state="hidden" r:id="rId21"/>
  </sheets>
  <externalReferences>
    <externalReference r:id="rId22"/>
  </externalReferences>
  <definedNames>
    <definedName name="CodeChecklist" localSheetId="10">#REF!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8">[1]Assessment!#REF!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9">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8">[1]Process!#REF!</definedName>
    <definedName name="Estimate_and_record_planned_effort_and">Process!#REF!</definedName>
    <definedName name="FunctionalSpecification" localSheetId="10">#REF!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8">[1]Assessment!#REF!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9">Source!#REF!</definedName>
    <definedName name="FunctionalSpecification6A" localSheetId="16">'Time Log'!#REF!</definedName>
    <definedName name="FunctionalSpecification6A">Assessment!#REF!</definedName>
    <definedName name="go_to" localSheetId="18">#REF!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8">[1]Assessment!#REF!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9">Source!#REF!</definedName>
    <definedName name="HistoricalData4A" localSheetId="16">'Time Log'!#REF!</definedName>
    <definedName name="HistoricalData4A">Assessment!#REF!</definedName>
    <definedName name="InstructorAssessment1A" localSheetId="18">#REF!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9">Source!#REF!</definedName>
    <definedName name="InstructorAssessment4A" localSheetId="16">'Time Log'!#REF!</definedName>
    <definedName name="InstructorAssessment4A">Assessment!$A$52</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8">[1]Assessment!#REF!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9">Source!#REF!</definedName>
    <definedName name="LessonLearned4A" localSheetId="16">'Time Log'!#REF!</definedName>
    <definedName name="LessonLearned4A">Assessment!#REF!</definedName>
    <definedName name="Lessons1A" localSheetId="18">#REF!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8">[1]Assessment!#REF!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9">Source!#REF!</definedName>
    <definedName name="OperationalSpecification6A" localSheetId="16">'Time Log'!#REF!</definedName>
    <definedName name="OperationalSpecification6A">Assessment!#REF!</definedName>
    <definedName name="PlanSummary1A" localSheetId="18">#REF!</definedName>
    <definedName name="PlanSummary1A" localSheetId="7">#REF!</definedName>
    <definedName name="PlanSummary1A">#REF!</definedName>
    <definedName name="_xlnm.Print_Area" localSheetId="10">Architecture!$B$3:$C$202</definedName>
    <definedName name="ProjectPlan2A" localSheetId="18">#REF!</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8">[1]Assessment!#REF!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9">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8">[1]Assessment!#REF!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9">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8">[1]Assessment!#REF!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9">Source!#REF!</definedName>
    <definedName name="SizeEstimate4A" localSheetId="16">'Time Log'!#REF!</definedName>
    <definedName name="SizeEstimate4A">Assessment!#REF!</definedName>
    <definedName name="Source1A" localSheetId="18">#REF!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8">[1]Assessment!#REF!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9">Source!$A$1</definedName>
    <definedName name="SourceCode4A" localSheetId="16">'Time Log'!#REF!</definedName>
    <definedName name="SourceCode4A">Assessment!#REF!</definedName>
    <definedName name="Standards1A" localSheetId="18">#REF!</definedName>
    <definedName name="Standards1A" localSheetId="7">#REF!</definedName>
    <definedName name="Standards1A">#REF!</definedName>
    <definedName name="TaskPlan" localSheetId="10">#REF!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8">[1]Assessment!#REF!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9">Source!#REF!</definedName>
    <definedName name="TaskPlan6A" localSheetId="16">'Time Log'!#REF!</definedName>
    <definedName name="TaskPlan6A">Assessment!#REF!</definedName>
    <definedName name="TestReport1A" localSheetId="18">#REF!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8">[1]Assessment!#REF!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9">Source!#REF!</definedName>
    <definedName name="TestReport4A" localSheetId="16">'Time Log'!#REF!</definedName>
    <definedName name="TestReport4A">Assessment!#REF!</definedName>
    <definedName name="TimeLog1A" localSheetId="18">#REF!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8">[1]Assessment!#REF!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9">Source!#REF!</definedName>
    <definedName name="TimeLog4A" localSheetId="16">'Time Log'!$A$45</definedName>
    <definedName name="TimeLog4A">Assessment!#REF!</definedName>
    <definedName name="TimeRecordingLog2A" localSheetId="18">#REF!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8">[1]Assessment!#REF!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9">Source!#REF!</definedName>
    <definedName name="toc6A" localSheetId="16">'Time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39" l="1"/>
  <c r="D15" i="39"/>
  <c r="D16" i="39"/>
  <c r="D17" i="39"/>
  <c r="D18" i="39"/>
  <c r="D19" i="39"/>
  <c r="D13" i="39"/>
  <c r="A46" i="16"/>
  <c r="F31" i="16"/>
  <c r="F32" i="16"/>
  <c r="F33" i="16"/>
  <c r="F34" i="16"/>
  <c r="F1" i="31"/>
  <c r="F41" i="31"/>
  <c r="E39" i="31"/>
  <c r="D39" i="31"/>
  <c r="C39" i="31"/>
  <c r="B39" i="31"/>
  <c r="E40" i="31"/>
  <c r="D40" i="31"/>
  <c r="C40" i="31"/>
  <c r="B40" i="31"/>
  <c r="E41" i="31"/>
  <c r="D41" i="31"/>
  <c r="C41" i="31"/>
  <c r="A1" i="14"/>
  <c r="B1" i="14"/>
  <c r="C1" i="14"/>
  <c r="D1" i="14"/>
  <c r="E1" i="14"/>
  <c r="F1" i="14"/>
  <c r="A2" i="14"/>
  <c r="B2" i="14"/>
  <c r="C2" i="14"/>
  <c r="D2" i="14"/>
  <c r="E2" i="14"/>
  <c r="F2"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42" i="14"/>
  <c r="C42" i="14"/>
  <c r="D42" i="14"/>
  <c r="E42" i="14"/>
  <c r="F42" i="14"/>
  <c r="A43" i="14"/>
  <c r="B43" i="14"/>
  <c r="C43" i="14"/>
  <c r="D43" i="14"/>
  <c r="E43" i="14"/>
  <c r="F43" i="14"/>
  <c r="A44" i="14"/>
  <c r="B44" i="14"/>
  <c r="C44" i="14"/>
  <c r="D44" i="14"/>
  <c r="E44" i="14"/>
  <c r="F44"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I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I130" i="14"/>
  <c r="E131" i="14"/>
  <c r="I131" i="14"/>
  <c r="E132" i="14"/>
  <c r="I132" i="14"/>
  <c r="E133" i="14"/>
  <c r="I133" i="14"/>
  <c r="E134" i="14"/>
  <c r="I134" i="14"/>
  <c r="E135" i="14"/>
  <c r="I135" i="14"/>
  <c r="E136" i="14"/>
  <c r="I136" i="14"/>
  <c r="E137" i="14"/>
  <c r="I137" i="14"/>
  <c r="A1" i="15"/>
  <c r="B1" i="15"/>
  <c r="C1" i="15"/>
  <c r="D1" i="15"/>
  <c r="E1" i="15"/>
  <c r="F1" i="15"/>
  <c r="G1" i="15"/>
  <c r="H1" i="15"/>
  <c r="I1"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B19" i="15"/>
  <c r="C19" i="15"/>
  <c r="D19" i="15"/>
  <c r="E19" i="15"/>
  <c r="F19" i="15"/>
  <c r="G19" i="15"/>
  <c r="H19" i="15"/>
  <c r="I19" i="15"/>
  <c r="A20" i="15"/>
  <c r="B20" i="15"/>
  <c r="C20" i="15"/>
  <c r="D20" i="15"/>
  <c r="E20" i="15"/>
  <c r="F20" i="15"/>
  <c r="G20" i="15"/>
  <c r="H20" i="15"/>
  <c r="I20" i="15"/>
  <c r="A21" i="15"/>
  <c r="B21" i="15"/>
  <c r="C21" i="15"/>
  <c r="D21" i="15"/>
  <c r="E21" i="15"/>
  <c r="F21" i="15"/>
  <c r="G21" i="15"/>
  <c r="H21" i="15"/>
  <c r="I21" i="15"/>
  <c r="A22" i="15"/>
  <c r="B22" i="15"/>
  <c r="C22" i="15"/>
  <c r="D22" i="15"/>
  <c r="E22" i="15"/>
  <c r="F22" i="15"/>
  <c r="G22" i="15"/>
  <c r="H22" i="15"/>
  <c r="I22" i="15"/>
  <c r="A23" i="15"/>
  <c r="B23" i="15"/>
  <c r="C23" i="15"/>
  <c r="D23" i="15"/>
  <c r="E23" i="15"/>
  <c r="F23" i="15"/>
  <c r="G23" i="15"/>
  <c r="H23" i="15"/>
  <c r="I23" i="15"/>
  <c r="A24" i="15"/>
  <c r="B24" i="15"/>
  <c r="C24" i="15"/>
  <c r="D24" i="15"/>
  <c r="E24" i="15"/>
  <c r="F24" i="15"/>
  <c r="G24" i="15"/>
  <c r="H24" i="15"/>
  <c r="I24" i="15"/>
  <c r="A25" i="15"/>
  <c r="B25" i="15"/>
  <c r="C25" i="15"/>
  <c r="D25" i="15"/>
  <c r="E25" i="15"/>
  <c r="F25" i="15"/>
  <c r="G25" i="15"/>
  <c r="H25" i="15"/>
  <c r="I25" i="15"/>
  <c r="A26" i="15"/>
  <c r="B26" i="15"/>
  <c r="C26" i="15"/>
  <c r="D26" i="15"/>
  <c r="E26" i="15"/>
  <c r="F26" i="15"/>
  <c r="G26" i="15"/>
  <c r="H26" i="15"/>
  <c r="I26" i="15"/>
  <c r="A27" i="15"/>
  <c r="B27" i="15"/>
  <c r="C27" i="15"/>
  <c r="D27" i="15"/>
  <c r="E27" i="15"/>
  <c r="F27" i="15"/>
  <c r="G27" i="15"/>
  <c r="H27" i="15"/>
  <c r="I27" i="15"/>
  <c r="A28" i="15"/>
  <c r="B28" i="15"/>
  <c r="C28" i="15"/>
  <c r="D28" i="15"/>
  <c r="E28" i="15"/>
  <c r="F28" i="15"/>
  <c r="G28" i="15"/>
  <c r="H28" i="15"/>
  <c r="I28" i="15"/>
  <c r="A29" i="15"/>
  <c r="B29" i="15"/>
  <c r="C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C48" i="15"/>
  <c r="D48" i="15"/>
  <c r="C49" i="15"/>
  <c r="D49" i="15"/>
  <c r="C50" i="15"/>
  <c r="D50" i="15"/>
  <c r="C51" i="15"/>
  <c r="D51" i="15"/>
  <c r="C52" i="15"/>
  <c r="D52" i="15"/>
  <c r="C53" i="15"/>
  <c r="D53" i="15"/>
  <c r="C54" i="15"/>
  <c r="D54" i="15"/>
  <c r="C55" i="15"/>
  <c r="D55" i="15"/>
  <c r="C56" i="15"/>
  <c r="D56" i="15"/>
  <c r="C57" i="15"/>
  <c r="D57" i="15"/>
  <c r="C58" i="15"/>
  <c r="D58" i="15"/>
  <c r="A60" i="15"/>
  <c r="K60" i="15"/>
  <c r="A61" i="15"/>
  <c r="K61" i="15"/>
  <c r="A62" i="15"/>
  <c r="K62" i="15"/>
  <c r="A63" i="15"/>
  <c r="K63" i="15"/>
  <c r="A64" i="15"/>
  <c r="K64" i="15"/>
  <c r="A65" i="15"/>
  <c r="K65" i="15"/>
  <c r="A66" i="15"/>
  <c r="K66" i="15"/>
  <c r="A67" i="15"/>
  <c r="K67" i="15"/>
  <c r="A68" i="15"/>
  <c r="K68" i="15"/>
  <c r="A69" i="15"/>
  <c r="K69" i="15"/>
  <c r="A70" i="15"/>
  <c r="K70" i="15"/>
  <c r="A71" i="15"/>
  <c r="K71" i="15"/>
  <c r="A72" i="15"/>
  <c r="K72" i="15"/>
  <c r="A73" i="15"/>
  <c r="K73" i="15"/>
  <c r="A74" i="15"/>
  <c r="K74" i="15"/>
  <c r="A75" i="15"/>
  <c r="K75" i="15"/>
  <c r="A76" i="15"/>
  <c r="K76" i="15"/>
  <c r="A77" i="15"/>
  <c r="K77" i="15"/>
  <c r="A78" i="15"/>
  <c r="K78" i="15"/>
  <c r="A79" i="15"/>
  <c r="K79" i="15"/>
  <c r="A80" i="15"/>
  <c r="K80" i="15"/>
  <c r="A81" i="15"/>
  <c r="K81" i="15"/>
  <c r="A82" i="15"/>
  <c r="K82" i="15"/>
  <c r="A83" i="15"/>
  <c r="K83" i="15"/>
  <c r="A84" i="15"/>
  <c r="K84" i="15"/>
  <c r="A85" i="15"/>
  <c r="K85" i="15"/>
  <c r="A86" i="15"/>
  <c r="K86" i="15"/>
  <c r="A87" i="15"/>
  <c r="K87" i="15"/>
  <c r="A88" i="15"/>
  <c r="K88" i="15"/>
  <c r="A89" i="15"/>
  <c r="K89" i="15"/>
  <c r="A90" i="15"/>
  <c r="K90" i="15"/>
  <c r="A91" i="15"/>
  <c r="K91" i="15"/>
  <c r="A92" i="15"/>
  <c r="K92" i="15"/>
  <c r="A93" i="15"/>
  <c r="K93" i="15"/>
  <c r="A94" i="15"/>
  <c r="K94" i="15"/>
  <c r="A95" i="15"/>
  <c r="K95" i="15"/>
  <c r="A96" i="15"/>
  <c r="K96" i="15"/>
  <c r="A97" i="15"/>
  <c r="K97" i="15"/>
  <c r="A98" i="15"/>
  <c r="K98" i="15"/>
  <c r="A99" i="15"/>
  <c r="K99" i="15"/>
  <c r="A100" i="15"/>
  <c r="K100" i="15"/>
  <c r="A101" i="15"/>
  <c r="K101" i="15"/>
  <c r="A102" i="15"/>
  <c r="K102" i="15"/>
  <c r="A103" i="15"/>
  <c r="K103" i="15"/>
  <c r="A104" i="15"/>
  <c r="K104" i="15"/>
  <c r="A105" i="15"/>
  <c r="K105" i="15"/>
  <c r="A106" i="15"/>
  <c r="K106" i="15"/>
  <c r="A107" i="15"/>
  <c r="K107" i="15"/>
  <c r="A108" i="15"/>
  <c r="K108" i="15"/>
  <c r="A109" i="15"/>
  <c r="K109" i="15"/>
  <c r="A110" i="15"/>
  <c r="K110" i="15"/>
  <c r="A111" i="15"/>
  <c r="K111" i="15"/>
  <c r="A112" i="15"/>
  <c r="K112" i="15"/>
  <c r="A113" i="15"/>
  <c r="K113" i="15"/>
  <c r="A114" i="15"/>
  <c r="K114" i="15"/>
  <c r="A115" i="15"/>
  <c r="K115" i="15"/>
  <c r="A116" i="15"/>
  <c r="K116" i="15"/>
  <c r="A117" i="15"/>
  <c r="K117" i="15"/>
  <c r="A118" i="15"/>
  <c r="K118" i="15"/>
  <c r="A119" i="15"/>
  <c r="K119" i="15"/>
  <c r="A120" i="15"/>
  <c r="K120" i="15"/>
  <c r="A121" i="15"/>
  <c r="K121" i="15"/>
  <c r="A122" i="15"/>
  <c r="K122" i="15"/>
  <c r="A123" i="15"/>
  <c r="K123" i="15"/>
  <c r="A124" i="15"/>
  <c r="K124" i="15"/>
  <c r="A125" i="15"/>
  <c r="K125" i="15"/>
  <c r="A126" i="15"/>
  <c r="K126" i="15"/>
  <c r="A127" i="15"/>
  <c r="K127" i="15"/>
  <c r="A128" i="15"/>
  <c r="K128" i="15"/>
  <c r="A129" i="15"/>
  <c r="K129" i="15"/>
  <c r="A130" i="15"/>
  <c r="K130" i="15"/>
  <c r="A131" i="15"/>
  <c r="K131" i="15"/>
  <c r="A132" i="15"/>
  <c r="K132" i="15"/>
  <c r="A133" i="15"/>
  <c r="K133" i="15"/>
  <c r="A134" i="15"/>
  <c r="K134" i="15"/>
  <c r="A40" i="13"/>
  <c r="A41" i="13"/>
  <c r="B64" i="24"/>
  <c r="C41" i="13"/>
  <c r="G64" i="24"/>
  <c r="D41" i="13"/>
  <c r="E41" i="13"/>
  <c r="A42" i="13"/>
  <c r="C64" i="24"/>
  <c r="C42" i="13"/>
  <c r="H64" i="24"/>
  <c r="D42" i="13"/>
  <c r="E42" i="13"/>
  <c r="A43" i="13"/>
  <c r="D64" i="24"/>
  <c r="C43" i="13"/>
  <c r="I64" i="24"/>
  <c r="D43" i="13"/>
  <c r="E43" i="13"/>
  <c r="A44" i="13"/>
  <c r="E64" i="24"/>
  <c r="C44" i="13"/>
  <c r="J64" i="24"/>
  <c r="D44" i="13"/>
  <c r="E44" i="13"/>
  <c r="A45" i="13"/>
  <c r="B97" i="24"/>
  <c r="C45" i="13"/>
  <c r="C97" i="24"/>
  <c r="D45" i="13"/>
  <c r="E45" i="13"/>
  <c r="A46" i="13"/>
  <c r="D68" i="24"/>
  <c r="D69" i="24"/>
  <c r="D70" i="24"/>
  <c r="D71" i="24"/>
  <c r="D72" i="24"/>
  <c r="D73" i="24"/>
  <c r="D74" i="24"/>
  <c r="D75" i="24"/>
  <c r="D76" i="24"/>
  <c r="D77" i="24"/>
  <c r="D78" i="24"/>
  <c r="D79" i="24"/>
  <c r="D80" i="24"/>
  <c r="D81" i="24"/>
  <c r="D82" i="24"/>
  <c r="D83" i="24"/>
  <c r="D84" i="24"/>
  <c r="D85" i="24"/>
  <c r="D86" i="24"/>
  <c r="D87" i="24"/>
  <c r="D88" i="24"/>
  <c r="C46" i="13"/>
  <c r="H88" i="24"/>
  <c r="D46" i="13"/>
  <c r="E46" i="13"/>
  <c r="A49" i="13"/>
  <c r="B4" i="19"/>
  <c r="A65" i="19"/>
  <c r="A50" i="13"/>
  <c r="D100" i="24"/>
  <c r="D120" i="19"/>
  <c r="B116" i="19"/>
  <c r="B117" i="19"/>
  <c r="B119" i="19"/>
  <c r="D101" i="24"/>
  <c r="D102" i="24"/>
  <c r="F120" i="19"/>
  <c r="D107" i="24"/>
  <c r="D108" i="24"/>
  <c r="D115" i="24"/>
  <c r="C61" i="13"/>
  <c r="C50" i="13"/>
  <c r="D50" i="13"/>
  <c r="E50" i="13"/>
  <c r="B13" i="19"/>
  <c r="A74" i="19"/>
  <c r="A59" i="13"/>
  <c r="D59" i="13"/>
  <c r="E59" i="13"/>
  <c r="F50" i="13"/>
  <c r="B5" i="19"/>
  <c r="A66" i="19"/>
  <c r="A51" i="13"/>
  <c r="C51" i="13"/>
  <c r="D51" i="13"/>
  <c r="E51" i="13"/>
  <c r="F51" i="13"/>
  <c r="B6" i="19"/>
  <c r="A67" i="19"/>
  <c r="A52" i="13"/>
  <c r="C52" i="13"/>
  <c r="D52" i="13"/>
  <c r="E52" i="13"/>
  <c r="F52" i="13"/>
  <c r="B7" i="19"/>
  <c r="A68" i="19"/>
  <c r="A53" i="13"/>
  <c r="C53" i="13"/>
  <c r="D53" i="13"/>
  <c r="E53" i="13"/>
  <c r="F53" i="13"/>
  <c r="B8" i="19"/>
  <c r="A69" i="19"/>
  <c r="A54" i="13"/>
  <c r="C54" i="13"/>
  <c r="D54" i="13"/>
  <c r="E54" i="13"/>
  <c r="F54" i="13"/>
  <c r="B9" i="19"/>
  <c r="A70" i="19"/>
  <c r="A55" i="13"/>
  <c r="C55" i="13"/>
  <c r="D55" i="13"/>
  <c r="E55" i="13"/>
  <c r="F55" i="13"/>
  <c r="B10" i="19"/>
  <c r="A71" i="19"/>
  <c r="A56" i="13"/>
  <c r="C56" i="13"/>
  <c r="D56" i="13"/>
  <c r="E56" i="13"/>
  <c r="F56" i="13"/>
  <c r="B11" i="19"/>
  <c r="A72" i="19"/>
  <c r="A57" i="13"/>
  <c r="C57" i="13"/>
  <c r="D57" i="13"/>
  <c r="E57" i="13"/>
  <c r="F57" i="13"/>
  <c r="B12" i="19"/>
  <c r="A73" i="19"/>
  <c r="A58" i="13"/>
  <c r="C58" i="13"/>
  <c r="D58" i="13"/>
  <c r="E58" i="13"/>
  <c r="F58" i="13"/>
  <c r="C59" i="13"/>
  <c r="F59" i="13"/>
  <c r="B14" i="19"/>
  <c r="A75" i="19"/>
  <c r="A60" i="13"/>
  <c r="C60" i="13"/>
  <c r="D60" i="13"/>
  <c r="E60" i="13"/>
  <c r="F60" i="13"/>
  <c r="A61" i="13"/>
  <c r="D61" i="13"/>
  <c r="E76" i="19"/>
  <c r="E61" i="13"/>
  <c r="F61" i="13"/>
  <c r="A63" i="13"/>
  <c r="A79" i="19"/>
  <c r="A64" i="13"/>
  <c r="D64" i="13"/>
  <c r="E64" i="13"/>
  <c r="A80" i="19"/>
  <c r="A65" i="13"/>
  <c r="D65" i="13"/>
  <c r="E65" i="13"/>
  <c r="A81" i="19"/>
  <c r="A66" i="13"/>
  <c r="D66" i="13"/>
  <c r="E66" i="13"/>
  <c r="A82" i="19"/>
  <c r="A67" i="13"/>
  <c r="D67" i="13"/>
  <c r="E67" i="13"/>
  <c r="A83" i="19"/>
  <c r="A68" i="13"/>
  <c r="D68" i="13"/>
  <c r="E68" i="13"/>
  <c r="A84" i="19"/>
  <c r="A69" i="13"/>
  <c r="D69" i="13"/>
  <c r="E69" i="13"/>
  <c r="A85" i="19"/>
  <c r="A70" i="13"/>
  <c r="D70" i="13"/>
  <c r="E70" i="13"/>
  <c r="A86" i="19"/>
  <c r="A71" i="13"/>
  <c r="D71" i="13"/>
  <c r="E71" i="13"/>
  <c r="A87" i="19"/>
  <c r="A72" i="13"/>
  <c r="D72" i="13"/>
  <c r="E72" i="13"/>
  <c r="A88" i="19"/>
  <c r="A73" i="13"/>
  <c r="D73" i="13"/>
  <c r="E73" i="13"/>
  <c r="A89" i="19"/>
  <c r="A74" i="13"/>
  <c r="D74" i="13"/>
  <c r="E74" i="13"/>
  <c r="A75" i="13"/>
  <c r="D75" i="13"/>
  <c r="E90" i="19"/>
  <c r="E75" i="13"/>
  <c r="A77" i="13"/>
  <c r="A93" i="19"/>
  <c r="A78" i="13"/>
  <c r="D78" i="13"/>
  <c r="E78" i="13"/>
  <c r="A94" i="19"/>
  <c r="A79" i="13"/>
  <c r="D79" i="13"/>
  <c r="E79" i="13"/>
  <c r="A95" i="19"/>
  <c r="A80" i="13"/>
  <c r="D80" i="13"/>
  <c r="E80" i="13"/>
  <c r="A96" i="19"/>
  <c r="A81" i="13"/>
  <c r="D81" i="13"/>
  <c r="E81" i="13"/>
  <c r="A97" i="19"/>
  <c r="A82" i="13"/>
  <c r="D82" i="13"/>
  <c r="E82" i="13"/>
  <c r="A98" i="19"/>
  <c r="A83" i="13"/>
  <c r="D83" i="13"/>
  <c r="E83" i="13"/>
  <c r="A99" i="19"/>
  <c r="A84" i="13"/>
  <c r="D84" i="13"/>
  <c r="E84" i="13"/>
  <c r="A100" i="19"/>
  <c r="A85" i="13"/>
  <c r="D85" i="13"/>
  <c r="E85" i="13"/>
  <c r="A101" i="19"/>
  <c r="A86" i="13"/>
  <c r="D86" i="13"/>
  <c r="E86" i="13"/>
  <c r="A102" i="19"/>
  <c r="A87" i="13"/>
  <c r="D87" i="13"/>
  <c r="E87" i="13"/>
  <c r="A103" i="19"/>
  <c r="A88" i="13"/>
  <c r="D88" i="13"/>
  <c r="E88" i="13"/>
  <c r="A89" i="13"/>
  <c r="D89" i="13"/>
  <c r="E104" i="19"/>
  <c r="E89" i="13"/>
  <c r="B45" i="23"/>
  <c r="M45" i="23"/>
  <c r="B46" i="23"/>
  <c r="M46" i="23"/>
  <c r="B47" i="23"/>
  <c r="M47" i="23"/>
  <c r="B48" i="23"/>
  <c r="M48" i="23"/>
  <c r="B49" i="23"/>
  <c r="M49" i="23"/>
  <c r="B50" i="23"/>
  <c r="M50" i="23"/>
  <c r="B51" i="23"/>
  <c r="M51" i="23"/>
  <c r="B52" i="23"/>
  <c r="M52" i="23"/>
  <c r="B53" i="23"/>
  <c r="M53" i="23"/>
  <c r="B54" i="23"/>
  <c r="M54" i="23"/>
  <c r="B56" i="23"/>
  <c r="M56" i="23"/>
  <c r="B57" i="23"/>
  <c r="M57" i="23"/>
  <c r="B58" i="23"/>
  <c r="M58" i="23"/>
  <c r="B59" i="23"/>
  <c r="M59" i="23"/>
  <c r="B60" i="23"/>
  <c r="M60" i="23"/>
  <c r="B61" i="23"/>
  <c r="M61" i="23"/>
  <c r="B62" i="23"/>
  <c r="M62" i="23"/>
  <c r="B63" i="23"/>
  <c r="M63" i="23"/>
  <c r="B64" i="23"/>
  <c r="M64" i="23"/>
  <c r="B65" i="23"/>
  <c r="M65" i="23"/>
  <c r="B66" i="23"/>
  <c r="M66" i="23"/>
  <c r="B67" i="23"/>
  <c r="M67" i="23"/>
  <c r="B68" i="23"/>
  <c r="M68" i="23"/>
  <c r="B69" i="23"/>
  <c r="M69" i="23"/>
  <c r="B70" i="23"/>
  <c r="M70" i="23"/>
  <c r="B71" i="23"/>
  <c r="M71" i="23"/>
  <c r="B72" i="23"/>
  <c r="M72" i="23"/>
  <c r="B73" i="23"/>
  <c r="M73" i="23"/>
  <c r="B74" i="23"/>
  <c r="M74" i="23"/>
  <c r="B75" i="23"/>
  <c r="M75" i="23"/>
  <c r="C76" i="23"/>
  <c r="D76" i="23"/>
  <c r="E76" i="23"/>
  <c r="F76" i="23"/>
  <c r="G76" i="23"/>
  <c r="H76" i="23"/>
  <c r="I76" i="23"/>
  <c r="J76" i="23"/>
  <c r="K76" i="23"/>
  <c r="L76" i="23"/>
  <c r="M76" i="23"/>
  <c r="C77" i="23"/>
  <c r="D77" i="23"/>
  <c r="E77" i="23"/>
  <c r="F77" i="23"/>
  <c r="G77" i="23"/>
  <c r="H77" i="23"/>
  <c r="I77" i="23"/>
  <c r="J77" i="23"/>
  <c r="K77" i="23"/>
  <c r="L77" i="23"/>
  <c r="M77" i="23"/>
  <c r="D81" i="23"/>
  <c r="F81" i="23"/>
  <c r="D82" i="23"/>
  <c r="F82" i="23"/>
  <c r="D83" i="23"/>
  <c r="F83" i="23"/>
  <c r="D84" i="23"/>
  <c r="F84" i="23"/>
  <c r="D85" i="23"/>
  <c r="F85" i="23"/>
  <c r="D86" i="23"/>
  <c r="F86" i="23"/>
  <c r="D87" i="23"/>
  <c r="F87" i="23"/>
  <c r="D88" i="23"/>
  <c r="F88" i="23"/>
  <c r="D89" i="23"/>
  <c r="F89" i="23"/>
  <c r="D90" i="23"/>
  <c r="F90" i="23"/>
  <c r="E94" i="23"/>
  <c r="G94" i="23"/>
  <c r="E95" i="23"/>
  <c r="G95" i="23"/>
  <c r="E96" i="23"/>
  <c r="G96" i="23"/>
  <c r="E97" i="23"/>
  <c r="G97" i="23"/>
  <c r="E98" i="23"/>
  <c r="G98" i="23"/>
  <c r="E99" i="23"/>
  <c r="G99" i="23"/>
  <c r="E100" i="23"/>
  <c r="G100" i="23"/>
  <c r="E101" i="23"/>
  <c r="G101" i="23"/>
  <c r="E102" i="23"/>
  <c r="G102" i="23"/>
  <c r="E103" i="23"/>
  <c r="G103" i="23"/>
  <c r="E104" i="23"/>
  <c r="G104" i="23"/>
  <c r="E105" i="23"/>
  <c r="G105" i="23"/>
  <c r="E106" i="23"/>
  <c r="G106" i="23"/>
  <c r="E107" i="23"/>
  <c r="G107" i="23"/>
  <c r="E108" i="23"/>
  <c r="G108" i="23"/>
  <c r="E109" i="23"/>
  <c r="G109" i="23"/>
  <c r="E110" i="23"/>
  <c r="G110" i="23"/>
  <c r="E111" i="23"/>
  <c r="G111" i="23"/>
  <c r="E112" i="23"/>
  <c r="G112" i="23"/>
  <c r="E113" i="23"/>
  <c r="G113" i="23"/>
  <c r="E114" i="23"/>
  <c r="G114" i="23"/>
  <c r="E115" i="23"/>
  <c r="G115" i="23"/>
  <c r="E116" i="23"/>
  <c r="G116" i="23"/>
  <c r="E117" i="23"/>
  <c r="G117" i="23"/>
  <c r="E118" i="23"/>
  <c r="G118" i="23"/>
  <c r="E119" i="23"/>
  <c r="G119" i="23"/>
  <c r="E120" i="23"/>
  <c r="G120" i="23"/>
  <c r="E121" i="23"/>
  <c r="G121" i="23"/>
  <c r="E122" i="23"/>
  <c r="G122" i="23"/>
  <c r="E123" i="23"/>
  <c r="G123" i="23"/>
  <c r="E124" i="23"/>
  <c r="G124" i="23"/>
  <c r="E125" i="23"/>
  <c r="G125" i="23"/>
  <c r="E126" i="23"/>
  <c r="G126" i="23"/>
  <c r="E127" i="23"/>
  <c r="G127" i="23"/>
  <c r="E128" i="23"/>
  <c r="G128" i="23"/>
  <c r="E129" i="23"/>
  <c r="G129" i="23"/>
  <c r="E130" i="23"/>
  <c r="G130" i="23"/>
  <c r="E131" i="23"/>
  <c r="G131" i="23"/>
  <c r="E132" i="23"/>
  <c r="G132" i="23"/>
  <c r="E133" i="23"/>
  <c r="G133" i="23"/>
  <c r="E134" i="23"/>
  <c r="G134" i="23"/>
  <c r="E135" i="23"/>
  <c r="G135" i="23"/>
  <c r="A1" i="27"/>
  <c r="B1" i="27"/>
  <c r="C1" i="27"/>
  <c r="D1" i="27"/>
  <c r="E1" i="27"/>
  <c r="F1" i="27"/>
  <c r="A2" i="27"/>
  <c r="B2" i="27"/>
  <c r="C2" i="27"/>
  <c r="D2" i="27"/>
  <c r="E2" i="27"/>
  <c r="F2" i="27"/>
  <c r="A3" i="27"/>
  <c r="B3" i="27"/>
  <c r="C3" i="27"/>
  <c r="D3" i="27"/>
  <c r="E3" i="27"/>
  <c r="F3" i="27"/>
  <c r="A4" i="27"/>
  <c r="B4" i="27"/>
  <c r="C4" i="27"/>
  <c r="D4" i="27"/>
  <c r="E4" i="27"/>
  <c r="F4" i="27"/>
  <c r="A5" i="27"/>
  <c r="B5" i="27"/>
  <c r="C5" i="27"/>
  <c r="D5" i="27"/>
  <c r="E5" i="27"/>
  <c r="F5" i="27"/>
  <c r="A6" i="27"/>
  <c r="B6" i="27"/>
  <c r="C6" i="27"/>
  <c r="D6" i="27"/>
  <c r="E6" i="27"/>
  <c r="F6" i="27"/>
  <c r="A7" i="27"/>
  <c r="B7" i="27"/>
  <c r="C7" i="27"/>
  <c r="D7" i="27"/>
  <c r="E7" i="27"/>
  <c r="F7" i="27"/>
  <c r="A8" i="27"/>
  <c r="B8" i="27"/>
  <c r="C8" i="27"/>
  <c r="D8" i="27"/>
  <c r="E8" i="27"/>
  <c r="F8" i="27"/>
  <c r="A9" i="27"/>
  <c r="B9" i="27"/>
  <c r="C9" i="27"/>
  <c r="D9" i="27"/>
  <c r="E9" i="27"/>
  <c r="F9" i="27"/>
  <c r="A10" i="27"/>
  <c r="B10" i="27"/>
  <c r="C10" i="27"/>
  <c r="D10" i="27"/>
  <c r="E10" i="27"/>
  <c r="F10" i="27"/>
  <c r="A11" i="27"/>
  <c r="B11" i="27"/>
  <c r="C11" i="27"/>
  <c r="D11" i="27"/>
  <c r="E11" i="27"/>
  <c r="F11" i="27"/>
  <c r="A12" i="27"/>
  <c r="B12" i="27"/>
  <c r="C12" i="27"/>
  <c r="D12" i="27"/>
  <c r="E12" i="27"/>
  <c r="F12" i="27"/>
  <c r="A13" i="27"/>
  <c r="B13" i="27"/>
  <c r="C13" i="27"/>
  <c r="D13" i="27"/>
  <c r="E13" i="27"/>
  <c r="F13" i="27"/>
  <c r="A14" i="27"/>
  <c r="B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A48" i="27"/>
  <c r="E48" i="27"/>
  <c r="A49" i="27"/>
  <c r="E49" i="27"/>
  <c r="A50" i="27"/>
  <c r="E50" i="27"/>
  <c r="A51" i="27"/>
  <c r="E51" i="27"/>
  <c r="A52" i="27"/>
  <c r="E52" i="27"/>
  <c r="A53" i="27"/>
  <c r="E53" i="27"/>
  <c r="A56" i="27"/>
  <c r="E56" i="27"/>
  <c r="A57" i="27"/>
  <c r="E57" i="27"/>
  <c r="A58" i="27"/>
  <c r="E58" i="27"/>
  <c r="A61" i="27"/>
  <c r="C61" i="27"/>
  <c r="D61" i="27"/>
  <c r="E61" i="27"/>
  <c r="A62" i="27"/>
  <c r="D62" i="27"/>
  <c r="A63" i="27"/>
  <c r="D63" i="27"/>
  <c r="A64" i="27"/>
  <c r="D64" i="27"/>
  <c r="A65" i="27"/>
  <c r="D65" i="27"/>
  <c r="A66" i="27"/>
  <c r="D66" i="27"/>
  <c r="A67" i="27"/>
  <c r="D67" i="27"/>
  <c r="A68" i="27"/>
  <c r="D68" i="27"/>
  <c r="A69" i="27"/>
  <c r="D69" i="27"/>
  <c r="A70" i="27"/>
  <c r="D70" i="27"/>
  <c r="A71" i="27"/>
  <c r="D71" i="27"/>
  <c r="D72" i="27"/>
  <c r="E72" i="27"/>
  <c r="F61" i="27"/>
  <c r="C62" i="27"/>
  <c r="E62" i="27"/>
  <c r="F62" i="27"/>
  <c r="C63" i="27"/>
  <c r="E63" i="27"/>
  <c r="F63" i="27"/>
  <c r="C64" i="27"/>
  <c r="E64" i="27"/>
  <c r="F64" i="27"/>
  <c r="C65" i="27"/>
  <c r="E65" i="27"/>
  <c r="F65" i="27"/>
  <c r="C66" i="27"/>
  <c r="E66" i="27"/>
  <c r="F66" i="27"/>
  <c r="C67" i="27"/>
  <c r="E67" i="27"/>
  <c r="F67" i="27"/>
  <c r="C68" i="27"/>
  <c r="E68" i="27"/>
  <c r="F68" i="27"/>
  <c r="C69" i="27"/>
  <c r="E69" i="27"/>
  <c r="F69" i="27"/>
  <c r="C70" i="27"/>
  <c r="E70" i="27"/>
  <c r="F70" i="27"/>
  <c r="C71" i="27"/>
  <c r="E71" i="27"/>
  <c r="F71" i="27"/>
  <c r="F72" i="27"/>
  <c r="A75" i="27"/>
  <c r="D75" i="27"/>
  <c r="E75" i="27"/>
  <c r="F75" i="27"/>
  <c r="A76" i="27"/>
  <c r="D76" i="27"/>
  <c r="E76" i="27"/>
  <c r="F76" i="27"/>
  <c r="A77" i="27"/>
  <c r="D77" i="27"/>
  <c r="E77" i="27"/>
  <c r="F77" i="27"/>
  <c r="A78" i="27"/>
  <c r="D78" i="27"/>
  <c r="E78" i="27"/>
  <c r="F78" i="27"/>
  <c r="A79" i="27"/>
  <c r="D79" i="27"/>
  <c r="E79" i="27"/>
  <c r="F79" i="27"/>
  <c r="A80" i="27"/>
  <c r="D80" i="27"/>
  <c r="E80" i="27"/>
  <c r="F80" i="27"/>
  <c r="A81" i="27"/>
  <c r="D81" i="27"/>
  <c r="E81" i="27"/>
  <c r="F81" i="27"/>
  <c r="A82" i="27"/>
  <c r="D82" i="27"/>
  <c r="E82" i="27"/>
  <c r="F82" i="27"/>
  <c r="A83" i="27"/>
  <c r="D83" i="27"/>
  <c r="E83" i="27"/>
  <c r="F83" i="27"/>
  <c r="A84" i="27"/>
  <c r="D84" i="27"/>
  <c r="E84" i="27"/>
  <c r="F84" i="27"/>
  <c r="A85" i="27"/>
  <c r="D85" i="27"/>
  <c r="E85" i="27"/>
  <c r="F85" i="27"/>
  <c r="D86" i="27"/>
  <c r="E86" i="27"/>
  <c r="F86" i="27"/>
  <c r="A89" i="27"/>
  <c r="D89" i="27"/>
  <c r="E89" i="27"/>
  <c r="F89" i="27"/>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D100" i="27"/>
  <c r="E100" i="27"/>
  <c r="F100" i="27"/>
  <c r="E88" i="24"/>
  <c r="I88" i="24"/>
  <c r="D103" i="24"/>
  <c r="E103" i="24"/>
  <c r="B123" i="19"/>
  <c r="D106" i="24"/>
  <c r="H116" i="19"/>
  <c r="H117" i="19"/>
  <c r="H118" i="19"/>
  <c r="H119" i="19"/>
  <c r="D109" i="24"/>
  <c r="D110" i="24"/>
  <c r="D111" i="24"/>
  <c r="E111" i="24"/>
  <c r="D114" i="24"/>
  <c r="A60" i="22"/>
  <c r="A77" i="22"/>
  <c r="A94" i="22"/>
  <c r="A111" i="22"/>
  <c r="A128" i="22"/>
  <c r="A145" i="22"/>
  <c r="A162" i="22"/>
  <c r="A179" i="22"/>
  <c r="A196" i="22"/>
  <c r="A213" i="22"/>
  <c r="C213" i="22"/>
  <c r="A230" i="22"/>
  <c r="C230" i="22"/>
  <c r="A247" i="22"/>
  <c r="C247" i="22"/>
  <c r="A264" i="22"/>
  <c r="C264" i="22"/>
  <c r="A281" i="22"/>
  <c r="C281" i="22"/>
  <c r="B7" i="29"/>
  <c r="B8" i="29"/>
  <c r="B9" i="29"/>
  <c r="B10" i="29"/>
  <c r="B11" i="29"/>
  <c r="B12" i="29"/>
  <c r="B13" i="29"/>
  <c r="B14" i="29"/>
  <c r="B15" i="29"/>
  <c r="A1" i="16"/>
  <c r="B1" i="16"/>
  <c r="D1" i="16"/>
  <c r="E1" i="16"/>
  <c r="F1" i="16"/>
  <c r="G1" i="16"/>
  <c r="H1" i="16"/>
  <c r="A2" i="16"/>
  <c r="B2" i="16"/>
  <c r="D2" i="16"/>
  <c r="E2" i="16"/>
  <c r="F2" i="16"/>
  <c r="G2" i="16"/>
  <c r="H2" i="16"/>
  <c r="A3" i="16"/>
  <c r="B3" i="16"/>
  <c r="D3" i="16"/>
  <c r="E3" i="16"/>
  <c r="F3" i="16"/>
  <c r="G3" i="16"/>
  <c r="H3" i="16"/>
  <c r="A4" i="16"/>
  <c r="B4" i="16"/>
  <c r="D4" i="16"/>
  <c r="E4" i="16"/>
  <c r="F4" i="16"/>
  <c r="G4" i="16"/>
  <c r="H4" i="16"/>
  <c r="A5" i="16"/>
  <c r="B5" i="16"/>
  <c r="D5" i="16"/>
  <c r="E5" i="16"/>
  <c r="F5" i="16"/>
  <c r="G5" i="16"/>
  <c r="H5" i="16"/>
  <c r="A6" i="16"/>
  <c r="B6" i="16"/>
  <c r="D6" i="16"/>
  <c r="E6" i="16"/>
  <c r="F6" i="16"/>
  <c r="G6" i="16"/>
  <c r="H6" i="16"/>
  <c r="A7" i="16"/>
  <c r="B7" i="16"/>
  <c r="D7" i="16"/>
  <c r="E7" i="16"/>
  <c r="F7" i="16"/>
  <c r="G7" i="16"/>
  <c r="H7" i="16"/>
  <c r="A8" i="16"/>
  <c r="B8" i="16"/>
  <c r="D8" i="16"/>
  <c r="E8" i="16"/>
  <c r="F8" i="16"/>
  <c r="G8" i="16"/>
  <c r="H8" i="16"/>
  <c r="A9" i="16"/>
  <c r="B9" i="16"/>
  <c r="D9" i="16"/>
  <c r="E9" i="16"/>
  <c r="F9" i="16"/>
  <c r="G9" i="16"/>
  <c r="H9" i="16"/>
  <c r="A10" i="16"/>
  <c r="B10" i="16"/>
  <c r="D10" i="16"/>
  <c r="E10" i="16"/>
  <c r="F10" i="16"/>
  <c r="G10" i="16"/>
  <c r="H10" i="16"/>
  <c r="A11" i="16"/>
  <c r="B11" i="16"/>
  <c r="D11" i="16"/>
  <c r="E11" i="16"/>
  <c r="F11" i="16"/>
  <c r="G11" i="16"/>
  <c r="H11" i="16"/>
  <c r="A12" i="16"/>
  <c r="B12" i="16"/>
  <c r="D12" i="16"/>
  <c r="E12" i="16"/>
  <c r="F12" i="16"/>
  <c r="G12" i="16"/>
  <c r="H12" i="16"/>
  <c r="A13" i="16"/>
  <c r="B13" i="16"/>
  <c r="D13" i="16"/>
  <c r="E13" i="16"/>
  <c r="F13" i="16"/>
  <c r="G13" i="16"/>
  <c r="H13" i="16"/>
  <c r="A14" i="16"/>
  <c r="B14" i="16"/>
  <c r="D14" i="16"/>
  <c r="E14" i="16"/>
  <c r="F14" i="16"/>
  <c r="G14" i="16"/>
  <c r="H14" i="16"/>
  <c r="A15" i="16"/>
  <c r="B15" i="16"/>
  <c r="D15" i="16"/>
  <c r="E15" i="16"/>
  <c r="F15" i="16"/>
  <c r="G15" i="16"/>
  <c r="H15" i="16"/>
  <c r="A16" i="16"/>
  <c r="B16" i="16"/>
  <c r="D16" i="16"/>
  <c r="E16" i="16"/>
  <c r="F16" i="16"/>
  <c r="G16" i="16"/>
  <c r="H16" i="16"/>
  <c r="A17" i="16"/>
  <c r="B17" i="16"/>
  <c r="D17" i="16"/>
  <c r="E17" i="16"/>
  <c r="F17" i="16"/>
  <c r="G17" i="16"/>
  <c r="H17" i="16"/>
  <c r="A18" i="16"/>
  <c r="B18" i="16"/>
  <c r="D18" i="16"/>
  <c r="E18" i="16"/>
  <c r="F18" i="16"/>
  <c r="G18" i="16"/>
  <c r="H18" i="16"/>
  <c r="A19" i="16"/>
  <c r="B19" i="16"/>
  <c r="D19" i="16"/>
  <c r="E19" i="16"/>
  <c r="F19" i="16"/>
  <c r="G19" i="16"/>
  <c r="H19" i="16"/>
  <c r="A20" i="16"/>
  <c r="B20" i="16"/>
  <c r="D20" i="16"/>
  <c r="E20" i="16"/>
  <c r="F20" i="16"/>
  <c r="G20" i="16"/>
  <c r="H20" i="16"/>
  <c r="A21" i="16"/>
  <c r="B21" i="16"/>
  <c r="D21" i="16"/>
  <c r="E21" i="16"/>
  <c r="F21" i="16"/>
  <c r="G21" i="16"/>
  <c r="H21" i="16"/>
  <c r="A22" i="16"/>
  <c r="B22" i="16"/>
  <c r="D22" i="16"/>
  <c r="E22" i="16"/>
  <c r="F22" i="16"/>
  <c r="G22" i="16"/>
  <c r="H22" i="16"/>
  <c r="A23" i="16"/>
  <c r="B23" i="16"/>
  <c r="D23" i="16"/>
  <c r="E23" i="16"/>
  <c r="F23" i="16"/>
  <c r="G23" i="16"/>
  <c r="H23" i="16"/>
  <c r="A24" i="16"/>
  <c r="B24" i="16"/>
  <c r="D24" i="16"/>
  <c r="E24" i="16"/>
  <c r="F24" i="16"/>
  <c r="G24" i="16"/>
  <c r="H24" i="16"/>
  <c r="A25" i="16"/>
  <c r="B25" i="16"/>
  <c r="D25" i="16"/>
  <c r="E25" i="16"/>
  <c r="F25" i="16"/>
  <c r="G25" i="16"/>
  <c r="H25" i="16"/>
  <c r="A26" i="16"/>
  <c r="B26" i="16"/>
  <c r="D26" i="16"/>
  <c r="E26" i="16"/>
  <c r="F26" i="16"/>
  <c r="G26" i="16"/>
  <c r="H26" i="16"/>
  <c r="A27" i="16"/>
  <c r="B27" i="16"/>
  <c r="D27" i="16"/>
  <c r="E27" i="16"/>
  <c r="F27" i="16"/>
  <c r="G27" i="16"/>
  <c r="H27" i="16"/>
  <c r="A28" i="16"/>
  <c r="B28" i="16"/>
  <c r="D28" i="16"/>
  <c r="E28" i="16"/>
  <c r="F28" i="16"/>
  <c r="G28" i="16"/>
  <c r="H28" i="16"/>
  <c r="A29" i="16"/>
  <c r="B29" i="16"/>
  <c r="D29" i="16"/>
  <c r="E29" i="16"/>
  <c r="F29" i="16"/>
  <c r="G29" i="16"/>
  <c r="H29" i="16"/>
  <c r="A30" i="16"/>
  <c r="B30" i="16"/>
  <c r="D30" i="16"/>
  <c r="E30" i="16"/>
  <c r="F30" i="16"/>
  <c r="G30" i="16"/>
  <c r="H30" i="16"/>
  <c r="A31" i="16"/>
  <c r="B31" i="16"/>
  <c r="D31" i="16"/>
  <c r="E31" i="16"/>
  <c r="G31" i="16"/>
  <c r="H31" i="16"/>
  <c r="A32" i="16"/>
  <c r="B32" i="16"/>
  <c r="D32" i="16"/>
  <c r="E32" i="16"/>
  <c r="G32" i="16"/>
  <c r="H32" i="16"/>
  <c r="A33" i="16"/>
  <c r="B33" i="16"/>
  <c r="D33" i="16"/>
  <c r="E33" i="16"/>
  <c r="G33" i="16"/>
  <c r="H33" i="16"/>
  <c r="A34" i="16"/>
  <c r="B34" i="16"/>
  <c r="D34" i="16"/>
  <c r="E34" i="16"/>
  <c r="G34" i="16"/>
  <c r="H34" i="16"/>
  <c r="A35" i="16"/>
  <c r="B35" i="16"/>
  <c r="D35" i="16"/>
  <c r="E35" i="16"/>
  <c r="F35" i="16"/>
  <c r="G35" i="16"/>
  <c r="H35" i="16"/>
  <c r="A36" i="16"/>
  <c r="B36" i="16"/>
  <c r="D36" i="16"/>
  <c r="E36" i="16"/>
  <c r="F36" i="16"/>
  <c r="G36" i="16"/>
  <c r="H36" i="16"/>
  <c r="A37" i="16"/>
  <c r="B37" i="16"/>
  <c r="D37" i="16"/>
  <c r="E37" i="16"/>
  <c r="F37" i="16"/>
  <c r="G37" i="16"/>
  <c r="H37" i="16"/>
  <c r="A38" i="16"/>
  <c r="B38" i="16"/>
  <c r="D38" i="16"/>
  <c r="E38" i="16"/>
  <c r="F38" i="16"/>
  <c r="G38" i="16"/>
  <c r="H38" i="16"/>
  <c r="A39" i="16"/>
  <c r="B39" i="16"/>
  <c r="D39" i="16"/>
  <c r="E39" i="16"/>
  <c r="F39" i="16"/>
  <c r="G39" i="16"/>
  <c r="H39" i="16"/>
  <c r="A40" i="16"/>
  <c r="B40" i="16"/>
  <c r="D40" i="16"/>
  <c r="E40" i="16"/>
  <c r="F40" i="16"/>
  <c r="G40" i="16"/>
  <c r="H40" i="16"/>
  <c r="A41" i="16"/>
  <c r="B41" i="16"/>
  <c r="D41" i="16"/>
  <c r="E41" i="16"/>
  <c r="F41" i="16"/>
  <c r="G41" i="16"/>
  <c r="H41" i="16"/>
  <c r="A42" i="16"/>
  <c r="B42" i="16"/>
  <c r="D42" i="16"/>
  <c r="E42" i="16"/>
  <c r="F42" i="16"/>
  <c r="G42" i="16"/>
  <c r="H42" i="16"/>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1" i="19"/>
  <c r="B1" i="19"/>
  <c r="C1" i="19"/>
  <c r="D1" i="19"/>
  <c r="E1" i="19"/>
  <c r="F1" i="19"/>
  <c r="A2" i="19"/>
  <c r="B2" i="19"/>
  <c r="C2" i="19"/>
  <c r="D2" i="19"/>
  <c r="E2" i="19"/>
  <c r="F2" i="19"/>
  <c r="A3" i="19"/>
  <c r="B3" i="19"/>
  <c r="C3" i="19"/>
  <c r="D3" i="19"/>
  <c r="E3" i="19"/>
  <c r="F3" i="19"/>
  <c r="A4" i="19"/>
  <c r="C4" i="19"/>
  <c r="D4" i="19"/>
  <c r="E4" i="19"/>
  <c r="F4" i="19"/>
  <c r="A5" i="19"/>
  <c r="C5" i="19"/>
  <c r="D5" i="19"/>
  <c r="E5" i="19"/>
  <c r="F5" i="19"/>
  <c r="A6" i="19"/>
  <c r="C6" i="19"/>
  <c r="D6" i="19"/>
  <c r="E6" i="19"/>
  <c r="F6" i="19"/>
  <c r="A7" i="19"/>
  <c r="C7" i="19"/>
  <c r="D7" i="19"/>
  <c r="E7" i="19"/>
  <c r="F7" i="19"/>
  <c r="A8" i="19"/>
  <c r="C8" i="19"/>
  <c r="D8" i="19"/>
  <c r="E8" i="19"/>
  <c r="F8" i="19"/>
  <c r="A9" i="19"/>
  <c r="C9" i="19"/>
  <c r="D9" i="19"/>
  <c r="E9" i="19"/>
  <c r="F9" i="19"/>
  <c r="A10" i="19"/>
  <c r="C10" i="19"/>
  <c r="D10" i="19"/>
  <c r="E10" i="19"/>
  <c r="F10" i="19"/>
  <c r="A11" i="19"/>
  <c r="C11" i="19"/>
  <c r="D11" i="19"/>
  <c r="E11" i="19"/>
  <c r="F11" i="19"/>
  <c r="A12" i="19"/>
  <c r="C12" i="19"/>
  <c r="D12" i="19"/>
  <c r="E12" i="19"/>
  <c r="F12" i="19"/>
  <c r="A13" i="19"/>
  <c r="C13" i="19"/>
  <c r="D13" i="19"/>
  <c r="E13" i="19"/>
  <c r="F13" i="19"/>
  <c r="A14" i="19"/>
  <c r="C14" i="19"/>
  <c r="D14" i="19"/>
  <c r="E14" i="19"/>
  <c r="F14" i="19"/>
  <c r="A15" i="19"/>
  <c r="B15" i="19"/>
  <c r="C15" i="19"/>
  <c r="D15" i="19"/>
  <c r="E15" i="19"/>
  <c r="F15" i="19"/>
  <c r="A16" i="19"/>
  <c r="B16" i="19"/>
  <c r="C16" i="19"/>
  <c r="D16" i="19"/>
  <c r="E16" i="19"/>
  <c r="F16" i="19"/>
  <c r="A17" i="19"/>
  <c r="B17" i="19"/>
  <c r="C17" i="19"/>
  <c r="D17" i="19"/>
  <c r="E17" i="19"/>
  <c r="F17" i="19"/>
  <c r="A18" i="19"/>
  <c r="B18" i="19"/>
  <c r="C18" i="19"/>
  <c r="D18" i="19"/>
  <c r="E18" i="19"/>
  <c r="F18" i="19"/>
  <c r="A19" i="19"/>
  <c r="B19" i="19"/>
  <c r="C19" i="19"/>
  <c r="D19" i="19"/>
  <c r="E19" i="19"/>
  <c r="F19" i="19"/>
  <c r="A20" i="19"/>
  <c r="B20" i="19"/>
  <c r="C20" i="19"/>
  <c r="D20" i="19"/>
  <c r="E20" i="19"/>
  <c r="F20" i="19"/>
  <c r="A21" i="19"/>
  <c r="B21" i="19"/>
  <c r="C21" i="19"/>
  <c r="D21" i="19"/>
  <c r="E21" i="19"/>
  <c r="F21" i="19"/>
  <c r="A22" i="19"/>
  <c r="B22" i="19"/>
  <c r="C22" i="19"/>
  <c r="D22" i="19"/>
  <c r="E22" i="19"/>
  <c r="F22" i="19"/>
  <c r="A23" i="19"/>
  <c r="B23" i="19"/>
  <c r="C23" i="19"/>
  <c r="D23" i="19"/>
  <c r="E23" i="19"/>
  <c r="F23" i="19"/>
  <c r="A24" i="19"/>
  <c r="B24" i="19"/>
  <c r="C24" i="19"/>
  <c r="D24" i="19"/>
  <c r="E24" i="19"/>
  <c r="F24" i="19"/>
  <c r="A25" i="19"/>
  <c r="B25" i="19"/>
  <c r="C25" i="19"/>
  <c r="D25" i="19"/>
  <c r="E25" i="19"/>
  <c r="F25" i="19"/>
  <c r="A26" i="19"/>
  <c r="B26" i="19"/>
  <c r="C26" i="19"/>
  <c r="D26" i="19"/>
  <c r="E26" i="19"/>
  <c r="F26" i="19"/>
  <c r="A27" i="19"/>
  <c r="B27" i="19"/>
  <c r="C27" i="19"/>
  <c r="D27" i="19"/>
  <c r="E27" i="19"/>
  <c r="F27" i="19"/>
  <c r="A28" i="19"/>
  <c r="B28" i="19"/>
  <c r="C28" i="19"/>
  <c r="D28" i="19"/>
  <c r="E28" i="19"/>
  <c r="F28" i="19"/>
  <c r="A29" i="19"/>
  <c r="B29" i="19"/>
  <c r="C29" i="19"/>
  <c r="D29" i="19"/>
  <c r="E29" i="19"/>
  <c r="F29" i="19"/>
  <c r="A30" i="19"/>
  <c r="B30" i="19"/>
  <c r="C30" i="19"/>
  <c r="D30" i="19"/>
  <c r="E30" i="19"/>
  <c r="F30" i="19"/>
  <c r="A31" i="19"/>
  <c r="B31" i="19"/>
  <c r="C31" i="19"/>
  <c r="D31" i="19"/>
  <c r="E31" i="19"/>
  <c r="F31" i="19"/>
  <c r="A32" i="19"/>
  <c r="C32" i="19"/>
  <c r="D32" i="19"/>
  <c r="E32" i="19"/>
  <c r="F32" i="19"/>
  <c r="A33" i="19"/>
  <c r="B33" i="19"/>
  <c r="C33" i="19"/>
  <c r="D33" i="19"/>
  <c r="E33" i="19"/>
  <c r="F33" i="19"/>
  <c r="A34" i="19"/>
  <c r="B34" i="19"/>
  <c r="C34" i="19"/>
  <c r="D34" i="19"/>
  <c r="E34" i="19"/>
  <c r="F34" i="19"/>
  <c r="A35" i="19"/>
  <c r="B35" i="19"/>
  <c r="C35" i="19"/>
  <c r="D35" i="19"/>
  <c r="E35" i="19"/>
  <c r="F35" i="19"/>
  <c r="A36" i="19"/>
  <c r="B36" i="19"/>
  <c r="C36" i="19"/>
  <c r="D36" i="19"/>
  <c r="E36" i="19"/>
  <c r="F36" i="19"/>
  <c r="A37" i="19"/>
  <c r="B37" i="19"/>
  <c r="C37" i="19"/>
  <c r="D37" i="19"/>
  <c r="E37" i="19"/>
  <c r="F37" i="19"/>
  <c r="A38" i="19"/>
  <c r="B38" i="19"/>
  <c r="C38" i="19"/>
  <c r="D38" i="19"/>
  <c r="E38" i="19"/>
  <c r="F38" i="19"/>
  <c r="A39" i="19"/>
  <c r="B39" i="19"/>
  <c r="C39" i="19"/>
  <c r="D39" i="19"/>
  <c r="E39" i="19"/>
  <c r="F39" i="19"/>
  <c r="A40" i="19"/>
  <c r="B40" i="19"/>
  <c r="C40" i="19"/>
  <c r="D40" i="19"/>
  <c r="E40" i="19"/>
  <c r="F40" i="19"/>
  <c r="A41" i="19"/>
  <c r="B41" i="19"/>
  <c r="C41" i="19"/>
  <c r="D41" i="19"/>
  <c r="E41" i="19"/>
  <c r="F41" i="19"/>
  <c r="A42" i="19"/>
  <c r="B42" i="19"/>
  <c r="C42" i="19"/>
  <c r="D42" i="19"/>
  <c r="E42" i="19"/>
  <c r="F42" i="19"/>
  <c r="A43" i="19"/>
  <c r="B43" i="19"/>
  <c r="C43" i="19"/>
  <c r="D43" i="19"/>
  <c r="E43" i="19"/>
  <c r="F43" i="19"/>
  <c r="C47" i="19"/>
  <c r="D47" i="19"/>
  <c r="D48" i="19"/>
  <c r="D50" i="19"/>
  <c r="F79" i="19"/>
  <c r="F80" i="19"/>
  <c r="F81" i="19"/>
  <c r="F82" i="19"/>
  <c r="F83" i="19"/>
  <c r="F84" i="19"/>
  <c r="F85" i="19"/>
  <c r="F86" i="19"/>
  <c r="F87" i="19"/>
  <c r="F88" i="19"/>
  <c r="F89" i="19"/>
  <c r="F90" i="19"/>
  <c r="F93" i="19"/>
  <c r="F94" i="19"/>
  <c r="F95" i="19"/>
  <c r="F96" i="19"/>
  <c r="F97" i="19"/>
  <c r="F98" i="19"/>
  <c r="F99" i="19"/>
  <c r="F100" i="19"/>
  <c r="F101" i="19"/>
  <c r="F102" i="19"/>
  <c r="F103" i="19"/>
  <c r="F104" i="19"/>
  <c r="B107" i="19"/>
  <c r="C107" i="19"/>
  <c r="D107" i="19"/>
  <c r="E107" i="19"/>
  <c r="F10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108" i="19"/>
  <c r="D108" i="19"/>
  <c r="E108" i="19"/>
  <c r="B109" i="19"/>
  <c r="C109" i="19"/>
  <c r="D109" i="19"/>
  <c r="E109" i="19"/>
  <c r="F109" i="19"/>
  <c r="C110" i="19"/>
  <c r="D110" i="19"/>
  <c r="E110" i="19"/>
  <c r="F110" i="19"/>
  <c r="B111" i="19"/>
  <c r="C111" i="19"/>
  <c r="D111" i="19"/>
  <c r="E111" i="19"/>
  <c r="F111" i="19"/>
  <c r="G116" i="19"/>
  <c r="G117" i="19"/>
  <c r="G118" i="19"/>
  <c r="G119" i="19"/>
  <c r="C120" i="19"/>
  <c r="E120" i="19"/>
  <c r="G120" i="19"/>
  <c r="H120" i="19"/>
  <c r="I120" i="19"/>
  <c r="B124"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A1" i="1"/>
  <c r="B1" i="1"/>
  <c r="C1" i="1"/>
  <c r="D1" i="1"/>
  <c r="E1" i="1"/>
  <c r="F1" i="1"/>
  <c r="A2" i="1"/>
  <c r="B2" i="1"/>
  <c r="C2" i="1"/>
  <c r="D2" i="1"/>
  <c r="E2" i="1"/>
  <c r="F2" i="1"/>
  <c r="A3" i="1"/>
  <c r="B3" i="1"/>
  <c r="C3" i="1"/>
  <c r="D3" i="1"/>
  <c r="E3" i="1"/>
  <c r="F3" i="1"/>
  <c r="A4" i="1"/>
  <c r="B4" i="1"/>
  <c r="C4" i="1"/>
  <c r="D4" i="1"/>
  <c r="E4" i="1"/>
  <c r="F4" i="1"/>
  <c r="A5" i="1"/>
  <c r="B5" i="1"/>
  <c r="C5" i="1"/>
  <c r="D5" i="1"/>
  <c r="E5" i="1"/>
  <c r="F5" i="1"/>
  <c r="A6" i="1"/>
  <c r="B6" i="1"/>
  <c r="C6" i="1"/>
  <c r="D6" i="1"/>
  <c r="E6" i="1"/>
  <c r="F6" i="1"/>
  <c r="A7" i="1"/>
  <c r="B7" i="1"/>
  <c r="C7" i="1"/>
  <c r="D7" i="1"/>
  <c r="E7" i="1"/>
  <c r="F7" i="1"/>
  <c r="A8" i="1"/>
  <c r="B8" i="1"/>
  <c r="C8" i="1"/>
  <c r="D8" i="1"/>
  <c r="E8" i="1"/>
  <c r="F8" i="1"/>
  <c r="A9" i="1"/>
  <c r="B9" i="1"/>
  <c r="C9" i="1"/>
  <c r="D9" i="1"/>
  <c r="E9" i="1"/>
  <c r="F9" i="1"/>
  <c r="A10" i="1"/>
  <c r="B10" i="1"/>
  <c r="C10" i="1"/>
  <c r="D10" i="1"/>
  <c r="E10" i="1"/>
  <c r="F10" i="1"/>
  <c r="A11" i="1"/>
  <c r="B11" i="1"/>
  <c r="C11" i="1"/>
  <c r="D11" i="1"/>
  <c r="E11" i="1"/>
  <c r="F11" i="1"/>
  <c r="A12" i="1"/>
  <c r="B12" i="1"/>
  <c r="C12" i="1"/>
  <c r="D12" i="1"/>
  <c r="E12" i="1"/>
  <c r="F12" i="1"/>
  <c r="A13" i="1"/>
  <c r="B13" i="1"/>
  <c r="C13" i="1"/>
  <c r="D13" i="1"/>
  <c r="E13" i="1"/>
  <c r="F13" i="1"/>
  <c r="A14" i="1"/>
  <c r="B14" i="1"/>
  <c r="C14" i="1"/>
  <c r="D14" i="1"/>
  <c r="E14" i="1"/>
  <c r="F14" i="1"/>
  <c r="A15" i="1"/>
  <c r="B15" i="1"/>
  <c r="C15" i="1"/>
  <c r="D15" i="1"/>
  <c r="E15" i="1"/>
  <c r="F15" i="1"/>
  <c r="A16" i="1"/>
  <c r="B16" i="1"/>
  <c r="C16" i="1"/>
  <c r="D16" i="1"/>
  <c r="E16" i="1"/>
  <c r="F16" i="1"/>
  <c r="A17" i="1"/>
  <c r="B17" i="1"/>
  <c r="C17" i="1"/>
  <c r="D17" i="1"/>
  <c r="E17" i="1"/>
  <c r="F17" i="1"/>
  <c r="A18" i="1"/>
  <c r="B18" i="1"/>
  <c r="C18" i="1"/>
  <c r="D18" i="1"/>
  <c r="E18" i="1"/>
  <c r="F18" i="1"/>
  <c r="A19" i="1"/>
  <c r="B19" i="1"/>
  <c r="C19" i="1"/>
  <c r="D19" i="1"/>
  <c r="E19" i="1"/>
  <c r="F19" i="1"/>
  <c r="A20" i="1"/>
  <c r="B20" i="1"/>
  <c r="C20" i="1"/>
  <c r="D20" i="1"/>
  <c r="E20" i="1"/>
  <c r="F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57" i="1"/>
  <c r="B61" i="1"/>
  <c r="B62" i="1"/>
  <c r="B63" i="1"/>
  <c r="B64" i="1"/>
  <c r="B65" i="1"/>
  <c r="B66" i="1"/>
  <c r="B67" i="1"/>
  <c r="B68" i="1"/>
  <c r="B69" i="1"/>
  <c r="B71" i="1"/>
  <c r="B72" i="1"/>
  <c r="B73" i="1"/>
  <c r="B74" i="1"/>
  <c r="B75" i="1"/>
  <c r="B76" i="1"/>
  <c r="B77" i="1"/>
  <c r="B78" i="1"/>
  <c r="B79" i="1"/>
  <c r="A1" i="5"/>
  <c r="B1" i="5"/>
  <c r="C1" i="5"/>
  <c r="D1" i="5"/>
  <c r="E1"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C79" i="1"/>
  <c r="C78" i="1"/>
  <c r="C77" i="1"/>
  <c r="C76" i="1"/>
  <c r="C75" i="1"/>
  <c r="C74" i="1"/>
  <c r="C73" i="1"/>
  <c r="C72" i="1"/>
  <c r="C71" i="1"/>
  <c r="C69" i="1"/>
  <c r="C68" i="1"/>
  <c r="C67" i="1"/>
  <c r="C66" i="1"/>
  <c r="C65" i="1"/>
  <c r="C64" i="1"/>
  <c r="C63" i="1"/>
  <c r="C61" i="1"/>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rgb="FF000000"/>
            <rFont val="Arial"/>
            <family val="2"/>
          </rPr>
          <t>Establish traceability between the tests and requirements.</t>
        </r>
      </text>
    </comment>
    <comment ref="B55" authorId="0" shapeId="0" xr:uid="{00000000-0006-0000-0800-000002000000}">
      <text>
        <r>
          <rPr>
            <sz val="9"/>
            <color rgb="FF000000"/>
            <rFont val="Arial"/>
            <family val="2"/>
          </rPr>
          <t>Defines observable tests that have quantifiable resutls.</t>
        </r>
      </text>
    </comment>
    <comment ref="C55" authorId="0" shapeId="0" xr:uid="{00000000-0006-0000-0800-000003000000}">
      <text>
        <r>
          <rPr>
            <sz val="10"/>
            <color rgb="FF000000"/>
            <rFont val="Tahoma"/>
            <family val="2"/>
          </rPr>
          <t xml:space="preserve">Provides specifics the values used by the test.
</t>
        </r>
      </text>
    </comment>
    <comment ref="D55" authorId="0" shapeId="0" xr:uid="{00000000-0006-0000-0800-000004000000}">
      <text>
        <r>
          <rPr>
            <sz val="9"/>
            <color rgb="FF000000"/>
            <rFont val="Arial"/>
            <family val="2"/>
          </rPr>
          <t xml:space="preserve">Specifies the result that that the test is anticipated to produce.   
</t>
        </r>
        <r>
          <rPr>
            <sz val="9"/>
            <color rgb="FF000000"/>
            <rFont val="Arial"/>
            <family val="2"/>
          </rPr>
          <t xml:space="preserve">
</t>
        </r>
        <r>
          <rPr>
            <sz val="9"/>
            <color rgb="FF000000"/>
            <rFont val="Arial"/>
            <family val="2"/>
          </rPr>
          <t xml:space="preserve">
</t>
        </r>
        <r>
          <rPr>
            <sz val="9"/>
            <color rgb="FF000000"/>
            <rFont val="Arial"/>
            <family val="2"/>
          </rPr>
          <t>Note:  An expected result of "performs as expected" is not  sufficient.</t>
        </r>
      </text>
    </comment>
    <comment ref="F55" authorId="0" shapeId="0" xr:uid="{00000000-0006-0000-0800-000005000000}">
      <text>
        <r>
          <rPr>
            <sz val="9"/>
            <color rgb="FF000000"/>
            <rFont val="Arial"/>
            <family val="2"/>
          </rPr>
          <t xml:space="preserve">Defines the result of running the test in relation to the expected result.  </t>
        </r>
      </text>
    </comment>
    <comment ref="G55" authorId="0" shapeId="0" xr:uid="{00000000-0006-0000-0800-000006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indexed="81"/>
            <rFont val="Tahoma"/>
            <family val="2"/>
          </rPr>
          <t>Estimate the number of new lines of production code that provide new functionality to meet the specifications of 
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indexed="81"/>
            <rFont val="Arial"/>
            <family val="2"/>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<sst xmlns="http://schemas.openxmlformats.org/spreadsheetml/2006/main" count="1335" uniqueCount="677">
  <si>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</si>
  <si>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</si>
  <si>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</si>
  <si>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</si>
  <si>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</si>
  <si>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</si>
  <si>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</si>
  <si>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</si>
  <si>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</si>
  <si>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</si>
  <si>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</si>
  <si>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</si>
  <si>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</si>
  <si>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</si>
  <si>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</si>
  <si>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</si>
  <si>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</si>
  <si>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</si>
  <si>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</si>
  <si>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</si>
  <si>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</si>
  <si>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</si>
  <si>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</si>
  <si>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</si>
  <si>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</si>
  <si>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</si>
  <si>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</si>
  <si>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</si>
  <si>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</si>
  <si>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</si>
  <si>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</si>
  <si>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</si>
  <si>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</si>
  <si>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</si>
  <si>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</si>
  <si>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</si>
  <si>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</si>
  <si>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</si>
  <si>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</si>
  <si>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</si>
  <si>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</si>
  <si>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</si>
  <si>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</si>
  <si>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</si>
  <si>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</si>
  <si>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</si>
  <si>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</si>
  <si>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</si>
  <si>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</si>
  <si>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</si>
  <si>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</si>
  <si>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</si>
  <si>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</si>
  <si>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</si>
  <si>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</si>
  <si>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</si>
  <si>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</si>
  <si>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</si>
  <si>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</si>
  <si>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</si>
  <si>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</si>
  <si>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</si>
  <si>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</si>
  <si>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</si>
  <si>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</si>
  <si>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</si>
  <si>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</si>
  <si>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</si>
  <si>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</si>
  <si>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</si>
  <si>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</si>
  <si>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</si>
  <si>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</si>
  <si>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</si>
  <si>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</si>
  <si>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</si>
  <si>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</si>
  <si>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</si>
  <si>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</si>
  <si>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</si>
  <si>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</si>
  <si>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</si>
  <si>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</si>
  <si>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</si>
  <si>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</si>
  <si>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</si>
  <si>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</si>
  <si>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</si>
  <si>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</si>
  <si>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</si>
  <si>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</si>
  <si>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</si>
  <si>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</si>
  <si>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</si>
  <si>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</si>
  <si>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</si>
  <si>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</si>
  <si>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</si>
  <si>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</si>
  <si>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</si>
  <si>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</si>
  <si>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</si>
  <si>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</si>
  <si>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</si>
  <si>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</si>
  <si>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</si>
  <si>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</si>
  <si>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</si>
  <si>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</si>
  <si>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</si>
  <si>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</si>
  <si>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</si>
  <si>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</si>
  <si>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</si>
  <si>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</si>
  <si>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</si>
  <si>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</si>
  <si>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</si>
  <si>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</si>
  <si>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</si>
  <si>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</si>
  <si>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</si>
  <si>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</si>
  <si>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</si>
  <si>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</si>
  <si>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</si>
  <si>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</si>
  <si>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</si>
  <si>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</si>
  <si>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</si>
  <si>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</si>
  <si>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</si>
  <si>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</si>
  <si>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</si>
  <si>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</si>
  <si>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</si>
  <si>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</si>
  <si>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</si>
  <si>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</si>
  <si>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</si>
  <si>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</si>
  <si>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</si>
  <si>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</si>
  <si>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</si>
  <si>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</si>
  <si>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</si>
  <si>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</si>
  <si>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</si>
  <si>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</si>
  <si>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</si>
  <si>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</si>
  <si>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</si>
  <si>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</si>
  <si>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</si>
  <si>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</si>
  <si>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</si>
  <si>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</si>
  <si>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</si>
  <si>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</si>
  <si>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</si>
  <si>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</si>
  <si>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</si>
  <si>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</si>
  <si>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</si>
  <si>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</si>
  <si>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</si>
  <si>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</si>
  <si>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</si>
  <si>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</si>
  <si>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</si>
  <si>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</si>
  <si>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</si>
  <si>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</si>
  <si>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</si>
  <si>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</si>
  <si>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</si>
  <si>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</si>
  <si>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</si>
  <si>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</si>
  <si>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</si>
  <si>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</si>
  <si>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</si>
  <si>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</si>
  <si>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</si>
  <si>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</si>
  <si>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</si>
  <si>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</si>
  <si>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</si>
  <si>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</si>
  <si>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</si>
  <si>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</si>
  <si>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</si>
  <si>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</si>
  <si>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</si>
  <si>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</si>
  <si>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</si>
  <si>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</si>
  <si>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</si>
  <si>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</si>
  <si>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</si>
  <si>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</si>
  <si>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</si>
  <si>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</si>
  <si>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</si>
  <si>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</si>
  <si>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</si>
  <si>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</si>
  <si>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</si>
  <si>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</si>
  <si>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</si>
  <si>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</si>
  <si>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</si>
  <si>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</si>
  <si>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</si>
  <si>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</si>
  <si>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</si>
  <si>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</si>
  <si>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</si>
  <si>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</si>
  <si>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</si>
  <si>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</si>
  <si>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</si>
  <si>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</si>
  <si>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</si>
  <si>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</si>
  <si>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</si>
  <si>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</si>
  <si>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</si>
  <si>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</si>
  <si>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</si>
  <si>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</si>
  <si>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</si>
  <si>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</si>
  <si>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</si>
  <si>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</si>
  <si>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</si>
  <si>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</si>
  <si>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</si>
  <si>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</si>
  <si>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</si>
  <si>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</si>
  <si>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</si>
  <si>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</si>
  <si>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</si>
  <si>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</si>
  <si>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</si>
  <si>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</si>
  <si>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</si>
  <si>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</si>
  <si>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</si>
  <si>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</si>
  <si>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</si>
  <si>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</si>
  <si>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</si>
  <si>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</si>
  <si>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</si>
  <si>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</si>
  <si>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</si>
  <si>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</si>
  <si>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</si>
  <si>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</si>
  <si>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</si>
  <si>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</si>
  <si>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</si>
  <si>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</si>
  <si>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</si>
  <si>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</si>
  <si>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</si>
  <si>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</si>
  <si>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</si>
  <si>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</si>
  <si>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</si>
  <si>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</si>
  <si>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</si>
  <si>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</si>
  <si>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</si>
  <si>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</si>
  <si>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</si>
  <si>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</si>
  <si>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</si>
  <si>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</si>
  <si>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</si>
  <si>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</si>
  <si>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</si>
  <si>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</si>
  <si>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</si>
  <si>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</si>
  <si>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</si>
  <si>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</si>
  <si>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</si>
  <si>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</si>
  <si>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</si>
  <si>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</si>
  <si>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</si>
  <si>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</si>
  <si>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</si>
  <si>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</si>
  <si>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</si>
  <si>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</si>
  <si>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</si>
  <si>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</si>
  <si>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</si>
  <si>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</si>
  <si>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</si>
  <si>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</si>
  <si>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</si>
  <si>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</si>
  <si>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</si>
  <si>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</si>
  <si>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</si>
  <si>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</si>
  <si>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</si>
  <si>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</si>
  <si>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</si>
  <si>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</si>
  <si>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</si>
  <si>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</si>
  <si>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</si>
  <si>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</si>
  <si>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</si>
  <si>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</si>
  <si>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</si>
  <si>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</si>
  <si>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</si>
  <si>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</si>
  <si>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</si>
  <si>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</si>
  <si>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</si>
  <si>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</si>
  <si>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</si>
  <si>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</si>
  <si>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</si>
  <si>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</si>
  <si>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</si>
  <si>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</si>
  <si>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</si>
  <si>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</si>
  <si>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</si>
  <si>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</si>
  <si>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</si>
  <si>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</si>
  <si>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</si>
  <si>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</si>
  <si>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</si>
  <si>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</si>
  <si>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</si>
  <si>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</si>
  <si>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</si>
  <si>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</si>
  <si>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</si>
  <si>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</si>
  <si>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</si>
  <si>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</si>
  <si>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</si>
  <si>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</si>
  <si>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</si>
  <si>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</si>
  <si>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</si>
  <si>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Injected</t>
  </si>
  <si>
    <t>Changes Implemented</t>
  </si>
  <si>
    <t>Where Injected</t>
  </si>
  <si>
    <t>Where Removed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</si>
  <si>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</si>
  <si>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</si>
  <si>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</si>
  <si>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</si>
  <si>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</si>
  <si>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</si>
  <si>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</si>
  <si>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</si>
  <si>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</si>
  <si>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</si>
  <si>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</si>
  <si>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</si>
  <si>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</si>
  <si>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</si>
  <si>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</si>
  <si>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</si>
  <si>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</si>
  <si>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</si>
  <si>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</si>
  <si>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</si>
  <si>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</si>
  <si>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</si>
  <si>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</si>
  <si>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</si>
  <si>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</si>
  <si>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</si>
  <si>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</si>
  <si>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</si>
  <si>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</si>
  <si>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</si>
  <si>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</si>
  <si>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</si>
  <si>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</si>
  <si>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</si>
  <si>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</si>
  <si>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</si>
  <si>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</si>
  <si>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</si>
  <si>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</si>
  <si>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</si>
  <si>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</si>
  <si>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</si>
  <si>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</si>
  <si>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</si>
  <si>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</si>
  <si>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</si>
  <si>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</si>
  <si>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</si>
  <si>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</si>
  <si>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</si>
  <si>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</si>
  <si>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</si>
  <si>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</si>
  <si>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</si>
  <si>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</si>
  <si>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</si>
  <si>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</si>
  <si>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</si>
  <si>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</si>
  <si>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</si>
  <si>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</si>
  <si>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</si>
  <si>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</si>
  <si>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</si>
  <si>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</si>
  <si>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</si>
  <si>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</si>
  <si>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</si>
  <si>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</si>
  <si>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</si>
  <si>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</si>
  <si>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</si>
  <si>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</si>
  <si>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</si>
  <si>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</si>
  <si>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</si>
  <si>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</si>
  <si>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</si>
  <si>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</si>
  <si>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</si>
  <si>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</si>
  <si>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</si>
  <si>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</si>
  <si>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</si>
  <si>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</si>
  <si>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</si>
  <si>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</si>
  <si>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</si>
  <si>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</si>
  <si>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</si>
  <si>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</si>
  <si>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</si>
  <si>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</si>
  <si>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</si>
  <si>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</si>
  <si>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</si>
  <si>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</si>
  <si>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</si>
  <si>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</si>
  <si>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</si>
  <si>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</si>
  <si>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</si>
  <si>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</si>
  <si>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</si>
  <si>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</si>
  <si>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</si>
  <si>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</si>
  <si>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</si>
  <si>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</si>
  <si>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</si>
  <si>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</si>
  <si>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</si>
  <si>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</si>
  <si>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</si>
  <si>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</si>
  <si>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</si>
  <si>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</si>
  <si>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</si>
  <si>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</si>
  <si>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</si>
  <si>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Does your git respository reflect commits at the specified process points?</t>
  </si>
  <si>
    <t>Grading rubric:  Product Aspect</t>
  </si>
  <si>
    <t>Grading rubic: Process Aspect</t>
  </si>
  <si>
    <t>Process Assessment:</t>
  </si>
  <si>
    <t>Product Assessment</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</si>
  <si>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</si>
  <si>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</si>
  <si>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</si>
  <si>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</si>
  <si>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suggest lack of comprehension of concepts</t>
  </si>
  <si>
    <t>Process has exceptions suggesting it wasn't followed.</t>
  </si>
  <si>
    <t>Spreadsheet tab on which to document MEP:</t>
  </si>
  <si>
    <t>Completed spreadsheet</t>
  </si>
  <si>
    <t xml:space="preserve">did not follow </t>
  </si>
  <si>
    <t>very painful</t>
  </si>
  <si>
    <t>painful</t>
  </si>
  <si>
    <t>neutral</t>
  </si>
  <si>
    <t>helpful</t>
  </si>
  <si>
    <t>very helpful</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</si>
  <si>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</si>
  <si>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</si>
  <si>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</si>
  <si>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</si>
  <si>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</si>
  <si>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</si>
  <si>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</si>
  <si>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</si>
  <si>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</si>
  <si>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Does the code contain any packages that aren't part of the customer's production environment.</t>
  </si>
  <si>
    <t>Has all the code been pushed to GitHub?</t>
  </si>
  <si>
    <t>Are there separate folders for production code and test code?</t>
  </si>
  <si>
    <t>GitHub user name:</t>
  </si>
  <si>
    <r>
      <t xml:space="preserve">• </t>
    </r>
    <r>
      <rPr>
        <sz val="11"/>
        <color indexed="8"/>
        <rFont val="Calibri"/>
        <family val="2"/>
      </rPr>
      <t>Commit all code to local git repository</t>
    </r>
  </si>
  <si>
    <r>
      <t xml:space="preserve">Record lines of code for production code only.  </t>
    </r>
    <r>
      <rPr>
        <b/>
        <sz val="10"/>
        <rFont val="Arial"/>
        <family val="2"/>
      </rPr>
      <t>Do not include test code.</t>
    </r>
  </si>
  <si>
    <t>This tab is optional.  Use it to record great ideas, suggestions, etc.  Whining in not productive :)</t>
  </si>
  <si>
    <t>No state is retained or changed.</t>
  </si>
  <si>
    <t>method</t>
  </si>
  <si>
    <t>Assignment 2</t>
  </si>
  <si>
    <t>Pre-project</t>
  </si>
  <si>
    <t>Desired behavior (normal):</t>
  </si>
  <si>
    <t>Functional Specifications:</t>
  </si>
  <si>
    <t>Desired behavior (errors):</t>
  </si>
  <si>
    <t>If:</t>
  </si>
  <si>
    <t>Action:</t>
  </si>
  <si>
    <t>Exit conditions:</t>
  </si>
  <si>
    <t xml:space="preserve">No further processing takes place once an error is discovered. </t>
  </si>
  <si>
    <r>
      <t xml:space="preserve">•• </t>
    </r>
    <r>
      <rPr>
        <sz val="11"/>
        <color indexed="8"/>
        <rFont val="Calibri"/>
        <family val="2"/>
      </rPr>
      <t>Copy  URL of GitHub Classroom repository</t>
    </r>
  </si>
  <si>
    <t>Invocation Prototype:</t>
  </si>
  <si>
    <t>Input Values</t>
  </si>
  <si>
    <t>Any parameter violates its respective interface contract described above</t>
  </si>
  <si>
    <t>• Install Eclipse</t>
  </si>
  <si>
    <r>
      <t xml:space="preserve">• </t>
    </r>
    <r>
      <rPr>
        <sz val="11"/>
        <color indexed="8"/>
        <rFont val="Calibri"/>
        <family val="2"/>
      </rPr>
      <t>Install PyDev Eclipse plugin</t>
    </r>
  </si>
  <si>
    <r>
      <t>• A</t>
    </r>
    <r>
      <rPr>
        <sz val="11"/>
        <color indexed="8"/>
        <rFont val="Calibri"/>
        <family val="2"/>
      </rPr>
      <t>ccept invitation to GitHub Classroom</t>
    </r>
  </si>
  <si>
    <r>
      <t xml:space="preserve">• </t>
    </r>
    <r>
      <rPr>
        <sz val="11"/>
        <color indexed="8"/>
        <rFont val="Calibri"/>
        <family val="2"/>
      </rPr>
      <t>Create a PyDev project in Eclipse</t>
    </r>
  </si>
  <si>
    <t>• Pull your GitHub CLassroom repo into your PyDev Eclipse project</t>
  </si>
  <si>
    <t>⁃ Describe acceptance test(s)</t>
  </si>
  <si>
    <t>⁃ Write and run acceptance test code</t>
  </si>
  <si>
    <r>
      <t>• Push</t>
    </r>
    <r>
      <rPr>
        <sz val="11"/>
        <color indexed="8"/>
        <rFont val="Calibri"/>
        <family val="2"/>
      </rPr>
      <t xml:space="preserve"> project to GitHub</t>
    </r>
    <r>
      <rPr>
        <sz val="11"/>
        <rFont val="Calibri"/>
        <family val="2"/>
      </rPr>
      <t xml:space="preserve"> Classroom</t>
    </r>
  </si>
  <si>
    <r>
      <t xml:space="preserve">• </t>
    </r>
    <r>
      <rPr>
        <sz val="11"/>
        <color indexed="8"/>
        <rFont val="Calibri"/>
        <family val="2"/>
      </rPr>
      <t>Upload completed spreadsheet to Canvas</t>
    </r>
  </si>
  <si>
    <t>• while not complete</t>
  </si>
  <si>
    <t xml:space="preserve">   end while</t>
  </si>
  <si>
    <t xml:space="preserve">     </t>
  </si>
  <si>
    <t>To gain experience with "done"; to set up an initial Python development environment</t>
  </si>
  <si>
    <t>Given:</t>
  </si>
  <si>
    <t>Result:</t>
  </si>
  <si>
    <t>Exceptional job worthy of being used as an example of superior work</t>
  </si>
  <si>
    <t>Process has insignificant exceptions</t>
  </si>
  <si>
    <t xml:space="preserve">Process has multiple minor exceptions </t>
  </si>
  <si>
    <t>Process has exceptions that obsure activity verification</t>
  </si>
  <si>
    <t>Write a function that determines the mininimum number of bills and coins required for a specified amount of money.</t>
  </si>
  <si>
    <t>Submit your completed spreadsheet.</t>
  </si>
  <si>
    <t>Push your code.</t>
  </si>
  <si>
    <t>20-dollar bills</t>
  </si>
  <si>
    <t>Count of</t>
  </si>
  <si>
    <t>List element</t>
  </si>
  <si>
    <t>10-dollar bills</t>
  </si>
  <si>
    <t>5-dollar bills</t>
  </si>
  <si>
    <t>1-dollar bills</t>
  </si>
  <si>
    <t>quarters</t>
  </si>
  <si>
    <t>dimes</t>
  </si>
  <si>
    <t>nickels</t>
  </si>
  <si>
    <t>pennies</t>
  </si>
  <si>
    <t>Return an empty (i.e., zero-element) list</t>
  </si>
  <si>
    <t>makeChange</t>
  </si>
  <si>
    <t>makeChange(3.26)</t>
  </si>
  <si>
    <t>[0,0,0,3,1,0,0,1]</t>
  </si>
  <si>
    <t>makeChange(5)</t>
  </si>
  <si>
    <t>[0,0,1,0,0,0,0,0]</t>
  </si>
  <si>
    <t>makeChange(36.41)</t>
  </si>
  <si>
    <t>[1,1,1,1,1,1,1,1]</t>
  </si>
  <si>
    <t>makechange(1.001)</t>
  </si>
  <si>
    <t>[0,0,0,1,0,0,0,0]</t>
  </si>
  <si>
    <t>makechange(1.005)</t>
  </si>
  <si>
    <t>[0,0,0,1,0,0,0,1]</t>
  </si>
  <si>
    <t>makeChange()</t>
  </si>
  <si>
    <t>[]</t>
  </si>
  <si>
    <t>makeChange("1.00")</t>
  </si>
  <si>
    <t>Happy path:  nominal n within bounds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</si>
  <si>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</si>
  <si>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</si>
  <si>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</si>
  <si>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</si>
  <si>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</si>
  <si>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</si>
  <si>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</si>
  <si>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makeChange(amount)</t>
  </si>
  <si>
    <r>
      <t xml:space="preserve">amount </t>
    </r>
    <r>
      <rPr>
        <sz val="10"/>
        <rFont val="Arial"/>
        <family val="2"/>
      </rPr>
      <t>represents a quantity of money.  It is a numeric value .GE. 0 and .LT. 100.  Mandatory.  Arrives unvalidated.</t>
    </r>
  </si>
  <si>
    <r>
      <t xml:space="preserve">Returns an 8-element python list denoting the miminum number of bills and coins that total to </t>
    </r>
    <r>
      <rPr>
        <i/>
        <sz val="10"/>
        <rFont val="Arial"/>
        <family val="2"/>
      </rPr>
      <t>amount.  The list should be arranged as follows:</t>
    </r>
  </si>
  <si>
    <t>makechange(amount=1.005)</t>
  </si>
  <si>
    <t>General examples:</t>
  </si>
  <si>
    <t>Samples that illustrate behavior with normal input</t>
  </si>
  <si>
    <t>Samples that illustrate behavior with anomolous input</t>
  </si>
  <si>
    <t>Coding Standard</t>
  </si>
  <si>
    <t>A coding standard provides a map so that the code generated by a group of programmers will be consistent and, therefore, easier to read and maintain.</t>
  </si>
  <si>
    <t>File headings</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</si>
  <si>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</si>
  <si>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</si>
  <si>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</si>
  <si>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2088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</si>
  <si>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</si>
  <si>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</si>
  <si>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</si>
  <si>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</si>
  <si>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</si>
  <si>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Do not include comments such as "#end if" to denote end of structural constructs. [Rationale:    Indentation gives a visual cue to nesting; comments that indicate end of blocks of code decrease readability.]</t>
  </si>
  <si>
    <t>Multiple assignment statements</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</si>
  <si>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</si>
  <si>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</si>
  <si>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</si>
  <si>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</si>
  <si>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myVar1 = 0</t>
  </si>
  <si>
    <t>myVar2 = 1</t>
  </si>
  <si>
    <t>import os, sys</t>
  </si>
  <si>
    <t>import os</t>
  </si>
  <si>
    <t>import sys</t>
  </si>
  <si>
    <t>Spanning physical lines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</si>
  <si>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</si>
  <si>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</si>
  <si>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</si>
  <si>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</si>
  <si>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 xml:space="preserve">    myVar4;</t>
  </si>
  <si>
    <t>myString = '''multi-line</t>
  </si>
  <si>
    <t>myString='multi-line ’ + \</t>
  </si>
  <si>
    <t>string'''</t>
  </si>
  <si>
    <t xml:space="preserve">    ‘string’</t>
  </si>
  <si>
    <t>Blank lines</t>
  </si>
  <si>
    <t>Use blank lines to break up related chunks of code.  Use at least one blank line between all methods. [Rationale:  Blank lines visually segment blocks of related code, thus making it more understandable.]</t>
  </si>
  <si>
    <t>Code readability</t>
  </si>
  <si>
    <t>Code should be as self-documenting as possible.  For example: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</si>
  <si>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</si>
  <si>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</si>
  <si>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</si>
  <si>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</si>
  <si>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t>[Rationale:  These practices improve comprehension of code.]</t>
  </si>
  <si>
    <t>Identifier naming</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</si>
  <si>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</si>
  <si>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</si>
  <si>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</si>
  <si>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</si>
  <si>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</si>
  <si>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def getValue()</t>
  </si>
  <si>
    <r>
      <t xml:space="preserve">Methods that retrieve a Boolean object state must use the prefix </t>
    </r>
    <r>
      <rPr>
        <i/>
        <sz val="10"/>
        <rFont val="Arial"/>
        <family val="2"/>
      </rPr>
      <t>is</t>
    </r>
    <r>
      <rPr>
        <sz val="10"/>
        <rFont val="Arial"/>
        <family val="2"/>
      </rPr>
      <t xml:space="preserve"> in the method name.</t>
    </r>
  </si>
  <si>
    <t>isEnabled()</t>
  </si>
  <si>
    <t>Identifiers designated to be constant should be nouns in all upper case with words separated by an underscore.  All other identifiers should be nouns in camel-case, with the first letter in lower case.</t>
  </si>
  <si>
    <t>Multiple inheritance</t>
  </si>
  <si>
    <t>Do not use multiple inheritance.  [Rationale:  This practice decreases understandability.]</t>
  </si>
  <si>
    <t>File contents</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</si>
  <si>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</si>
  <si>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</si>
  <si>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File structure</t>
  </si>
  <si>
    <t>Code should be developed in your IDE using the following directory/file structure:</t>
  </si>
  <si>
    <r>
      <t xml:space="preserve">• </t>
    </r>
    <r>
      <rPr>
        <sz val="11"/>
        <color indexed="8"/>
        <rFont val="Calibri"/>
        <family val="2"/>
      </rPr>
      <t>Create a GitHub account, if necessary</t>
    </r>
  </si>
  <si>
    <r>
      <t xml:space="preserve">Special Note:  </t>
    </r>
    <r>
      <rPr>
        <i/>
        <sz val="10"/>
        <rFont val="Arial"/>
        <family val="2"/>
      </rPr>
      <t>amount</t>
    </r>
    <r>
      <rPr>
        <sz val="10"/>
        <rFont val="Arial"/>
        <family val="2"/>
      </rPr>
      <t xml:space="preserve"> should be rounded to the nearest penny before performing any calculations.</t>
    </r>
  </si>
  <si>
    <r>
      <t>makeChange</t>
    </r>
    <r>
      <rPr>
        <sz val="10"/>
        <rFont val="Arial"/>
        <family val="2"/>
      </rPr>
      <t xml:space="preserve"> determines the minimimum number of coins and bills needed to total to a specified monetary amount.</t>
    </r>
  </si>
  <si>
    <t xml:space="preserve"> - Selected cells in this spreadsheet are locked against inadvertent editing.  Should you need to unlock the spreadsheet, right-click on the tab of the protected worksheet and select "Unprotect Sheet".</t>
  </si>
  <si>
    <t>COMP 5700/5703/6700/6706 -- Software Process</t>
  </si>
  <si>
    <t>Haden Stuart</t>
  </si>
  <si>
    <t>has0027</t>
  </si>
  <si>
    <t>makeChange(1.001)</t>
  </si>
  <si>
    <t>makeChange(1.005)</t>
  </si>
  <si>
    <t>Passed</t>
  </si>
  <si>
    <t>Sad path: empty input</t>
  </si>
  <si>
    <t>Sad path: input not int or float</t>
  </si>
  <si>
    <t>makeChange('a')</t>
  </si>
  <si>
    <t>Sad path: input greater than range</t>
  </si>
  <si>
    <t>Sad path: input less than range</t>
  </si>
  <si>
    <t>makeChange(120)</t>
  </si>
  <si>
    <t>makeChange(-2)</t>
  </si>
  <si>
    <t>[4,0,1,1,0,0,0,1]</t>
  </si>
  <si>
    <t>makeChange(86.005)</t>
  </si>
  <si>
    <t>makeChange(58)</t>
  </si>
  <si>
    <t>[2,1,1,3,0,0,0,0]</t>
  </si>
  <si>
    <t>Happy path:  nominal n within bounds, additional input info</t>
  </si>
  <si>
    <t>makeChange(amount=1.005)</t>
  </si>
  <si>
    <t>Sad path: input float but as a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</si>
</sst>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0"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sz val="11"/>
      <color indexed="8"/>
      <name val="Calibri"/>
      <family val="2"/>
    </font>
    <font>
      <i/>
      <sz val="10"/>
      <name val="Arial"/>
      <family val="2"/>
    </font>
    <font>
      <sz val="10"/>
      <name val="Arial"/>
      <family val="2"/>
    </font>
    <font>
      <sz val="11"/>
      <name val="Calibri"/>
      <family val="2"/>
    </font>
    <font>
      <b/>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b/>
      <sz val="10"/>
      <color theme="0"/>
      <name val="Arial"/>
      <family val="2"/>
    </font>
    <font>
      <sz val="9"/>
      <color rgb="FF000000"/>
      <name val="Arial"/>
      <family val="2"/>
    </font>
    <font>
      <b/>
      <sz val="9"/>
      <color rgb="FF000000"/>
      <name val="Arial"/>
      <family val="2"/>
    </font>
    <font>
      <sz val="10"/>
      <color rgb="FF000000"/>
      <name val="Tahoma"/>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149998474074526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theme="0" tint="-0.249977111117893"/>
      </top>
      <bottom/>
      <diagonal/>
    </border>
    <border>
      <left/>
      <right style="thin">
        <color indexed="64"/>
      </right>
      <top style="medium">
        <color rgb="FF000000"/>
      </top>
      <bottom/>
      <diagonal/>
    </border>
    <border>
      <left style="thin">
        <color indexed="64"/>
      </left>
      <right/>
      <top/>
      <bottom style="thin">
        <color theme="0" tint="-0.14996795556505021"/>
      </bottom>
      <diagonal/>
    </border>
    <border>
      <left/>
      <right style="thin">
        <color indexed="64"/>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bottom style="thin">
        <color theme="0" tint="-0.24994659260841701"/>
      </bottom>
      <diagonal/>
    </border>
    <border>
      <left/>
      <right/>
      <top/>
      <bottom style="thin">
        <color theme="0" tint="-0.24994659260841701"/>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1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6"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6"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7"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8" fillId="0" borderId="0" xfId="0" applyFont="1"/>
    <xf numFmtId="0" fontId="0" fillId="0" borderId="3" xfId="0" applyBorder="1" applyAlignment="1">
      <alignment horizontal="left" vertical="top" wrapText="1"/>
    </xf>
    <xf numFmtId="0" fontId="3" fillId="0" borderId="24" xfId="0" applyFont="1" applyBorder="1" applyAlignment="1">
      <alignment horizontal="left" vertical="top" wrapText="1"/>
    </xf>
    <xf numFmtId="0" fontId="28" fillId="0" borderId="0" xfId="0" applyFont="1" applyBorder="1"/>
    <xf numFmtId="0" fontId="27" fillId="0" borderId="0" xfId="0" applyFont="1"/>
    <xf numFmtId="0" fontId="29" fillId="0" borderId="0" xfId="0" applyFont="1" applyAlignment="1">
      <alignment horizontal="right"/>
    </xf>
    <xf numFmtId="0" fontId="30" fillId="0" borderId="0" xfId="0" applyFont="1" applyBorder="1"/>
    <xf numFmtId="0" fontId="0" fillId="0" borderId="0" xfId="0" applyFont="1" applyAlignment="1">
      <alignment horizontal="left"/>
    </xf>
    <xf numFmtId="0" fontId="28" fillId="0" borderId="0" xfId="0" applyFont="1" applyBorder="1" applyAlignment="1">
      <alignment horizontal="left"/>
    </xf>
    <xf numFmtId="0" fontId="30" fillId="0" borderId="0" xfId="0" applyFont="1" applyBorder="1" applyAlignment="1">
      <alignment horizontal="left"/>
    </xf>
    <xf numFmtId="0" fontId="28" fillId="0" borderId="0" xfId="0" applyFont="1" applyBorder="1" applyAlignment="1"/>
    <xf numFmtId="0" fontId="0" fillId="2" borderId="25"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1" fillId="0" borderId="30" xfId="0" applyFont="1" applyBorder="1" applyAlignment="1">
      <alignment horizontal="left" vertical="center" wrapText="1"/>
    </xf>
    <xf numFmtId="0" fontId="31" fillId="0" borderId="31" xfId="0" applyFont="1" applyBorder="1" applyAlignment="1">
      <alignment horizontal="left" vertical="center" wrapText="1"/>
    </xf>
    <xf numFmtId="0" fontId="31" fillId="0" borderId="32" xfId="0" applyFont="1" applyBorder="1" applyAlignment="1">
      <alignment horizontal="left" vertical="center" wrapText="1"/>
    </xf>
    <xf numFmtId="0" fontId="0" fillId="0" borderId="33" xfId="0" applyBorder="1" applyAlignment="1">
      <alignment horizontal="left" vertical="center" wrapText="1"/>
    </xf>
    <xf numFmtId="0" fontId="31" fillId="0" borderId="33" xfId="0" applyFont="1" applyBorder="1" applyAlignment="1">
      <alignment horizontal="left" vertical="center" wrapText="1"/>
    </xf>
    <xf numFmtId="0" fontId="31" fillId="0" borderId="0" xfId="0" applyFont="1" applyAlignment="1">
      <alignment horizontal="left" vertical="center"/>
    </xf>
    <xf numFmtId="0" fontId="31"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1" fillId="0" borderId="34" xfId="0" applyFont="1" applyBorder="1" applyAlignment="1">
      <alignment horizontal="center" vertical="center" wrapText="1"/>
    </xf>
    <xf numFmtId="0" fontId="11" fillId="0" borderId="0" xfId="0" applyFont="1"/>
    <xf numFmtId="0" fontId="32" fillId="0" borderId="0" xfId="0" applyFont="1" applyAlignment="1">
      <alignment horizontal="left" vertical="center"/>
    </xf>
    <xf numFmtId="0" fontId="31" fillId="0" borderId="0" xfId="0" applyFont="1" applyAlignment="1">
      <alignment horizontal="left" vertical="center" indent="2"/>
    </xf>
    <xf numFmtId="0" fontId="33" fillId="0" borderId="0" xfId="0" applyFont="1" applyAlignment="1">
      <alignment horizontal="left" vertical="center"/>
    </xf>
    <xf numFmtId="0" fontId="12" fillId="0" borderId="0" xfId="0" applyFont="1"/>
    <xf numFmtId="0" fontId="31" fillId="0" borderId="0" xfId="0" applyFont="1" applyAlignment="1">
      <alignment horizontal="left" vertical="center" indent="3"/>
    </xf>
    <xf numFmtId="0" fontId="0" fillId="7" borderId="0" xfId="0" applyFill="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1" fillId="0" borderId="32" xfId="0" applyFont="1" applyBorder="1" applyAlignment="1">
      <alignment horizontal="left" vertical="center" wrapText="1" indent="1"/>
    </xf>
    <xf numFmtId="0" fontId="31" fillId="0" borderId="3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1" fillId="0" borderId="34" xfId="0" applyFont="1" applyBorder="1" applyAlignment="1">
      <alignment horizontal="left" vertical="center" wrapText="1"/>
    </xf>
    <xf numFmtId="0" fontId="34" fillId="0" borderId="35" xfId="0" applyFont="1" applyBorder="1" applyAlignment="1">
      <alignment horizontal="left" vertical="center" wrapText="1" indent="1"/>
    </xf>
    <xf numFmtId="0" fontId="34" fillId="0" borderId="0" xfId="0" applyFont="1" applyBorder="1" applyAlignment="1">
      <alignment horizontal="left" vertical="center" wrapText="1" indent="1"/>
    </xf>
    <xf numFmtId="0" fontId="0" fillId="0" borderId="0" xfId="0" applyAlignment="1">
      <alignment horizontal="left"/>
    </xf>
    <xf numFmtId="0" fontId="0" fillId="0" borderId="24" xfId="0" applyBorder="1" applyAlignment="1">
      <alignment vertical="top" wrapText="1"/>
    </xf>
    <xf numFmtId="0" fontId="20" fillId="0" borderId="24" xfId="0" applyFont="1" applyFill="1" applyBorder="1" applyAlignment="1">
      <alignment horizontal="left" vertical="top" indent="2"/>
    </xf>
    <xf numFmtId="0" fontId="31" fillId="0" borderId="0" xfId="0" applyFont="1" applyBorder="1" applyAlignment="1">
      <alignment horizontal="left" vertical="center" wrapText="1"/>
    </xf>
    <xf numFmtId="0" fontId="34" fillId="0" borderId="0" xfId="0" applyFont="1" applyBorder="1" applyAlignment="1">
      <alignment horizontal="left" vertical="center" wrapText="1" indent="3"/>
    </xf>
    <xf numFmtId="0" fontId="34" fillId="0" borderId="35" xfId="0" applyFont="1" applyBorder="1" applyAlignment="1">
      <alignment horizontal="left" vertical="center" wrapText="1" indent="1"/>
    </xf>
    <xf numFmtId="0" fontId="31" fillId="0" borderId="3" xfId="0" applyFont="1" applyBorder="1" applyAlignment="1">
      <alignment horizontal="center" vertical="center" wrapText="1"/>
    </xf>
    <xf numFmtId="0" fontId="31" fillId="0" borderId="36" xfId="0" applyFont="1" applyBorder="1" applyAlignment="1">
      <alignment horizontal="left" vertical="center" wrapText="1"/>
    </xf>
    <xf numFmtId="0" fontId="20" fillId="0" borderId="37" xfId="0" applyFont="1" applyFill="1" applyBorder="1" applyAlignment="1">
      <alignment horizontal="left" vertical="top" indent="2"/>
    </xf>
    <xf numFmtId="0" fontId="23" fillId="0" borderId="3" xfId="0" applyNumberFormat="1" applyFont="1" applyBorder="1" applyAlignment="1">
      <alignment horizontal="right" vertical="top" wrapText="1"/>
    </xf>
    <xf numFmtId="0" fontId="25" fillId="0" borderId="0" xfId="0" applyNumberFormat="1" applyFont="1" applyFill="1" applyBorder="1" applyAlignment="1" applyProtection="1">
      <alignment horizontal="left"/>
    </xf>
    <xf numFmtId="0" fontId="20" fillId="0" borderId="24" xfId="0" applyFont="1" applyFill="1" applyBorder="1" applyAlignment="1">
      <alignment horizontal="right" vertical="top" wrapText="1"/>
    </xf>
    <xf numFmtId="0" fontId="35" fillId="0" borderId="38" xfId="0" applyFont="1" applyBorder="1" applyAlignment="1">
      <alignment vertical="top" wrapText="1"/>
    </xf>
    <xf numFmtId="0" fontId="35" fillId="0" borderId="3" xfId="0" applyFont="1" applyBorder="1" applyAlignment="1">
      <alignment vertical="top" wrapText="1"/>
    </xf>
    <xf numFmtId="0" fontId="35" fillId="0" borderId="3" xfId="0" applyFont="1" applyBorder="1" applyAlignment="1">
      <alignment horizontal="left" vertical="top" wrapText="1"/>
    </xf>
    <xf numFmtId="0" fontId="23" fillId="0" borderId="0" xfId="0" applyFont="1"/>
    <xf numFmtId="0" fontId="12" fillId="9" borderId="24" xfId="0" applyFont="1" applyFill="1" applyBorder="1" applyAlignment="1">
      <alignment horizontal="center" vertical="top" wrapText="1"/>
    </xf>
    <xf numFmtId="0" fontId="20" fillId="0" borderId="42" xfId="0" applyFont="1" applyFill="1" applyBorder="1" applyAlignment="1">
      <alignment horizontal="right" vertical="top" wrapText="1"/>
    </xf>
    <xf numFmtId="0" fontId="4" fillId="0" borderId="0" xfId="0" applyNumberFormat="1" applyFont="1" applyBorder="1" applyAlignment="1">
      <alignment horizontal="right" vertical="top" wrapText="1"/>
    </xf>
    <xf numFmtId="0" fontId="36" fillId="7" borderId="0" xfId="0" applyFont="1" applyFill="1" applyAlignment="1">
      <alignment vertical="top" wrapText="1"/>
    </xf>
    <xf numFmtId="0" fontId="23" fillId="0" borderId="0" xfId="0" applyFont="1" applyBorder="1" applyAlignment="1">
      <alignment horizontal="right" vertical="top" wrapText="1"/>
    </xf>
    <xf numFmtId="0" fontId="0" fillId="0" borderId="3" xfId="0" applyBorder="1" applyAlignment="1">
      <alignment horizontal="right" vertical="top" wrapText="1"/>
    </xf>
    <xf numFmtId="0" fontId="0" fillId="0" borderId="24" xfId="0" applyBorder="1" applyAlignment="1">
      <alignment horizontal="left" vertical="top" wrapText="1"/>
    </xf>
    <xf numFmtId="0" fontId="0" fillId="0" borderId="24" xfId="0" applyBorder="1"/>
    <xf numFmtId="0" fontId="0" fillId="0" borderId="0" xfId="0"/>
    <xf numFmtId="0" fontId="4" fillId="0" borderId="0" xfId="0" applyFont="1" applyBorder="1" applyAlignment="1">
      <alignment vertical="top" wrapText="1"/>
    </xf>
    <xf numFmtId="0" fontId="1" fillId="0" borderId="24" xfId="0" applyFont="1" applyBorder="1" applyAlignment="1">
      <alignment horizontal="right" vertical="top" wrapText="1"/>
    </xf>
    <xf numFmtId="0" fontId="1" fillId="0" borderId="0" xfId="0" applyFont="1" applyBorder="1" applyAlignment="1">
      <alignment horizontal="left" vertical="top" wrapText="1" indent="1"/>
    </xf>
    <xf numFmtId="0" fontId="1" fillId="0" borderId="3" xfId="0" applyFont="1" applyBorder="1" applyAlignment="1">
      <alignment horizontal="right" vertical="top" wrapText="1"/>
    </xf>
    <xf numFmtId="0" fontId="1" fillId="8" borderId="0" xfId="0" applyFont="1" applyFill="1" applyBorder="1" applyAlignment="1">
      <alignment horizontal="right" vertical="top" wrapText="1"/>
    </xf>
    <xf numFmtId="0" fontId="0" fillId="0" borderId="0" xfId="0"/>
    <xf numFmtId="0" fontId="1" fillId="0" borderId="24" xfId="0" applyFont="1" applyBorder="1" applyAlignment="1">
      <alignment horizontal="left" vertical="top" wrapText="1" indent="12"/>
    </xf>
    <xf numFmtId="0" fontId="3" fillId="0" borderId="0" xfId="2" applyFont="1" applyAlignment="1">
      <alignment horizontal="left"/>
    </xf>
    <xf numFmtId="0" fontId="1" fillId="0" borderId="0" xfId="2"/>
    <xf numFmtId="0" fontId="3" fillId="10" borderId="0" xfId="2" applyFont="1" applyFill="1"/>
    <xf numFmtId="0" fontId="1" fillId="10" borderId="0" xfId="2" applyFill="1"/>
    <xf numFmtId="0" fontId="3" fillId="0" borderId="0" xfId="2" applyFont="1" applyAlignment="1">
      <alignment horizontal="left" vertical="top" wrapText="1"/>
    </xf>
    <xf numFmtId="0" fontId="1" fillId="0" borderId="0" xfId="2" applyAlignment="1">
      <alignment vertical="top"/>
    </xf>
    <xf numFmtId="0" fontId="1" fillId="0" borderId="0" xfId="2" applyAlignment="1">
      <alignment vertical="top" wrapText="1"/>
    </xf>
    <xf numFmtId="0" fontId="1" fillId="0" borderId="2" xfId="2" applyBorder="1" applyAlignment="1">
      <alignment vertical="top" wrapText="1"/>
    </xf>
    <xf numFmtId="0" fontId="3" fillId="0" borderId="0" xfId="2" applyFont="1" applyAlignment="1">
      <alignment vertical="top" wrapText="1"/>
    </xf>
    <xf numFmtId="0" fontId="3" fillId="0" borderId="0" xfId="2" applyFont="1" applyAlignment="1">
      <alignment horizontal="left" vertical="center" wrapText="1"/>
    </xf>
    <xf numFmtId="0" fontId="1" fillId="0" borderId="0" xfId="2" applyAlignment="1">
      <alignment vertical="center" wrapText="1"/>
    </xf>
    <xf numFmtId="0" fontId="1" fillId="0" borderId="44" xfId="2" applyBorder="1" applyAlignment="1">
      <alignment vertical="center" wrapText="1"/>
    </xf>
    <xf numFmtId="0" fontId="1" fillId="0" borderId="2" xfId="2" applyBorder="1" applyAlignment="1">
      <alignment vertical="center" wrapText="1"/>
    </xf>
    <xf numFmtId="0" fontId="1" fillId="0" borderId="45" xfId="2" applyBorder="1" applyAlignment="1">
      <alignment vertical="center" wrapText="1"/>
    </xf>
    <xf numFmtId="0" fontId="1" fillId="0" borderId="45" xfId="2" applyBorder="1" applyAlignment="1">
      <alignment vertical="top" wrapText="1"/>
    </xf>
    <xf numFmtId="0" fontId="3" fillId="0" borderId="0" xfId="2" applyFont="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35" fillId="0" borderId="38" xfId="0" applyFont="1" applyBorder="1" applyAlignment="1">
      <alignment horizontal="left" vertical="top" wrapText="1"/>
    </xf>
    <xf numFmtId="0" fontId="35" fillId="0" borderId="3" xfId="0" applyFont="1" applyBorder="1" applyAlignment="1">
      <alignment horizontal="left" vertical="top" wrapText="1"/>
    </xf>
    <xf numFmtId="0" fontId="2" fillId="0" borderId="0" xfId="0" applyFont="1" applyBorder="1" applyAlignment="1">
      <alignment horizontal="left"/>
    </xf>
    <xf numFmtId="0" fontId="1" fillId="0" borderId="4" xfId="0" applyFont="1" applyBorder="1" applyAlignment="1">
      <alignment horizontal="left" vertical="top" wrapText="1"/>
    </xf>
    <xf numFmtId="0" fontId="23" fillId="0" borderId="5" xfId="0" applyFont="1" applyBorder="1" applyAlignment="1">
      <alignment horizontal="left" vertical="top" wrapText="1"/>
    </xf>
    <xf numFmtId="0" fontId="20" fillId="0" borderId="0" xfId="0" applyFont="1" applyFill="1" applyBorder="1" applyAlignment="1">
      <alignment horizontal="left" vertical="top" wrapText="1" indent="1"/>
    </xf>
    <xf numFmtId="0" fontId="20" fillId="0" borderId="43" xfId="0" applyFont="1" applyFill="1" applyBorder="1" applyAlignment="1">
      <alignment horizontal="left" vertical="top" wrapText="1" indent="1"/>
    </xf>
    <xf numFmtId="0" fontId="20" fillId="0" borderId="39" xfId="0" quotePrefix="1" applyFont="1" applyFill="1" applyBorder="1" applyAlignment="1">
      <alignment horizontal="left" vertical="top"/>
    </xf>
    <xf numFmtId="0" fontId="20" fillId="0" borderId="39" xfId="0" applyFont="1" applyFill="1" applyBorder="1" applyAlignment="1">
      <alignment horizontal="left" vertical="top"/>
    </xf>
    <xf numFmtId="0" fontId="20" fillId="0" borderId="0" xfId="0" applyFont="1" applyFill="1" applyBorder="1" applyAlignment="1">
      <alignment horizontal="left" vertical="top" wrapText="1"/>
    </xf>
    <xf numFmtId="0" fontId="20" fillId="0" borderId="40" xfId="0" applyFont="1" applyFill="1" applyBorder="1" applyAlignment="1">
      <alignment horizontal="left" vertical="top"/>
    </xf>
    <xf numFmtId="0" fontId="20" fillId="0" borderId="41" xfId="0" applyFont="1" applyFill="1" applyBorder="1" applyAlignment="1">
      <alignment horizontal="left" vertical="top"/>
    </xf>
    <xf numFmtId="0" fontId="20" fillId="0" borderId="27" xfId="0" applyFont="1" applyFill="1" applyBorder="1" applyAlignment="1">
      <alignment horizontal="left" vertical="top"/>
    </xf>
    <xf numFmtId="0" fontId="20" fillId="0" borderId="23" xfId="0" applyFont="1" applyFill="1" applyBorder="1" applyAlignment="1">
      <alignment horizontal="left" vertical="top"/>
    </xf>
    <xf numFmtId="0" fontId="0" fillId="0" borderId="11" xfId="0" applyBorder="1" applyAlignment="1">
      <alignment horizontal="left" vertical="top" wrapText="1"/>
    </xf>
    <xf numFmtId="0" fontId="0" fillId="0" borderId="28" xfId="0" applyBorder="1" applyAlignment="1">
      <alignment horizontal="left" vertical="top" wrapText="1"/>
    </xf>
    <xf numFmtId="0" fontId="2" fillId="0" borderId="0" xfId="0" applyFont="1" applyBorder="1" applyAlignment="1">
      <alignment horizontal="left" vertical="top"/>
    </xf>
    <xf numFmtId="0" fontId="1" fillId="0" borderId="27" xfId="0" applyFont="1" applyBorder="1" applyAlignment="1">
      <alignment horizontal="left" vertical="top" wrapText="1"/>
    </xf>
    <xf numFmtId="0" fontId="0" fillId="0" borderId="23" xfId="0" applyBorder="1" applyAlignment="1">
      <alignment horizontal="left" vertical="top" wrapText="1"/>
    </xf>
    <xf numFmtId="0" fontId="0" fillId="8" borderId="0" xfId="0" applyFill="1" applyBorder="1" applyAlignment="1">
      <alignment horizontal="left" vertical="top" wrapText="1"/>
    </xf>
    <xf numFmtId="0" fontId="1" fillId="0" borderId="11" xfId="0" applyFont="1" applyBorder="1" applyAlignment="1">
      <alignment horizontal="left" vertical="top" wrapText="1"/>
    </xf>
    <xf numFmtId="0" fontId="12" fillId="9" borderId="0" xfId="0" applyFont="1" applyFill="1" applyBorder="1" applyAlignment="1">
      <alignment horizontal="left" vertical="top" wrapText="1"/>
    </xf>
    <xf numFmtId="0" fontId="4" fillId="0" borderId="0" xfId="0" applyFont="1" applyBorder="1" applyAlignment="1">
      <alignment horizontal="left" vertical="top" wrapText="1"/>
    </xf>
    <xf numFmtId="0" fontId="10" fillId="0" borderId="0" xfId="0" applyFont="1" applyAlignment="1">
      <alignment horizontal="left" vertical="top" wrapText="1"/>
    </xf>
    <xf numFmtId="0" fontId="22" fillId="0" borderId="0" xfId="0" applyFont="1" applyAlignment="1">
      <alignment horizontal="left" vertical="top" wrapText="1"/>
    </xf>
    <xf numFmtId="0" fontId="10" fillId="0" borderId="27" xfId="0" applyFont="1" applyBorder="1" applyAlignment="1">
      <alignment horizontal="left" vertical="top" wrapText="1"/>
    </xf>
    <xf numFmtId="0" fontId="22" fillId="0" borderId="23" xfId="0" applyFont="1" applyBorder="1" applyAlignment="1">
      <alignment horizontal="left" vertical="top" wrapText="1"/>
    </xf>
    <xf numFmtId="0" fontId="0" fillId="0" borderId="0" xfId="0" applyFont="1" applyBorder="1" applyAlignment="1">
      <alignment horizontal="left"/>
    </xf>
    <xf numFmtId="0" fontId="0" fillId="0" borderId="0" xfId="0" applyFont="1" applyAlignment="1">
      <alignment horizontal="left"/>
    </xf>
    <xf numFmtId="0" fontId="28" fillId="0" borderId="0" xfId="0" applyFont="1" applyBorder="1" applyAlignment="1">
      <alignment horizontal="left"/>
    </xf>
    <xf numFmtId="0" fontId="0" fillId="0" borderId="0" xfId="0" applyBorder="1" applyAlignment="1">
      <alignment horizontal="left"/>
    </xf>
    <xf numFmtId="0" fontId="10" fillId="0" borderId="0" xfId="0" applyFont="1" applyBorder="1" applyAlignment="1">
      <alignment horizontal="left"/>
    </xf>
    <xf numFmtId="0" fontId="1"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23" xfId="0" applyFont="1" applyBorder="1" applyAlignment="1">
      <alignment horizontal="left"/>
    </xf>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1" fillId="0" borderId="0" xfId="0" applyFont="1" applyAlignment="1" applyProtection="1">
      <alignment horizontal="left"/>
    </xf>
    <xf numFmtId="0" fontId="0" fillId="0" borderId="27" xfId="0" applyBorder="1" applyAlignment="1" applyProtection="1">
      <alignment horizontal="center"/>
    </xf>
    <xf numFmtId="0" fontId="0" fillId="0" borderId="23"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7" xfId="0" applyFill="1" applyBorder="1" applyAlignment="1" applyProtection="1">
      <alignment horizontal="center"/>
    </xf>
    <xf numFmtId="0" fontId="0" fillId="0" borderId="23" xfId="0" applyFill="1" applyBorder="1" applyAlignment="1" applyProtection="1">
      <alignment horizontal="center"/>
    </xf>
    <xf numFmtId="0" fontId="0" fillId="0" borderId="2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1" fillId="0" borderId="0" xfId="2" applyAlignment="1">
      <alignment vertical="center" wrapText="1"/>
    </xf>
    <xf numFmtId="0" fontId="2" fillId="0" borderId="0" xfId="2" applyFont="1" applyAlignment="1">
      <alignment horizontal="left"/>
    </xf>
    <xf numFmtId="0" fontId="1" fillId="0" borderId="0" xfId="2" applyAlignment="1">
      <alignment vertical="top" wrapText="1"/>
    </xf>
    <xf numFmtId="0" fontId="1" fillId="0" borderId="0" xfId="2" applyAlignment="1">
      <alignment horizontal="left" vertical="top" wrapText="1"/>
    </xf>
    <xf numFmtId="0" fontId="1" fillId="0" borderId="0" xfId="2" applyAlignment="1">
      <alignment horizontal="left" vertical="center" wrapText="1" indent="4"/>
    </xf>
    <xf numFmtId="49" fontId="0" fillId="0" borderId="0" xfId="0" applyNumberFormat="1" applyAlignment="1" applyProtection="1">
      <alignment wrapText="1"/>
    </xf>
    <xf numFmtId="0" fontId="1" fillId="2" borderId="1" xfId="0" applyFont="1" applyFill="1" applyBorder="1" applyAlignment="1" applyProtection="1">
      <alignment vertical="top" wrapText="1"/>
      <protection locked="0"/>
    </xf>
  </cellXfs>
  <cellStyles count="3">
    <cellStyle name="Hyperlink" xfId="1" builtinId="8"/>
    <cellStyle name="Normal" xfId="0" builtinId="0"/>
    <cellStyle name="Normal 2" xfId="2" xr:uid="{65EC7FBA-F985-E24F-9EA1-B427207C2388}"/>
  </cellStyles>
  <dxfs count="16">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theme="0"/>
      </font>
      <fill>
        <patternFill>
          <bgColor theme="5"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22281</xdr:colOff>
      <xdr:row>64</xdr:row>
      <xdr:rowOff>22281</xdr:rowOff>
    </xdr:from>
    <xdr:to>
      <xdr:col>2</xdr:col>
      <xdr:colOff>1916140</xdr:colOff>
      <xdr:row>89</xdr:row>
      <xdr:rowOff>122544</xdr:rowOff>
    </xdr:to>
    <xdr:grpSp>
      <xdr:nvGrpSpPr>
        <xdr:cNvPr id="16" name="Group 15">
          <a:extLst>
            <a:ext uri="{FF2B5EF4-FFF2-40B4-BE49-F238E27FC236}">
              <a16:creationId xmlns:a16="http://schemas.microsoft.com/office/drawing/2014/main" id="{8F22765F-536A-9C44-ACFF-F0F3F3953756}"/>
            </a:ext>
          </a:extLst>
        </xdr:cNvPr>
        <xdr:cNvGrpSpPr/>
      </xdr:nvGrpSpPr>
      <xdr:grpSpPr>
        <a:xfrm>
          <a:off x="22281" y="846667"/>
          <a:ext cx="3230701" cy="4823772"/>
          <a:chOff x="906312" y="400260"/>
          <a:chExt cx="3390900" cy="5135842"/>
        </a:xfrm>
      </xdr:grpSpPr>
      <xdr:sp macro="" textlink="">
        <xdr:nvSpPr>
          <xdr:cNvPr id="17" name="Rectangle 16">
            <a:extLst>
              <a:ext uri="{FF2B5EF4-FFF2-40B4-BE49-F238E27FC236}">
                <a16:creationId xmlns:a16="http://schemas.microsoft.com/office/drawing/2014/main" id="{B8ABF0EB-2FD9-B341-A806-B8B9451EC987}"/>
              </a:ext>
            </a:extLst>
          </xdr:cNvPr>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18" name="Connector 17">
            <a:extLst>
              <a:ext uri="{FF2B5EF4-FFF2-40B4-BE49-F238E27FC236}">
                <a16:creationId xmlns:a16="http://schemas.microsoft.com/office/drawing/2014/main" id="{F6140070-411A-E043-822B-C042EC01C1AB}"/>
              </a:ext>
            </a:extLst>
          </xdr:cNvPr>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19" name="Rounded Rectangle 18">
            <a:extLst>
              <a:ext uri="{FF2B5EF4-FFF2-40B4-BE49-F238E27FC236}">
                <a16:creationId xmlns:a16="http://schemas.microsoft.com/office/drawing/2014/main" id="{C5D30753-48F8-334C-973B-CAA54F1435ED}"/>
              </a:ext>
            </a:extLst>
          </xdr:cNvPr>
          <xdr:cNvSpPr/>
        </xdr:nvSpPr>
        <xdr:spPr bwMode="auto">
          <a:xfrm>
            <a:off x="2601125" y="2060551"/>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sp macro="" textlink="">
        <xdr:nvSpPr>
          <xdr:cNvPr id="20" name="Connector 19">
            <a:extLst>
              <a:ext uri="{FF2B5EF4-FFF2-40B4-BE49-F238E27FC236}">
                <a16:creationId xmlns:a16="http://schemas.microsoft.com/office/drawing/2014/main" id="{D27345CD-6E89-D14C-994D-26BDD5C5D7CD}"/>
              </a:ext>
            </a:extLst>
          </xdr:cNvPr>
          <xdr:cNvSpPr/>
        </xdr:nvSpPr>
        <xdr:spPr bwMode="auto">
          <a:xfrm>
            <a:off x="1598099" y="5362957"/>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1" name="Straight Connector 20">
            <a:extLst>
              <a:ext uri="{FF2B5EF4-FFF2-40B4-BE49-F238E27FC236}">
                <a16:creationId xmlns:a16="http://schemas.microsoft.com/office/drawing/2014/main" id="{BE278889-3FF7-E343-836C-56B58B771AB0}"/>
              </a:ext>
            </a:extLst>
          </xdr:cNvPr>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sp macro="" textlink="">
        <xdr:nvSpPr>
          <xdr:cNvPr id="22" name="Diamond 21">
            <a:extLst>
              <a:ext uri="{FF2B5EF4-FFF2-40B4-BE49-F238E27FC236}">
                <a16:creationId xmlns:a16="http://schemas.microsoft.com/office/drawing/2014/main" id="{5E217A2F-5F53-3048-8FA1-2EA4057767CB}"/>
              </a:ext>
            </a:extLst>
          </xdr:cNvPr>
          <xdr:cNvSpPr/>
        </xdr:nvSpPr>
        <xdr:spPr bwMode="auto">
          <a:xfrm>
            <a:off x="3085572" y="3031143"/>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3" name="Elbow Connector 22">
            <a:extLst>
              <a:ext uri="{FF2B5EF4-FFF2-40B4-BE49-F238E27FC236}">
                <a16:creationId xmlns:a16="http://schemas.microsoft.com/office/drawing/2014/main" id="{8BBBB330-013D-914F-9E0C-FAB108713AA8}"/>
              </a:ext>
            </a:extLst>
          </xdr:cNvPr>
          <xdr:cNvCxnSpPr>
            <a:stCxn id="22" idx="3"/>
            <a:endCxn id="19" idx="3"/>
          </xdr:cNvCxnSpPr>
        </xdr:nvCxnSpPr>
        <xdr:spPr bwMode="auto">
          <a:xfrm flipV="1">
            <a:off x="3326872" y="2159194"/>
            <a:ext cx="473540" cy="976757"/>
          </a:xfrm>
          <a:prstGeom prst="bentConnector3">
            <a:avLst>
              <a:gd name="adj1" fmla="val 148275"/>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4" name="TextBox 153">
            <a:extLst>
              <a:ext uri="{FF2B5EF4-FFF2-40B4-BE49-F238E27FC236}">
                <a16:creationId xmlns:a16="http://schemas.microsoft.com/office/drawing/2014/main" id="{8EB9E811-2F34-2744-86A1-0374C91AC369}"/>
              </a:ext>
            </a:extLst>
          </xdr:cNvPr>
          <xdr:cNvSpPr txBox="1"/>
        </xdr:nvSpPr>
        <xdr:spPr bwMode="auto">
          <a:xfrm>
            <a:off x="3209877" y="3146559"/>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done</a:t>
            </a:r>
          </a:p>
        </xdr:txBody>
      </xdr:sp>
      <xdr:cxnSp macro="">
        <xdr:nvCxnSpPr>
          <xdr:cNvPr id="25" name="Elbow Connector 24">
            <a:extLst>
              <a:ext uri="{FF2B5EF4-FFF2-40B4-BE49-F238E27FC236}">
                <a16:creationId xmlns:a16="http://schemas.microsoft.com/office/drawing/2014/main" id="{688D39EC-C9B1-2E45-8198-027D17EEA41E}"/>
              </a:ext>
            </a:extLst>
          </xdr:cNvPr>
          <xdr:cNvCxnSpPr>
            <a:cxnSpLocks/>
            <a:stCxn id="22" idx="2"/>
            <a:endCxn id="28" idx="0"/>
          </xdr:cNvCxnSpPr>
        </xdr:nvCxnSpPr>
        <xdr:spPr bwMode="auto">
          <a:xfrm rot="5400000">
            <a:off x="1640399" y="3284814"/>
            <a:ext cx="1609878" cy="152176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6" name="TextBox 155">
            <a:extLst>
              <a:ext uri="{FF2B5EF4-FFF2-40B4-BE49-F238E27FC236}">
                <a16:creationId xmlns:a16="http://schemas.microsoft.com/office/drawing/2014/main" id="{0F97D189-5CC2-A142-9A37-8CFC4CF802E0}"/>
              </a:ext>
            </a:extLst>
          </xdr:cNvPr>
          <xdr:cNvSpPr txBox="1"/>
        </xdr:nvSpPr>
        <xdr:spPr bwMode="auto">
          <a:xfrm>
            <a:off x="3220590" y="2915727"/>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done</a:t>
            </a:r>
          </a:p>
        </xdr:txBody>
      </xdr:sp>
      <xdr:cxnSp macro="">
        <xdr:nvCxnSpPr>
          <xdr:cNvPr id="27" name="Elbow Connector 26">
            <a:extLst>
              <a:ext uri="{FF2B5EF4-FFF2-40B4-BE49-F238E27FC236}">
                <a16:creationId xmlns:a16="http://schemas.microsoft.com/office/drawing/2014/main" id="{4015CF9F-1DB4-FE46-BB04-98ED08A6B973}"/>
              </a:ext>
            </a:extLst>
          </xdr:cNvPr>
          <xdr:cNvCxnSpPr>
            <a:cxnSpLocks/>
            <a:stCxn id="18" idx="4"/>
            <a:endCxn id="19" idx="0"/>
          </xdr:cNvCxnSpPr>
        </xdr:nvCxnSpPr>
        <xdr:spPr bwMode="auto">
          <a:xfrm rot="16200000" flipH="1">
            <a:off x="2619166" y="1478949"/>
            <a:ext cx="1154748" cy="845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26820380-5A5C-DA4D-A859-AA7F50FFB117}"/>
              </a:ext>
            </a:extLst>
          </xdr:cNvPr>
          <xdr:cNvSpPr/>
        </xdr:nvSpPr>
        <xdr:spPr bwMode="auto">
          <a:xfrm>
            <a:off x="1195504" y="4850637"/>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4C8C6DDB-3107-EB4F-BE45-6072D0EF8E6C}"/>
              </a:ext>
            </a:extLst>
          </xdr:cNvPr>
          <xdr:cNvCxnSpPr>
            <a:stCxn id="28" idx="2"/>
            <a:endCxn id="20" idx="0"/>
          </xdr:cNvCxnSpPr>
        </xdr:nvCxnSpPr>
        <xdr:spPr bwMode="auto">
          <a:xfrm flipH="1">
            <a:off x="1680649" y="5060253"/>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F1C392FE-FC4E-104A-B340-54779E0A39C6}"/>
              </a:ext>
            </a:extLst>
          </xdr:cNvPr>
          <xdr:cNvCxnSpPr>
            <a:stCxn id="19" idx="2"/>
          </xdr:cNvCxnSpPr>
        </xdr:nvCxnSpPr>
        <xdr:spPr>
          <a:xfrm>
            <a:off x="3200769" y="2257837"/>
            <a:ext cx="9108" cy="7733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2" name="Picture 1">
          <a:extLst>
            <a:ext uri="{FF2B5EF4-FFF2-40B4-BE49-F238E27FC236}">
              <a16:creationId xmlns:a16="http://schemas.microsoft.com/office/drawing/2014/main" id="{E4F750B0-1E92-E444-81CB-F7CC844DBA86}"/>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7/202010Assignment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Customer Needs"/>
      <sheetName val="Spec Notes"/>
      <sheetName val="Support Info"/>
      <sheetName val="Assessment"/>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fitToPage="1"/>
  </sheetPr>
  <dimension ref="A1:I26"/>
  <sheetViews>
    <sheetView showGridLines="0" zoomScale="99" zoomScaleNormal="100" workbookViewId="0">
      <selection activeCell="A2" sqref="A2"/>
    </sheetView>
  </sheetViews>
  <sheetFormatPr baseColWidth="10" defaultColWidth="8.83203125" defaultRowHeight="13" x14ac:dyDescent="0.15"/>
  <cols>
    <col min="1" max="1" width="23.5" style="20"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37" t="s">
        <v>657</v>
      </c>
      <c r="B1" s="337"/>
      <c r="C1" s="337"/>
      <c r="D1" s="337"/>
      <c r="E1" s="337"/>
      <c r="F1" s="337"/>
      <c r="G1" s="337"/>
    </row>
    <row r="3" spans="1:9" hidden="1" x14ac:dyDescent="0.15">
      <c r="A3" s="17" t="s">
        <v>128</v>
      </c>
      <c r="B3" s="287" t="s">
        <v>519</v>
      </c>
    </row>
    <row r="4" spans="1:9" hidden="1" x14ac:dyDescent="0.15">
      <c r="A4" s="17"/>
    </row>
    <row r="5" spans="1:9" ht="24" customHeight="1" x14ac:dyDescent="0.15">
      <c r="A5" s="18" t="s">
        <v>31</v>
      </c>
      <c r="B5" s="340" t="s">
        <v>544</v>
      </c>
      <c r="C5" s="341"/>
      <c r="D5" s="341"/>
      <c r="E5" s="341"/>
      <c r="F5" s="341"/>
      <c r="G5" s="341"/>
      <c r="H5" s="341"/>
      <c r="I5" s="341"/>
    </row>
    <row r="6" spans="1:9" ht="27" customHeight="1" x14ac:dyDescent="0.15">
      <c r="A6" s="18" t="s">
        <v>447</v>
      </c>
      <c r="B6" s="338" t="s">
        <v>551</v>
      </c>
      <c r="C6" s="335"/>
      <c r="D6" s="335"/>
      <c r="E6" s="335"/>
      <c r="F6" s="335"/>
      <c r="G6" s="335"/>
      <c r="H6" s="335"/>
      <c r="I6" s="335"/>
    </row>
    <row r="7" spans="1:9" ht="15" customHeight="1" x14ac:dyDescent="0.15">
      <c r="A7" s="18" t="s">
        <v>213</v>
      </c>
      <c r="B7" s="288" t="s">
        <v>508</v>
      </c>
      <c r="C7" s="338" t="s">
        <v>552</v>
      </c>
      <c r="D7" s="335"/>
      <c r="E7" s="335"/>
      <c r="F7" s="335"/>
      <c r="G7" s="335"/>
      <c r="H7" s="335"/>
      <c r="I7" s="335"/>
    </row>
    <row r="8" spans="1:9" ht="15" customHeight="1" x14ac:dyDescent="0.15">
      <c r="A8" s="18"/>
      <c r="B8" s="288" t="s">
        <v>509</v>
      </c>
      <c r="C8" s="335" t="s">
        <v>553</v>
      </c>
      <c r="D8" s="335"/>
      <c r="E8" s="335"/>
      <c r="F8" s="335"/>
      <c r="G8" s="335"/>
      <c r="H8" s="335"/>
      <c r="I8" s="335"/>
    </row>
    <row r="9" spans="1:9" ht="21" customHeight="1" x14ac:dyDescent="0.15">
      <c r="A9" s="18"/>
      <c r="B9" s="339"/>
      <c r="C9" s="335"/>
      <c r="D9" s="335"/>
      <c r="E9" s="335"/>
      <c r="F9" s="335"/>
      <c r="G9" s="335"/>
      <c r="H9" s="335"/>
      <c r="I9" s="335"/>
    </row>
    <row r="10" spans="1:9" ht="12" customHeight="1" x14ac:dyDescent="0.15">
      <c r="A10" s="19" t="s">
        <v>101</v>
      </c>
      <c r="B10" s="335" t="s">
        <v>156</v>
      </c>
      <c r="C10" s="335"/>
      <c r="D10" s="335"/>
      <c r="E10" s="335"/>
      <c r="F10" s="335"/>
      <c r="G10" s="335"/>
      <c r="H10" s="335"/>
      <c r="I10" s="335"/>
    </row>
    <row r="11" spans="1:9" x14ac:dyDescent="0.15">
      <c r="A11" s="19"/>
      <c r="B11" s="335" t="s">
        <v>32</v>
      </c>
      <c r="C11" s="335"/>
      <c r="D11" s="335"/>
      <c r="E11" s="335"/>
      <c r="F11" s="335"/>
      <c r="G11" s="335"/>
      <c r="H11" s="335"/>
      <c r="I11" s="335"/>
    </row>
    <row r="12" spans="1:9" ht="12.75" customHeight="1" x14ac:dyDescent="0.15">
      <c r="A12" s="17"/>
      <c r="B12" s="335" t="s">
        <v>106</v>
      </c>
      <c r="C12" s="335"/>
      <c r="D12" s="335"/>
      <c r="E12" s="335"/>
      <c r="F12" s="335"/>
      <c r="G12" s="335"/>
      <c r="H12" s="335"/>
      <c r="I12" s="335"/>
    </row>
    <row r="13" spans="1:9" ht="35" customHeight="1" x14ac:dyDescent="0.15">
      <c r="A13" s="17"/>
      <c r="B13" s="335" t="s">
        <v>303</v>
      </c>
      <c r="C13" s="335"/>
      <c r="D13" s="335"/>
      <c r="E13" s="335"/>
      <c r="F13" s="335"/>
      <c r="G13" s="335"/>
      <c r="H13" s="335"/>
      <c r="I13" s="335"/>
    </row>
    <row r="14" spans="1:9" x14ac:dyDescent="0.15">
      <c r="A14" s="19"/>
      <c r="B14" s="335" t="s">
        <v>305</v>
      </c>
      <c r="C14" s="335"/>
      <c r="D14" s="335"/>
      <c r="E14" s="335"/>
      <c r="F14" s="335"/>
      <c r="G14" s="335"/>
      <c r="H14" s="335"/>
      <c r="I14" s="335"/>
    </row>
    <row r="15" spans="1:9" ht="12.75" customHeight="1" x14ac:dyDescent="0.15">
      <c r="A15" s="17"/>
      <c r="B15" s="52"/>
      <c r="C15" s="53" t="s">
        <v>134</v>
      </c>
      <c r="D15" s="336" t="s">
        <v>135</v>
      </c>
      <c r="E15" s="335"/>
      <c r="F15" s="335"/>
      <c r="G15" s="335"/>
      <c r="H15" s="335"/>
      <c r="I15" s="335"/>
    </row>
    <row r="16" spans="1:9" ht="17" hidden="1" customHeight="1" x14ac:dyDescent="0.15">
      <c r="A16" s="17"/>
      <c r="B16" s="52"/>
      <c r="C16" s="52" t="s">
        <v>136</v>
      </c>
      <c r="D16" s="335" t="s">
        <v>515</v>
      </c>
      <c r="E16" s="335"/>
      <c r="F16" s="335"/>
      <c r="G16" s="335"/>
      <c r="H16" s="335"/>
      <c r="I16" s="335"/>
    </row>
    <row r="17" spans="1:9" ht="52" customHeight="1" x14ac:dyDescent="0.15">
      <c r="A17" s="17"/>
      <c r="B17" s="52"/>
      <c r="C17" s="52" t="s">
        <v>346</v>
      </c>
      <c r="D17" s="335" t="s">
        <v>345</v>
      </c>
      <c r="E17" s="335"/>
      <c r="F17" s="335"/>
      <c r="G17" s="335"/>
      <c r="H17" s="335"/>
      <c r="I17" s="335"/>
    </row>
    <row r="18" spans="1:9" ht="20" hidden="1" customHeight="1" x14ac:dyDescent="0.15">
      <c r="A18" s="17"/>
      <c r="B18" s="52"/>
      <c r="C18" s="52" t="s">
        <v>137</v>
      </c>
      <c r="D18" s="335" t="s">
        <v>470</v>
      </c>
      <c r="E18" s="335"/>
      <c r="F18" s="335"/>
      <c r="G18" s="335"/>
      <c r="H18" s="335"/>
      <c r="I18" s="335"/>
    </row>
    <row r="19" spans="1:9" ht="30" hidden="1" customHeight="1" x14ac:dyDescent="0.15">
      <c r="A19" s="17"/>
      <c r="B19" s="52"/>
      <c r="C19" s="52" t="s">
        <v>70</v>
      </c>
      <c r="D19" s="335" t="s">
        <v>22</v>
      </c>
      <c r="E19" s="335"/>
      <c r="F19" s="335"/>
      <c r="G19" s="335"/>
      <c r="H19" s="335"/>
      <c r="I19" s="335"/>
    </row>
    <row r="20" spans="1:9" ht="41" hidden="1" customHeight="1" x14ac:dyDescent="0.15">
      <c r="A20" s="17"/>
      <c r="B20" s="52"/>
      <c r="C20" s="52" t="s">
        <v>20</v>
      </c>
      <c r="D20" s="335" t="s">
        <v>11</v>
      </c>
      <c r="E20" s="335"/>
      <c r="F20" s="335"/>
      <c r="G20" s="335"/>
      <c r="H20" s="335"/>
      <c r="I20" s="335"/>
    </row>
    <row r="21" spans="1:9" ht="50" hidden="1" customHeight="1" x14ac:dyDescent="0.15">
      <c r="A21" s="17"/>
      <c r="B21" s="52"/>
      <c r="C21" s="52" t="s">
        <v>8</v>
      </c>
      <c r="D21" s="335" t="s">
        <v>0</v>
      </c>
      <c r="E21" s="335"/>
      <c r="F21" s="335"/>
      <c r="G21" s="335"/>
      <c r="H21" s="335"/>
      <c r="I21" s="335"/>
    </row>
    <row r="22" spans="1:9" ht="32" customHeight="1" x14ac:dyDescent="0.15">
      <c r="A22" s="17"/>
      <c r="B22" s="52"/>
      <c r="C22" s="52" t="s">
        <v>85</v>
      </c>
      <c r="D22" s="335" t="s">
        <v>516</v>
      </c>
      <c r="E22" s="335"/>
      <c r="F22" s="335"/>
      <c r="G22" s="335"/>
      <c r="H22" s="335"/>
      <c r="I22" s="335"/>
    </row>
    <row r="23" spans="1:9" ht="30" hidden="1" customHeight="1" x14ac:dyDescent="0.15">
      <c r="A23" s="17"/>
      <c r="B23" s="52"/>
      <c r="C23" s="52" t="s">
        <v>164</v>
      </c>
      <c r="D23" s="335" t="s">
        <v>378</v>
      </c>
      <c r="E23" s="335"/>
      <c r="F23" s="335"/>
      <c r="G23" s="335"/>
      <c r="H23" s="335"/>
      <c r="I23" s="335"/>
    </row>
    <row r="24" spans="1:9" ht="19" hidden="1" customHeight="1" x14ac:dyDescent="0.15">
      <c r="A24" s="17"/>
      <c r="B24" s="52"/>
      <c r="C24" s="52" t="s">
        <v>291</v>
      </c>
      <c r="D24" s="335" t="s">
        <v>292</v>
      </c>
      <c r="E24" s="335"/>
      <c r="F24" s="335"/>
      <c r="G24" s="335"/>
      <c r="H24" s="335"/>
      <c r="I24" s="335"/>
    </row>
    <row r="25" spans="1:9" ht="36" hidden="1" customHeight="1" x14ac:dyDescent="0.15">
      <c r="A25" s="17"/>
      <c r="B25" s="52"/>
      <c r="C25" s="52" t="s">
        <v>333</v>
      </c>
      <c r="D25" s="335" t="s">
        <v>427</v>
      </c>
      <c r="E25" s="335"/>
      <c r="F25" s="335"/>
      <c r="G25" s="335"/>
      <c r="H25" s="335"/>
      <c r="I25" s="335"/>
    </row>
    <row r="26" spans="1:9" s="22" customFormat="1" ht="49.5" customHeight="1" x14ac:dyDescent="0.15">
      <c r="A26" s="19" t="s">
        <v>52</v>
      </c>
      <c r="B26" s="335" t="s">
        <v>656</v>
      </c>
      <c r="C26" s="335"/>
      <c r="D26" s="335"/>
      <c r="E26" s="335"/>
      <c r="F26" s="335"/>
      <c r="G26" s="335"/>
      <c r="H26" s="335"/>
      <c r="I26" s="335"/>
    </row>
  </sheetData>
  <sheetProtection sheet="1" objects="1" scenarios="1"/>
  <mergeCells count="23">
    <mergeCell ref="A1:G1"/>
    <mergeCell ref="D24:I24"/>
    <mergeCell ref="D25:I25"/>
    <mergeCell ref="C7:I7"/>
    <mergeCell ref="C8:I8"/>
    <mergeCell ref="D17:I17"/>
    <mergeCell ref="B9:I9"/>
    <mergeCell ref="D23:I23"/>
    <mergeCell ref="D22:I22"/>
    <mergeCell ref="D20:I20"/>
    <mergeCell ref="D19:I19"/>
    <mergeCell ref="B5:I5"/>
    <mergeCell ref="B6:I6"/>
    <mergeCell ref="B26:I26"/>
    <mergeCell ref="B13:I13"/>
    <mergeCell ref="B10:I10"/>
    <mergeCell ref="B11:I11"/>
    <mergeCell ref="B12:I12"/>
    <mergeCell ref="D21:I21"/>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16"/>
  <sheetViews>
    <sheetView showGridLines="0" workbookViewId="0">
      <selection activeCell="F37" sqref="F37"/>
    </sheetView>
  </sheetViews>
  <sheetFormatPr baseColWidth="10" defaultColWidth="7.6640625" defaultRowHeight="13" x14ac:dyDescent="0.15"/>
  <cols>
    <col min="1" max="1" width="3.83203125" style="3" customWidth="1"/>
    <col min="2" max="2" width="10.33203125" style="3" customWidth="1"/>
    <col min="3" max="12" width="14.83203125" style="3" customWidth="1"/>
    <col min="13" max="16384" width="7.6640625" style="3"/>
  </cols>
  <sheetData>
    <row r="1" spans="1:12" s="179" customFormat="1" ht="20" x14ac:dyDescent="0.2">
      <c r="A1" s="1" t="s">
        <v>311</v>
      </c>
      <c r="B1" s="1"/>
      <c r="C1" s="1"/>
      <c r="D1" s="1"/>
      <c r="E1" s="1"/>
      <c r="F1" s="1"/>
      <c r="G1" s="1"/>
      <c r="H1" s="1"/>
      <c r="I1" s="1"/>
      <c r="J1" s="1"/>
      <c r="K1" s="1"/>
      <c r="L1" s="1"/>
    </row>
    <row r="2" spans="1:12" s="179" customFormat="1" ht="20" hidden="1" x14ac:dyDescent="0.2">
      <c r="A2" s="1"/>
      <c r="B2" s="181"/>
      <c r="C2" s="1"/>
      <c r="D2" s="1"/>
      <c r="E2" s="1"/>
      <c r="F2" s="1"/>
      <c r="G2" s="1"/>
      <c r="H2" s="1"/>
      <c r="I2" s="1"/>
      <c r="J2" s="1"/>
      <c r="K2" s="1"/>
      <c r="L2" s="1"/>
    </row>
    <row r="3" spans="1:12" s="179" customFormat="1" ht="20" hidden="1" x14ac:dyDescent="0.2">
      <c r="A3" s="1"/>
      <c r="B3" s="181" t="s">
        <v>312</v>
      </c>
      <c r="C3" s="1"/>
      <c r="D3" s="1"/>
      <c r="E3" s="1"/>
      <c r="F3" s="1"/>
      <c r="G3" s="1"/>
      <c r="H3" s="1"/>
      <c r="I3" s="1"/>
      <c r="J3" s="1"/>
      <c r="K3" s="1"/>
      <c r="L3" s="1"/>
    </row>
    <row r="4" spans="1:12" s="179" customFormat="1" ht="20" x14ac:dyDescent="0.2">
      <c r="A4" s="1"/>
      <c r="B4" s="169"/>
      <c r="C4" s="395"/>
      <c r="D4" s="395"/>
      <c r="E4" s="395"/>
      <c r="F4" s="395"/>
      <c r="G4" s="395"/>
      <c r="H4" s="395"/>
      <c r="I4" s="395"/>
      <c r="J4" s="395"/>
      <c r="K4" s="395"/>
      <c r="L4" s="395"/>
    </row>
    <row r="5" spans="1:12" s="179" customFormat="1" ht="23" customHeight="1" x14ac:dyDescent="0.15">
      <c r="A5" s="179" t="s">
        <v>313</v>
      </c>
      <c r="B5" s="169"/>
      <c r="C5" s="183"/>
      <c r="D5" s="183"/>
      <c r="E5" s="183"/>
      <c r="F5" s="183"/>
      <c r="G5" s="183"/>
      <c r="H5" s="183"/>
      <c r="I5" s="183"/>
      <c r="J5" s="183"/>
      <c r="K5" s="183"/>
      <c r="L5" s="183"/>
    </row>
    <row r="6" spans="1:12" s="31" customFormat="1" ht="17" customHeight="1" x14ac:dyDescent="0.15">
      <c r="B6" s="8"/>
      <c r="C6" s="88"/>
      <c r="D6" s="88"/>
      <c r="E6" s="88"/>
      <c r="F6" s="88"/>
      <c r="G6" s="88"/>
      <c r="H6" s="88"/>
      <c r="I6" s="88"/>
      <c r="J6" s="88"/>
      <c r="K6" s="88"/>
      <c r="L6" s="88"/>
    </row>
    <row r="7" spans="1:12" s="179" customFormat="1" ht="25" customHeight="1" x14ac:dyDescent="0.15">
      <c r="A7" s="394"/>
      <c r="B7" s="180" t="e">
        <f>CONCATENATE("Scenario ", TEXT(#REF!,"#"))</f>
        <v>#REF!</v>
      </c>
      <c r="C7" s="182"/>
      <c r="D7" s="182"/>
      <c r="E7" s="182"/>
      <c r="F7" s="182"/>
      <c r="G7" s="182"/>
      <c r="H7" s="182"/>
      <c r="I7" s="182"/>
      <c r="J7" s="182"/>
      <c r="K7" s="182"/>
      <c r="L7" s="182"/>
    </row>
    <row r="8" spans="1:12" s="179" customFormat="1" ht="25" customHeight="1" x14ac:dyDescent="0.15">
      <c r="A8" s="394"/>
      <c r="B8" s="180" t="e">
        <f>CONCATENATE("Scenario ", TEXT(#REF!,"#"))</f>
        <v>#REF!</v>
      </c>
      <c r="C8" s="182"/>
      <c r="D8" s="182"/>
      <c r="E8" s="182"/>
      <c r="F8" s="182"/>
      <c r="G8" s="182"/>
      <c r="H8" s="182"/>
      <c r="I8" s="182"/>
      <c r="J8" s="182"/>
      <c r="K8" s="182"/>
      <c r="L8" s="182"/>
    </row>
    <row r="9" spans="1:12" s="179" customFormat="1" ht="25" customHeight="1" x14ac:dyDescent="0.15">
      <c r="A9" s="394"/>
      <c r="B9" s="180" t="e">
        <f>CONCATENATE("Scenario ", TEXT(#REF!,"#"))</f>
        <v>#REF!</v>
      </c>
      <c r="C9" s="182"/>
      <c r="D9" s="182"/>
      <c r="E9" s="182"/>
      <c r="F9" s="182"/>
      <c r="G9" s="182"/>
      <c r="H9" s="182"/>
      <c r="I9" s="182"/>
      <c r="J9" s="182"/>
      <c r="K9" s="182"/>
      <c r="L9" s="182"/>
    </row>
    <row r="10" spans="1:12" s="179" customFormat="1" ht="25" customHeight="1" x14ac:dyDescent="0.15">
      <c r="A10" s="394"/>
      <c r="B10" s="180" t="e">
        <f>CONCATENATE("Scenario ", TEXT(#REF!,"#"))</f>
        <v>#REF!</v>
      </c>
      <c r="C10" s="182"/>
      <c r="D10" s="182"/>
      <c r="E10" s="182"/>
      <c r="F10" s="182"/>
      <c r="G10" s="182"/>
      <c r="H10" s="182"/>
      <c r="I10" s="182"/>
      <c r="J10" s="182"/>
      <c r="K10" s="182"/>
      <c r="L10" s="182"/>
    </row>
    <row r="11" spans="1:12" s="179" customFormat="1" ht="25" customHeight="1" x14ac:dyDescent="0.15">
      <c r="A11" s="394"/>
      <c r="B11" s="180" t="e">
        <f>CONCATENATE("Scenario ", TEXT(#REF!,"#"))</f>
        <v>#REF!</v>
      </c>
      <c r="C11" s="182"/>
      <c r="D11" s="182"/>
      <c r="E11" s="182"/>
      <c r="F11" s="182"/>
      <c r="G11" s="182"/>
      <c r="H11" s="182"/>
      <c r="I11" s="182"/>
      <c r="J11" s="182"/>
      <c r="K11" s="182"/>
      <c r="L11" s="182"/>
    </row>
    <row r="12" spans="1:12" s="179" customFormat="1" ht="25" customHeight="1" x14ac:dyDescent="0.15">
      <c r="A12" s="394"/>
      <c r="B12" s="180" t="e">
        <f>CONCATENATE("Scenario ", TEXT(#REF!,"#"))</f>
        <v>#REF!</v>
      </c>
      <c r="C12" s="182"/>
      <c r="D12" s="182"/>
      <c r="E12" s="182"/>
      <c r="F12" s="182"/>
      <c r="G12" s="182"/>
      <c r="H12" s="182"/>
      <c r="I12" s="182"/>
      <c r="J12" s="182"/>
      <c r="K12" s="182"/>
      <c r="L12" s="182"/>
    </row>
    <row r="13" spans="1:12" s="179" customFormat="1" ht="25" customHeight="1" x14ac:dyDescent="0.15">
      <c r="A13" s="394"/>
      <c r="B13" s="180" t="e">
        <f>CONCATENATE("Scenario ", TEXT(#REF!,"#"))</f>
        <v>#REF!</v>
      </c>
      <c r="C13" s="182"/>
      <c r="D13" s="182"/>
      <c r="E13" s="182"/>
      <c r="F13" s="182"/>
      <c r="G13" s="182"/>
      <c r="H13" s="182"/>
      <c r="I13" s="182"/>
      <c r="J13" s="182"/>
      <c r="K13" s="182"/>
      <c r="L13" s="182"/>
    </row>
    <row r="14" spans="1:12" s="179" customFormat="1" ht="25" customHeight="1" x14ac:dyDescent="0.15">
      <c r="A14" s="394"/>
      <c r="B14" s="180" t="e">
        <f>CONCATENATE("Scenario ", TEXT(#REF!,"#"))</f>
        <v>#REF!</v>
      </c>
      <c r="C14" s="182"/>
      <c r="D14" s="182"/>
      <c r="E14" s="182"/>
      <c r="F14" s="182"/>
      <c r="G14" s="182"/>
      <c r="H14" s="182"/>
      <c r="I14" s="182"/>
      <c r="J14" s="182"/>
      <c r="K14" s="182"/>
      <c r="L14" s="182"/>
    </row>
    <row r="15" spans="1:12" s="179" customFormat="1" ht="25" customHeight="1" x14ac:dyDescent="0.15">
      <c r="A15" s="394"/>
      <c r="B15" s="180" t="e">
        <f>CONCATENATE("Scenario ", TEXT(#REF!,"#"))</f>
        <v>#REF!</v>
      </c>
      <c r="C15" s="182"/>
      <c r="D15" s="182"/>
      <c r="E15" s="182"/>
      <c r="F15" s="182"/>
      <c r="G15" s="182"/>
      <c r="H15" s="182"/>
      <c r="I15" s="182"/>
      <c r="J15" s="182"/>
      <c r="K15" s="182"/>
      <c r="L15" s="182"/>
    </row>
    <row r="16" spans="1:12" x14ac:dyDescent="0.15">
      <c r="B16" s="21"/>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297"/>
  <sheetViews>
    <sheetView showGridLines="0" topLeftCell="B1" zoomScaleNormal="100" workbookViewId="0">
      <selection activeCell="C43" sqref="C43:C49"/>
    </sheetView>
  </sheetViews>
  <sheetFormatPr baseColWidth="10" defaultColWidth="7.6640625" defaultRowHeight="13" x14ac:dyDescent="0.15"/>
  <cols>
    <col min="1" max="1" width="0" style="3" hidden="1" customWidth="1"/>
    <col min="2" max="2" width="15.1640625" style="3" customWidth="1"/>
    <col min="3" max="3" width="93.5" style="3" customWidth="1"/>
    <col min="4" max="16384" width="7.6640625" style="3"/>
  </cols>
  <sheetData>
    <row r="1" spans="1:6" ht="20" x14ac:dyDescent="0.2">
      <c r="B1" s="1" t="s">
        <v>164</v>
      </c>
    </row>
    <row r="2" spans="1:6" ht="18" customHeight="1" x14ac:dyDescent="0.2">
      <c r="A2" s="393" t="s">
        <v>384</v>
      </c>
      <c r="B2" s="393"/>
      <c r="C2" s="393"/>
      <c r="D2" s="393"/>
      <c r="E2" s="393"/>
      <c r="F2" s="1"/>
    </row>
    <row r="3" spans="1:6" ht="14" hidden="1" thickBot="1" x14ac:dyDescent="0.2">
      <c r="B3" s="27"/>
      <c r="C3" s="27"/>
      <c r="D3" s="27"/>
      <c r="E3" s="27"/>
      <c r="F3" s="27"/>
    </row>
    <row r="4" spans="1:6" ht="20" hidden="1" x14ac:dyDescent="0.2">
      <c r="B4" s="99" t="s">
        <v>131</v>
      </c>
      <c r="C4" s="28"/>
      <c r="D4" s="28"/>
      <c r="E4" s="28"/>
      <c r="F4" s="28"/>
    </row>
    <row r="5" spans="1:6" hidden="1" x14ac:dyDescent="0.15">
      <c r="B5" s="28" t="s">
        <v>89</v>
      </c>
      <c r="C5" s="100">
        <v>36526</v>
      </c>
      <c r="D5" s="28"/>
      <c r="E5" s="28"/>
      <c r="F5" s="28"/>
    </row>
    <row r="6" spans="1:6" hidden="1" x14ac:dyDescent="0.15">
      <c r="B6" s="28" t="s">
        <v>118</v>
      </c>
      <c r="C6" s="100">
        <v>40179</v>
      </c>
      <c r="D6" s="28"/>
      <c r="E6" s="28"/>
      <c r="F6" s="28"/>
    </row>
    <row r="7" spans="1:6" hidden="1" x14ac:dyDescent="0.15">
      <c r="B7" s="29" t="s">
        <v>90</v>
      </c>
      <c r="C7" s="101" t="s">
        <v>140</v>
      </c>
      <c r="D7" s="28"/>
      <c r="E7" s="28"/>
      <c r="F7" s="28"/>
    </row>
    <row r="8" spans="1:6" hidden="1" x14ac:dyDescent="0.15">
      <c r="B8" s="28"/>
      <c r="C8" s="101" t="s">
        <v>191</v>
      </c>
      <c r="D8" s="28"/>
      <c r="E8" s="28"/>
      <c r="F8" s="28"/>
    </row>
    <row r="9" spans="1:6" hidden="1" x14ac:dyDescent="0.15">
      <c r="B9" s="28"/>
      <c r="C9" s="101" t="s">
        <v>192</v>
      </c>
      <c r="D9" s="28"/>
      <c r="E9" s="28"/>
      <c r="F9" s="28"/>
    </row>
    <row r="10" spans="1:6" hidden="1" x14ac:dyDescent="0.15">
      <c r="B10" s="28"/>
      <c r="C10" s="101" t="s">
        <v>193</v>
      </c>
      <c r="D10" s="28"/>
      <c r="E10" s="28"/>
      <c r="F10" s="28"/>
    </row>
    <row r="11" spans="1:6" hidden="1" x14ac:dyDescent="0.15">
      <c r="B11" s="28"/>
      <c r="C11" s="101" t="s">
        <v>194</v>
      </c>
      <c r="D11" s="28"/>
      <c r="E11" s="28"/>
      <c r="F11" s="28"/>
    </row>
    <row r="12" spans="1:6" hidden="1" x14ac:dyDescent="0.15">
      <c r="B12" s="28"/>
      <c r="C12" s="101" t="s">
        <v>195</v>
      </c>
      <c r="D12" s="28"/>
      <c r="E12" s="28"/>
      <c r="F12" s="28"/>
    </row>
    <row r="13" spans="1:6" hidden="1" x14ac:dyDescent="0.15">
      <c r="B13" s="28"/>
      <c r="C13" s="101" t="s">
        <v>196</v>
      </c>
      <c r="D13" s="28"/>
      <c r="E13" s="28"/>
      <c r="F13" s="28"/>
    </row>
    <row r="14" spans="1:6" hidden="1" x14ac:dyDescent="0.15">
      <c r="B14" s="28"/>
      <c r="C14" s="101" t="s">
        <v>189</v>
      </c>
      <c r="D14" s="28"/>
      <c r="E14" s="28"/>
      <c r="F14" s="28"/>
    </row>
    <row r="15" spans="1:6" hidden="1" x14ac:dyDescent="0.15">
      <c r="B15" s="28" t="s">
        <v>95</v>
      </c>
      <c r="C15" s="28" t="s">
        <v>96</v>
      </c>
      <c r="D15" s="28"/>
      <c r="E15" s="28"/>
      <c r="F15" s="28"/>
    </row>
    <row r="16" spans="1:6" hidden="1" x14ac:dyDescent="0.15">
      <c r="B16" s="28"/>
      <c r="C16" s="28" t="s">
        <v>197</v>
      </c>
      <c r="D16" s="28"/>
      <c r="E16" s="28"/>
      <c r="F16" s="28"/>
    </row>
    <row r="17" spans="2:6" hidden="1" x14ac:dyDescent="0.15">
      <c r="B17" s="28"/>
      <c r="C17" s="28" t="s">
        <v>198</v>
      </c>
      <c r="D17" s="28"/>
      <c r="E17" s="28"/>
      <c r="F17" s="28"/>
    </row>
    <row r="18" spans="2:6" hidden="1" x14ac:dyDescent="0.15">
      <c r="B18" s="28"/>
      <c r="C18" s="28" t="s">
        <v>199</v>
      </c>
      <c r="D18" s="28"/>
      <c r="E18" s="28"/>
      <c r="F18" s="28"/>
    </row>
    <row r="19" spans="2:6" hidden="1" x14ac:dyDescent="0.15">
      <c r="B19" s="28"/>
      <c r="C19" s="28" t="s">
        <v>200</v>
      </c>
      <c r="D19" s="28"/>
      <c r="E19" s="28"/>
      <c r="F19" s="28"/>
    </row>
    <row r="20" spans="2:6" hidden="1" x14ac:dyDescent="0.15">
      <c r="B20" s="28"/>
      <c r="C20" s="28" t="s">
        <v>201</v>
      </c>
      <c r="D20" s="28"/>
      <c r="E20" s="28"/>
      <c r="F20" s="28"/>
    </row>
    <row r="21" spans="2:6" hidden="1" x14ac:dyDescent="0.15">
      <c r="B21" s="28"/>
      <c r="C21" s="28" t="s">
        <v>97</v>
      </c>
      <c r="D21" s="28"/>
      <c r="E21" s="28"/>
      <c r="F21" s="28"/>
    </row>
    <row r="22" spans="2:6" hidden="1" x14ac:dyDescent="0.15">
      <c r="B22" s="28"/>
      <c r="C22" s="28" t="s">
        <v>202</v>
      </c>
      <c r="D22" s="28"/>
      <c r="E22" s="28"/>
      <c r="F22" s="28"/>
    </row>
    <row r="23" spans="2:6" hidden="1" x14ac:dyDescent="0.15">
      <c r="B23" s="28"/>
      <c r="C23" s="28" t="s">
        <v>203</v>
      </c>
      <c r="D23" s="28"/>
      <c r="E23" s="28"/>
      <c r="F23" s="28"/>
    </row>
    <row r="24" spans="2:6" hidden="1" x14ac:dyDescent="0.15">
      <c r="B24" s="28"/>
      <c r="C24" s="28" t="s">
        <v>204</v>
      </c>
      <c r="D24" s="28"/>
      <c r="E24" s="28"/>
      <c r="F24" s="28"/>
    </row>
    <row r="25" spans="2:6" hidden="1" x14ac:dyDescent="0.15">
      <c r="B25" s="28" t="s">
        <v>53</v>
      </c>
      <c r="C25" s="28" t="s">
        <v>54</v>
      </c>
      <c r="D25" s="28"/>
      <c r="E25" s="28"/>
      <c r="F25" s="28"/>
    </row>
    <row r="26" spans="2:6" s="21" customFormat="1" hidden="1" x14ac:dyDescent="0.15">
      <c r="B26" s="29"/>
      <c r="C26" s="29" t="s">
        <v>55</v>
      </c>
      <c r="D26" s="29"/>
      <c r="E26" s="29"/>
      <c r="F26" s="29"/>
    </row>
    <row r="27" spans="2:6" hidden="1" x14ac:dyDescent="0.15">
      <c r="B27" s="29" t="s">
        <v>216</v>
      </c>
      <c r="C27" s="29" t="s">
        <v>57</v>
      </c>
      <c r="D27" s="29"/>
      <c r="E27" s="29"/>
      <c r="F27" s="29"/>
    </row>
    <row r="28" spans="2:6" hidden="1" x14ac:dyDescent="0.15">
      <c r="B28" s="29"/>
      <c r="C28" s="29" t="s">
        <v>97</v>
      </c>
      <c r="D28" s="29"/>
      <c r="E28" s="29"/>
      <c r="F28" s="29"/>
    </row>
    <row r="29" spans="2:6" hidden="1" x14ac:dyDescent="0.15">
      <c r="B29" s="29"/>
      <c r="C29" s="29" t="s">
        <v>59</v>
      </c>
      <c r="D29" s="29"/>
      <c r="E29" s="29"/>
      <c r="F29" s="29"/>
    </row>
    <row r="30" spans="2:6" hidden="1" x14ac:dyDescent="0.15">
      <c r="B30" s="29"/>
      <c r="C30" s="29" t="s">
        <v>58</v>
      </c>
      <c r="D30" s="29"/>
      <c r="E30" s="29"/>
      <c r="F30" s="29"/>
    </row>
    <row r="31" spans="2:6" hidden="1" x14ac:dyDescent="0.15">
      <c r="B31" s="29" t="s">
        <v>205</v>
      </c>
      <c r="C31" s="29" t="s">
        <v>206</v>
      </c>
      <c r="D31" s="29"/>
      <c r="E31" s="29"/>
      <c r="F31" s="29"/>
    </row>
    <row r="32" spans="2:6" hidden="1" x14ac:dyDescent="0.15">
      <c r="B32" s="29"/>
      <c r="C32" s="29" t="s">
        <v>207</v>
      </c>
      <c r="D32" s="29"/>
      <c r="E32" s="29"/>
      <c r="F32" s="29"/>
    </row>
    <row r="33" spans="1:6" hidden="1" x14ac:dyDescent="0.15">
      <c r="B33" s="29" t="s">
        <v>60</v>
      </c>
      <c r="C33" s="29" t="s">
        <v>61</v>
      </c>
      <c r="D33" s="29"/>
      <c r="E33" s="29"/>
      <c r="F33" s="29"/>
    </row>
    <row r="34" spans="1:6" hidden="1" x14ac:dyDescent="0.15">
      <c r="B34" s="29"/>
      <c r="C34" s="29" t="s">
        <v>62</v>
      </c>
      <c r="D34" s="29"/>
      <c r="E34" s="29"/>
      <c r="F34" s="29"/>
    </row>
    <row r="35" spans="1:6" hidden="1" x14ac:dyDescent="0.15">
      <c r="B35" s="29"/>
      <c r="C35" s="29" t="s">
        <v>63</v>
      </c>
      <c r="D35" s="29"/>
      <c r="E35" s="29"/>
      <c r="F35" s="29"/>
    </row>
    <row r="36" spans="1:6" hidden="1" x14ac:dyDescent="0.15">
      <c r="B36" s="29"/>
      <c r="C36" s="29" t="s">
        <v>64</v>
      </c>
      <c r="D36" s="29"/>
      <c r="E36" s="29"/>
      <c r="F36" s="29"/>
    </row>
    <row r="37" spans="1:6" hidden="1" x14ac:dyDescent="0.15">
      <c r="B37" s="29"/>
      <c r="C37" s="29" t="s">
        <v>65</v>
      </c>
      <c r="D37" s="29"/>
      <c r="E37" s="29"/>
      <c r="F37" s="29"/>
    </row>
    <row r="38" spans="1:6" hidden="1" x14ac:dyDescent="0.15">
      <c r="B38" s="29" t="s">
        <v>175</v>
      </c>
      <c r="C38" s="29" t="s">
        <v>176</v>
      </c>
      <c r="D38" s="29"/>
      <c r="E38" s="29"/>
      <c r="F38" s="29"/>
    </row>
    <row r="39" spans="1:6" hidden="1" x14ac:dyDescent="0.15">
      <c r="B39" s="29"/>
      <c r="C39" s="29" t="s">
        <v>177</v>
      </c>
      <c r="D39" s="29"/>
      <c r="E39" s="29"/>
      <c r="F39" s="29"/>
    </row>
    <row r="40" spans="1:6" hidden="1" x14ac:dyDescent="0.15">
      <c r="B40" s="29"/>
      <c r="C40" s="29" t="s">
        <v>178</v>
      </c>
      <c r="D40" s="29"/>
      <c r="E40" s="29"/>
      <c r="F40" s="29"/>
    </row>
    <row r="41" spans="1:6" hidden="1" x14ac:dyDescent="0.15">
      <c r="B41" s="29"/>
      <c r="C41" s="29"/>
      <c r="D41" s="29"/>
      <c r="E41" s="29"/>
      <c r="F41" s="29"/>
    </row>
    <row r="42" spans="1:6" ht="14" hidden="1" thickBot="1" x14ac:dyDescent="0.2">
      <c r="B42" s="27"/>
      <c r="C42" s="27"/>
      <c r="D42" s="27"/>
      <c r="E42" s="27"/>
      <c r="F42" s="27"/>
    </row>
    <row r="43" spans="1:6" x14ac:dyDescent="0.15">
      <c r="A43" s="396">
        <v>1</v>
      </c>
      <c r="B43" s="3" t="s">
        <v>214</v>
      </c>
      <c r="C43" s="9"/>
    </row>
    <row r="44" spans="1:6" x14ac:dyDescent="0.15">
      <c r="A44" s="396"/>
      <c r="B44" s="3" t="s">
        <v>208</v>
      </c>
      <c r="C44" s="9"/>
    </row>
    <row r="45" spans="1:6" x14ac:dyDescent="0.15">
      <c r="A45" s="396"/>
      <c r="B45" s="3" t="s">
        <v>215</v>
      </c>
      <c r="C45" s="9"/>
    </row>
    <row r="46" spans="1:6" ht="12" hidden="1" customHeight="1" x14ac:dyDescent="0.15">
      <c r="A46" s="396"/>
      <c r="B46" s="3" t="s">
        <v>209</v>
      </c>
      <c r="C46" s="9"/>
    </row>
    <row r="47" spans="1:6" x14ac:dyDescent="0.15">
      <c r="A47" s="396"/>
      <c r="B47" s="3" t="s">
        <v>210</v>
      </c>
      <c r="C47" s="9"/>
    </row>
    <row r="48" spans="1:6" x14ac:dyDescent="0.15">
      <c r="A48" s="396"/>
      <c r="B48" s="3" t="s">
        <v>211</v>
      </c>
      <c r="C48" s="9"/>
    </row>
    <row r="49" spans="1:3" x14ac:dyDescent="0.15">
      <c r="A49" s="396"/>
      <c r="B49" s="3" t="s">
        <v>212</v>
      </c>
      <c r="C49" s="9"/>
    </row>
    <row r="50" spans="1:3" ht="12" hidden="1" customHeight="1" x14ac:dyDescent="0.15">
      <c r="A50" s="396"/>
      <c r="C50" s="9"/>
    </row>
    <row r="51" spans="1:3" ht="12" hidden="1" customHeight="1" x14ac:dyDescent="0.15">
      <c r="A51" s="396"/>
      <c r="C51" s="9"/>
    </row>
    <row r="52" spans="1:3" ht="12" hidden="1" customHeight="1" x14ac:dyDescent="0.15">
      <c r="A52" s="396"/>
      <c r="C52" s="9"/>
    </row>
    <row r="53" spans="1:3" ht="12" hidden="1" customHeight="1" x14ac:dyDescent="0.15">
      <c r="A53" s="396"/>
      <c r="C53" s="9"/>
    </row>
    <row r="54" spans="1:3" ht="12" hidden="1" customHeight="1" x14ac:dyDescent="0.15">
      <c r="A54" s="396"/>
      <c r="C54" s="9"/>
    </row>
    <row r="55" spans="1:3" ht="12" hidden="1" customHeight="1" x14ac:dyDescent="0.15">
      <c r="A55" s="396"/>
      <c r="C55" s="9"/>
    </row>
    <row r="56" spans="1:3" ht="12" hidden="1" customHeight="1" x14ac:dyDescent="0.15">
      <c r="A56" s="396"/>
      <c r="C56" s="9"/>
    </row>
    <row r="57" spans="1:3" ht="12" hidden="1" customHeight="1" x14ac:dyDescent="0.15">
      <c r="A57" s="396"/>
      <c r="C57" s="9"/>
    </row>
    <row r="58" spans="1:3" ht="12" hidden="1" customHeight="1" x14ac:dyDescent="0.15">
      <c r="A58" s="396"/>
      <c r="C58" s="9"/>
    </row>
    <row r="59" spans="1:3" x14ac:dyDescent="0.15">
      <c r="A59" s="396"/>
    </row>
    <row r="60" spans="1:3" x14ac:dyDescent="0.15">
      <c r="A60" s="396">
        <f>A43+1</f>
        <v>2</v>
      </c>
      <c r="B60" s="3" t="s">
        <v>214</v>
      </c>
      <c r="C60" s="9"/>
    </row>
    <row r="61" spans="1:3" x14ac:dyDescent="0.15">
      <c r="A61" s="396"/>
      <c r="B61" s="3" t="s">
        <v>208</v>
      </c>
      <c r="C61" s="9"/>
    </row>
    <row r="62" spans="1:3" x14ac:dyDescent="0.15">
      <c r="A62" s="396"/>
      <c r="B62" s="3" t="s">
        <v>215</v>
      </c>
      <c r="C62" s="9"/>
    </row>
    <row r="63" spans="1:3" ht="12" hidden="1" customHeight="1" x14ac:dyDescent="0.15">
      <c r="A63" s="396"/>
      <c r="B63" s="3" t="s">
        <v>209</v>
      </c>
      <c r="C63" s="9"/>
    </row>
    <row r="64" spans="1:3" x14ac:dyDescent="0.15">
      <c r="A64" s="396"/>
      <c r="B64" s="3" t="s">
        <v>210</v>
      </c>
      <c r="C64" s="9"/>
    </row>
    <row r="65" spans="1:3" x14ac:dyDescent="0.15">
      <c r="A65" s="396"/>
      <c r="B65" s="3" t="s">
        <v>211</v>
      </c>
      <c r="C65" s="9"/>
    </row>
    <row r="66" spans="1:3" x14ac:dyDescent="0.15">
      <c r="A66" s="396"/>
      <c r="B66" s="3" t="s">
        <v>212</v>
      </c>
      <c r="C66" s="9"/>
    </row>
    <row r="67" spans="1:3" ht="12" hidden="1" customHeight="1" x14ac:dyDescent="0.15">
      <c r="A67" s="396"/>
      <c r="C67" s="9"/>
    </row>
    <row r="68" spans="1:3" ht="12" hidden="1" customHeight="1" x14ac:dyDescent="0.15">
      <c r="A68" s="396"/>
      <c r="C68" s="9"/>
    </row>
    <row r="69" spans="1:3" ht="12" hidden="1" customHeight="1" x14ac:dyDescent="0.15">
      <c r="A69" s="396"/>
      <c r="C69" s="9"/>
    </row>
    <row r="70" spans="1:3" ht="12" hidden="1" customHeight="1" x14ac:dyDescent="0.15">
      <c r="A70" s="396"/>
      <c r="C70" s="9"/>
    </row>
    <row r="71" spans="1:3" ht="12" hidden="1" customHeight="1" x14ac:dyDescent="0.15">
      <c r="A71" s="396"/>
      <c r="C71" s="9"/>
    </row>
    <row r="72" spans="1:3" ht="12" hidden="1" customHeight="1" x14ac:dyDescent="0.15">
      <c r="A72" s="396"/>
      <c r="C72" s="9"/>
    </row>
    <row r="73" spans="1:3" ht="12" hidden="1" customHeight="1" x14ac:dyDescent="0.15">
      <c r="A73" s="396"/>
      <c r="C73" s="9"/>
    </row>
    <row r="74" spans="1:3" ht="12" hidden="1" customHeight="1" x14ac:dyDescent="0.15">
      <c r="A74" s="396"/>
      <c r="C74" s="9"/>
    </row>
    <row r="75" spans="1:3" ht="12" hidden="1" customHeight="1" x14ac:dyDescent="0.15">
      <c r="A75" s="396"/>
      <c r="C75" s="9"/>
    </row>
    <row r="76" spans="1:3" x14ac:dyDescent="0.15">
      <c r="A76" s="396"/>
    </row>
    <row r="77" spans="1:3" x14ac:dyDescent="0.15">
      <c r="A77" s="396">
        <f>A60+1</f>
        <v>3</v>
      </c>
      <c r="B77" s="3" t="s">
        <v>214</v>
      </c>
      <c r="C77" s="9"/>
    </row>
    <row r="78" spans="1:3" x14ac:dyDescent="0.15">
      <c r="A78" s="396"/>
      <c r="B78" s="3" t="s">
        <v>208</v>
      </c>
      <c r="C78" s="9"/>
    </row>
    <row r="79" spans="1:3" x14ac:dyDescent="0.15">
      <c r="A79" s="396"/>
      <c r="B79" s="3" t="s">
        <v>215</v>
      </c>
      <c r="C79" s="9"/>
    </row>
    <row r="80" spans="1:3" ht="12" hidden="1" customHeight="1" x14ac:dyDescent="0.15">
      <c r="A80" s="396"/>
      <c r="B80" s="3" t="s">
        <v>209</v>
      </c>
      <c r="C80" s="9"/>
    </row>
    <row r="81" spans="1:3" x14ac:dyDescent="0.15">
      <c r="A81" s="396"/>
      <c r="B81" s="3" t="s">
        <v>210</v>
      </c>
      <c r="C81" s="9"/>
    </row>
    <row r="82" spans="1:3" x14ac:dyDescent="0.15">
      <c r="A82" s="396"/>
      <c r="B82" s="3" t="s">
        <v>211</v>
      </c>
      <c r="C82" s="9"/>
    </row>
    <row r="83" spans="1:3" x14ac:dyDescent="0.15">
      <c r="A83" s="396"/>
      <c r="B83" s="3" t="s">
        <v>212</v>
      </c>
      <c r="C83" s="9"/>
    </row>
    <row r="84" spans="1:3" ht="12" hidden="1" customHeight="1" x14ac:dyDescent="0.15">
      <c r="A84" s="396"/>
      <c r="C84" s="9"/>
    </row>
    <row r="85" spans="1:3" ht="12" hidden="1" customHeight="1" x14ac:dyDescent="0.15">
      <c r="A85" s="396"/>
      <c r="C85" s="9"/>
    </row>
    <row r="86" spans="1:3" ht="12" hidden="1" customHeight="1" x14ac:dyDescent="0.15">
      <c r="A86" s="396"/>
      <c r="C86" s="9"/>
    </row>
    <row r="87" spans="1:3" ht="12" hidden="1" customHeight="1" x14ac:dyDescent="0.15">
      <c r="A87" s="396"/>
      <c r="C87" s="9"/>
    </row>
    <row r="88" spans="1:3" ht="12" hidden="1" customHeight="1" x14ac:dyDescent="0.15">
      <c r="A88" s="396"/>
      <c r="C88" s="9"/>
    </row>
    <row r="89" spans="1:3" ht="12" hidden="1" customHeight="1" x14ac:dyDescent="0.15">
      <c r="A89" s="396"/>
      <c r="C89" s="9"/>
    </row>
    <row r="90" spans="1:3" ht="12" hidden="1" customHeight="1" x14ac:dyDescent="0.15">
      <c r="A90" s="396"/>
      <c r="C90" s="9"/>
    </row>
    <row r="91" spans="1:3" ht="12" hidden="1" customHeight="1" x14ac:dyDescent="0.15">
      <c r="A91" s="396"/>
      <c r="C91" s="9"/>
    </row>
    <row r="92" spans="1:3" ht="12" hidden="1" customHeight="1" x14ac:dyDescent="0.15">
      <c r="A92" s="396"/>
      <c r="C92" s="9"/>
    </row>
    <row r="93" spans="1:3" x14ac:dyDescent="0.15">
      <c r="A93" s="396"/>
    </row>
    <row r="94" spans="1:3" x14ac:dyDescent="0.15">
      <c r="A94" s="396">
        <f>A77+1</f>
        <v>4</v>
      </c>
      <c r="B94" s="3" t="s">
        <v>214</v>
      </c>
      <c r="C94" s="9"/>
    </row>
    <row r="95" spans="1:3" x14ac:dyDescent="0.15">
      <c r="A95" s="396"/>
      <c r="B95" s="3" t="s">
        <v>208</v>
      </c>
      <c r="C95" s="9"/>
    </row>
    <row r="96" spans="1:3" x14ac:dyDescent="0.15">
      <c r="A96" s="396"/>
      <c r="B96" s="3" t="s">
        <v>215</v>
      </c>
      <c r="C96" s="9"/>
    </row>
    <row r="97" spans="1:3" ht="12" hidden="1" customHeight="1" x14ac:dyDescent="0.15">
      <c r="A97" s="396"/>
      <c r="B97" s="3" t="s">
        <v>209</v>
      </c>
      <c r="C97" s="9"/>
    </row>
    <row r="98" spans="1:3" x14ac:dyDescent="0.15">
      <c r="A98" s="396"/>
      <c r="B98" s="3" t="s">
        <v>210</v>
      </c>
      <c r="C98" s="9"/>
    </row>
    <row r="99" spans="1:3" x14ac:dyDescent="0.15">
      <c r="A99" s="396"/>
      <c r="B99" s="3" t="s">
        <v>211</v>
      </c>
      <c r="C99" s="9"/>
    </row>
    <row r="100" spans="1:3" x14ac:dyDescent="0.15">
      <c r="A100" s="396"/>
      <c r="B100" s="3" t="s">
        <v>212</v>
      </c>
      <c r="C100" s="9"/>
    </row>
    <row r="101" spans="1:3" ht="12" hidden="1" customHeight="1" x14ac:dyDescent="0.15">
      <c r="A101" s="396"/>
      <c r="C101" s="9"/>
    </row>
    <row r="102" spans="1:3" ht="12" hidden="1" customHeight="1" x14ac:dyDescent="0.15">
      <c r="A102" s="396"/>
      <c r="C102" s="9"/>
    </row>
    <row r="103" spans="1:3" ht="12" hidden="1" customHeight="1" x14ac:dyDescent="0.15">
      <c r="A103" s="396"/>
      <c r="C103" s="9"/>
    </row>
    <row r="104" spans="1:3" ht="12" hidden="1" customHeight="1" x14ac:dyDescent="0.15">
      <c r="A104" s="396"/>
      <c r="C104" s="9"/>
    </row>
    <row r="105" spans="1:3" ht="12" hidden="1" customHeight="1" x14ac:dyDescent="0.15">
      <c r="A105" s="396"/>
      <c r="C105" s="9"/>
    </row>
    <row r="106" spans="1:3" ht="12" hidden="1" customHeight="1" x14ac:dyDescent="0.15">
      <c r="A106" s="396"/>
      <c r="C106" s="9"/>
    </row>
    <row r="107" spans="1:3" ht="12" hidden="1" customHeight="1" x14ac:dyDescent="0.15">
      <c r="A107" s="396"/>
      <c r="C107" s="9"/>
    </row>
    <row r="108" spans="1:3" ht="12" hidden="1" customHeight="1" x14ac:dyDescent="0.15">
      <c r="A108" s="396"/>
      <c r="C108" s="9"/>
    </row>
    <row r="109" spans="1:3" ht="12" hidden="1" customHeight="1" x14ac:dyDescent="0.15">
      <c r="A109" s="396"/>
      <c r="C109" s="9"/>
    </row>
    <row r="110" spans="1:3" x14ac:dyDescent="0.15">
      <c r="A110" s="396"/>
    </row>
    <row r="111" spans="1:3" x14ac:dyDescent="0.15">
      <c r="A111" s="396">
        <f>A94+1</f>
        <v>5</v>
      </c>
      <c r="B111" s="3" t="s">
        <v>214</v>
      </c>
      <c r="C111" s="9"/>
    </row>
    <row r="112" spans="1:3" x14ac:dyDescent="0.15">
      <c r="A112" s="396"/>
      <c r="B112" s="3" t="s">
        <v>208</v>
      </c>
      <c r="C112" s="9"/>
    </row>
    <row r="113" spans="1:3" x14ac:dyDescent="0.15">
      <c r="A113" s="396"/>
      <c r="B113" s="3" t="s">
        <v>215</v>
      </c>
      <c r="C113" s="9"/>
    </row>
    <row r="114" spans="1:3" ht="12" hidden="1" customHeight="1" x14ac:dyDescent="0.15">
      <c r="A114" s="396"/>
      <c r="B114" s="3" t="s">
        <v>209</v>
      </c>
      <c r="C114" s="9"/>
    </row>
    <row r="115" spans="1:3" x14ac:dyDescent="0.15">
      <c r="A115" s="396"/>
      <c r="B115" s="3" t="s">
        <v>210</v>
      </c>
      <c r="C115" s="9"/>
    </row>
    <row r="116" spans="1:3" x14ac:dyDescent="0.15">
      <c r="A116" s="396"/>
      <c r="B116" s="3" t="s">
        <v>211</v>
      </c>
      <c r="C116" s="9"/>
    </row>
    <row r="117" spans="1:3" x14ac:dyDescent="0.15">
      <c r="A117" s="396"/>
      <c r="B117" s="3" t="s">
        <v>212</v>
      </c>
      <c r="C117" s="9"/>
    </row>
    <row r="118" spans="1:3" ht="12" hidden="1" customHeight="1" x14ac:dyDescent="0.15">
      <c r="A118" s="396"/>
      <c r="C118" s="9"/>
    </row>
    <row r="119" spans="1:3" ht="12" hidden="1" customHeight="1" x14ac:dyDescent="0.15">
      <c r="A119" s="396"/>
      <c r="C119" s="9"/>
    </row>
    <row r="120" spans="1:3" ht="12" hidden="1" customHeight="1" x14ac:dyDescent="0.15">
      <c r="A120" s="396"/>
      <c r="C120" s="9"/>
    </row>
    <row r="121" spans="1:3" ht="12" hidden="1" customHeight="1" x14ac:dyDescent="0.15">
      <c r="A121" s="396"/>
      <c r="C121" s="9"/>
    </row>
    <row r="122" spans="1:3" ht="12" hidden="1" customHeight="1" x14ac:dyDescent="0.15">
      <c r="A122" s="396"/>
      <c r="C122" s="9"/>
    </row>
    <row r="123" spans="1:3" ht="12" hidden="1" customHeight="1" x14ac:dyDescent="0.15">
      <c r="A123" s="396"/>
      <c r="C123" s="9"/>
    </row>
    <row r="124" spans="1:3" ht="12" hidden="1" customHeight="1" x14ac:dyDescent="0.15">
      <c r="A124" s="396"/>
      <c r="C124" s="9"/>
    </row>
    <row r="125" spans="1:3" ht="12" hidden="1" customHeight="1" x14ac:dyDescent="0.15">
      <c r="A125" s="396"/>
      <c r="C125" s="9"/>
    </row>
    <row r="126" spans="1:3" ht="12" hidden="1" customHeight="1" x14ac:dyDescent="0.15">
      <c r="A126" s="396"/>
      <c r="C126" s="9"/>
    </row>
    <row r="127" spans="1:3" x14ac:dyDescent="0.15">
      <c r="A127" s="396"/>
    </row>
    <row r="128" spans="1:3" x14ac:dyDescent="0.15">
      <c r="A128" s="396">
        <f>A111+1</f>
        <v>6</v>
      </c>
      <c r="B128" s="3" t="s">
        <v>214</v>
      </c>
      <c r="C128" s="9"/>
    </row>
    <row r="129" spans="1:3" x14ac:dyDescent="0.15">
      <c r="A129" s="396"/>
      <c r="B129" s="3" t="s">
        <v>208</v>
      </c>
      <c r="C129" s="9"/>
    </row>
    <row r="130" spans="1:3" x14ac:dyDescent="0.15">
      <c r="A130" s="396"/>
      <c r="B130" s="3" t="s">
        <v>215</v>
      </c>
      <c r="C130" s="9"/>
    </row>
    <row r="131" spans="1:3" ht="12" hidden="1" customHeight="1" x14ac:dyDescent="0.15">
      <c r="A131" s="396"/>
      <c r="B131" s="3" t="s">
        <v>209</v>
      </c>
      <c r="C131" s="9"/>
    </row>
    <row r="132" spans="1:3" x14ac:dyDescent="0.15">
      <c r="A132" s="396"/>
      <c r="B132" s="3" t="s">
        <v>210</v>
      </c>
      <c r="C132" s="9"/>
    </row>
    <row r="133" spans="1:3" x14ac:dyDescent="0.15">
      <c r="A133" s="396"/>
      <c r="B133" s="3" t="s">
        <v>211</v>
      </c>
      <c r="C133" s="9"/>
    </row>
    <row r="134" spans="1:3" x14ac:dyDescent="0.15">
      <c r="A134" s="396"/>
      <c r="B134" s="3" t="s">
        <v>212</v>
      </c>
      <c r="C134" s="9"/>
    </row>
    <row r="135" spans="1:3" ht="12" hidden="1" customHeight="1" x14ac:dyDescent="0.15">
      <c r="A135" s="396"/>
      <c r="C135" s="9"/>
    </row>
    <row r="136" spans="1:3" ht="12" hidden="1" customHeight="1" x14ac:dyDescent="0.15">
      <c r="A136" s="396"/>
      <c r="C136" s="9"/>
    </row>
    <row r="137" spans="1:3" ht="12" hidden="1" customHeight="1" x14ac:dyDescent="0.15">
      <c r="A137" s="396"/>
      <c r="C137" s="9"/>
    </row>
    <row r="138" spans="1:3" ht="12" hidden="1" customHeight="1" x14ac:dyDescent="0.15">
      <c r="A138" s="396"/>
      <c r="C138" s="9"/>
    </row>
    <row r="139" spans="1:3" ht="12" hidden="1" customHeight="1" x14ac:dyDescent="0.15">
      <c r="A139" s="396"/>
      <c r="C139" s="9"/>
    </row>
    <row r="140" spans="1:3" ht="12" hidden="1" customHeight="1" x14ac:dyDescent="0.15">
      <c r="A140" s="396"/>
      <c r="C140" s="9"/>
    </row>
    <row r="141" spans="1:3" ht="12" hidden="1" customHeight="1" x14ac:dyDescent="0.15">
      <c r="A141" s="396"/>
      <c r="C141" s="9"/>
    </row>
    <row r="142" spans="1:3" ht="12" hidden="1" customHeight="1" x14ac:dyDescent="0.15">
      <c r="A142" s="396"/>
      <c r="C142" s="9"/>
    </row>
    <row r="143" spans="1:3" ht="12" hidden="1" customHeight="1" x14ac:dyDescent="0.15">
      <c r="A143" s="396"/>
      <c r="C143" s="9"/>
    </row>
    <row r="144" spans="1:3" x14ac:dyDescent="0.15">
      <c r="A144" s="396"/>
    </row>
    <row r="145" spans="1:3" x14ac:dyDescent="0.15">
      <c r="A145" s="396">
        <f>A128+1</f>
        <v>7</v>
      </c>
      <c r="B145" s="3" t="s">
        <v>214</v>
      </c>
      <c r="C145" s="9"/>
    </row>
    <row r="146" spans="1:3" x14ac:dyDescent="0.15">
      <c r="A146" s="396"/>
      <c r="B146" s="3" t="s">
        <v>208</v>
      </c>
      <c r="C146" s="9"/>
    </row>
    <row r="147" spans="1:3" x14ac:dyDescent="0.15">
      <c r="A147" s="396"/>
      <c r="B147" s="3" t="s">
        <v>215</v>
      </c>
      <c r="C147" s="9"/>
    </row>
    <row r="148" spans="1:3" ht="12" hidden="1" customHeight="1" x14ac:dyDescent="0.15">
      <c r="A148" s="396"/>
      <c r="B148" s="3" t="s">
        <v>209</v>
      </c>
      <c r="C148" s="9"/>
    </row>
    <row r="149" spans="1:3" x14ac:dyDescent="0.15">
      <c r="A149" s="396"/>
      <c r="B149" s="3" t="s">
        <v>210</v>
      </c>
      <c r="C149" s="9"/>
    </row>
    <row r="150" spans="1:3" x14ac:dyDescent="0.15">
      <c r="A150" s="396"/>
      <c r="B150" s="3" t="s">
        <v>211</v>
      </c>
      <c r="C150" s="9"/>
    </row>
    <row r="151" spans="1:3" x14ac:dyDescent="0.15">
      <c r="A151" s="396"/>
      <c r="B151" s="3" t="s">
        <v>212</v>
      </c>
      <c r="C151" s="9"/>
    </row>
    <row r="152" spans="1:3" ht="12" hidden="1" customHeight="1" x14ac:dyDescent="0.15">
      <c r="A152" s="396"/>
      <c r="C152" s="9"/>
    </row>
    <row r="153" spans="1:3" ht="12" hidden="1" customHeight="1" x14ac:dyDescent="0.15">
      <c r="A153" s="396"/>
      <c r="C153" s="9"/>
    </row>
    <row r="154" spans="1:3" ht="12" hidden="1" customHeight="1" x14ac:dyDescent="0.15">
      <c r="A154" s="396"/>
      <c r="C154" s="9"/>
    </row>
    <row r="155" spans="1:3" ht="12" hidden="1" customHeight="1" x14ac:dyDescent="0.15">
      <c r="A155" s="396"/>
      <c r="C155" s="9"/>
    </row>
    <row r="156" spans="1:3" ht="12" hidden="1" customHeight="1" x14ac:dyDescent="0.15">
      <c r="A156" s="396"/>
      <c r="C156" s="9"/>
    </row>
    <row r="157" spans="1:3" ht="12" hidden="1" customHeight="1" x14ac:dyDescent="0.15">
      <c r="A157" s="396"/>
      <c r="C157" s="9"/>
    </row>
    <row r="158" spans="1:3" ht="12" hidden="1" customHeight="1" x14ac:dyDescent="0.15">
      <c r="A158" s="396"/>
      <c r="C158" s="9"/>
    </row>
    <row r="159" spans="1:3" ht="12" hidden="1" customHeight="1" x14ac:dyDescent="0.15">
      <c r="A159" s="396"/>
      <c r="C159" s="9"/>
    </row>
    <row r="160" spans="1:3" ht="12" hidden="1" customHeight="1" x14ac:dyDescent="0.15">
      <c r="A160" s="396"/>
      <c r="C160" s="9"/>
    </row>
    <row r="161" spans="1:3" x14ac:dyDescent="0.15">
      <c r="A161" s="396"/>
    </row>
    <row r="162" spans="1:3" x14ac:dyDescent="0.15">
      <c r="A162" s="396">
        <f>A145+1</f>
        <v>8</v>
      </c>
      <c r="B162" s="3" t="s">
        <v>214</v>
      </c>
      <c r="C162" s="9"/>
    </row>
    <row r="163" spans="1:3" x14ac:dyDescent="0.15">
      <c r="A163" s="396"/>
      <c r="B163" s="3" t="s">
        <v>208</v>
      </c>
      <c r="C163" s="9"/>
    </row>
    <row r="164" spans="1:3" x14ac:dyDescent="0.15">
      <c r="A164" s="396"/>
      <c r="B164" s="3" t="s">
        <v>215</v>
      </c>
      <c r="C164" s="9"/>
    </row>
    <row r="165" spans="1:3" ht="12" hidden="1" customHeight="1" x14ac:dyDescent="0.15">
      <c r="A165" s="396"/>
      <c r="B165" s="3" t="s">
        <v>209</v>
      </c>
      <c r="C165" s="9"/>
    </row>
    <row r="166" spans="1:3" x14ac:dyDescent="0.15">
      <c r="A166" s="396"/>
      <c r="B166" s="3" t="s">
        <v>210</v>
      </c>
      <c r="C166" s="9"/>
    </row>
    <row r="167" spans="1:3" x14ac:dyDescent="0.15">
      <c r="A167" s="396"/>
      <c r="B167" s="3" t="s">
        <v>211</v>
      </c>
      <c r="C167" s="9"/>
    </row>
    <row r="168" spans="1:3" x14ac:dyDescent="0.15">
      <c r="A168" s="396"/>
      <c r="B168" s="3" t="s">
        <v>212</v>
      </c>
      <c r="C168" s="9"/>
    </row>
    <row r="169" spans="1:3" ht="12" hidden="1" customHeight="1" x14ac:dyDescent="0.15">
      <c r="A169" s="396"/>
      <c r="C169" s="9"/>
    </row>
    <row r="170" spans="1:3" ht="12" hidden="1" customHeight="1" x14ac:dyDescent="0.15">
      <c r="A170" s="396"/>
      <c r="C170" s="9"/>
    </row>
    <row r="171" spans="1:3" ht="12" hidden="1" customHeight="1" x14ac:dyDescent="0.15">
      <c r="A171" s="396"/>
      <c r="C171" s="9"/>
    </row>
    <row r="172" spans="1:3" ht="12" hidden="1" customHeight="1" x14ac:dyDescent="0.15">
      <c r="A172" s="396"/>
      <c r="C172" s="9"/>
    </row>
    <row r="173" spans="1:3" ht="12" hidden="1" customHeight="1" x14ac:dyDescent="0.15">
      <c r="A173" s="396"/>
      <c r="C173" s="9"/>
    </row>
    <row r="174" spans="1:3" ht="12" hidden="1" customHeight="1" x14ac:dyDescent="0.15">
      <c r="A174" s="396"/>
      <c r="C174" s="9"/>
    </row>
    <row r="175" spans="1:3" ht="12" hidden="1" customHeight="1" x14ac:dyDescent="0.15">
      <c r="A175" s="396"/>
      <c r="C175" s="9"/>
    </row>
    <row r="176" spans="1:3" ht="12" hidden="1" customHeight="1" x14ac:dyDescent="0.15">
      <c r="A176" s="396"/>
      <c r="C176" s="9"/>
    </row>
    <row r="177" spans="1:3" ht="12" hidden="1" customHeight="1" x14ac:dyDescent="0.15">
      <c r="A177" s="396"/>
      <c r="C177" s="9"/>
    </row>
    <row r="178" spans="1:3" x14ac:dyDescent="0.15">
      <c r="A178" s="396"/>
    </row>
    <row r="179" spans="1:3" x14ac:dyDescent="0.15">
      <c r="A179" s="396">
        <f>A162+1</f>
        <v>9</v>
      </c>
      <c r="B179" s="3" t="s">
        <v>214</v>
      </c>
      <c r="C179" s="9"/>
    </row>
    <row r="180" spans="1:3" x14ac:dyDescent="0.15">
      <c r="A180" s="396"/>
      <c r="B180" s="3" t="s">
        <v>208</v>
      </c>
      <c r="C180" s="9"/>
    </row>
    <row r="181" spans="1:3" x14ac:dyDescent="0.15">
      <c r="A181" s="396"/>
      <c r="B181" s="3" t="s">
        <v>215</v>
      </c>
      <c r="C181" s="9"/>
    </row>
    <row r="182" spans="1:3" ht="12" hidden="1" customHeight="1" x14ac:dyDescent="0.15">
      <c r="A182" s="396"/>
      <c r="B182" s="3" t="s">
        <v>209</v>
      </c>
      <c r="C182" s="9"/>
    </row>
    <row r="183" spans="1:3" x14ac:dyDescent="0.15">
      <c r="A183" s="396"/>
      <c r="B183" s="3" t="s">
        <v>210</v>
      </c>
      <c r="C183" s="9"/>
    </row>
    <row r="184" spans="1:3" x14ac:dyDescent="0.15">
      <c r="A184" s="396"/>
      <c r="B184" s="3" t="s">
        <v>211</v>
      </c>
      <c r="C184" s="9"/>
    </row>
    <row r="185" spans="1:3" x14ac:dyDescent="0.15">
      <c r="A185" s="396"/>
      <c r="B185" s="3" t="s">
        <v>212</v>
      </c>
      <c r="C185" s="9"/>
    </row>
    <row r="186" spans="1:3" ht="12" hidden="1" customHeight="1" x14ac:dyDescent="0.15">
      <c r="A186" s="396"/>
      <c r="C186" s="9"/>
    </row>
    <row r="187" spans="1:3" ht="12" hidden="1" customHeight="1" x14ac:dyDescent="0.15">
      <c r="A187" s="396"/>
      <c r="C187" s="9"/>
    </row>
    <row r="188" spans="1:3" ht="12" hidden="1" customHeight="1" x14ac:dyDescent="0.15">
      <c r="A188" s="396"/>
      <c r="C188" s="9"/>
    </row>
    <row r="189" spans="1:3" ht="12" hidden="1" customHeight="1" x14ac:dyDescent="0.15">
      <c r="A189" s="396"/>
      <c r="C189" s="9"/>
    </row>
    <row r="190" spans="1:3" ht="12" hidden="1" customHeight="1" x14ac:dyDescent="0.15">
      <c r="A190" s="396"/>
      <c r="C190" s="9"/>
    </row>
    <row r="191" spans="1:3" ht="12" hidden="1" customHeight="1" x14ac:dyDescent="0.15">
      <c r="A191" s="396"/>
      <c r="C191" s="9"/>
    </row>
    <row r="192" spans="1:3" ht="12" hidden="1" customHeight="1" x14ac:dyDescent="0.15">
      <c r="A192" s="396"/>
      <c r="C192" s="9"/>
    </row>
    <row r="193" spans="1:3" ht="12" hidden="1" customHeight="1" x14ac:dyDescent="0.15">
      <c r="A193" s="396"/>
      <c r="C193" s="9"/>
    </row>
    <row r="194" spans="1:3" ht="12" hidden="1" customHeight="1" x14ac:dyDescent="0.15">
      <c r="A194" s="396"/>
      <c r="C194" s="9"/>
    </row>
    <row r="195" spans="1:3" x14ac:dyDescent="0.15">
      <c r="A195" s="396"/>
    </row>
    <row r="196" spans="1:3" x14ac:dyDescent="0.15">
      <c r="A196" s="396">
        <f>A179+1</f>
        <v>10</v>
      </c>
      <c r="B196" s="3" t="s">
        <v>214</v>
      </c>
      <c r="C196" s="9"/>
    </row>
    <row r="197" spans="1:3" x14ac:dyDescent="0.15">
      <c r="A197" s="396"/>
      <c r="B197" s="3" t="s">
        <v>208</v>
      </c>
      <c r="C197" s="9"/>
    </row>
    <row r="198" spans="1:3" x14ac:dyDescent="0.15">
      <c r="A198" s="396"/>
      <c r="B198" s="3" t="s">
        <v>215</v>
      </c>
      <c r="C198" s="9"/>
    </row>
    <row r="199" spans="1:3" ht="12" hidden="1" customHeight="1" x14ac:dyDescent="0.15">
      <c r="A199" s="396"/>
      <c r="B199" s="3" t="s">
        <v>209</v>
      </c>
      <c r="C199" s="9"/>
    </row>
    <row r="200" spans="1:3" x14ac:dyDescent="0.15">
      <c r="A200" s="396"/>
      <c r="B200" s="3" t="s">
        <v>210</v>
      </c>
      <c r="C200" s="9"/>
    </row>
    <row r="201" spans="1:3" x14ac:dyDescent="0.15">
      <c r="A201" s="396"/>
      <c r="B201" s="3" t="s">
        <v>211</v>
      </c>
      <c r="C201" s="9"/>
    </row>
    <row r="202" spans="1:3" x14ac:dyDescent="0.15">
      <c r="A202" s="396"/>
      <c r="B202" s="3" t="s">
        <v>212</v>
      </c>
      <c r="C202" s="9"/>
    </row>
    <row r="203" spans="1:3" ht="12" hidden="1" customHeight="1" x14ac:dyDescent="0.15">
      <c r="A203" s="396"/>
      <c r="C203" s="9"/>
    </row>
    <row r="204" spans="1:3" ht="12" hidden="1" customHeight="1" x14ac:dyDescent="0.15">
      <c r="A204" s="396"/>
      <c r="C204" s="9"/>
    </row>
    <row r="205" spans="1:3" ht="12" hidden="1" customHeight="1" x14ac:dyDescent="0.15">
      <c r="A205" s="396"/>
      <c r="C205" s="9"/>
    </row>
    <row r="206" spans="1:3" ht="12" hidden="1" customHeight="1" x14ac:dyDescent="0.15">
      <c r="A206" s="396"/>
      <c r="C206" s="9"/>
    </row>
    <row r="207" spans="1:3" ht="12" hidden="1" customHeight="1" x14ac:dyDescent="0.15">
      <c r="A207" s="396"/>
      <c r="C207" s="9"/>
    </row>
    <row r="208" spans="1:3" ht="12" hidden="1" customHeight="1" x14ac:dyDescent="0.15">
      <c r="A208" s="396"/>
      <c r="C208" s="9"/>
    </row>
    <row r="209" spans="1:3" ht="12" hidden="1" customHeight="1" x14ac:dyDescent="0.15">
      <c r="A209" s="396"/>
      <c r="C209" s="9"/>
    </row>
    <row r="210" spans="1:3" ht="12" hidden="1" customHeight="1" x14ac:dyDescent="0.15">
      <c r="A210" s="396"/>
      <c r="C210" s="9"/>
    </row>
    <row r="211" spans="1:3" ht="12" hidden="1" customHeight="1" x14ac:dyDescent="0.15">
      <c r="A211" s="396"/>
      <c r="C211" s="9"/>
    </row>
    <row r="212" spans="1:3" hidden="1" x14ac:dyDescent="0.15">
      <c r="A212" s="396"/>
    </row>
    <row r="213" spans="1:3" hidden="1" x14ac:dyDescent="0.15">
      <c r="A213" s="396">
        <f>A196+1</f>
        <v>11</v>
      </c>
      <c r="B213" s="3" t="s">
        <v>214</v>
      </c>
      <c r="C213" s="9">
        <f ca="1">OFFSET(Map!$C$5,0,A213-1)</f>
        <v>0</v>
      </c>
    </row>
    <row r="214" spans="1:3" hidden="1" x14ac:dyDescent="0.15">
      <c r="A214" s="396"/>
      <c r="B214" s="3" t="s">
        <v>208</v>
      </c>
      <c r="C214" s="9"/>
    </row>
    <row r="215" spans="1:3" hidden="1" x14ac:dyDescent="0.15">
      <c r="A215" s="396"/>
      <c r="B215" s="3" t="s">
        <v>215</v>
      </c>
      <c r="C215" s="9"/>
    </row>
    <row r="216" spans="1:3" ht="12" hidden="1" customHeight="1" x14ac:dyDescent="0.15">
      <c r="A216" s="396"/>
      <c r="B216" s="3" t="s">
        <v>209</v>
      </c>
      <c r="C216" s="9"/>
    </row>
    <row r="217" spans="1:3" hidden="1" x14ac:dyDescent="0.15">
      <c r="A217" s="396"/>
      <c r="B217" s="3" t="s">
        <v>210</v>
      </c>
      <c r="C217" s="9"/>
    </row>
    <row r="218" spans="1:3" hidden="1" x14ac:dyDescent="0.15">
      <c r="A218" s="396"/>
      <c r="B218" s="3" t="s">
        <v>211</v>
      </c>
      <c r="C218" s="9"/>
    </row>
    <row r="219" spans="1:3" hidden="1" x14ac:dyDescent="0.15">
      <c r="A219" s="396"/>
      <c r="B219" s="3" t="s">
        <v>212</v>
      </c>
      <c r="C219" s="9"/>
    </row>
    <row r="220" spans="1:3" ht="12" hidden="1" customHeight="1" x14ac:dyDescent="0.15">
      <c r="A220" s="396"/>
      <c r="C220" s="9"/>
    </row>
    <row r="221" spans="1:3" ht="12" hidden="1" customHeight="1" x14ac:dyDescent="0.15">
      <c r="A221" s="396"/>
      <c r="C221" s="9"/>
    </row>
    <row r="222" spans="1:3" ht="12" hidden="1" customHeight="1" x14ac:dyDescent="0.15">
      <c r="A222" s="396"/>
      <c r="C222" s="9"/>
    </row>
    <row r="223" spans="1:3" ht="12" hidden="1" customHeight="1" x14ac:dyDescent="0.15">
      <c r="A223" s="396"/>
      <c r="C223" s="9"/>
    </row>
    <row r="224" spans="1:3" ht="12" hidden="1" customHeight="1" x14ac:dyDescent="0.15">
      <c r="A224" s="396"/>
      <c r="C224" s="9"/>
    </row>
    <row r="225" spans="1:3" ht="12" hidden="1" customHeight="1" x14ac:dyDescent="0.15">
      <c r="A225" s="396"/>
      <c r="C225" s="9"/>
    </row>
    <row r="226" spans="1:3" ht="12" hidden="1" customHeight="1" x14ac:dyDescent="0.15">
      <c r="A226" s="396"/>
      <c r="C226" s="9"/>
    </row>
    <row r="227" spans="1:3" ht="12" hidden="1" customHeight="1" x14ac:dyDescent="0.15">
      <c r="A227" s="396"/>
      <c r="C227" s="9"/>
    </row>
    <row r="228" spans="1:3" ht="12" hidden="1" customHeight="1" x14ac:dyDescent="0.15">
      <c r="A228" s="396"/>
      <c r="C228" s="9"/>
    </row>
    <row r="229" spans="1:3" hidden="1" x14ac:dyDescent="0.15">
      <c r="A229" s="396"/>
    </row>
    <row r="230" spans="1:3" hidden="1" x14ac:dyDescent="0.15">
      <c r="A230" s="396">
        <f>A213+1</f>
        <v>12</v>
      </c>
      <c r="B230" s="3" t="s">
        <v>214</v>
      </c>
      <c r="C230" s="9">
        <f ca="1">OFFSET(Map!$C$5,0,A230-1)</f>
        <v>0</v>
      </c>
    </row>
    <row r="231" spans="1:3" hidden="1" x14ac:dyDescent="0.15">
      <c r="A231" s="396"/>
      <c r="B231" s="3" t="s">
        <v>208</v>
      </c>
      <c r="C231" s="9"/>
    </row>
    <row r="232" spans="1:3" hidden="1" x14ac:dyDescent="0.15">
      <c r="A232" s="396"/>
      <c r="B232" s="3" t="s">
        <v>215</v>
      </c>
      <c r="C232" s="9"/>
    </row>
    <row r="233" spans="1:3" ht="12" hidden="1" customHeight="1" x14ac:dyDescent="0.15">
      <c r="A233" s="396"/>
      <c r="B233" s="3" t="s">
        <v>209</v>
      </c>
      <c r="C233" s="9"/>
    </row>
    <row r="234" spans="1:3" hidden="1" x14ac:dyDescent="0.15">
      <c r="A234" s="396"/>
      <c r="B234" s="3" t="s">
        <v>210</v>
      </c>
      <c r="C234" s="9"/>
    </row>
    <row r="235" spans="1:3" hidden="1" x14ac:dyDescent="0.15">
      <c r="A235" s="396"/>
      <c r="B235" s="3" t="s">
        <v>211</v>
      </c>
      <c r="C235" s="9"/>
    </row>
    <row r="236" spans="1:3" hidden="1" x14ac:dyDescent="0.15">
      <c r="A236" s="396"/>
      <c r="B236" s="3" t="s">
        <v>212</v>
      </c>
      <c r="C236" s="9"/>
    </row>
    <row r="237" spans="1:3" ht="12" hidden="1" customHeight="1" x14ac:dyDescent="0.15">
      <c r="A237" s="396"/>
      <c r="C237" s="9"/>
    </row>
    <row r="238" spans="1:3" ht="12" hidden="1" customHeight="1" x14ac:dyDescent="0.15">
      <c r="A238" s="396"/>
      <c r="C238" s="9"/>
    </row>
    <row r="239" spans="1:3" ht="12" hidden="1" customHeight="1" x14ac:dyDescent="0.15">
      <c r="A239" s="396"/>
      <c r="C239" s="9"/>
    </row>
    <row r="240" spans="1:3" ht="12" hidden="1" customHeight="1" x14ac:dyDescent="0.15">
      <c r="A240" s="396"/>
      <c r="C240" s="9"/>
    </row>
    <row r="241" spans="1:3" ht="12" hidden="1" customHeight="1" x14ac:dyDescent="0.15">
      <c r="A241" s="396"/>
      <c r="C241" s="9"/>
    </row>
    <row r="242" spans="1:3" ht="12" hidden="1" customHeight="1" x14ac:dyDescent="0.15">
      <c r="A242" s="396"/>
      <c r="C242" s="9"/>
    </row>
    <row r="243" spans="1:3" ht="12" hidden="1" customHeight="1" x14ac:dyDescent="0.15">
      <c r="A243" s="396"/>
      <c r="C243" s="9"/>
    </row>
    <row r="244" spans="1:3" ht="12" hidden="1" customHeight="1" x14ac:dyDescent="0.15">
      <c r="A244" s="396"/>
      <c r="C244" s="9"/>
    </row>
    <row r="245" spans="1:3" ht="12" hidden="1" customHeight="1" x14ac:dyDescent="0.15">
      <c r="A245" s="396"/>
      <c r="C245" s="9"/>
    </row>
    <row r="246" spans="1:3" hidden="1" x14ac:dyDescent="0.15">
      <c r="A246" s="396"/>
    </row>
    <row r="247" spans="1:3" hidden="1" x14ac:dyDescent="0.15">
      <c r="A247" s="396">
        <f>A230+1</f>
        <v>13</v>
      </c>
      <c r="B247" s="3" t="s">
        <v>214</v>
      </c>
      <c r="C247" s="9">
        <f ca="1">OFFSET(Map!$C$5,0,A247-1)</f>
        <v>0</v>
      </c>
    </row>
    <row r="248" spans="1:3" hidden="1" x14ac:dyDescent="0.15">
      <c r="A248" s="396"/>
      <c r="B248" s="3" t="s">
        <v>208</v>
      </c>
      <c r="C248" s="9"/>
    </row>
    <row r="249" spans="1:3" hidden="1" x14ac:dyDescent="0.15">
      <c r="A249" s="396"/>
      <c r="B249" s="3" t="s">
        <v>215</v>
      </c>
      <c r="C249" s="9"/>
    </row>
    <row r="250" spans="1:3" ht="12" hidden="1" customHeight="1" x14ac:dyDescent="0.15">
      <c r="A250" s="396"/>
      <c r="B250" s="3" t="s">
        <v>209</v>
      </c>
      <c r="C250" s="9"/>
    </row>
    <row r="251" spans="1:3" hidden="1" x14ac:dyDescent="0.15">
      <c r="A251" s="396"/>
      <c r="B251" s="3" t="s">
        <v>210</v>
      </c>
      <c r="C251" s="9"/>
    </row>
    <row r="252" spans="1:3" hidden="1" x14ac:dyDescent="0.15">
      <c r="A252" s="396"/>
      <c r="B252" s="3" t="s">
        <v>211</v>
      </c>
      <c r="C252" s="9"/>
    </row>
    <row r="253" spans="1:3" hidden="1" x14ac:dyDescent="0.15">
      <c r="A253" s="396"/>
      <c r="B253" s="3" t="s">
        <v>212</v>
      </c>
      <c r="C253" s="9"/>
    </row>
    <row r="254" spans="1:3" ht="12" hidden="1" customHeight="1" x14ac:dyDescent="0.15">
      <c r="A254" s="396"/>
      <c r="C254" s="9"/>
    </row>
    <row r="255" spans="1:3" ht="12" hidden="1" customHeight="1" x14ac:dyDescent="0.15">
      <c r="A255" s="396"/>
      <c r="C255" s="9"/>
    </row>
    <row r="256" spans="1:3" ht="12" hidden="1" customHeight="1" x14ac:dyDescent="0.15">
      <c r="A256" s="396"/>
      <c r="C256" s="9"/>
    </row>
    <row r="257" spans="1:3" ht="12" hidden="1" customHeight="1" x14ac:dyDescent="0.15">
      <c r="A257" s="396"/>
      <c r="C257" s="9"/>
    </row>
    <row r="258" spans="1:3" ht="12" hidden="1" customHeight="1" x14ac:dyDescent="0.15">
      <c r="A258" s="396"/>
      <c r="C258" s="9"/>
    </row>
    <row r="259" spans="1:3" ht="12" hidden="1" customHeight="1" x14ac:dyDescent="0.15">
      <c r="A259" s="396"/>
      <c r="C259" s="9"/>
    </row>
    <row r="260" spans="1:3" ht="12" hidden="1" customHeight="1" x14ac:dyDescent="0.15">
      <c r="A260" s="396"/>
      <c r="C260" s="9"/>
    </row>
    <row r="261" spans="1:3" ht="12" hidden="1" customHeight="1" x14ac:dyDescent="0.15">
      <c r="A261" s="396"/>
      <c r="C261" s="9"/>
    </row>
    <row r="262" spans="1:3" ht="12" hidden="1" customHeight="1" x14ac:dyDescent="0.15">
      <c r="A262" s="396"/>
      <c r="C262" s="9"/>
    </row>
    <row r="263" spans="1:3" hidden="1" x14ac:dyDescent="0.15">
      <c r="A263" s="396"/>
    </row>
    <row r="264" spans="1:3" hidden="1" x14ac:dyDescent="0.15">
      <c r="A264" s="396">
        <f>A247+1</f>
        <v>14</v>
      </c>
      <c r="B264" s="3" t="s">
        <v>214</v>
      </c>
      <c r="C264" s="9">
        <f ca="1">OFFSET(Map!$C$5,0,A264-1)</f>
        <v>0</v>
      </c>
    </row>
    <row r="265" spans="1:3" hidden="1" x14ac:dyDescent="0.15">
      <c r="A265" s="396"/>
      <c r="B265" s="3" t="s">
        <v>208</v>
      </c>
      <c r="C265" s="9"/>
    </row>
    <row r="266" spans="1:3" hidden="1" x14ac:dyDescent="0.15">
      <c r="A266" s="396"/>
      <c r="B266" s="3" t="s">
        <v>215</v>
      </c>
      <c r="C266" s="9"/>
    </row>
    <row r="267" spans="1:3" ht="12" hidden="1" customHeight="1" x14ac:dyDescent="0.15">
      <c r="A267" s="396"/>
      <c r="B267" s="3" t="s">
        <v>209</v>
      </c>
      <c r="C267" s="9"/>
    </row>
    <row r="268" spans="1:3" hidden="1" x14ac:dyDescent="0.15">
      <c r="A268" s="396"/>
      <c r="B268" s="3" t="s">
        <v>210</v>
      </c>
      <c r="C268" s="9"/>
    </row>
    <row r="269" spans="1:3" hidden="1" x14ac:dyDescent="0.15">
      <c r="A269" s="396"/>
      <c r="B269" s="3" t="s">
        <v>211</v>
      </c>
      <c r="C269" s="9"/>
    </row>
    <row r="270" spans="1:3" hidden="1" x14ac:dyDescent="0.15">
      <c r="A270" s="396"/>
      <c r="B270" s="3" t="s">
        <v>212</v>
      </c>
      <c r="C270" s="9"/>
    </row>
    <row r="271" spans="1:3" ht="12" hidden="1" customHeight="1" x14ac:dyDescent="0.15">
      <c r="A271" s="396"/>
      <c r="C271" s="9"/>
    </row>
    <row r="272" spans="1:3" ht="12" hidden="1" customHeight="1" x14ac:dyDescent="0.15">
      <c r="A272" s="396"/>
      <c r="C272" s="9"/>
    </row>
    <row r="273" spans="1:3" ht="12" hidden="1" customHeight="1" x14ac:dyDescent="0.15">
      <c r="A273" s="396"/>
      <c r="C273" s="9"/>
    </row>
    <row r="274" spans="1:3" ht="12" hidden="1" customHeight="1" x14ac:dyDescent="0.15">
      <c r="A274" s="396"/>
      <c r="C274" s="9"/>
    </row>
    <row r="275" spans="1:3" ht="12" hidden="1" customHeight="1" x14ac:dyDescent="0.15">
      <c r="A275" s="396"/>
      <c r="C275" s="9"/>
    </row>
    <row r="276" spans="1:3" ht="12" hidden="1" customHeight="1" x14ac:dyDescent="0.15">
      <c r="A276" s="396"/>
      <c r="C276" s="9"/>
    </row>
    <row r="277" spans="1:3" ht="12" hidden="1" customHeight="1" x14ac:dyDescent="0.15">
      <c r="A277" s="396"/>
      <c r="C277" s="9"/>
    </row>
    <row r="278" spans="1:3" ht="12" hidden="1" customHeight="1" x14ac:dyDescent="0.15">
      <c r="A278" s="396"/>
      <c r="C278" s="9"/>
    </row>
    <row r="279" spans="1:3" ht="12" hidden="1" customHeight="1" x14ac:dyDescent="0.15">
      <c r="A279" s="396"/>
      <c r="C279" s="9"/>
    </row>
    <row r="280" spans="1:3" hidden="1" x14ac:dyDescent="0.15">
      <c r="A280" s="396"/>
    </row>
    <row r="281" spans="1:3" hidden="1" x14ac:dyDescent="0.15">
      <c r="A281" s="396">
        <f>A264+1</f>
        <v>15</v>
      </c>
      <c r="B281" s="3" t="s">
        <v>214</v>
      </c>
      <c r="C281" s="9">
        <f ca="1">OFFSET(Map!$C$5,0,A281-1)</f>
        <v>0</v>
      </c>
    </row>
    <row r="282" spans="1:3" hidden="1" x14ac:dyDescent="0.15">
      <c r="A282" s="396"/>
      <c r="B282" s="3" t="s">
        <v>208</v>
      </c>
      <c r="C282" s="9"/>
    </row>
    <row r="283" spans="1:3" hidden="1" x14ac:dyDescent="0.15">
      <c r="A283" s="396"/>
      <c r="B283" s="3" t="s">
        <v>215</v>
      </c>
      <c r="C283" s="9"/>
    </row>
    <row r="284" spans="1:3" ht="12" hidden="1" customHeight="1" x14ac:dyDescent="0.15">
      <c r="A284" s="396"/>
      <c r="B284" s="3" t="s">
        <v>209</v>
      </c>
      <c r="C284" s="9"/>
    </row>
    <row r="285" spans="1:3" hidden="1" x14ac:dyDescent="0.15">
      <c r="A285" s="396"/>
      <c r="B285" s="3" t="s">
        <v>210</v>
      </c>
      <c r="C285" s="9"/>
    </row>
    <row r="286" spans="1:3" hidden="1" x14ac:dyDescent="0.15">
      <c r="A286" s="396"/>
      <c r="B286" s="3" t="s">
        <v>211</v>
      </c>
      <c r="C286" s="9"/>
    </row>
    <row r="287" spans="1:3" hidden="1" x14ac:dyDescent="0.15">
      <c r="A287" s="396"/>
      <c r="B287" s="3" t="s">
        <v>212</v>
      </c>
      <c r="C287" s="9"/>
    </row>
    <row r="288" spans="1:3" ht="12" hidden="1" customHeight="1" x14ac:dyDescent="0.15">
      <c r="A288" s="396"/>
      <c r="C288" s="9"/>
    </row>
    <row r="289" spans="1:3" ht="12" hidden="1" customHeight="1" x14ac:dyDescent="0.15">
      <c r="A289" s="396"/>
      <c r="C289" s="9"/>
    </row>
    <row r="290" spans="1:3" ht="12" hidden="1" customHeight="1" x14ac:dyDescent="0.15">
      <c r="A290" s="396"/>
      <c r="C290" s="9"/>
    </row>
    <row r="291" spans="1:3" ht="12" hidden="1" customHeight="1" x14ac:dyDescent="0.15">
      <c r="A291" s="396"/>
      <c r="C291" s="9"/>
    </row>
    <row r="292" spans="1:3" ht="12" hidden="1" customHeight="1" x14ac:dyDescent="0.15">
      <c r="A292" s="396"/>
      <c r="C292" s="9"/>
    </row>
    <row r="293" spans="1:3" ht="12" hidden="1" customHeight="1" x14ac:dyDescent="0.15">
      <c r="A293" s="396"/>
      <c r="C293" s="9"/>
    </row>
    <row r="294" spans="1:3" ht="12" hidden="1" customHeight="1" x14ac:dyDescent="0.15">
      <c r="A294" s="396"/>
      <c r="C294" s="9"/>
    </row>
    <row r="295" spans="1:3" ht="12" hidden="1" customHeight="1" x14ac:dyDescent="0.15">
      <c r="A295" s="396"/>
      <c r="C295" s="9"/>
    </row>
    <row r="296" spans="1:3" ht="12" hidden="1" customHeight="1" x14ac:dyDescent="0.15">
      <c r="A296" s="396"/>
      <c r="C296" s="9"/>
    </row>
    <row r="297" spans="1:3" hidden="1" x14ac:dyDescent="0.15">
      <c r="A297" s="396"/>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116"/>
  <sheetViews>
    <sheetView showGridLines="0" zoomScaleNormal="100" workbookViewId="0">
      <selection activeCell="N81" sqref="N81"/>
    </sheetView>
  </sheetViews>
  <sheetFormatPr baseColWidth="10" defaultRowHeight="13" x14ac:dyDescent="0.15"/>
  <cols>
    <col min="1" max="1" width="20.1640625" customWidth="1"/>
    <col min="2" max="5" width="9.1640625" customWidth="1"/>
    <col min="6" max="6" width="4.5" customWidth="1"/>
    <col min="7" max="7" width="9.33203125" customWidth="1"/>
  </cols>
  <sheetData>
    <row r="1" spans="1:12" s="3" customFormat="1" ht="20" x14ac:dyDescent="0.2">
      <c r="A1" s="131" t="s">
        <v>232</v>
      </c>
      <c r="B1" s="31"/>
      <c r="C1" s="31"/>
      <c r="D1" s="31"/>
      <c r="E1" s="31"/>
      <c r="F1" s="31"/>
      <c r="G1" s="31"/>
      <c r="H1" s="31"/>
      <c r="I1" s="31"/>
      <c r="J1" s="31"/>
      <c r="K1" s="31"/>
      <c r="L1" s="31"/>
    </row>
    <row r="2" spans="1:12" s="3" customFormat="1" ht="14" hidden="1" thickBot="1" x14ac:dyDescent="0.2">
      <c r="A2" s="27"/>
      <c r="B2" s="27"/>
      <c r="C2" s="27"/>
      <c r="D2" s="27"/>
      <c r="E2" s="27"/>
      <c r="F2" s="27"/>
      <c r="G2" s="27"/>
    </row>
    <row r="3" spans="1:12" s="3" customFormat="1" ht="20" hidden="1" x14ac:dyDescent="0.2">
      <c r="A3" s="132" t="s">
        <v>131</v>
      </c>
      <c r="B3" s="29"/>
      <c r="C3" s="29"/>
      <c r="D3" s="29"/>
      <c r="E3" s="29"/>
      <c r="F3" s="29"/>
      <c r="G3" s="29"/>
      <c r="H3" s="29"/>
    </row>
    <row r="4" spans="1:12" s="3" customFormat="1" hidden="1" x14ac:dyDescent="0.15">
      <c r="A4" s="29" t="s">
        <v>89</v>
      </c>
      <c r="B4" s="133">
        <v>36526</v>
      </c>
      <c r="C4" s="133"/>
      <c r="D4" s="29"/>
      <c r="E4" s="29" t="s">
        <v>160</v>
      </c>
      <c r="F4" s="29" t="s">
        <v>154</v>
      </c>
      <c r="G4" s="29"/>
      <c r="H4" s="29"/>
    </row>
    <row r="5" spans="1:12" s="3" customFormat="1" hidden="1" x14ac:dyDescent="0.15">
      <c r="A5" s="29" t="s">
        <v>118</v>
      </c>
      <c r="B5" s="133">
        <v>43831</v>
      </c>
      <c r="C5" s="133"/>
      <c r="D5" s="29"/>
      <c r="E5" s="29"/>
      <c r="F5" s="29" t="s">
        <v>161</v>
      </c>
      <c r="G5" s="29"/>
      <c r="H5" s="29"/>
    </row>
    <row r="6" spans="1:12" s="3" customFormat="1" hidden="1" x14ac:dyDescent="0.15">
      <c r="A6" s="29" t="s">
        <v>90</v>
      </c>
      <c r="B6" s="134" t="s">
        <v>140</v>
      </c>
      <c r="C6" s="134"/>
      <c r="D6" s="29"/>
      <c r="E6" s="29"/>
      <c r="F6" s="29" t="s">
        <v>115</v>
      </c>
      <c r="G6" s="29"/>
      <c r="H6" s="29"/>
    </row>
    <row r="7" spans="1:12" s="3" customFormat="1" hidden="1" x14ac:dyDescent="0.15">
      <c r="A7" s="29"/>
      <c r="B7" s="134" t="s">
        <v>164</v>
      </c>
      <c r="C7" s="134"/>
      <c r="D7" s="29"/>
      <c r="E7" s="29"/>
      <c r="F7" s="134" t="s">
        <v>116</v>
      </c>
      <c r="G7" s="29"/>
      <c r="H7" s="29"/>
    </row>
    <row r="8" spans="1:12" s="3" customFormat="1" hidden="1" x14ac:dyDescent="0.15">
      <c r="A8" s="29"/>
      <c r="B8" s="134" t="s">
        <v>125</v>
      </c>
      <c r="C8" s="134"/>
      <c r="D8" s="29"/>
      <c r="E8" s="29"/>
      <c r="F8" s="134" t="s">
        <v>44</v>
      </c>
      <c r="G8" s="29"/>
      <c r="H8" s="29"/>
    </row>
    <row r="9" spans="1:12" s="3" customFormat="1" hidden="1" x14ac:dyDescent="0.15">
      <c r="A9" s="29"/>
      <c r="B9" s="134" t="s">
        <v>162</v>
      </c>
      <c r="C9" s="134"/>
      <c r="D9" s="29"/>
      <c r="E9" s="29"/>
      <c r="F9" s="29" t="s">
        <v>45</v>
      </c>
      <c r="G9" s="29"/>
      <c r="H9" s="29"/>
    </row>
    <row r="10" spans="1:12" s="3" customFormat="1" hidden="1" x14ac:dyDescent="0.15">
      <c r="A10" s="29"/>
      <c r="B10" s="134" t="s">
        <v>163</v>
      </c>
      <c r="C10" s="134"/>
      <c r="D10" s="29"/>
      <c r="E10" s="29"/>
      <c r="F10" s="29" t="s">
        <v>46</v>
      </c>
      <c r="G10" s="29"/>
      <c r="H10" s="29"/>
    </row>
    <row r="11" spans="1:12" s="3" customFormat="1" hidden="1" x14ac:dyDescent="0.15">
      <c r="A11" s="29"/>
      <c r="B11" s="134" t="s">
        <v>141</v>
      </c>
      <c r="C11" s="134"/>
      <c r="D11" s="29"/>
      <c r="E11" s="29"/>
      <c r="F11" s="29" t="s">
        <v>47</v>
      </c>
      <c r="G11" s="29"/>
      <c r="H11" s="29"/>
    </row>
    <row r="12" spans="1:12" s="3" customFormat="1" hidden="1" x14ac:dyDescent="0.15">
      <c r="A12" s="29"/>
      <c r="B12" s="134" t="s">
        <v>142</v>
      </c>
      <c r="C12" s="134"/>
      <c r="D12" s="29"/>
      <c r="E12" s="29"/>
      <c r="F12" s="29" t="s">
        <v>119</v>
      </c>
      <c r="G12" s="29"/>
      <c r="H12" s="29"/>
    </row>
    <row r="13" spans="1:12" s="3" customFormat="1" hidden="1" x14ac:dyDescent="0.15">
      <c r="A13" s="29"/>
      <c r="B13" s="134" t="s">
        <v>189</v>
      </c>
      <c r="C13" s="134"/>
      <c r="D13" s="29"/>
      <c r="E13" s="29"/>
      <c r="F13" s="29"/>
      <c r="G13" s="29"/>
      <c r="H13" s="29"/>
    </row>
    <row r="14" spans="1:12" s="3" customFormat="1" hidden="1" x14ac:dyDescent="0.15">
      <c r="A14" s="29" t="s">
        <v>95</v>
      </c>
      <c r="B14" s="29" t="s">
        <v>96</v>
      </c>
      <c r="C14" s="29"/>
      <c r="D14" s="29"/>
      <c r="E14" s="29"/>
      <c r="F14" s="29"/>
      <c r="G14" s="29"/>
      <c r="H14" s="29"/>
    </row>
    <row r="15" spans="1:12" s="3" customFormat="1" hidden="1" x14ac:dyDescent="0.15">
      <c r="A15" s="29"/>
      <c r="B15" s="29" t="s">
        <v>165</v>
      </c>
      <c r="C15" s="29"/>
      <c r="D15" s="29"/>
      <c r="E15" s="29" t="s">
        <v>233</v>
      </c>
      <c r="F15" s="29" t="s">
        <v>234</v>
      </c>
      <c r="G15" s="29"/>
      <c r="H15" s="29"/>
    </row>
    <row r="16" spans="1:12" s="3" customFormat="1" hidden="1" x14ac:dyDescent="0.15">
      <c r="A16" s="29"/>
      <c r="B16" s="29" t="s">
        <v>143</v>
      </c>
      <c r="C16" s="29"/>
      <c r="D16" s="29"/>
      <c r="E16" s="29"/>
      <c r="F16" s="29" t="s">
        <v>235</v>
      </c>
      <c r="G16" s="29"/>
      <c r="H16" s="29"/>
    </row>
    <row r="17" spans="1:8" s="3" customFormat="1" hidden="1" x14ac:dyDescent="0.15">
      <c r="A17" s="29"/>
      <c r="B17" s="29" t="s">
        <v>144</v>
      </c>
      <c r="C17" s="29"/>
      <c r="D17" s="29"/>
      <c r="E17" s="29" t="s">
        <v>236</v>
      </c>
      <c r="F17" s="29" t="s">
        <v>237</v>
      </c>
      <c r="G17" s="29"/>
      <c r="H17" s="29"/>
    </row>
    <row r="18" spans="1:8" s="3" customFormat="1" hidden="1" x14ac:dyDescent="0.15">
      <c r="A18" s="29"/>
      <c r="B18" s="29" t="s">
        <v>182</v>
      </c>
      <c r="C18" s="29"/>
      <c r="D18" s="29"/>
      <c r="E18" s="29"/>
      <c r="F18" s="29" t="s">
        <v>238</v>
      </c>
      <c r="G18" s="29"/>
      <c r="H18" s="29"/>
    </row>
    <row r="19" spans="1:8" s="3" customFormat="1" hidden="1" x14ac:dyDescent="0.15">
      <c r="A19" s="29"/>
      <c r="B19" s="29" t="s">
        <v>98</v>
      </c>
      <c r="C19" s="29"/>
      <c r="D19" s="29"/>
      <c r="E19" s="29"/>
      <c r="F19" s="29" t="s">
        <v>239</v>
      </c>
      <c r="G19" s="29"/>
      <c r="H19" s="29"/>
    </row>
    <row r="20" spans="1:8" s="3" customFormat="1" hidden="1" x14ac:dyDescent="0.15">
      <c r="A20" s="29"/>
      <c r="B20" s="29" t="s">
        <v>28</v>
      </c>
      <c r="C20" s="29"/>
      <c r="D20" s="29"/>
      <c r="E20" s="29"/>
      <c r="F20" s="29" t="s">
        <v>240</v>
      </c>
      <c r="G20" s="29"/>
      <c r="H20" s="29"/>
    </row>
    <row r="21" spans="1:8" s="3" customFormat="1" hidden="1" x14ac:dyDescent="0.15">
      <c r="A21" s="29"/>
      <c r="B21" s="29" t="s">
        <v>183</v>
      </c>
      <c r="C21" s="29"/>
      <c r="D21" s="29"/>
      <c r="E21" s="29" t="s">
        <v>241</v>
      </c>
      <c r="F21" s="29" t="s">
        <v>239</v>
      </c>
      <c r="G21" s="29"/>
      <c r="H21" s="29"/>
    </row>
    <row r="22" spans="1:8" s="3" customFormat="1" hidden="1" x14ac:dyDescent="0.15">
      <c r="A22" s="29"/>
      <c r="B22" s="29" t="s">
        <v>184</v>
      </c>
      <c r="C22" s="29"/>
      <c r="D22" s="29"/>
      <c r="E22" s="29"/>
      <c r="F22" s="29" t="s">
        <v>242</v>
      </c>
      <c r="G22" s="29"/>
      <c r="H22" s="29"/>
    </row>
    <row r="23" spans="1:8" s="3" customFormat="1" hidden="1" x14ac:dyDescent="0.15">
      <c r="A23" s="29"/>
      <c r="B23" s="29" t="s">
        <v>185</v>
      </c>
      <c r="C23" s="29"/>
      <c r="D23" s="29"/>
      <c r="E23" s="29"/>
      <c r="F23" s="29"/>
      <c r="G23" s="29"/>
      <c r="H23" s="29"/>
    </row>
    <row r="24" spans="1:8" s="3" customFormat="1" hidden="1" x14ac:dyDescent="0.15">
      <c r="A24" s="29" t="s">
        <v>53</v>
      </c>
      <c r="B24" s="29" t="s">
        <v>54</v>
      </c>
      <c r="C24" s="29"/>
      <c r="D24" s="29"/>
      <c r="E24" s="29"/>
      <c r="F24" s="29"/>
      <c r="G24" s="29"/>
      <c r="H24" s="29"/>
    </row>
    <row r="25" spans="1:8" s="21" customFormat="1" hidden="1" x14ac:dyDescent="0.15">
      <c r="A25" s="29"/>
      <c r="B25" s="29" t="s">
        <v>55</v>
      </c>
      <c r="C25" s="29"/>
      <c r="D25" s="29"/>
      <c r="E25" s="29"/>
      <c r="F25" s="29"/>
      <c r="G25" s="29"/>
      <c r="H25" s="29"/>
    </row>
    <row r="26" spans="1:8" s="3" customFormat="1" hidden="1" x14ac:dyDescent="0.15">
      <c r="A26" s="29" t="s">
        <v>56</v>
      </c>
      <c r="B26" s="29" t="s">
        <v>57</v>
      </c>
      <c r="C26" s="29"/>
      <c r="D26" s="29"/>
      <c r="E26" s="29"/>
      <c r="F26" s="29"/>
      <c r="G26" s="29"/>
      <c r="H26" s="29"/>
    </row>
    <row r="27" spans="1:8" s="3" customFormat="1" hidden="1" x14ac:dyDescent="0.15">
      <c r="A27" s="29"/>
      <c r="B27" s="29" t="s">
        <v>97</v>
      </c>
      <c r="C27" s="29"/>
      <c r="D27" s="29"/>
      <c r="E27" s="29"/>
      <c r="F27" s="29"/>
      <c r="G27" s="29"/>
      <c r="H27" s="29"/>
    </row>
    <row r="28" spans="1:8" s="3" customFormat="1" hidden="1" x14ac:dyDescent="0.15">
      <c r="A28" s="29"/>
      <c r="B28" s="29" t="s">
        <v>59</v>
      </c>
      <c r="C28" s="29"/>
      <c r="D28" s="29"/>
      <c r="E28" s="29"/>
      <c r="F28" s="29"/>
      <c r="G28" s="29"/>
      <c r="H28" s="29"/>
    </row>
    <row r="29" spans="1:8" s="3" customFormat="1" hidden="1" x14ac:dyDescent="0.15">
      <c r="A29" s="29"/>
      <c r="B29" s="29" t="s">
        <v>58</v>
      </c>
      <c r="C29" s="29"/>
      <c r="D29" s="29"/>
      <c r="E29" s="29"/>
      <c r="F29" s="29"/>
      <c r="G29" s="29"/>
      <c r="H29" s="29"/>
    </row>
    <row r="30" spans="1:8" s="3" customFormat="1" hidden="1" x14ac:dyDescent="0.15">
      <c r="A30" s="29" t="s">
        <v>243</v>
      </c>
      <c r="B30" s="29" t="s">
        <v>206</v>
      </c>
      <c r="C30" s="29"/>
      <c r="D30" s="29"/>
      <c r="E30" s="29"/>
      <c r="F30" s="29"/>
      <c r="G30" s="29"/>
      <c r="H30" s="29"/>
    </row>
    <row r="31" spans="1:8" s="3" customFormat="1" hidden="1" x14ac:dyDescent="0.15">
      <c r="A31" s="29"/>
      <c r="B31" s="29" t="s">
        <v>207</v>
      </c>
      <c r="C31" s="29"/>
      <c r="D31" s="29"/>
      <c r="E31" s="29"/>
      <c r="F31" s="29"/>
      <c r="G31" s="29"/>
      <c r="H31" s="29"/>
    </row>
    <row r="32" spans="1:8" s="3" customFormat="1" hidden="1" x14ac:dyDescent="0.15">
      <c r="A32" s="29" t="s">
        <v>60</v>
      </c>
      <c r="B32" s="29" t="s">
        <v>61</v>
      </c>
      <c r="C32" s="29"/>
      <c r="D32" s="29"/>
      <c r="E32" s="29"/>
      <c r="F32" s="29"/>
      <c r="G32" s="29"/>
      <c r="H32" s="29"/>
    </row>
    <row r="33" spans="1:12" s="3" customFormat="1" hidden="1" x14ac:dyDescent="0.15">
      <c r="A33" s="29"/>
      <c r="B33" s="29" t="s">
        <v>62</v>
      </c>
      <c r="C33" s="29"/>
      <c r="D33" s="29"/>
      <c r="E33" s="29"/>
      <c r="F33" s="29"/>
      <c r="G33" s="29"/>
      <c r="H33" s="29"/>
    </row>
    <row r="34" spans="1:12" s="3" customFormat="1" hidden="1" x14ac:dyDescent="0.15">
      <c r="A34" s="29"/>
      <c r="B34" s="29" t="s">
        <v>63</v>
      </c>
      <c r="C34" s="29"/>
      <c r="D34" s="29"/>
      <c r="E34" s="29"/>
      <c r="F34" s="29"/>
      <c r="G34" s="29"/>
      <c r="H34" s="29"/>
    </row>
    <row r="35" spans="1:12" s="3" customFormat="1" hidden="1" x14ac:dyDescent="0.15">
      <c r="A35" s="29"/>
      <c r="B35" s="29" t="s">
        <v>64</v>
      </c>
      <c r="C35" s="29"/>
      <c r="D35" s="29"/>
      <c r="E35" s="29"/>
      <c r="F35" s="29"/>
      <c r="G35" s="29"/>
      <c r="H35" s="29"/>
    </row>
    <row r="36" spans="1:12" s="3" customFormat="1" hidden="1" x14ac:dyDescent="0.15">
      <c r="A36" s="29"/>
      <c r="B36" s="29" t="s">
        <v>65</v>
      </c>
      <c r="C36" s="29"/>
      <c r="D36" s="29"/>
      <c r="E36" s="29"/>
      <c r="F36" s="29"/>
      <c r="G36" s="29"/>
      <c r="H36" s="29"/>
    </row>
    <row r="37" spans="1:12" s="3" customFormat="1" hidden="1" x14ac:dyDescent="0.15">
      <c r="A37" s="29" t="s">
        <v>175</v>
      </c>
      <c r="B37" s="29" t="s">
        <v>176</v>
      </c>
      <c r="C37" s="29"/>
      <c r="D37" s="29"/>
      <c r="E37" s="29"/>
      <c r="F37" s="29"/>
      <c r="G37" s="29"/>
      <c r="H37" s="29"/>
    </row>
    <row r="38" spans="1:12" s="3" customFormat="1" hidden="1" x14ac:dyDescent="0.15">
      <c r="A38" s="29"/>
      <c r="B38" s="29" t="s">
        <v>177</v>
      </c>
      <c r="C38" s="29"/>
      <c r="D38" s="29"/>
      <c r="E38" s="29"/>
      <c r="F38" s="29"/>
      <c r="G38" s="29"/>
      <c r="H38" s="29"/>
    </row>
    <row r="39" spans="1:12" s="3" customFormat="1" hidden="1" x14ac:dyDescent="0.15">
      <c r="A39" s="29"/>
      <c r="B39" s="29" t="s">
        <v>178</v>
      </c>
      <c r="C39" s="29"/>
      <c r="D39" s="29"/>
      <c r="E39" s="29"/>
      <c r="F39" s="29"/>
      <c r="G39" s="29"/>
      <c r="H39" s="29"/>
    </row>
    <row r="40" spans="1:12" s="3" customFormat="1" hidden="1" x14ac:dyDescent="0.15">
      <c r="A40" s="29"/>
      <c r="B40" s="29"/>
      <c r="C40" s="29"/>
      <c r="D40" s="29"/>
      <c r="E40" s="29"/>
      <c r="F40" s="29"/>
      <c r="G40" s="29"/>
      <c r="H40" s="29"/>
    </row>
    <row r="41" spans="1:12" s="3" customFormat="1" hidden="1" x14ac:dyDescent="0.15">
      <c r="A41" s="29"/>
      <c r="B41" s="29"/>
      <c r="C41" s="29"/>
      <c r="D41" s="29"/>
      <c r="E41" s="29"/>
      <c r="F41" s="29"/>
      <c r="G41" s="29"/>
      <c r="H41" s="29"/>
    </row>
    <row r="42" spans="1:12" s="3" customFormat="1" ht="20" x14ac:dyDescent="0.2">
      <c r="A42" s="131"/>
      <c r="B42" s="397" t="s">
        <v>244</v>
      </c>
      <c r="C42" s="398"/>
      <c r="D42" s="398"/>
      <c r="E42" s="399"/>
      <c r="F42" s="135"/>
      <c r="G42" s="397" t="s">
        <v>87</v>
      </c>
      <c r="H42" s="398"/>
      <c r="I42" s="398"/>
      <c r="J42" s="399"/>
      <c r="K42" s="31"/>
      <c r="L42" s="31"/>
    </row>
    <row r="43" spans="1:12" s="4" customFormat="1" x14ac:dyDescent="0.15">
      <c r="A43" s="84" t="s">
        <v>271</v>
      </c>
      <c r="B43" s="71" t="s">
        <v>245</v>
      </c>
      <c r="C43" s="72" t="s">
        <v>246</v>
      </c>
      <c r="D43" s="72" t="s">
        <v>247</v>
      </c>
      <c r="E43" s="73" t="s">
        <v>248</v>
      </c>
      <c r="F43" s="66"/>
      <c r="G43" s="136" t="s">
        <v>245</v>
      </c>
      <c r="H43" s="137" t="s">
        <v>246</v>
      </c>
      <c r="I43" s="137" t="s">
        <v>247</v>
      </c>
      <c r="J43" s="138" t="s">
        <v>248</v>
      </c>
      <c r="K43" s="139"/>
      <c r="L43" s="139"/>
    </row>
    <row r="44" spans="1:12" s="4" customFormat="1" x14ac:dyDescent="0.15">
      <c r="A44" s="140"/>
      <c r="B44" s="141"/>
      <c r="C44" s="141"/>
      <c r="D44" s="141"/>
      <c r="E44" s="141"/>
      <c r="F44" s="142"/>
      <c r="G44" s="143"/>
      <c r="H44" s="143"/>
      <c r="I44" s="143"/>
      <c r="J44" s="143"/>
      <c r="K44" s="139"/>
      <c r="L44" s="139"/>
    </row>
    <row r="45" spans="1:12" s="4" customFormat="1" x14ac:dyDescent="0.15">
      <c r="A45" s="140"/>
      <c r="B45" s="141"/>
      <c r="C45" s="141"/>
      <c r="D45" s="141"/>
      <c r="E45" s="141"/>
      <c r="F45" s="142"/>
      <c r="G45" s="141"/>
      <c r="H45" s="141"/>
      <c r="I45" s="141"/>
      <c r="J45" s="141"/>
      <c r="K45" s="139"/>
      <c r="L45" s="139"/>
    </row>
    <row r="46" spans="1:12" s="4" customFormat="1" x14ac:dyDescent="0.15">
      <c r="A46" s="140"/>
      <c r="B46" s="141"/>
      <c r="C46" s="141"/>
      <c r="D46" s="141"/>
      <c r="E46" s="141"/>
      <c r="F46" s="142"/>
      <c r="G46" s="141"/>
      <c r="H46" s="141"/>
      <c r="I46" s="141"/>
      <c r="J46" s="141"/>
      <c r="K46" s="139"/>
      <c r="L46" s="139"/>
    </row>
    <row r="47" spans="1:12" s="4" customFormat="1" x14ac:dyDescent="0.15">
      <c r="A47" s="140"/>
      <c r="B47" s="141"/>
      <c r="C47" s="141"/>
      <c r="D47" s="141"/>
      <c r="E47" s="141"/>
      <c r="F47" s="142"/>
      <c r="G47" s="141"/>
      <c r="H47" s="141"/>
      <c r="I47" s="141"/>
      <c r="J47" s="141"/>
      <c r="K47" s="139"/>
      <c r="L47" s="139"/>
    </row>
    <row r="48" spans="1:12" s="4" customFormat="1" x14ac:dyDescent="0.15">
      <c r="A48" s="140"/>
      <c r="B48" s="141"/>
      <c r="C48" s="141"/>
      <c r="D48" s="141"/>
      <c r="E48" s="141"/>
      <c r="F48" s="142"/>
      <c r="G48" s="141"/>
      <c r="H48" s="141"/>
      <c r="I48" s="141"/>
      <c r="J48" s="141"/>
      <c r="K48" s="139"/>
      <c r="L48" s="139"/>
    </row>
    <row r="49" spans="1:12" s="4" customFormat="1" x14ac:dyDescent="0.15">
      <c r="A49" s="140"/>
      <c r="B49" s="141"/>
      <c r="C49" s="141"/>
      <c r="D49" s="141"/>
      <c r="E49" s="141"/>
      <c r="F49" s="142"/>
      <c r="G49" s="141"/>
      <c r="H49" s="141"/>
      <c r="I49" s="141"/>
      <c r="J49" s="141"/>
      <c r="K49" s="139"/>
      <c r="L49" s="139"/>
    </row>
    <row r="50" spans="1:12" s="4" customFormat="1" x14ac:dyDescent="0.15">
      <c r="A50" s="140"/>
      <c r="B50" s="141"/>
      <c r="C50" s="141"/>
      <c r="D50" s="141"/>
      <c r="E50" s="141"/>
      <c r="F50" s="142"/>
      <c r="G50" s="141"/>
      <c r="H50" s="141"/>
      <c r="I50" s="141"/>
      <c r="J50" s="141"/>
      <c r="K50" s="139"/>
      <c r="L50" s="139"/>
    </row>
    <row r="51" spans="1:12" s="4" customFormat="1" x14ac:dyDescent="0.15">
      <c r="A51" s="155"/>
      <c r="B51" s="77"/>
      <c r="C51" s="77"/>
      <c r="D51" s="77"/>
      <c r="E51" s="77"/>
      <c r="F51" s="70"/>
      <c r="G51" s="141"/>
      <c r="H51" s="77"/>
      <c r="I51" s="77"/>
      <c r="J51" s="77"/>
      <c r="K51" s="139"/>
      <c r="L51" s="139"/>
    </row>
    <row r="52" spans="1:12" s="4" customFormat="1" x14ac:dyDescent="0.15">
      <c r="A52" s="155"/>
      <c r="B52" s="77"/>
      <c r="C52" s="77"/>
      <c r="D52" s="77"/>
      <c r="E52" s="77"/>
      <c r="F52" s="70"/>
      <c r="G52" s="141"/>
      <c r="H52" s="77"/>
      <c r="I52" s="77"/>
      <c r="J52" s="77"/>
      <c r="K52" s="139"/>
      <c r="L52" s="139"/>
    </row>
    <row r="53" spans="1:12" s="4" customFormat="1" x14ac:dyDescent="0.15">
      <c r="A53" s="155"/>
      <c r="B53" s="77"/>
      <c r="C53" s="77"/>
      <c r="D53" s="77"/>
      <c r="E53" s="77"/>
      <c r="F53" s="70"/>
      <c r="G53" s="141"/>
      <c r="H53" s="77"/>
      <c r="I53" s="77"/>
      <c r="J53" s="77"/>
      <c r="K53" s="139"/>
      <c r="L53" s="139"/>
    </row>
    <row r="54" spans="1:12" s="4" customFormat="1" hidden="1" x14ac:dyDescent="0.15">
      <c r="A54" s="144"/>
      <c r="B54" s="67"/>
      <c r="C54" s="67"/>
      <c r="D54" s="67"/>
      <c r="E54" s="67"/>
      <c r="F54" s="70"/>
      <c r="G54" s="145"/>
      <c r="H54" s="67"/>
      <c r="I54" s="67"/>
      <c r="J54" s="67"/>
      <c r="K54" s="139"/>
      <c r="L54" s="139"/>
    </row>
    <row r="55" spans="1:12" s="4" customFormat="1" hidden="1" x14ac:dyDescent="0.15">
      <c r="A55" s="144"/>
      <c r="B55" s="67"/>
      <c r="C55" s="67"/>
      <c r="D55" s="67"/>
      <c r="E55" s="67"/>
      <c r="F55" s="70"/>
      <c r="G55" s="145"/>
      <c r="H55" s="67"/>
      <c r="I55" s="67"/>
      <c r="J55" s="67"/>
      <c r="K55" s="139"/>
      <c r="L55" s="139"/>
    </row>
    <row r="56" spans="1:12" s="4" customFormat="1" hidden="1" x14ac:dyDescent="0.15">
      <c r="A56" s="144"/>
      <c r="B56" s="67"/>
      <c r="C56" s="67"/>
      <c r="D56" s="67"/>
      <c r="E56" s="67"/>
      <c r="F56" s="70"/>
      <c r="G56" s="145"/>
      <c r="H56" s="67"/>
      <c r="I56" s="67"/>
      <c r="J56" s="67"/>
      <c r="K56" s="139"/>
      <c r="L56" s="139"/>
    </row>
    <row r="57" spans="1:12" s="4" customFormat="1" hidden="1" x14ac:dyDescent="0.15">
      <c r="A57" s="144"/>
      <c r="B57" s="67"/>
      <c r="C57" s="67"/>
      <c r="D57" s="67"/>
      <c r="E57" s="67"/>
      <c r="F57" s="70"/>
      <c r="G57" s="145"/>
      <c r="H57" s="67"/>
      <c r="I57" s="67"/>
      <c r="J57" s="67"/>
      <c r="K57" s="139"/>
      <c r="L57" s="139"/>
    </row>
    <row r="58" spans="1:12" s="4" customFormat="1" hidden="1" x14ac:dyDescent="0.15">
      <c r="A58" s="144"/>
      <c r="B58" s="67"/>
      <c r="C58" s="67"/>
      <c r="D58" s="67"/>
      <c r="E58" s="67"/>
      <c r="F58" s="70"/>
      <c r="G58" s="145"/>
      <c r="H58" s="67"/>
      <c r="I58" s="67"/>
      <c r="J58" s="67"/>
      <c r="K58" s="139"/>
      <c r="L58" s="139"/>
    </row>
    <row r="59" spans="1:12" s="4" customFormat="1" hidden="1" x14ac:dyDescent="0.15">
      <c r="A59" s="144"/>
      <c r="B59" s="67"/>
      <c r="C59" s="67"/>
      <c r="D59" s="67"/>
      <c r="E59" s="67"/>
      <c r="F59" s="70"/>
      <c r="G59" s="145"/>
      <c r="H59" s="67"/>
      <c r="I59" s="67"/>
      <c r="J59" s="67"/>
      <c r="K59" s="139"/>
      <c r="L59" s="139"/>
    </row>
    <row r="60" spans="1:12" s="4" customFormat="1" hidden="1" x14ac:dyDescent="0.15">
      <c r="A60" s="144"/>
      <c r="B60" s="67"/>
      <c r="C60" s="67"/>
      <c r="D60" s="67"/>
      <c r="E60" s="67"/>
      <c r="F60" s="70"/>
      <c r="G60" s="145"/>
      <c r="H60" s="67"/>
      <c r="I60" s="67"/>
      <c r="J60" s="67"/>
      <c r="K60" s="139"/>
      <c r="L60" s="139"/>
    </row>
    <row r="61" spans="1:12" s="4" customFormat="1" hidden="1" x14ac:dyDescent="0.15">
      <c r="A61" s="144"/>
      <c r="B61" s="67"/>
      <c r="C61" s="67"/>
      <c r="D61" s="67"/>
      <c r="E61" s="67"/>
      <c r="F61" s="70"/>
      <c r="G61" s="145"/>
      <c r="H61" s="67"/>
      <c r="I61" s="67"/>
      <c r="J61" s="67"/>
      <c r="K61" s="139"/>
      <c r="L61" s="139"/>
    </row>
    <row r="62" spans="1:12" s="4" customFormat="1" hidden="1" x14ac:dyDescent="0.15">
      <c r="A62" s="144"/>
      <c r="B62" s="67"/>
      <c r="C62" s="67"/>
      <c r="D62" s="67"/>
      <c r="E62" s="67"/>
      <c r="F62" s="70"/>
      <c r="G62" s="145"/>
      <c r="H62" s="67"/>
      <c r="I62" s="67"/>
      <c r="J62" s="67"/>
      <c r="K62" s="139"/>
      <c r="L62" s="139"/>
    </row>
    <row r="63" spans="1:12" s="4" customFormat="1" hidden="1" x14ac:dyDescent="0.15">
      <c r="A63" s="144"/>
      <c r="B63" s="67"/>
      <c r="C63" s="67"/>
      <c r="D63" s="67"/>
      <c r="E63" s="67"/>
      <c r="F63" s="70"/>
      <c r="G63" s="145"/>
      <c r="H63" s="67"/>
      <c r="I63" s="67"/>
      <c r="J63" s="67"/>
      <c r="K63" s="139"/>
      <c r="L63" s="139"/>
    </row>
    <row r="64" spans="1:12" s="148" customFormat="1" x14ac:dyDescent="0.15">
      <c r="A64" s="146" t="s">
        <v>249</v>
      </c>
      <c r="B64" s="147">
        <f>SUM(B44:B63)</f>
        <v>0</v>
      </c>
      <c r="C64" s="147">
        <f t="shared" ref="C64:J64" si="0">SUM(C44:C63)</f>
        <v>0</v>
      </c>
      <c r="D64" s="147">
        <f t="shared" si="0"/>
        <v>0</v>
      </c>
      <c r="E64" s="147">
        <f t="shared" si="0"/>
        <v>0</v>
      </c>
      <c r="F64" s="70"/>
      <c r="G64" s="147">
        <f t="shared" si="0"/>
        <v>0</v>
      </c>
      <c r="H64" s="147">
        <f t="shared" si="0"/>
        <v>0</v>
      </c>
      <c r="I64" s="147">
        <f t="shared" si="0"/>
        <v>0</v>
      </c>
      <c r="J64" s="147">
        <f t="shared" si="0"/>
        <v>0</v>
      </c>
      <c r="K64" s="139"/>
      <c r="L64" s="139"/>
    </row>
    <row r="65" spans="1:12" s="4" customFormat="1" x14ac:dyDescent="0.15">
      <c r="A65" s="84"/>
      <c r="B65" s="66"/>
      <c r="C65" s="66"/>
      <c r="D65" s="66"/>
      <c r="E65" s="66"/>
      <c r="F65" s="66"/>
      <c r="G65" s="142"/>
      <c r="H65" s="66"/>
      <c r="I65" s="66"/>
      <c r="J65" s="66"/>
      <c r="K65" s="139"/>
      <c r="L65" s="139"/>
    </row>
    <row r="66" spans="1:12" s="3" customFormat="1" ht="20" x14ac:dyDescent="0.2">
      <c r="A66" s="131"/>
      <c r="B66" s="397" t="s">
        <v>250</v>
      </c>
      <c r="C66" s="398"/>
      <c r="D66" s="398"/>
      <c r="E66" s="399"/>
      <c r="G66" s="382" t="s">
        <v>87</v>
      </c>
      <c r="H66" s="383"/>
      <c r="I66" s="384"/>
    </row>
    <row r="67" spans="1:12" s="4" customFormat="1" x14ac:dyDescent="0.15">
      <c r="A67" s="84" t="s">
        <v>272</v>
      </c>
      <c r="B67" s="71" t="s">
        <v>251</v>
      </c>
      <c r="C67" s="72" t="s">
        <v>252</v>
      </c>
      <c r="D67" s="72" t="s">
        <v>253</v>
      </c>
      <c r="E67" s="149" t="s">
        <v>254</v>
      </c>
      <c r="G67" s="71" t="s">
        <v>251</v>
      </c>
      <c r="H67" s="72" t="s">
        <v>255</v>
      </c>
      <c r="I67" s="73" t="s">
        <v>256</v>
      </c>
    </row>
    <row r="68" spans="1:12" s="4" customFormat="1" x14ac:dyDescent="0.15">
      <c r="A68" s="231"/>
      <c r="B68" s="150"/>
      <c r="C68" s="151"/>
      <c r="D68" s="152">
        <f>IF(OR(ISBLANK(A68),ISBLANK(B68),ISBLANK(C68)),0,HLOOKUP(C68,'Historical Data'!$B$107:$F$109,3,FALSE)*B68)</f>
        <v>0</v>
      </c>
      <c r="E68" s="150"/>
      <c r="G68" s="143"/>
      <c r="H68" s="143"/>
      <c r="I68" s="150"/>
    </row>
    <row r="69" spans="1:12" s="4" customFormat="1" x14ac:dyDescent="0.15">
      <c r="A69" s="231"/>
      <c r="B69" s="140"/>
      <c r="C69" s="151"/>
      <c r="D69" s="152">
        <f>IF(OR(ISBLANK(A69),ISBLANK(B69),ISBLANK(C69)),0,HLOOKUP(C69,'Historical Data'!$B$107:$F$109,3,FALSE)*B69)</f>
        <v>0</v>
      </c>
      <c r="E69" s="150"/>
      <c r="G69" s="141"/>
      <c r="H69" s="141"/>
      <c r="I69" s="150"/>
    </row>
    <row r="70" spans="1:12" s="4" customFormat="1" x14ac:dyDescent="0.15">
      <c r="A70" s="231"/>
      <c r="B70" s="140"/>
      <c r="C70" s="151"/>
      <c r="D70" s="152">
        <f>IF(OR(ISBLANK(A70),ISBLANK(B70),ISBLANK(C70)),0,HLOOKUP(C70,'Historical Data'!$B$107:$F$109,3,FALSE)*B70)</f>
        <v>0</v>
      </c>
      <c r="E70" s="150"/>
      <c r="G70" s="141"/>
      <c r="H70" s="141"/>
      <c r="I70" s="150"/>
    </row>
    <row r="71" spans="1:12" s="4" customFormat="1" x14ac:dyDescent="0.15">
      <c r="A71" s="231"/>
      <c r="B71" s="140"/>
      <c r="C71" s="151"/>
      <c r="D71" s="152">
        <f>IF(OR(ISBLANK(A71),ISBLANK(B71),ISBLANK(C71)),0,HLOOKUP(C71,'Historical Data'!$B$107:$F$109,3,FALSE)*B71)</f>
        <v>0</v>
      </c>
      <c r="E71" s="150"/>
      <c r="G71" s="141"/>
      <c r="H71" s="141"/>
      <c r="I71" s="150"/>
    </row>
    <row r="72" spans="1:12" s="4" customFormat="1" x14ac:dyDescent="0.15">
      <c r="A72" s="231"/>
      <c r="B72" s="140"/>
      <c r="C72" s="151"/>
      <c r="D72" s="152">
        <f>IF(OR(ISBLANK(A72),ISBLANK(B72),ISBLANK(C72)),0,HLOOKUP(C72,'Historical Data'!$B$107:$F$109,3,FALSE)*B72)</f>
        <v>0</v>
      </c>
      <c r="E72" s="150"/>
      <c r="G72" s="141"/>
      <c r="H72" s="141"/>
      <c r="I72" s="150"/>
    </row>
    <row r="73" spans="1:12" s="4" customFormat="1" x14ac:dyDescent="0.15">
      <c r="A73" s="231"/>
      <c r="B73" s="140"/>
      <c r="C73" s="151"/>
      <c r="D73" s="152">
        <f>IF(OR(ISBLANK(A73),ISBLANK(B73),ISBLANK(C73)),0,HLOOKUP(C73,'Historical Data'!$B$107:$F$109,3,FALSE)*B73)</f>
        <v>0</v>
      </c>
      <c r="E73" s="150"/>
      <c r="G73" s="141"/>
      <c r="H73" s="141"/>
      <c r="I73" s="150"/>
    </row>
    <row r="74" spans="1:12" s="4" customFormat="1" x14ac:dyDescent="0.15">
      <c r="A74" s="231"/>
      <c r="B74" s="140"/>
      <c r="C74" s="151"/>
      <c r="D74" s="152">
        <f>IF(OR(ISBLANK(A74),ISBLANK(B74),ISBLANK(C74)),0,HLOOKUP(C74,'Historical Data'!$B$107:$F$109,3,FALSE)*B74)</f>
        <v>0</v>
      </c>
      <c r="E74" s="150"/>
      <c r="G74" s="141"/>
      <c r="H74" s="141"/>
      <c r="I74" s="150"/>
    </row>
    <row r="75" spans="1:12" s="4" customFormat="1" x14ac:dyDescent="0.15">
      <c r="A75" s="231"/>
      <c r="B75" s="140"/>
      <c r="C75" s="151"/>
      <c r="D75" s="152">
        <f>IF(OR(ISBLANK(A75),ISBLANK(B75),ISBLANK(C75)),0,HLOOKUP(C75,'Historical Data'!$B$107:$F$109,3,FALSE)*B75)</f>
        <v>0</v>
      </c>
      <c r="E75" s="150"/>
      <c r="G75" s="141"/>
      <c r="H75" s="141"/>
      <c r="I75" s="150"/>
    </row>
    <row r="76" spans="1:12" s="4" customFormat="1" x14ac:dyDescent="0.15">
      <c r="A76" s="140"/>
      <c r="B76" s="140"/>
      <c r="C76" s="151"/>
      <c r="D76" s="152">
        <f>IF(OR(ISBLANK(A76),ISBLANK(B76),ISBLANK(C76)),0,HLOOKUP(C76,'Historical Data'!$B$107:$F$109,3,FALSE)*B76)</f>
        <v>0</v>
      </c>
      <c r="E76" s="150"/>
      <c r="G76" s="141"/>
      <c r="H76" s="141"/>
      <c r="I76" s="150"/>
    </row>
    <row r="77" spans="1:12" s="4" customFormat="1" x14ac:dyDescent="0.15">
      <c r="A77" s="140"/>
      <c r="B77" s="140"/>
      <c r="C77" s="151"/>
      <c r="D77" s="152">
        <f>IF(OR(ISBLANK(A77),ISBLANK(B77),ISBLANK(C77)),0,HLOOKUP(C77,'Historical Data'!$B$107:$F$109,3,FALSE)*B77)</f>
        <v>0</v>
      </c>
      <c r="E77" s="150"/>
      <c r="G77" s="141"/>
      <c r="H77" s="141"/>
      <c r="I77" s="150"/>
    </row>
    <row r="78" spans="1:12" s="4" customFormat="1" x14ac:dyDescent="0.15">
      <c r="A78" s="140"/>
      <c r="B78" s="140"/>
      <c r="C78" s="151"/>
      <c r="D78" s="152">
        <f>IF(OR(ISBLANK(A78),ISBLANK(B78),ISBLANK(C78)),0,HLOOKUP(C78,'Historical Data'!$B$107:$F$109,3,FALSE)*B78)</f>
        <v>0</v>
      </c>
      <c r="E78" s="150"/>
      <c r="G78" s="141"/>
      <c r="H78" s="141"/>
      <c r="I78" s="150"/>
    </row>
    <row r="79" spans="1:12" s="4" customFormat="1" x14ac:dyDescent="0.15">
      <c r="A79" s="140"/>
      <c r="B79" s="140"/>
      <c r="C79" s="151"/>
      <c r="D79" s="152">
        <f>IF(OR(ISBLANK(A79),ISBLANK(B79),ISBLANK(C79)),0,HLOOKUP(C79,'Historical Data'!$B$107:$F$109,3,FALSE)*B79)</f>
        <v>0</v>
      </c>
      <c r="E79" s="150"/>
      <c r="G79" s="141"/>
      <c r="H79" s="141"/>
      <c r="I79" s="150"/>
    </row>
    <row r="80" spans="1:12" s="4" customFormat="1" x14ac:dyDescent="0.15">
      <c r="A80" s="140"/>
      <c r="B80" s="140"/>
      <c r="C80" s="151"/>
      <c r="D80" s="152">
        <f>IF(OR(ISBLANK(A80),ISBLANK(B80),ISBLANK(C80)),0,HLOOKUP(C80,'Historical Data'!$B$107:$F$109,3,FALSE)*B80)</f>
        <v>0</v>
      </c>
      <c r="E80" s="150"/>
      <c r="G80" s="141"/>
      <c r="H80" s="141"/>
      <c r="I80" s="150"/>
    </row>
    <row r="81" spans="1:11" s="4" customFormat="1" x14ac:dyDescent="0.15">
      <c r="A81" s="140"/>
      <c r="B81" s="140"/>
      <c r="C81" s="151"/>
      <c r="D81" s="152">
        <f>IF(OR(ISBLANK(A81),ISBLANK(B81),ISBLANK(C81)),0,HLOOKUP(C81,'Historical Data'!$B$107:$F$109,3,FALSE)*B81)</f>
        <v>0</v>
      </c>
      <c r="E81" s="150"/>
      <c r="G81" s="141"/>
      <c r="H81" s="141"/>
      <c r="I81" s="150"/>
    </row>
    <row r="82" spans="1:11" s="4" customFormat="1" x14ac:dyDescent="0.15">
      <c r="A82" s="140"/>
      <c r="B82" s="140"/>
      <c r="C82" s="151"/>
      <c r="D82" s="152">
        <f>IF(OR(ISBLANK(A82),ISBLANK(B82),ISBLANK(C82)),0,HLOOKUP(C82,'Historical Data'!$B$107:$F$109,3,FALSE)*B82)</f>
        <v>0</v>
      </c>
      <c r="E82" s="150"/>
      <c r="G82" s="141"/>
      <c r="H82" s="141"/>
      <c r="I82" s="150"/>
    </row>
    <row r="83" spans="1:11" s="4" customFormat="1" x14ac:dyDescent="0.15">
      <c r="A83" s="140"/>
      <c r="B83" s="150"/>
      <c r="C83" s="151"/>
      <c r="D83" s="152">
        <f>IF(OR(ISBLANK(A83),ISBLANK(B83),ISBLANK(C83)),0,HLOOKUP(C83,'Historical Data'!$B$107:$F$109,3,FALSE)*B83)</f>
        <v>0</v>
      </c>
      <c r="E83" s="150"/>
      <c r="G83" s="143"/>
      <c r="H83" s="143"/>
      <c r="I83" s="150"/>
    </row>
    <row r="84" spans="1:11" s="4" customFormat="1" x14ac:dyDescent="0.15">
      <c r="A84" s="140"/>
      <c r="B84" s="140"/>
      <c r="C84" s="151"/>
      <c r="D84" s="152">
        <f>IF(OR(ISBLANK(A84),ISBLANK(B84),ISBLANK(C84)),0,HLOOKUP(C84,'Historical Data'!$B$107:$F$109,3,FALSE)*B84)</f>
        <v>0</v>
      </c>
      <c r="E84" s="150"/>
      <c r="G84" s="141"/>
      <c r="H84" s="141"/>
      <c r="I84" s="150"/>
    </row>
    <row r="85" spans="1:11" s="4" customFormat="1" x14ac:dyDescent="0.15">
      <c r="A85" s="140"/>
      <c r="B85" s="140"/>
      <c r="C85" s="151"/>
      <c r="D85" s="152">
        <f>IF(OR(ISBLANK(A85),ISBLANK(B85),ISBLANK(C85)),0,HLOOKUP(C85,'Historical Data'!$B$107:$F$109,3,FALSE)*B85)</f>
        <v>0</v>
      </c>
      <c r="E85" s="150"/>
      <c r="G85" s="141"/>
      <c r="H85" s="141"/>
      <c r="I85" s="150"/>
    </row>
    <row r="86" spans="1:11" s="4" customFormat="1" x14ac:dyDescent="0.15">
      <c r="A86" s="140"/>
      <c r="B86" s="140"/>
      <c r="C86" s="151"/>
      <c r="D86" s="152">
        <f>IF(OR(ISBLANK(A86),ISBLANK(B86),ISBLANK(C86)),0,HLOOKUP(C86,'Historical Data'!$B$107:$F$109,3,FALSE)*B86)</f>
        <v>0</v>
      </c>
      <c r="E86" s="150"/>
      <c r="G86" s="141"/>
      <c r="H86" s="141"/>
      <c r="I86" s="150"/>
    </row>
    <row r="87" spans="1:11" s="4" customFormat="1" x14ac:dyDescent="0.15">
      <c r="A87" s="140"/>
      <c r="B87" s="140"/>
      <c r="C87" s="151"/>
      <c r="D87" s="152">
        <f>IF(OR(ISBLANK(A87),ISBLANK(B87),ISBLANK(C87)),0,HLOOKUP(C87,'Historical Data'!$B$107:$F$109,3,FALSE)*B87)</f>
        <v>0</v>
      </c>
      <c r="E87" s="150"/>
      <c r="G87" s="141"/>
      <c r="H87" s="141"/>
      <c r="I87" s="150"/>
    </row>
    <row r="88" spans="1:11" s="148" customFormat="1" x14ac:dyDescent="0.15">
      <c r="A88" s="146" t="s">
        <v>249</v>
      </c>
      <c r="B88" s="70"/>
      <c r="C88" s="70"/>
      <c r="D88" s="147">
        <f>SUM(D68:D87)</f>
        <v>0</v>
      </c>
      <c r="E88" s="70">
        <f>SUMIF(E68:E87,B24,D68:D87)</f>
        <v>0</v>
      </c>
      <c r="F88" s="70"/>
      <c r="G88" s="70"/>
      <c r="H88" s="147">
        <f>SUM(H68:H87)</f>
        <v>0</v>
      </c>
      <c r="I88" s="70">
        <f>SUMIF(I68:I87,B24,H68:H87)</f>
        <v>0</v>
      </c>
      <c r="J88" s="139"/>
      <c r="K88" s="139"/>
    </row>
    <row r="89" spans="1:11" s="148" customFormat="1" x14ac:dyDescent="0.15">
      <c r="A89" s="81"/>
      <c r="B89" s="70"/>
      <c r="C89" s="70"/>
      <c r="D89" s="70"/>
      <c r="E89" s="70"/>
      <c r="F89" s="70"/>
    </row>
    <row r="90" spans="1:11" s="3" customFormat="1" ht="20" x14ac:dyDescent="0.2">
      <c r="A90" s="131"/>
      <c r="B90" s="153" t="s">
        <v>244</v>
      </c>
      <c r="C90" s="153" t="s">
        <v>87</v>
      </c>
    </row>
    <row r="91" spans="1:11" s="4" customFormat="1" x14ac:dyDescent="0.15">
      <c r="A91" s="84" t="s">
        <v>257</v>
      </c>
      <c r="B91" s="154" t="s">
        <v>258</v>
      </c>
      <c r="C91" s="154" t="s">
        <v>258</v>
      </c>
    </row>
    <row r="92" spans="1:11" s="4" customFormat="1" x14ac:dyDescent="0.15">
      <c r="A92" s="155"/>
      <c r="B92" s="156"/>
      <c r="C92" s="156"/>
    </row>
    <row r="93" spans="1:11" s="4" customFormat="1" x14ac:dyDescent="0.15">
      <c r="A93" s="155"/>
      <c r="B93" s="77"/>
      <c r="C93" s="77"/>
      <c r="I93" s="147"/>
    </row>
    <row r="94" spans="1:11" s="4" customFormat="1" x14ac:dyDescent="0.15">
      <c r="A94" s="155"/>
      <c r="B94" s="77"/>
      <c r="C94" s="77"/>
    </row>
    <row r="95" spans="1:11" s="4" customFormat="1" x14ac:dyDescent="0.15">
      <c r="A95" s="155"/>
      <c r="B95" s="77"/>
      <c r="C95" s="77"/>
    </row>
    <row r="96" spans="1:11" s="4" customFormat="1" x14ac:dyDescent="0.15">
      <c r="A96" s="155"/>
      <c r="B96" s="77"/>
      <c r="C96" s="77"/>
    </row>
    <row r="97" spans="1:10" s="148" customFormat="1" x14ac:dyDescent="0.15">
      <c r="A97" s="146" t="s">
        <v>249</v>
      </c>
      <c r="B97" s="147">
        <f>SUM(B92:B96)</f>
        <v>0</v>
      </c>
      <c r="C97" s="147">
        <f>SUM(C92:C96)</f>
        <v>0</v>
      </c>
      <c r="D97" s="70"/>
      <c r="E97" s="70"/>
      <c r="F97" s="70"/>
      <c r="G97" s="139"/>
    </row>
    <row r="98" spans="1:10" s="4" customFormat="1" x14ac:dyDescent="0.15">
      <c r="A98" s="84"/>
      <c r="B98" s="66"/>
      <c r="C98" s="66"/>
      <c r="H98" s="66"/>
      <c r="I98" s="66"/>
      <c r="J98" s="66"/>
    </row>
    <row r="99" spans="1:10" s="3" customFormat="1" x14ac:dyDescent="0.15">
      <c r="A99" s="2" t="s">
        <v>259</v>
      </c>
    </row>
    <row r="100" spans="1:10" s="3" customFormat="1" x14ac:dyDescent="0.15">
      <c r="B100" s="3" t="s">
        <v>260</v>
      </c>
      <c r="D100" s="157">
        <f>D88+E64+D64</f>
        <v>0</v>
      </c>
    </row>
    <row r="101" spans="1:10" s="3" customFormat="1" x14ac:dyDescent="0.15">
      <c r="B101" s="3" t="s">
        <v>261</v>
      </c>
      <c r="D101" s="158">
        <f>IF(ISERR(SUM('Historical Data'!D116:D120)/SUM('Historical Data'!B116:B120)),0,SUM('Historical Data'!D116:D120)/SUM('Historical Data'!B116:B120))</f>
        <v>0</v>
      </c>
    </row>
    <row r="102" spans="1:10" s="3" customFormat="1" x14ac:dyDescent="0.15">
      <c r="B102" s="3" t="s">
        <v>262</v>
      </c>
      <c r="D102" s="157">
        <f>CEILING(D100*D101,1)</f>
        <v>0</v>
      </c>
    </row>
    <row r="103" spans="1:10" s="3" customFormat="1" x14ac:dyDescent="0.15">
      <c r="B103" s="3" t="s">
        <v>265</v>
      </c>
      <c r="D103" s="158">
        <f>IF(ISERR(CORREL('Historical Data'!B116:B120,'Historical Data'!D116:D120)^2),0,CORREL('Historical Data'!B116:B120,'Historical Data'!D116:D120)^2)</f>
        <v>0</v>
      </c>
      <c r="E103" s="3" t="str">
        <f>IF(D103&gt;=0.75,"High",IF(D103&gt;=0.5,"Medium","Low"))</f>
        <v>Low</v>
      </c>
      <c r="F103" s="204"/>
    </row>
    <row r="104" spans="1:10" s="3" customFormat="1" x14ac:dyDescent="0.15">
      <c r="D104" s="21"/>
    </row>
    <row r="105" spans="1:10" s="3" customFormat="1" x14ac:dyDescent="0.15">
      <c r="A105" s="2" t="s">
        <v>293</v>
      </c>
      <c r="D105" s="21"/>
    </row>
    <row r="106" spans="1:10" s="3" customFormat="1" x14ac:dyDescent="0.15">
      <c r="A106" s="4"/>
      <c r="B106" s="3" t="s">
        <v>266</v>
      </c>
      <c r="D106" s="157" t="str">
        <f>'Historical Data'!B123</f>
        <v/>
      </c>
    </row>
    <row r="107" spans="1:10" s="3" customFormat="1" x14ac:dyDescent="0.15">
      <c r="B107" s="3" t="s">
        <v>267</v>
      </c>
      <c r="D107" s="158">
        <f>IF(ISERR(SUM('Historical Data'!F116:F120)/SUM('Historical Data'!D116:D120)),0,SUM('Historical Data'!F116:F120)/SUM('Historical Data'!D116:D120))</f>
        <v>0</v>
      </c>
    </row>
    <row r="108" spans="1:10" s="3" customFormat="1" x14ac:dyDescent="0.15">
      <c r="B108" s="3" t="s">
        <v>268</v>
      </c>
      <c r="D108" s="157">
        <f>CEILING(D102*D107,1)</f>
        <v>0</v>
      </c>
    </row>
    <row r="109" spans="1:10" s="3" customFormat="1" x14ac:dyDescent="0.15">
      <c r="B109" s="3" t="s">
        <v>263</v>
      </c>
      <c r="D109" s="157">
        <f>FLOOR(D102*MIN('Historical Data'!$H$116:$H$119),1)</f>
        <v>0</v>
      </c>
    </row>
    <row r="110" spans="1:10" s="3" customFormat="1" x14ac:dyDescent="0.15">
      <c r="B110" s="3" t="s">
        <v>264</v>
      </c>
      <c r="D110" s="157">
        <f>CEILING(D102*MAX('Historical Data'!$H$116:$H$119),1)</f>
        <v>0</v>
      </c>
    </row>
    <row r="111" spans="1:10" s="3" customFormat="1" x14ac:dyDescent="0.15">
      <c r="B111" s="3" t="s">
        <v>265</v>
      </c>
      <c r="D111" s="158">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269</v>
      </c>
      <c r="B114" s="3" t="s">
        <v>262</v>
      </c>
      <c r="D114" s="7">
        <f>D102</f>
        <v>0</v>
      </c>
    </row>
    <row r="115" spans="1:10" s="3" customFormat="1" x14ac:dyDescent="0.15">
      <c r="B115" s="3" t="s">
        <v>268</v>
      </c>
      <c r="D115" s="159">
        <f>D108</f>
        <v>0</v>
      </c>
    </row>
    <row r="116" spans="1:10" s="3" customFormat="1" ht="83" customHeight="1" x14ac:dyDescent="0.15">
      <c r="B116" s="108" t="s">
        <v>270</v>
      </c>
      <c r="D116" s="400"/>
      <c r="E116" s="401"/>
      <c r="F116" s="401"/>
      <c r="G116" s="401"/>
      <c r="H116" s="401"/>
      <c r="I116" s="401"/>
      <c r="J116" s="402"/>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100"/>
  <sheetViews>
    <sheetView showGridLines="0" topLeftCell="A45" zoomScaleNormal="100" workbookViewId="0">
      <selection activeCell="D53" sqref="D53"/>
    </sheetView>
  </sheetViews>
  <sheetFormatPr baseColWidth="10" defaultColWidth="7.6640625" defaultRowHeight="13" x14ac:dyDescent="0.15"/>
  <cols>
    <col min="1" max="1" width="12.1640625" style="3" customWidth="1"/>
    <col min="2" max="2" width="14.6640625" style="3" customWidth="1"/>
    <col min="3" max="3" width="14.6640625" style="3" hidden="1" customWidth="1"/>
    <col min="4" max="4" width="14.6640625" style="3" customWidth="1"/>
    <col min="5" max="5" width="10.5" style="3" customWidth="1"/>
    <col min="6" max="6" width="11.83203125" style="3" customWidth="1"/>
    <col min="7" max="8" width="10.5" style="3" customWidth="1"/>
    <col min="9" max="16384" width="7.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1"/>
      <c r="H2" s="31"/>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1"/>
      <c r="H3" s="31"/>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1"/>
      <c r="H4" s="31"/>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1"/>
      <c r="H5" s="31"/>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1"/>
      <c r="H6" s="31"/>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1"/>
      <c r="H7" s="31"/>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1"/>
      <c r="H8" s="31"/>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1"/>
      <c r="H9" s="31"/>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1"/>
      <c r="H10" s="31"/>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1"/>
      <c r="H11" s="31"/>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1"/>
      <c r="H12" s="31"/>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1"/>
      <c r="H13" s="31"/>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1"/>
      <c r="H14" s="31"/>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1"/>
      <c r="H15" s="31"/>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1"/>
      <c r="H16" s="31"/>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1"/>
      <c r="H17" s="31"/>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1"/>
      <c r="H18" s="31"/>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1"/>
      <c r="H19" s="31"/>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1"/>
      <c r="H20" s="31"/>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1"/>
      <c r="H21" s="31"/>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1"/>
      <c r="H22" s="31"/>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1"/>
      <c r="H23" s="31"/>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1"/>
      <c r="H24" s="31"/>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1"/>
      <c r="H25" s="31"/>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1"/>
      <c r="H26" s="31"/>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1"/>
      <c r="H27" s="31"/>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1"/>
      <c r="H28" s="31"/>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1"/>
      <c r="H29" s="31"/>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1"/>
      <c r="H30" s="31"/>
    </row>
    <row r="31" spans="1:9" s="21" customFormat="1" hidden="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8"/>
      <c r="H32" s="31"/>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8"/>
      <c r="H33" s="31"/>
    </row>
    <row r="34" spans="1:11" hidden="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8"/>
      <c r="H34" s="31"/>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1"/>
    </row>
    <row r="36" spans="1:11" hidden="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8"/>
      <c r="H36" s="31"/>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1"/>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1"/>
    </row>
    <row r="39" spans="1:11" hidden="1" x14ac:dyDescent="0.15">
      <c r="A39" s="3" t="str">
        <f>Constants!A39</f>
        <v>upper</v>
      </c>
      <c r="B39" s="3">
        <f>Constants!B39</f>
        <v>-1.5</v>
      </c>
      <c r="C39" s="3">
        <f>Constants!C39</f>
        <v>-0.5</v>
      </c>
      <c r="D39" s="3">
        <f>Constants!D39</f>
        <v>0.5</v>
      </c>
      <c r="E39" s="3">
        <f>Constants!E39</f>
        <v>1.5</v>
      </c>
      <c r="F39" s="3">
        <f>Constants!F39</f>
        <v>99999</v>
      </c>
      <c r="G39" s="8"/>
      <c r="H39" s="31"/>
    </row>
    <row r="40" spans="1:11" hidden="1" x14ac:dyDescent="0.15">
      <c r="A40" s="3" t="str">
        <f>Constants!A40</f>
        <v>mid</v>
      </c>
      <c r="B40" s="3">
        <f>Constants!B40</f>
        <v>-2</v>
      </c>
      <c r="C40" s="3">
        <f>Constants!C40</f>
        <v>-1</v>
      </c>
      <c r="D40" s="3">
        <f>Constants!D40</f>
        <v>0</v>
      </c>
      <c r="E40" s="3">
        <f>Constants!E40</f>
        <v>1</v>
      </c>
      <c r="F40" s="3">
        <f>Constants!F40</f>
        <v>2</v>
      </c>
      <c r="G40" s="8"/>
      <c r="H40" s="31"/>
    </row>
    <row r="41" spans="1:11" hidden="1" x14ac:dyDescent="0.15">
      <c r="A41" s="3" t="str">
        <f>Constants!A41</f>
        <v>lower</v>
      </c>
      <c r="B41" s="3">
        <f>Constants!B41</f>
        <v>0</v>
      </c>
      <c r="C41" s="3">
        <f>Constants!C41</f>
        <v>-1.5</v>
      </c>
      <c r="D41" s="3">
        <f>Constants!D41</f>
        <v>-0.5</v>
      </c>
      <c r="E41" s="3">
        <f>Constants!E41</f>
        <v>0.5</v>
      </c>
      <c r="F41" s="3">
        <f>Constants!F41</f>
        <v>1.5</v>
      </c>
      <c r="G41" s="8"/>
      <c r="H41" s="31"/>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1"/>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4"/>
      <c r="H43" s="44"/>
    </row>
    <row r="44" spans="1:11" s="16"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6"/>
      <c r="H44" s="26"/>
      <c r="I44" s="26"/>
      <c r="J44" s="26"/>
      <c r="K44" s="26"/>
    </row>
    <row r="45" spans="1:11" ht="20" x14ac:dyDescent="0.2">
      <c r="A45" s="379" t="s">
        <v>129</v>
      </c>
      <c r="B45" s="379"/>
      <c r="C45" s="379"/>
      <c r="D45" s="1"/>
      <c r="E45" s="1"/>
      <c r="F45" s="1"/>
      <c r="G45" s="1"/>
      <c r="H45" s="1"/>
    </row>
    <row r="46" spans="1:11" ht="73" customHeight="1" x14ac:dyDescent="0.15">
      <c r="A46" s="393" t="s">
        <v>472</v>
      </c>
      <c r="B46" s="393"/>
      <c r="C46" s="393"/>
      <c r="D46" s="393"/>
      <c r="E46" s="393"/>
      <c r="F46" s="393"/>
      <c r="G46" s="275"/>
      <c r="H46" s="275"/>
      <c r="I46" s="275"/>
      <c r="J46" s="275"/>
    </row>
    <row r="47" spans="1:11" x14ac:dyDescent="0.15">
      <c r="A47" s="2" t="s">
        <v>186</v>
      </c>
      <c r="B47" s="2"/>
      <c r="C47" s="48" t="s">
        <v>86</v>
      </c>
      <c r="D47" s="48" t="s">
        <v>87</v>
      </c>
      <c r="E47" s="48" t="s">
        <v>88</v>
      </c>
      <c r="G47" s="2"/>
      <c r="H47" s="2"/>
    </row>
    <row r="48" spans="1:11" hidden="1" x14ac:dyDescent="0.15">
      <c r="A48" s="49" t="str">
        <f>'Historical Data'!A52</f>
        <v>Base code LOC count</v>
      </c>
      <c r="B48" s="2"/>
      <c r="C48" s="50"/>
      <c r="D48" s="173"/>
      <c r="E48" s="166">
        <f>D48+'Historical Data'!E52</f>
        <v>0</v>
      </c>
      <c r="G48" s="2"/>
      <c r="H48" s="2"/>
    </row>
    <row r="49" spans="1:8" hidden="1" x14ac:dyDescent="0.15">
      <c r="A49" s="49" t="str">
        <f>'Historical Data'!A53</f>
        <v xml:space="preserve">   Lines deleted from Base</v>
      </c>
      <c r="B49" s="2"/>
      <c r="C49" s="50"/>
      <c r="D49" s="173"/>
      <c r="E49" s="166">
        <f>D49+'Historical Data'!E53</f>
        <v>0</v>
      </c>
      <c r="G49" s="2"/>
      <c r="H49" s="2"/>
    </row>
    <row r="50" spans="1:8" hidden="1" x14ac:dyDescent="0.15">
      <c r="A50" s="49" t="str">
        <f>'Historical Data'!A54</f>
        <v xml:space="preserve">   Lines modified from Base</v>
      </c>
      <c r="B50" s="2"/>
      <c r="C50" s="50"/>
      <c r="D50" s="173"/>
      <c r="E50" s="166">
        <f>D50+'Historical Data'!E54</f>
        <v>0</v>
      </c>
      <c r="G50" s="2"/>
      <c r="H50" s="2"/>
    </row>
    <row r="51" spans="1:8" hidden="1" x14ac:dyDescent="0.15">
      <c r="A51" s="49" t="str">
        <f>'Historical Data'!A55</f>
        <v xml:space="preserve">   Lines added to Base</v>
      </c>
      <c r="B51" s="2"/>
      <c r="C51" s="50"/>
      <c r="D51" s="173"/>
      <c r="E51" s="166">
        <f>D51+'Historical Data'!E55</f>
        <v>0</v>
      </c>
      <c r="G51" s="2"/>
      <c r="H51" s="2"/>
    </row>
    <row r="52" spans="1:8" hidden="1" x14ac:dyDescent="0.15">
      <c r="A52" s="49" t="str">
        <f>'Historical Data'!A56</f>
        <v>Reused lines</v>
      </c>
      <c r="B52" s="2"/>
      <c r="C52" s="50"/>
      <c r="D52" s="173"/>
      <c r="E52" s="166">
        <f>D52+'Historical Data'!E56</f>
        <v>0</v>
      </c>
      <c r="G52" s="2"/>
      <c r="H52" s="2"/>
    </row>
    <row r="53" spans="1:8" x14ac:dyDescent="0.15">
      <c r="A53" s="49" t="str">
        <f>'Historical Data'!A57</f>
        <v>New component lines of code</v>
      </c>
      <c r="B53" s="49"/>
      <c r="C53" s="50"/>
      <c r="D53" s="173"/>
      <c r="E53" s="166">
        <f>D53+'Historical Data'!E57</f>
        <v>0</v>
      </c>
      <c r="G53" s="49"/>
      <c r="H53" s="49"/>
    </row>
    <row r="54" spans="1:8" hidden="1" x14ac:dyDescent="0.15">
      <c r="C54" s="2"/>
      <c r="D54" s="2"/>
      <c r="E54" s="2"/>
    </row>
    <row r="55" spans="1:8" hidden="1" x14ac:dyDescent="0.15">
      <c r="A55" s="2" t="s">
        <v>297</v>
      </c>
      <c r="B55" s="2"/>
      <c r="C55" s="2" t="s">
        <v>86</v>
      </c>
      <c r="D55" s="2" t="s">
        <v>87</v>
      </c>
      <c r="E55" s="2" t="s">
        <v>88</v>
      </c>
      <c r="G55" s="2"/>
      <c r="H55" s="2"/>
    </row>
    <row r="56" spans="1:8" hidden="1" x14ac:dyDescent="0.15">
      <c r="A56" s="164" t="str">
        <f>'Historical Data'!A60</f>
        <v>Reused components</v>
      </c>
      <c r="B56" s="2"/>
      <c r="C56" s="50"/>
      <c r="D56" s="173"/>
      <c r="E56" s="166">
        <f>D56+'Historical Data'!E60</f>
        <v>0</v>
      </c>
      <c r="G56" s="2"/>
      <c r="H56" s="2"/>
    </row>
    <row r="57" spans="1:8" hidden="1" x14ac:dyDescent="0.15">
      <c r="A57" s="164" t="str">
        <f>'Historical Data'!A61</f>
        <v>Modified components</v>
      </c>
      <c r="B57" s="49"/>
      <c r="C57" s="50"/>
      <c r="D57" s="173"/>
      <c r="E57" s="166">
        <f>D57+'Historical Data'!E61</f>
        <v>0</v>
      </c>
      <c r="G57" s="49"/>
      <c r="H57" s="49"/>
    </row>
    <row r="58" spans="1:8" hidden="1" x14ac:dyDescent="0.15">
      <c r="A58" s="164" t="str">
        <f>'Historical Data'!A62</f>
        <v>New components</v>
      </c>
      <c r="B58" s="49"/>
      <c r="C58" s="50"/>
      <c r="D58" s="173"/>
      <c r="E58" s="166">
        <f>D58+'Historical Data'!E62</f>
        <v>0</v>
      </c>
      <c r="G58" s="49"/>
      <c r="H58" s="49"/>
    </row>
    <row r="59" spans="1:8" s="2" customFormat="1" x14ac:dyDescent="0.15">
      <c r="C59" s="167"/>
      <c r="D59" s="167"/>
      <c r="E59" s="165"/>
    </row>
    <row r="60" spans="1:8" x14ac:dyDescent="0.15">
      <c r="A60" s="2" t="s">
        <v>188</v>
      </c>
      <c r="B60" s="2"/>
      <c r="C60" s="167" t="s">
        <v>86</v>
      </c>
      <c r="D60" s="167" t="s">
        <v>87</v>
      </c>
      <c r="E60" s="165" t="s">
        <v>375</v>
      </c>
      <c r="F60" s="2" t="s">
        <v>377</v>
      </c>
      <c r="H60" s="2"/>
    </row>
    <row r="61" spans="1:8" x14ac:dyDescent="0.15">
      <c r="A61" s="64" t="str">
        <f t="shared" ref="A61:A71" si="0">B4</f>
        <v>Analysis</v>
      </c>
      <c r="C61" s="168">
        <f>IF($F$1="CA01","",$C$72*'Historical Data'!F65)</f>
        <v>0</v>
      </c>
      <c r="D61" s="168">
        <f>SUMIF('Time Log'!$F$48:$F$137,A61,'Time Log'!$E$48:$E$137)</f>
        <v>0</v>
      </c>
      <c r="E61" s="157">
        <f>D61+'Historical Data'!E65</f>
        <v>0</v>
      </c>
      <c r="F61" s="25">
        <f>IF($E$72=0,0,E61/$E$72)</f>
        <v>0</v>
      </c>
    </row>
    <row r="62" spans="1:8" x14ac:dyDescent="0.15">
      <c r="A62" s="64" t="str">
        <f t="shared" si="0"/>
        <v>Architecture</v>
      </c>
      <c r="C62" s="168">
        <f>IF($F$1="CA01","",$C$72*'Historical Data'!F66)</f>
        <v>0</v>
      </c>
      <c r="D62" s="168">
        <f>SUMIF('Time Log'!$F$48:$F$137,A62,'Time Log'!$E$48:$E$137)</f>
        <v>0</v>
      </c>
      <c r="E62" s="157">
        <f>D62+'Historical Data'!E66</f>
        <v>0</v>
      </c>
      <c r="F62" s="25">
        <f t="shared" ref="F62:F70" si="1">IF($E$72=0,0,E62/$E$72)</f>
        <v>0</v>
      </c>
    </row>
    <row r="63" spans="1:8" x14ac:dyDescent="0.15">
      <c r="A63" s="64" t="str">
        <f t="shared" si="0"/>
        <v>Project planning</v>
      </c>
      <c r="C63" s="168">
        <f>IF($F$1="CA01","",$C$72*'Historical Data'!F67)</f>
        <v>0</v>
      </c>
      <c r="D63" s="168">
        <f>SUMIF('Time Log'!$F$48:$F$137,A63,'Time Log'!$E$48:$E$137)</f>
        <v>0</v>
      </c>
      <c r="E63" s="157">
        <f>D63+'Historical Data'!E67</f>
        <v>0</v>
      </c>
      <c r="F63" s="25">
        <f t="shared" si="1"/>
        <v>0</v>
      </c>
    </row>
    <row r="64" spans="1:8" x14ac:dyDescent="0.15">
      <c r="A64" s="64" t="str">
        <f t="shared" si="0"/>
        <v>Interation planning</v>
      </c>
      <c r="C64" s="168">
        <f>IF($F$1="CA01","",$C$72*'Historical Data'!F68)</f>
        <v>0</v>
      </c>
      <c r="D64" s="168">
        <f>SUMIF('Time Log'!$F$48:$F$137,A64,'Time Log'!$E$48:$E$137)</f>
        <v>0</v>
      </c>
      <c r="E64" s="157">
        <f>D64+'Historical Data'!E68</f>
        <v>0</v>
      </c>
      <c r="F64" s="25">
        <f t="shared" si="1"/>
        <v>0</v>
      </c>
    </row>
    <row r="65" spans="1:8" x14ac:dyDescent="0.15">
      <c r="A65" s="64" t="str">
        <f t="shared" si="0"/>
        <v>Construction</v>
      </c>
      <c r="C65" s="168">
        <f>IF($F$1="CA01","",$C$72*'Historical Data'!F69)</f>
        <v>0</v>
      </c>
      <c r="D65" s="168">
        <f>SUMIF('Time Log'!$F$48:$F$137,A65,'Time Log'!$E$48:$E$137)</f>
        <v>0</v>
      </c>
      <c r="E65" s="157">
        <f>D65+'Historical Data'!E69</f>
        <v>0</v>
      </c>
      <c r="F65" s="25">
        <f t="shared" si="1"/>
        <v>0</v>
      </c>
    </row>
    <row r="66" spans="1:8" x14ac:dyDescent="0.15">
      <c r="A66" s="64" t="str">
        <f t="shared" si="0"/>
        <v>Refactoring</v>
      </c>
      <c r="C66" s="168">
        <f>IF($F$1="CA01","",$C$72*'Historical Data'!F70)</f>
        <v>0</v>
      </c>
      <c r="D66" s="168">
        <f>SUMIF('Time Log'!$F$48:$F$137,A66,'Time Log'!$E$48:$E$137)</f>
        <v>0</v>
      </c>
      <c r="E66" s="157">
        <f>D66+'Historical Data'!E70</f>
        <v>0</v>
      </c>
      <c r="F66" s="25">
        <f t="shared" si="1"/>
        <v>0</v>
      </c>
    </row>
    <row r="67" spans="1:8" x14ac:dyDescent="0.15">
      <c r="A67" s="64" t="str">
        <f t="shared" si="0"/>
        <v>Review</v>
      </c>
      <c r="C67" s="168">
        <f>IF($F$1="CA01","",$C$72*'Historical Data'!F71)</f>
        <v>0</v>
      </c>
      <c r="D67" s="168">
        <f>SUMIF('Time Log'!$F$48:$F$137,A67,'Time Log'!$E$48:$E$137)</f>
        <v>0</v>
      </c>
      <c r="E67" s="157">
        <f>D67+'Historical Data'!E71</f>
        <v>0</v>
      </c>
      <c r="F67" s="25">
        <f t="shared" si="1"/>
        <v>0</v>
      </c>
    </row>
    <row r="68" spans="1:8" x14ac:dyDescent="0.15">
      <c r="A68" s="64" t="str">
        <f t="shared" si="0"/>
        <v>Integration test</v>
      </c>
      <c r="C68" s="168">
        <f>IF($F$1="CA01","",$C$72*'Historical Data'!F72)</f>
        <v>0</v>
      </c>
      <c r="D68" s="168">
        <f>SUMIF('Time Log'!$F$48:$F$137,A68,'Time Log'!$E$48:$E$137)</f>
        <v>0</v>
      </c>
      <c r="E68" s="157">
        <f>D68+'Historical Data'!E72</f>
        <v>0</v>
      </c>
      <c r="F68" s="25">
        <f t="shared" si="1"/>
        <v>0</v>
      </c>
    </row>
    <row r="69" spans="1:8" x14ac:dyDescent="0.15">
      <c r="A69" s="64" t="str">
        <f t="shared" si="0"/>
        <v>Repatterning</v>
      </c>
      <c r="C69" s="168">
        <f>IF($F$1="CA01","",$C$72*'Historical Data'!F73)</f>
        <v>0</v>
      </c>
      <c r="D69" s="168">
        <f>SUMIF('Time Log'!$F$48:$F$137,A69,'Time Log'!$E$48:$E$137)</f>
        <v>0</v>
      </c>
      <c r="E69" s="157">
        <f>D69+'Historical Data'!E73</f>
        <v>0</v>
      </c>
      <c r="F69" s="25">
        <f t="shared" si="1"/>
        <v>0</v>
      </c>
    </row>
    <row r="70" spans="1:8" x14ac:dyDescent="0.15">
      <c r="A70" s="64" t="str">
        <f t="shared" si="0"/>
        <v>Postmortem</v>
      </c>
      <c r="C70" s="168">
        <f>IF($F$1="CA01","",$C$72*'Historical Data'!F74)</f>
        <v>0</v>
      </c>
      <c r="D70" s="168">
        <f>SUMIF('Time Log'!$F$48:$F$137,A70,'Time Log'!$E$48:$E$137)</f>
        <v>0</v>
      </c>
      <c r="E70" s="157">
        <f>D70+'Historical Data'!E74</f>
        <v>0</v>
      </c>
      <c r="F70" s="25">
        <f t="shared" si="1"/>
        <v>0</v>
      </c>
    </row>
    <row r="71" spans="1:8" x14ac:dyDescent="0.15">
      <c r="A71" s="64" t="str">
        <f t="shared" si="0"/>
        <v>Sandbox</v>
      </c>
      <c r="C71" s="168">
        <f>IF($F$1="CA01","",$C$72*'Historical Data'!F75)</f>
        <v>0</v>
      </c>
      <c r="D71" s="168">
        <f>SUMIF('Time Log'!$F$48:$F$137,A71,'Time Log'!$E$48:$E$137)</f>
        <v>0</v>
      </c>
      <c r="E71" s="157">
        <f>D71+'Historical Data'!E75</f>
        <v>0</v>
      </c>
      <c r="F71" s="25">
        <f>IF($E$72=0,0,E71/$E$72)</f>
        <v>0</v>
      </c>
    </row>
    <row r="72" spans="1:8" x14ac:dyDescent="0.15">
      <c r="A72" s="3" t="s">
        <v>190</v>
      </c>
      <c r="C72" s="173"/>
      <c r="D72" s="168">
        <f>SUM(D61:D71)</f>
        <v>0</v>
      </c>
      <c r="E72" s="157">
        <f>D72+'Historical Data'!E76</f>
        <v>0</v>
      </c>
      <c r="F72" s="25">
        <f>IF($E$72=0,0,E72/$E$72)</f>
        <v>0</v>
      </c>
    </row>
    <row r="73" spans="1:8" x14ac:dyDescent="0.15">
      <c r="C73" s="169"/>
      <c r="D73" s="169"/>
      <c r="E73" s="21"/>
    </row>
    <row r="74" spans="1:8" hidden="1" x14ac:dyDescent="0.15">
      <c r="A74" s="2" t="s">
        <v>358</v>
      </c>
      <c r="B74" s="2"/>
      <c r="C74" s="205"/>
      <c r="D74" s="205" t="s">
        <v>87</v>
      </c>
      <c r="E74" s="165" t="s">
        <v>375</v>
      </c>
      <c r="F74" s="2" t="s">
        <v>377</v>
      </c>
      <c r="H74" s="2"/>
    </row>
    <row r="75" spans="1:8" hidden="1" x14ac:dyDescent="0.15">
      <c r="A75" s="3" t="str">
        <f>B4</f>
        <v>Analysis</v>
      </c>
      <c r="D75" s="23">
        <f>COUNTIF('Change Log'!$D$60:$D$134,A75)</f>
        <v>0</v>
      </c>
      <c r="E75" s="23">
        <f>D75+'Historical Data'!E79</f>
        <v>0</v>
      </c>
      <c r="F75" s="25">
        <f>IF(E75=0,0,E75/$E$86)</f>
        <v>0</v>
      </c>
    </row>
    <row r="76" spans="1:8" hidden="1" x14ac:dyDescent="0.15">
      <c r="A76" s="3" t="str">
        <f t="shared" ref="A76:A85" si="2">B5</f>
        <v>Architecture</v>
      </c>
      <c r="D76" s="23">
        <f>COUNTIF('Change Log'!$D$60:$D$134,A76)</f>
        <v>0</v>
      </c>
      <c r="E76" s="23">
        <f>D76+'Historical Data'!E80</f>
        <v>0</v>
      </c>
      <c r="F76" s="25">
        <f t="shared" ref="F76:F86" si="3">IF(E76=0,0,E76/$E$86)</f>
        <v>0</v>
      </c>
    </row>
    <row r="77" spans="1:8" hidden="1" x14ac:dyDescent="0.15">
      <c r="A77" s="3" t="str">
        <f t="shared" si="2"/>
        <v>Project planning</v>
      </c>
      <c r="D77" s="23">
        <f>COUNTIF('Change Log'!$D$60:$D$134,A77)</f>
        <v>0</v>
      </c>
      <c r="E77" s="23">
        <f>D77+'Historical Data'!E81</f>
        <v>0</v>
      </c>
      <c r="F77" s="25">
        <f t="shared" si="3"/>
        <v>0</v>
      </c>
      <c r="H77" s="8"/>
    </row>
    <row r="78" spans="1:8" hidden="1" x14ac:dyDescent="0.15">
      <c r="A78" s="3" t="str">
        <f t="shared" si="2"/>
        <v>Interation planning</v>
      </c>
      <c r="D78" s="23">
        <f>COUNTIF('Change Log'!$D$60:$D$134,A78)</f>
        <v>0</v>
      </c>
      <c r="E78" s="23">
        <f>D78+'Historical Data'!E82</f>
        <v>0</v>
      </c>
      <c r="F78" s="25">
        <f t="shared" si="3"/>
        <v>0</v>
      </c>
      <c r="H78" s="8"/>
    </row>
    <row r="79" spans="1:8" hidden="1" x14ac:dyDescent="0.15">
      <c r="A79" s="3" t="str">
        <f t="shared" si="2"/>
        <v>Construction</v>
      </c>
      <c r="D79" s="23">
        <f>COUNTIF('Change Log'!$D$60:$D$134,A79)</f>
        <v>0</v>
      </c>
      <c r="E79" s="23">
        <f>D79+'Historical Data'!E83</f>
        <v>0</v>
      </c>
      <c r="F79" s="25">
        <f t="shared" si="3"/>
        <v>0</v>
      </c>
    </row>
    <row r="80" spans="1:8" hidden="1" x14ac:dyDescent="0.15">
      <c r="A80" s="3" t="str">
        <f t="shared" si="2"/>
        <v>Refactoring</v>
      </c>
      <c r="D80" s="23">
        <f>COUNTIF('Change Log'!$D$60:$D$134,A80)</f>
        <v>0</v>
      </c>
      <c r="E80" s="23">
        <f>D80+'Historical Data'!E84</f>
        <v>0</v>
      </c>
      <c r="F80" s="25">
        <f t="shared" si="3"/>
        <v>0</v>
      </c>
    </row>
    <row r="81" spans="1:8" hidden="1" x14ac:dyDescent="0.15">
      <c r="A81" s="3" t="str">
        <f t="shared" si="2"/>
        <v>Review</v>
      </c>
      <c r="D81" s="23">
        <f>COUNTIF('Change Log'!$D$60:$D$134,A81)</f>
        <v>0</v>
      </c>
      <c r="E81" s="23">
        <f>D81+'Historical Data'!E85</f>
        <v>0</v>
      </c>
      <c r="F81" s="25">
        <f t="shared" si="3"/>
        <v>0</v>
      </c>
    </row>
    <row r="82" spans="1:8" hidden="1" x14ac:dyDescent="0.15">
      <c r="A82" s="3" t="str">
        <f t="shared" si="2"/>
        <v>Integration test</v>
      </c>
      <c r="D82" s="23">
        <f>COUNTIF('Change Log'!$D$60:$D$134,A82)</f>
        <v>0</v>
      </c>
      <c r="E82" s="23">
        <f>D82+'Historical Data'!E86</f>
        <v>0</v>
      </c>
      <c r="F82" s="25">
        <f t="shared" si="3"/>
        <v>0</v>
      </c>
    </row>
    <row r="83" spans="1:8" hidden="1" x14ac:dyDescent="0.15">
      <c r="A83" s="3" t="str">
        <f t="shared" si="2"/>
        <v>Repatterning</v>
      </c>
      <c r="D83" s="23">
        <f>COUNTIF('Change Log'!$D$60:$D$134,A83)</f>
        <v>0</v>
      </c>
      <c r="E83" s="23">
        <f>D83+'Historical Data'!E87</f>
        <v>0</v>
      </c>
      <c r="F83" s="25">
        <f t="shared" si="3"/>
        <v>0</v>
      </c>
    </row>
    <row r="84" spans="1:8" hidden="1" x14ac:dyDescent="0.15">
      <c r="A84" s="3" t="str">
        <f t="shared" si="2"/>
        <v>Postmortem</v>
      </c>
      <c r="D84" s="23">
        <f>COUNTIF('Change Log'!$D$60:$D$134,A84)</f>
        <v>0</v>
      </c>
      <c r="E84" s="23">
        <f>D84+'Historical Data'!E88</f>
        <v>0</v>
      </c>
      <c r="F84" s="25">
        <f t="shared" si="3"/>
        <v>0</v>
      </c>
    </row>
    <row r="85" spans="1:8" hidden="1" x14ac:dyDescent="0.15">
      <c r="A85" s="3" t="str">
        <f t="shared" si="2"/>
        <v>Sandbox</v>
      </c>
      <c r="D85" s="23">
        <f>COUNTIF('Change Log'!$D$60:$D$134,A85)</f>
        <v>0</v>
      </c>
      <c r="E85" s="23">
        <f>D85+'Historical Data'!E89</f>
        <v>0</v>
      </c>
      <c r="F85" s="25">
        <f t="shared" si="3"/>
        <v>0</v>
      </c>
    </row>
    <row r="86" spans="1:8" hidden="1" x14ac:dyDescent="0.15">
      <c r="A86" s="3" t="s">
        <v>190</v>
      </c>
      <c r="D86" s="23">
        <f>SUM(D75:D85)</f>
        <v>0</v>
      </c>
      <c r="E86" s="23">
        <f>D86+'Historical Data'!E90</f>
        <v>0</v>
      </c>
      <c r="F86" s="25">
        <f t="shared" si="3"/>
        <v>0</v>
      </c>
    </row>
    <row r="87" spans="1:8" hidden="1" x14ac:dyDescent="0.15">
      <c r="E87" s="23"/>
    </row>
    <row r="88" spans="1:8" hidden="1" x14ac:dyDescent="0.15">
      <c r="A88" s="2" t="s">
        <v>359</v>
      </c>
      <c r="B88" s="2"/>
      <c r="C88" s="205"/>
      <c r="D88" s="205" t="s">
        <v>87</v>
      </c>
      <c r="E88" s="165" t="s">
        <v>375</v>
      </c>
      <c r="F88" s="2" t="s">
        <v>377</v>
      </c>
      <c r="H88" s="2"/>
    </row>
    <row r="89" spans="1:8" hidden="1" x14ac:dyDescent="0.15">
      <c r="A89" s="3" t="str">
        <f>B4</f>
        <v>Analysis</v>
      </c>
      <c r="D89" s="23">
        <f>COUNTIF('Change Log'!$F$60:$F$134,A89)</f>
        <v>0</v>
      </c>
      <c r="E89" s="23">
        <f>D89+'Historical Data'!E93</f>
        <v>0</v>
      </c>
      <c r="F89" s="226">
        <f>IF(E89=0,0,E89/$E$100)</f>
        <v>0</v>
      </c>
    </row>
    <row r="90" spans="1:8" hidden="1" x14ac:dyDescent="0.15">
      <c r="A90" s="3" t="str">
        <f t="shared" ref="A90:A99" si="4">B5</f>
        <v>Architecture</v>
      </c>
      <c r="D90" s="23">
        <f>COUNTIF('Change Log'!$F$60:$F$134,A90)</f>
        <v>0</v>
      </c>
      <c r="E90" s="23">
        <f>D90+'Historical Data'!E94</f>
        <v>0</v>
      </c>
      <c r="F90" s="226">
        <f t="shared" ref="F90:F100" si="5">IF(E90=0,0,E90/$E$100)</f>
        <v>0</v>
      </c>
    </row>
    <row r="91" spans="1:8" hidden="1" x14ac:dyDescent="0.15">
      <c r="A91" s="3" t="str">
        <f t="shared" si="4"/>
        <v>Project planning</v>
      </c>
      <c r="D91" s="23">
        <f>COUNTIF('Change Log'!$F$60:$F$134,A91)</f>
        <v>0</v>
      </c>
      <c r="E91" s="23">
        <f>D91+'Historical Data'!E95</f>
        <v>0</v>
      </c>
      <c r="F91" s="226">
        <f t="shared" si="5"/>
        <v>0</v>
      </c>
    </row>
    <row r="92" spans="1:8" hidden="1" x14ac:dyDescent="0.15">
      <c r="A92" s="3" t="str">
        <f t="shared" si="4"/>
        <v>Interation planning</v>
      </c>
      <c r="D92" s="23">
        <f>COUNTIF('Change Log'!$F$60:$F$134,A92)</f>
        <v>0</v>
      </c>
      <c r="E92" s="23">
        <f>D92+'Historical Data'!E96</f>
        <v>0</v>
      </c>
      <c r="F92" s="226">
        <f t="shared" si="5"/>
        <v>0</v>
      </c>
    </row>
    <row r="93" spans="1:8" hidden="1" x14ac:dyDescent="0.15">
      <c r="A93" s="3" t="str">
        <f t="shared" si="4"/>
        <v>Construction</v>
      </c>
      <c r="D93" s="23">
        <f>COUNTIF('Change Log'!$F$60:$F$134,A93)</f>
        <v>0</v>
      </c>
      <c r="E93" s="23">
        <f>D93+'Historical Data'!E97</f>
        <v>0</v>
      </c>
      <c r="F93" s="226">
        <f t="shared" si="5"/>
        <v>0</v>
      </c>
    </row>
    <row r="94" spans="1:8" hidden="1" x14ac:dyDescent="0.15">
      <c r="A94" s="3" t="str">
        <f t="shared" si="4"/>
        <v>Refactoring</v>
      </c>
      <c r="D94" s="23">
        <f>COUNTIF('Change Log'!$F$60:$F$134,A94)</f>
        <v>0</v>
      </c>
      <c r="E94" s="23">
        <f>D94+'Historical Data'!E98</f>
        <v>0</v>
      </c>
      <c r="F94" s="226">
        <f t="shared" si="5"/>
        <v>0</v>
      </c>
    </row>
    <row r="95" spans="1:8" hidden="1" x14ac:dyDescent="0.15">
      <c r="A95" s="3" t="str">
        <f t="shared" si="4"/>
        <v>Review</v>
      </c>
      <c r="D95" s="23">
        <f>COUNTIF('Change Log'!$F$60:$F$134,A95)</f>
        <v>0</v>
      </c>
      <c r="E95" s="23">
        <f>D95+'Historical Data'!E99</f>
        <v>0</v>
      </c>
      <c r="F95" s="226">
        <f t="shared" si="5"/>
        <v>0</v>
      </c>
    </row>
    <row r="96" spans="1:8" hidden="1" x14ac:dyDescent="0.15">
      <c r="A96" s="3" t="str">
        <f t="shared" si="4"/>
        <v>Integration test</v>
      </c>
      <c r="D96" s="23">
        <f>COUNTIF('Change Log'!$F$60:$F$134,A96)</f>
        <v>0</v>
      </c>
      <c r="E96" s="23">
        <f>D96+'Historical Data'!E100</f>
        <v>0</v>
      </c>
      <c r="F96" s="226">
        <f t="shared" si="5"/>
        <v>0</v>
      </c>
    </row>
    <row r="97" spans="1:6" hidden="1" x14ac:dyDescent="0.15">
      <c r="A97" s="3" t="str">
        <f t="shared" si="4"/>
        <v>Repatterning</v>
      </c>
      <c r="D97" s="23">
        <f>COUNTIF('Change Log'!$F$60:$F$134,A97)</f>
        <v>0</v>
      </c>
      <c r="E97" s="23">
        <f>D97+'Historical Data'!E101</f>
        <v>0</v>
      </c>
      <c r="F97" s="226">
        <f t="shared" si="5"/>
        <v>0</v>
      </c>
    </row>
    <row r="98" spans="1:6" hidden="1" x14ac:dyDescent="0.15">
      <c r="A98" s="3" t="str">
        <f t="shared" si="4"/>
        <v>Postmortem</v>
      </c>
      <c r="D98" s="23">
        <f>COUNTIF('Change Log'!$F$60:$F$134,A98)</f>
        <v>0</v>
      </c>
      <c r="E98" s="23">
        <f>D98+'Historical Data'!E102</f>
        <v>0</v>
      </c>
      <c r="F98" s="226">
        <f t="shared" si="5"/>
        <v>0</v>
      </c>
    </row>
    <row r="99" spans="1:6" hidden="1" x14ac:dyDescent="0.15">
      <c r="A99" s="3" t="str">
        <f t="shared" si="4"/>
        <v>Sandbox</v>
      </c>
      <c r="D99" s="23">
        <f>COUNTIF('Change Log'!$F$60:$F$134,A99)</f>
        <v>0</v>
      </c>
      <c r="E99" s="23">
        <f>D99+'Historical Data'!E103</f>
        <v>0</v>
      </c>
      <c r="F99" s="226">
        <f t="shared" si="5"/>
        <v>0</v>
      </c>
    </row>
    <row r="100" spans="1:6" hidden="1" x14ac:dyDescent="0.15">
      <c r="A100" s="3" t="s">
        <v>190</v>
      </c>
      <c r="D100" s="23">
        <f>SUM(D89:D99)</f>
        <v>0</v>
      </c>
      <c r="E100" s="23">
        <f>D100+'Historical Data'!E104</f>
        <v>0</v>
      </c>
      <c r="F100" s="226">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35"/>
  <sheetViews>
    <sheetView showGridLines="0" workbookViewId="0">
      <selection activeCell="C118" sqref="C118"/>
    </sheetView>
  </sheetViews>
  <sheetFormatPr baseColWidth="10" defaultColWidth="9" defaultRowHeight="13" x14ac:dyDescent="0.15"/>
  <cols>
    <col min="1" max="1" width="4.5" style="66" customWidth="1"/>
    <col min="2" max="16384" width="9" style="66"/>
  </cols>
  <sheetData>
    <row r="1" spans="1:6" s="3" customFormat="1" ht="20" x14ac:dyDescent="0.2">
      <c r="A1" s="1" t="s">
        <v>333</v>
      </c>
      <c r="B1" s="1"/>
      <c r="C1" s="1"/>
      <c r="D1" s="1"/>
      <c r="E1" s="1"/>
      <c r="F1" s="1"/>
    </row>
    <row r="2" spans="1:6" s="3" customFormat="1" ht="14" hidden="1" thickBot="1" x14ac:dyDescent="0.2">
      <c r="A2" s="27"/>
      <c r="B2" s="27"/>
      <c r="C2" s="27"/>
      <c r="D2" s="27"/>
      <c r="E2" s="27"/>
      <c r="F2" s="27"/>
    </row>
    <row r="3" spans="1:6" s="3" customFormat="1" ht="20" hidden="1" x14ac:dyDescent="0.2">
      <c r="A3" s="99" t="s">
        <v>131</v>
      </c>
      <c r="B3" s="28"/>
      <c r="C3" s="28"/>
      <c r="D3" s="28"/>
      <c r="E3" s="28"/>
      <c r="F3" s="28"/>
    </row>
    <row r="4" spans="1:6" s="3" customFormat="1" hidden="1" x14ac:dyDescent="0.15">
      <c r="A4" s="28" t="s">
        <v>89</v>
      </c>
      <c r="B4" s="100">
        <v>36526</v>
      </c>
      <c r="C4" s="28"/>
      <c r="D4" s="28"/>
      <c r="E4" s="28"/>
      <c r="F4" s="28"/>
    </row>
    <row r="5" spans="1:6" s="3" customFormat="1" hidden="1" x14ac:dyDescent="0.15">
      <c r="A5" s="28" t="s">
        <v>118</v>
      </c>
      <c r="B5" s="100">
        <v>45658</v>
      </c>
      <c r="C5" s="28"/>
      <c r="D5" s="28"/>
      <c r="E5" s="28"/>
      <c r="F5" s="28"/>
    </row>
    <row r="6" spans="1:6" s="3" customFormat="1" hidden="1" x14ac:dyDescent="0.15">
      <c r="A6" s="29" t="s">
        <v>90</v>
      </c>
      <c r="B6" s="101" t="s">
        <v>140</v>
      </c>
      <c r="C6" s="28"/>
      <c r="D6" s="28"/>
      <c r="E6" s="28"/>
      <c r="F6" s="28"/>
    </row>
    <row r="7" spans="1:6" s="3" customFormat="1" hidden="1" x14ac:dyDescent="0.15">
      <c r="A7" s="28"/>
      <c r="B7" s="101" t="s">
        <v>191</v>
      </c>
      <c r="C7" s="28"/>
      <c r="D7" s="28"/>
      <c r="E7" s="101"/>
      <c r="F7" s="28"/>
    </row>
    <row r="8" spans="1:6" s="3" customFormat="1" hidden="1" x14ac:dyDescent="0.15">
      <c r="A8" s="28"/>
      <c r="B8" s="101" t="s">
        <v>192</v>
      </c>
      <c r="C8" s="28"/>
      <c r="D8" s="28"/>
      <c r="E8" s="101"/>
      <c r="F8" s="28"/>
    </row>
    <row r="9" spans="1:6" s="3" customFormat="1" hidden="1" x14ac:dyDescent="0.15">
      <c r="A9" s="28"/>
      <c r="B9" s="101" t="s">
        <v>193</v>
      </c>
      <c r="C9" s="28"/>
      <c r="D9" s="28"/>
      <c r="E9" s="28"/>
      <c r="F9" s="28"/>
    </row>
    <row r="10" spans="1:6" s="3" customFormat="1" hidden="1" x14ac:dyDescent="0.15">
      <c r="A10" s="28"/>
      <c r="B10" s="101" t="s">
        <v>194</v>
      </c>
      <c r="C10" s="28"/>
      <c r="D10" s="28"/>
      <c r="E10" s="28"/>
      <c r="F10" s="28"/>
    </row>
    <row r="11" spans="1:6" s="3" customFormat="1" hidden="1" x14ac:dyDescent="0.15">
      <c r="A11" s="28"/>
      <c r="B11" s="101" t="s">
        <v>195</v>
      </c>
      <c r="C11" s="28"/>
      <c r="D11" s="28"/>
      <c r="E11" s="28"/>
      <c r="F11" s="28"/>
    </row>
    <row r="12" spans="1:6" s="3" customFormat="1" hidden="1" x14ac:dyDescent="0.15">
      <c r="A12" s="28"/>
      <c r="B12" s="101" t="s">
        <v>196</v>
      </c>
      <c r="C12" s="28"/>
      <c r="D12" s="28"/>
      <c r="E12" s="28"/>
      <c r="F12" s="28"/>
    </row>
    <row r="13" spans="1:6" s="3" customFormat="1" hidden="1" x14ac:dyDescent="0.15">
      <c r="A13" s="28"/>
      <c r="B13" s="101" t="s">
        <v>189</v>
      </c>
      <c r="C13" s="28"/>
      <c r="D13" s="28"/>
      <c r="E13" s="28"/>
      <c r="F13" s="28"/>
    </row>
    <row r="14" spans="1:6" s="3" customFormat="1" hidden="1" x14ac:dyDescent="0.15">
      <c r="A14" s="28"/>
      <c r="B14" s="28" t="s">
        <v>96</v>
      </c>
      <c r="C14" s="28"/>
      <c r="D14" s="28"/>
      <c r="E14" s="28"/>
      <c r="F14" s="28"/>
    </row>
    <row r="15" spans="1:6" s="3" customFormat="1" hidden="1" x14ac:dyDescent="0.15">
      <c r="A15" s="28"/>
      <c r="B15" s="28" t="s">
        <v>197</v>
      </c>
      <c r="C15" s="28"/>
      <c r="D15" s="28"/>
      <c r="E15" s="28"/>
      <c r="F15" s="28"/>
    </row>
    <row r="16" spans="1:6" s="3" customFormat="1" hidden="1" x14ac:dyDescent="0.15">
      <c r="A16" s="28" t="s">
        <v>95</v>
      </c>
      <c r="B16" s="28" t="s">
        <v>198</v>
      </c>
      <c r="C16" s="28"/>
      <c r="D16" s="28"/>
      <c r="E16" s="28"/>
      <c r="F16" s="28"/>
    </row>
    <row r="17" spans="1:6" s="3" customFormat="1" hidden="1" x14ac:dyDescent="0.15">
      <c r="A17" s="28"/>
      <c r="B17" s="28" t="s">
        <v>199</v>
      </c>
      <c r="C17" s="28"/>
      <c r="D17" s="28"/>
      <c r="E17" s="28"/>
      <c r="F17" s="28"/>
    </row>
    <row r="18" spans="1:6" s="3" customFormat="1" hidden="1" x14ac:dyDescent="0.15">
      <c r="A18" s="28"/>
      <c r="B18" s="28" t="s">
        <v>200</v>
      </c>
      <c r="C18" s="28"/>
      <c r="D18" s="28"/>
      <c r="E18" s="28"/>
      <c r="F18" s="28"/>
    </row>
    <row r="19" spans="1:6" s="3" customFormat="1" hidden="1" x14ac:dyDescent="0.15">
      <c r="A19" s="28"/>
      <c r="B19" s="28" t="s">
        <v>201</v>
      </c>
      <c r="C19" s="28"/>
      <c r="D19" s="28"/>
      <c r="E19" s="28"/>
      <c r="F19" s="28"/>
    </row>
    <row r="20" spans="1:6" s="3" customFormat="1" hidden="1" x14ac:dyDescent="0.15">
      <c r="A20" s="28"/>
      <c r="B20" s="28" t="s">
        <v>97</v>
      </c>
      <c r="C20" s="28"/>
      <c r="D20" s="28"/>
      <c r="E20" s="28"/>
      <c r="F20" s="28"/>
    </row>
    <row r="21" spans="1:6" s="3" customFormat="1" hidden="1" x14ac:dyDescent="0.15">
      <c r="A21" s="28"/>
      <c r="B21" s="28" t="s">
        <v>202</v>
      </c>
      <c r="C21" s="28"/>
      <c r="D21" s="28"/>
      <c r="E21" s="28"/>
      <c r="F21" s="28"/>
    </row>
    <row r="22" spans="1:6" s="3" customFormat="1" hidden="1" x14ac:dyDescent="0.15">
      <c r="A22" s="28"/>
      <c r="B22" s="28" t="s">
        <v>203</v>
      </c>
      <c r="C22" s="28"/>
      <c r="D22" s="28"/>
      <c r="E22" s="28"/>
      <c r="F22" s="28"/>
    </row>
    <row r="23" spans="1:6" s="3" customFormat="1" hidden="1" x14ac:dyDescent="0.15">
      <c r="A23" s="28"/>
      <c r="B23" s="28" t="s">
        <v>204</v>
      </c>
      <c r="C23" s="28"/>
      <c r="D23" s="28"/>
      <c r="E23" s="28"/>
      <c r="F23" s="28"/>
    </row>
    <row r="24" spans="1:6" s="3" customFormat="1" hidden="1" x14ac:dyDescent="0.15">
      <c r="A24" s="28" t="s">
        <v>53</v>
      </c>
      <c r="B24" s="28" t="s">
        <v>54</v>
      </c>
      <c r="C24" s="28"/>
      <c r="D24" s="28"/>
      <c r="E24" s="28"/>
      <c r="F24" s="28"/>
    </row>
    <row r="25" spans="1:6" s="21" customFormat="1" hidden="1" x14ac:dyDescent="0.15">
      <c r="A25" s="28"/>
      <c r="B25" s="29" t="s">
        <v>55</v>
      </c>
      <c r="C25" s="29"/>
      <c r="D25" s="29"/>
      <c r="E25" s="29"/>
      <c r="F25" s="29"/>
    </row>
    <row r="26" spans="1:6" s="3" customFormat="1" hidden="1" x14ac:dyDescent="0.15">
      <c r="A26" s="29" t="s">
        <v>56</v>
      </c>
      <c r="B26" s="29" t="s">
        <v>57</v>
      </c>
      <c r="C26" s="29"/>
      <c r="D26" s="29"/>
      <c r="E26" s="29"/>
      <c r="F26" s="29"/>
    </row>
    <row r="27" spans="1:6" s="3" customFormat="1" hidden="1" x14ac:dyDescent="0.15">
      <c r="A27" s="29"/>
      <c r="B27" s="29" t="s">
        <v>97</v>
      </c>
      <c r="C27" s="29"/>
      <c r="D27" s="29"/>
      <c r="E27" s="29"/>
      <c r="F27" s="29"/>
    </row>
    <row r="28" spans="1:6" s="3" customFormat="1" hidden="1" x14ac:dyDescent="0.15">
      <c r="A28" s="29"/>
      <c r="B28" s="29" t="s">
        <v>59</v>
      </c>
      <c r="C28" s="29"/>
      <c r="D28" s="29"/>
      <c r="E28" s="29"/>
      <c r="F28" s="29"/>
    </row>
    <row r="29" spans="1:6" s="3" customFormat="1" hidden="1" x14ac:dyDescent="0.15">
      <c r="A29" s="29"/>
      <c r="B29" s="29" t="s">
        <v>58</v>
      </c>
      <c r="C29" s="29"/>
      <c r="D29" s="29"/>
      <c r="E29" s="29"/>
      <c r="F29" s="29"/>
    </row>
    <row r="30" spans="1:6" s="3" customFormat="1" hidden="1" x14ac:dyDescent="0.15">
      <c r="A30" s="29"/>
      <c r="B30" s="29"/>
      <c r="C30" s="29"/>
      <c r="D30" s="29"/>
      <c r="E30" s="29"/>
      <c r="F30" s="29"/>
    </row>
    <row r="31" spans="1:6" s="3" customFormat="1" hidden="1" x14ac:dyDescent="0.15">
      <c r="A31" s="29"/>
      <c r="B31" s="29"/>
      <c r="C31" s="29"/>
      <c r="D31" s="29" t="s">
        <v>221</v>
      </c>
      <c r="E31" s="29" t="s">
        <v>161</v>
      </c>
      <c r="F31" s="29"/>
    </row>
    <row r="32" spans="1:6" s="3" customFormat="1" hidden="1" x14ac:dyDescent="0.15">
      <c r="A32" s="29" t="s">
        <v>60</v>
      </c>
      <c r="B32" s="29" t="s">
        <v>61</v>
      </c>
      <c r="C32" s="29"/>
      <c r="D32" s="29"/>
      <c r="E32" s="29" t="s">
        <v>116</v>
      </c>
      <c r="F32" s="29"/>
    </row>
    <row r="33" spans="1:13" s="3" customFormat="1" hidden="1" x14ac:dyDescent="0.15">
      <c r="A33" s="29"/>
      <c r="B33" s="29" t="s">
        <v>62</v>
      </c>
      <c r="C33" s="29"/>
      <c r="D33" s="29"/>
      <c r="E33" s="29" t="s">
        <v>45</v>
      </c>
      <c r="F33" s="29"/>
    </row>
    <row r="34" spans="1:13" s="3" customFormat="1" hidden="1" x14ac:dyDescent="0.15">
      <c r="A34" s="29"/>
      <c r="B34" s="29" t="s">
        <v>63</v>
      </c>
      <c r="C34" s="29"/>
      <c r="D34" s="29"/>
      <c r="E34" s="29" t="s">
        <v>47</v>
      </c>
      <c r="F34" s="29"/>
    </row>
    <row r="35" spans="1:13" s="3" customFormat="1" hidden="1" x14ac:dyDescent="0.15">
      <c r="A35" s="29"/>
      <c r="B35" s="29" t="s">
        <v>64</v>
      </c>
      <c r="C35" s="29"/>
      <c r="D35" s="29"/>
      <c r="E35" s="29"/>
      <c r="F35" s="29"/>
    </row>
    <row r="36" spans="1:13" s="3" customFormat="1" hidden="1" x14ac:dyDescent="0.15">
      <c r="A36" s="29"/>
      <c r="B36" s="29" t="s">
        <v>65</v>
      </c>
      <c r="C36" s="29"/>
      <c r="D36" s="29"/>
      <c r="E36" s="29"/>
      <c r="F36" s="29"/>
    </row>
    <row r="37" spans="1:13" s="3" customFormat="1" hidden="1" x14ac:dyDescent="0.15">
      <c r="A37" s="29" t="s">
        <v>175</v>
      </c>
      <c r="B37" s="29" t="s">
        <v>176</v>
      </c>
      <c r="C37" s="29"/>
      <c r="D37" s="29"/>
      <c r="E37" s="29"/>
      <c r="F37" s="29"/>
    </row>
    <row r="38" spans="1:13" s="3" customFormat="1" hidden="1" x14ac:dyDescent="0.15">
      <c r="A38" s="29"/>
      <c r="B38" s="29" t="s">
        <v>177</v>
      </c>
      <c r="C38" s="29"/>
      <c r="D38" s="29"/>
      <c r="E38" s="29"/>
      <c r="F38" s="29"/>
    </row>
    <row r="39" spans="1:13" s="3" customFormat="1" hidden="1" x14ac:dyDescent="0.15">
      <c r="A39" s="29"/>
      <c r="B39" s="29" t="s">
        <v>178</v>
      </c>
      <c r="C39" s="29"/>
      <c r="D39" s="29"/>
      <c r="E39" s="29"/>
      <c r="F39" s="29"/>
    </row>
    <row r="40" spans="1:13" s="3" customFormat="1" hidden="1" x14ac:dyDescent="0.15">
      <c r="A40" s="29"/>
      <c r="B40" s="29"/>
      <c r="C40" s="29"/>
      <c r="D40" s="29"/>
      <c r="E40" s="29"/>
      <c r="F40" s="29"/>
    </row>
    <row r="41" spans="1:13" s="3" customFormat="1" ht="14" hidden="1" thickBot="1" x14ac:dyDescent="0.2">
      <c r="A41" s="27"/>
      <c r="B41" s="27"/>
      <c r="C41" s="27"/>
      <c r="D41" s="27"/>
      <c r="E41" s="27"/>
      <c r="F41" s="27"/>
    </row>
    <row r="42" spans="1:13" s="31" customFormat="1" x14ac:dyDescent="0.15">
      <c r="A42" s="8"/>
      <c r="B42" s="8"/>
      <c r="C42" s="8"/>
      <c r="D42" s="8"/>
      <c r="E42" s="8"/>
      <c r="F42" s="8"/>
    </row>
    <row r="43" spans="1:13" s="179" customFormat="1" ht="20" x14ac:dyDescent="0.2">
      <c r="A43" s="1" t="s">
        <v>318</v>
      </c>
      <c r="B43" s="1"/>
      <c r="C43" s="1"/>
      <c r="D43" s="169"/>
      <c r="E43" s="169"/>
      <c r="F43" s="169"/>
    </row>
    <row r="44" spans="1:13" s="179" customFormat="1" ht="14" thickBot="1" x14ac:dyDescent="0.2">
      <c r="B44" s="169" t="s">
        <v>319</v>
      </c>
      <c r="C44" s="186" t="s">
        <v>320</v>
      </c>
      <c r="D44" s="186" t="s">
        <v>321</v>
      </c>
      <c r="E44" s="186" t="s">
        <v>322</v>
      </c>
      <c r="F44" s="186" t="s">
        <v>323</v>
      </c>
      <c r="G44" s="186" t="s">
        <v>324</v>
      </c>
      <c r="H44" s="187" t="s">
        <v>325</v>
      </c>
      <c r="I44" s="187" t="s">
        <v>326</v>
      </c>
      <c r="J44" s="187" t="s">
        <v>327</v>
      </c>
      <c r="K44" s="187" t="s">
        <v>328</v>
      </c>
      <c r="L44" s="187" t="s">
        <v>329</v>
      </c>
    </row>
    <row r="45" spans="1:13" s="179" customFormat="1" ht="15" customHeight="1" x14ac:dyDescent="0.15">
      <c r="A45" s="403" t="s">
        <v>271</v>
      </c>
      <c r="B45" s="188" t="str">
        <f>IF(ISBLANK(Estimation!A44),"",Estimation!A44)</f>
        <v/>
      </c>
      <c r="C45" s="249"/>
      <c r="D45" s="189"/>
      <c r="E45" s="189"/>
      <c r="F45" s="189"/>
      <c r="G45" s="189"/>
      <c r="H45" s="189"/>
      <c r="I45" s="189"/>
      <c r="J45" s="189"/>
      <c r="K45" s="189"/>
      <c r="L45" s="190"/>
      <c r="M45" s="179">
        <f>SUM(C45:L45)</f>
        <v>0</v>
      </c>
    </row>
    <row r="46" spans="1:13" s="179" customFormat="1" ht="15" customHeight="1" x14ac:dyDescent="0.15">
      <c r="A46" s="403"/>
      <c r="B46" s="191" t="str">
        <f>IF(ISBLANK(Estimation!A45),"",Estimation!A45)</f>
        <v/>
      </c>
      <c r="C46" s="250"/>
      <c r="D46" s="192"/>
      <c r="E46" s="192"/>
      <c r="F46" s="192"/>
      <c r="G46" s="192"/>
      <c r="H46" s="192"/>
      <c r="I46" s="192"/>
      <c r="J46" s="192"/>
      <c r="K46" s="192"/>
      <c r="L46" s="193"/>
      <c r="M46" s="179">
        <f t="shared" ref="M46:M75" si="0">SUM(C46:L46)</f>
        <v>0</v>
      </c>
    </row>
    <row r="47" spans="1:13" s="179" customFormat="1" ht="15" customHeight="1" x14ac:dyDescent="0.15">
      <c r="A47" s="403"/>
      <c r="B47" s="191" t="str">
        <f>IF(ISBLANK(Estimation!A46),"",Estimation!A46)</f>
        <v/>
      </c>
      <c r="C47" s="250"/>
      <c r="D47" s="192"/>
      <c r="E47" s="192"/>
      <c r="F47" s="192"/>
      <c r="G47" s="192"/>
      <c r="H47" s="192"/>
      <c r="I47" s="192"/>
      <c r="J47" s="192"/>
      <c r="K47" s="192"/>
      <c r="L47" s="193"/>
      <c r="M47" s="179">
        <f t="shared" si="0"/>
        <v>0</v>
      </c>
    </row>
    <row r="48" spans="1:13" s="179" customFormat="1" ht="15" customHeight="1" x14ac:dyDescent="0.15">
      <c r="A48" s="403"/>
      <c r="B48" s="191" t="str">
        <f>IF(ISBLANK(Estimation!A47),"",Estimation!A47)</f>
        <v/>
      </c>
      <c r="C48" s="250"/>
      <c r="D48" s="192"/>
      <c r="E48" s="192"/>
      <c r="F48" s="192"/>
      <c r="G48" s="192"/>
      <c r="H48" s="192"/>
      <c r="I48" s="192"/>
      <c r="J48" s="192"/>
      <c r="K48" s="192"/>
      <c r="L48" s="193"/>
      <c r="M48" s="179">
        <f t="shared" si="0"/>
        <v>0</v>
      </c>
    </row>
    <row r="49" spans="1:15" s="179" customFormat="1" ht="15" customHeight="1" x14ac:dyDescent="0.15">
      <c r="A49" s="403"/>
      <c r="B49" s="191" t="str">
        <f>IF(ISBLANK(Estimation!A48),"",Estimation!A48)</f>
        <v/>
      </c>
      <c r="C49" s="250"/>
      <c r="D49" s="192"/>
      <c r="E49" s="192"/>
      <c r="F49" s="192"/>
      <c r="G49" s="192"/>
      <c r="H49" s="192"/>
      <c r="I49" s="192"/>
      <c r="J49" s="192"/>
      <c r="K49" s="192"/>
      <c r="L49" s="193"/>
      <c r="M49" s="179">
        <f t="shared" si="0"/>
        <v>0</v>
      </c>
    </row>
    <row r="50" spans="1:15" s="179" customFormat="1" ht="15" customHeight="1" x14ac:dyDescent="0.15">
      <c r="A50" s="403"/>
      <c r="B50" s="191" t="str">
        <f>IF(ISBLANK(Estimation!A49),"",Estimation!A49)</f>
        <v/>
      </c>
      <c r="C50" s="250"/>
      <c r="D50" s="192"/>
      <c r="E50" s="192"/>
      <c r="F50" s="192"/>
      <c r="G50" s="192"/>
      <c r="H50" s="192"/>
      <c r="I50" s="192"/>
      <c r="J50" s="192"/>
      <c r="K50" s="192"/>
      <c r="L50" s="193"/>
      <c r="M50" s="179">
        <f t="shared" si="0"/>
        <v>0</v>
      </c>
    </row>
    <row r="51" spans="1:15" s="179" customFormat="1" ht="15" customHeight="1" x14ac:dyDescent="0.15">
      <c r="A51" s="403"/>
      <c r="B51" s="191" t="str">
        <f>IF(ISBLANK(Estimation!A50),"",Estimation!A50)</f>
        <v/>
      </c>
      <c r="C51" s="250"/>
      <c r="D51" s="192"/>
      <c r="E51" s="192"/>
      <c r="F51" s="192"/>
      <c r="G51" s="192"/>
      <c r="H51" s="192"/>
      <c r="I51" s="192"/>
      <c r="J51" s="192"/>
      <c r="K51" s="192"/>
      <c r="L51" s="193"/>
      <c r="M51" s="179">
        <f t="shared" si="0"/>
        <v>0</v>
      </c>
    </row>
    <row r="52" spans="1:15" s="179" customFormat="1" ht="15" customHeight="1" x14ac:dyDescent="0.15">
      <c r="A52" s="403"/>
      <c r="B52" s="191" t="str">
        <f>IF(ISBLANK(Estimation!A51),"",Estimation!A51)</f>
        <v/>
      </c>
      <c r="C52" s="250"/>
      <c r="D52" s="192"/>
      <c r="E52" s="192"/>
      <c r="F52" s="192"/>
      <c r="G52" s="192"/>
      <c r="H52" s="192"/>
      <c r="I52" s="192"/>
      <c r="J52" s="192"/>
      <c r="K52" s="192"/>
      <c r="L52" s="193"/>
      <c r="M52" s="179">
        <f t="shared" si="0"/>
        <v>0</v>
      </c>
    </row>
    <row r="53" spans="1:15" s="179" customFormat="1" ht="15" customHeight="1" x14ac:dyDescent="0.15">
      <c r="A53" s="403"/>
      <c r="B53" s="191" t="str">
        <f>IF(ISBLANK(Estimation!A52),"",Estimation!A52)</f>
        <v/>
      </c>
      <c r="C53" s="250"/>
      <c r="D53" s="192"/>
      <c r="E53" s="192"/>
      <c r="F53" s="192"/>
      <c r="G53" s="192"/>
      <c r="H53" s="192"/>
      <c r="I53" s="192"/>
      <c r="J53" s="192"/>
      <c r="K53" s="192"/>
      <c r="L53" s="193"/>
      <c r="M53" s="179">
        <f t="shared" si="0"/>
        <v>0</v>
      </c>
    </row>
    <row r="54" spans="1:15" s="179" customFormat="1" ht="15" customHeight="1" thickBot="1" x14ac:dyDescent="0.2">
      <c r="A54" s="403"/>
      <c r="B54" s="194" t="str">
        <f>IF(ISBLANK(Estimation!A53),"",Estimation!A53)</f>
        <v/>
      </c>
      <c r="C54" s="251"/>
      <c r="D54" s="195"/>
      <c r="E54" s="195"/>
      <c r="F54" s="195"/>
      <c r="G54" s="195"/>
      <c r="H54" s="195"/>
      <c r="I54" s="195"/>
      <c r="J54" s="195"/>
      <c r="K54" s="195"/>
      <c r="L54" s="196"/>
      <c r="M54" s="179">
        <f t="shared" si="0"/>
        <v>0</v>
      </c>
    </row>
    <row r="55" spans="1:15" s="179" customFormat="1" ht="14" thickBot="1" x14ac:dyDescent="0.2">
      <c r="A55" s="197"/>
      <c r="B55" s="198"/>
      <c r="C55" s="180"/>
      <c r="D55" s="180"/>
      <c r="E55" s="180"/>
      <c r="F55" s="180"/>
      <c r="G55" s="180"/>
      <c r="H55" s="180"/>
      <c r="I55" s="180"/>
      <c r="J55" s="180"/>
      <c r="K55" s="180"/>
      <c r="L55" s="180"/>
      <c r="N55" s="31"/>
      <c r="O55" s="31"/>
    </row>
    <row r="56" spans="1:15" s="179" customFormat="1" ht="15" customHeight="1" x14ac:dyDescent="0.15">
      <c r="A56" s="403" t="s">
        <v>272</v>
      </c>
      <c r="B56" s="188" t="str">
        <f>IF(ISBLANK(Estimation!A68),"",Estimation!A68)</f>
        <v/>
      </c>
      <c r="C56" s="189"/>
      <c r="D56" s="189"/>
      <c r="E56" s="189"/>
      <c r="F56" s="189"/>
      <c r="G56" s="189"/>
      <c r="H56" s="189"/>
      <c r="I56" s="189"/>
      <c r="J56" s="189"/>
      <c r="K56" s="189"/>
      <c r="L56" s="190"/>
      <c r="M56" s="179">
        <f t="shared" si="0"/>
        <v>0</v>
      </c>
    </row>
    <row r="57" spans="1:15" s="179" customFormat="1" ht="15" customHeight="1" x14ac:dyDescent="0.15">
      <c r="A57" s="403"/>
      <c r="B57" s="191" t="str">
        <f>IF(ISBLANK(Estimation!A69),"",Estimation!A69)</f>
        <v/>
      </c>
      <c r="C57" s="192"/>
      <c r="D57" s="192"/>
      <c r="E57" s="192"/>
      <c r="F57" s="192"/>
      <c r="G57" s="192"/>
      <c r="H57" s="192"/>
      <c r="I57" s="192"/>
      <c r="J57" s="192"/>
      <c r="K57" s="192"/>
      <c r="L57" s="193"/>
      <c r="M57" s="179">
        <f t="shared" si="0"/>
        <v>0</v>
      </c>
    </row>
    <row r="58" spans="1:15" s="179" customFormat="1" ht="15" customHeight="1" x14ac:dyDescent="0.15">
      <c r="A58" s="403"/>
      <c r="B58" s="191" t="str">
        <f>IF(ISBLANK(Estimation!A70),"",Estimation!A70)</f>
        <v/>
      </c>
      <c r="C58" s="192"/>
      <c r="D58" s="192"/>
      <c r="E58" s="192"/>
      <c r="F58" s="192"/>
      <c r="G58" s="192"/>
      <c r="H58" s="192"/>
      <c r="I58" s="192"/>
      <c r="J58" s="192"/>
      <c r="K58" s="192"/>
      <c r="L58" s="193"/>
      <c r="M58" s="179">
        <f t="shared" si="0"/>
        <v>0</v>
      </c>
    </row>
    <row r="59" spans="1:15" s="179" customFormat="1" ht="15" customHeight="1" x14ac:dyDescent="0.15">
      <c r="A59" s="403"/>
      <c r="B59" s="191" t="str">
        <f>IF(ISBLANK(Estimation!A71),"",Estimation!A71)</f>
        <v/>
      </c>
      <c r="C59" s="192"/>
      <c r="D59" s="192"/>
      <c r="E59" s="192"/>
      <c r="F59" s="192"/>
      <c r="G59" s="192"/>
      <c r="H59" s="192"/>
      <c r="I59" s="192"/>
      <c r="J59" s="192"/>
      <c r="K59" s="192"/>
      <c r="L59" s="193"/>
      <c r="M59" s="179">
        <f t="shared" si="0"/>
        <v>0</v>
      </c>
    </row>
    <row r="60" spans="1:15" s="179" customFormat="1" ht="15" customHeight="1" x14ac:dyDescent="0.15">
      <c r="A60" s="403"/>
      <c r="B60" s="191" t="str">
        <f>IF(ISBLANK(Estimation!A72),"",Estimation!A72)</f>
        <v/>
      </c>
      <c r="C60" s="192"/>
      <c r="D60" s="192"/>
      <c r="E60" s="192"/>
      <c r="F60" s="192"/>
      <c r="G60" s="192"/>
      <c r="H60" s="192"/>
      <c r="I60" s="192"/>
      <c r="J60" s="192"/>
      <c r="K60" s="192"/>
      <c r="L60" s="193"/>
      <c r="M60" s="179">
        <f t="shared" si="0"/>
        <v>0</v>
      </c>
    </row>
    <row r="61" spans="1:15" s="179" customFormat="1" ht="15" customHeight="1" x14ac:dyDescent="0.15">
      <c r="A61" s="403"/>
      <c r="B61" s="191" t="str">
        <f>IF(ISBLANK(Estimation!A73),"",Estimation!A73)</f>
        <v/>
      </c>
      <c r="C61" s="192"/>
      <c r="D61" s="192"/>
      <c r="E61" s="192"/>
      <c r="F61" s="192"/>
      <c r="G61" s="192"/>
      <c r="H61" s="192"/>
      <c r="I61" s="192"/>
      <c r="J61" s="192"/>
      <c r="K61" s="192"/>
      <c r="L61" s="193"/>
      <c r="M61" s="179">
        <f t="shared" si="0"/>
        <v>0</v>
      </c>
    </row>
    <row r="62" spans="1:15" s="179" customFormat="1" ht="15" customHeight="1" x14ac:dyDescent="0.15">
      <c r="A62" s="403"/>
      <c r="B62" s="191" t="str">
        <f>IF(ISBLANK(Estimation!A74),"",Estimation!A74)</f>
        <v/>
      </c>
      <c r="C62" s="192"/>
      <c r="D62" s="192"/>
      <c r="E62" s="192"/>
      <c r="F62" s="192"/>
      <c r="G62" s="192"/>
      <c r="H62" s="192"/>
      <c r="I62" s="192"/>
      <c r="J62" s="192"/>
      <c r="K62" s="192"/>
      <c r="L62" s="193"/>
      <c r="M62" s="179">
        <f t="shared" si="0"/>
        <v>0</v>
      </c>
    </row>
    <row r="63" spans="1:15" s="179" customFormat="1" ht="15" customHeight="1" x14ac:dyDescent="0.15">
      <c r="A63" s="403"/>
      <c r="B63" s="191" t="str">
        <f>IF(ISBLANK(Estimation!A75),"",Estimation!A75)</f>
        <v/>
      </c>
      <c r="C63" s="192"/>
      <c r="D63" s="192"/>
      <c r="E63" s="192"/>
      <c r="F63" s="192"/>
      <c r="G63" s="192"/>
      <c r="H63" s="192"/>
      <c r="I63" s="192"/>
      <c r="J63" s="192"/>
      <c r="K63" s="192"/>
      <c r="L63" s="193"/>
      <c r="M63" s="179">
        <f t="shared" si="0"/>
        <v>0</v>
      </c>
    </row>
    <row r="64" spans="1:15" s="179" customFormat="1" ht="15" customHeight="1" x14ac:dyDescent="0.15">
      <c r="A64" s="403"/>
      <c r="B64" s="191" t="str">
        <f>IF(ISBLANK(Estimation!A76),"",Estimation!A76)</f>
        <v/>
      </c>
      <c r="C64" s="192"/>
      <c r="D64" s="192"/>
      <c r="E64" s="192"/>
      <c r="F64" s="192"/>
      <c r="G64" s="192"/>
      <c r="H64" s="192"/>
      <c r="I64" s="192"/>
      <c r="J64" s="192"/>
      <c r="K64" s="192"/>
      <c r="L64" s="193"/>
      <c r="M64" s="179">
        <f t="shared" si="0"/>
        <v>0</v>
      </c>
    </row>
    <row r="65" spans="1:13" s="179" customFormat="1" ht="15" customHeight="1" x14ac:dyDescent="0.15">
      <c r="A65" s="403"/>
      <c r="B65" s="191" t="str">
        <f>IF(ISBLANK(Estimation!A77),"",Estimation!A77)</f>
        <v/>
      </c>
      <c r="C65" s="192"/>
      <c r="D65" s="192"/>
      <c r="E65" s="192"/>
      <c r="F65" s="192"/>
      <c r="G65" s="192"/>
      <c r="H65" s="192"/>
      <c r="I65" s="192"/>
      <c r="J65" s="192"/>
      <c r="K65" s="192"/>
      <c r="L65" s="193"/>
      <c r="M65" s="179">
        <f t="shared" si="0"/>
        <v>0</v>
      </c>
    </row>
    <row r="66" spans="1:13" s="179" customFormat="1" ht="15" customHeight="1" x14ac:dyDescent="0.15">
      <c r="A66" s="403"/>
      <c r="B66" s="191" t="str">
        <f>IF(ISBLANK(Estimation!A78),"",Estimation!A78)</f>
        <v/>
      </c>
      <c r="C66" s="192"/>
      <c r="D66" s="192"/>
      <c r="E66" s="192"/>
      <c r="F66" s="192"/>
      <c r="G66" s="192"/>
      <c r="H66" s="192"/>
      <c r="I66" s="192"/>
      <c r="J66" s="192"/>
      <c r="K66" s="192"/>
      <c r="L66" s="193"/>
      <c r="M66" s="179">
        <f t="shared" si="0"/>
        <v>0</v>
      </c>
    </row>
    <row r="67" spans="1:13" s="179" customFormat="1" ht="15" customHeight="1" x14ac:dyDescent="0.15">
      <c r="A67" s="403"/>
      <c r="B67" s="191" t="str">
        <f>IF(ISBLANK(Estimation!A79),"",Estimation!A79)</f>
        <v/>
      </c>
      <c r="C67" s="192"/>
      <c r="D67" s="192"/>
      <c r="E67" s="192"/>
      <c r="F67" s="192"/>
      <c r="G67" s="192"/>
      <c r="H67" s="192"/>
      <c r="I67" s="192"/>
      <c r="J67" s="192"/>
      <c r="K67" s="192"/>
      <c r="L67" s="193"/>
      <c r="M67" s="179">
        <f t="shared" si="0"/>
        <v>0</v>
      </c>
    </row>
    <row r="68" spans="1:13" s="179" customFormat="1" ht="15" customHeight="1" x14ac:dyDescent="0.15">
      <c r="A68" s="403"/>
      <c r="B68" s="191" t="str">
        <f>IF(ISBLANK(Estimation!A80),"",Estimation!A80)</f>
        <v/>
      </c>
      <c r="C68" s="192"/>
      <c r="D68" s="192"/>
      <c r="E68" s="192"/>
      <c r="F68" s="192"/>
      <c r="G68" s="192"/>
      <c r="H68" s="192"/>
      <c r="I68" s="192"/>
      <c r="J68" s="192"/>
      <c r="K68" s="192"/>
      <c r="L68" s="193"/>
      <c r="M68" s="179">
        <f t="shared" si="0"/>
        <v>0</v>
      </c>
    </row>
    <row r="69" spans="1:13" s="179" customFormat="1" ht="15" customHeight="1" x14ac:dyDescent="0.15">
      <c r="A69" s="403"/>
      <c r="B69" s="191" t="str">
        <f>IF(ISBLANK(Estimation!A81),"",Estimation!A81)</f>
        <v/>
      </c>
      <c r="C69" s="192"/>
      <c r="D69" s="192"/>
      <c r="E69" s="192"/>
      <c r="F69" s="192"/>
      <c r="G69" s="192"/>
      <c r="H69" s="192"/>
      <c r="I69" s="192"/>
      <c r="J69" s="192"/>
      <c r="K69" s="192"/>
      <c r="L69" s="193"/>
      <c r="M69" s="179">
        <f t="shared" si="0"/>
        <v>0</v>
      </c>
    </row>
    <row r="70" spans="1:13" s="179" customFormat="1" ht="15" customHeight="1" x14ac:dyDescent="0.15">
      <c r="A70" s="403"/>
      <c r="B70" s="191" t="str">
        <f>IF(ISBLANK(Estimation!A82),"",Estimation!A82)</f>
        <v/>
      </c>
      <c r="C70" s="192"/>
      <c r="D70" s="192"/>
      <c r="E70" s="192"/>
      <c r="F70" s="192"/>
      <c r="G70" s="192"/>
      <c r="H70" s="192"/>
      <c r="I70" s="192"/>
      <c r="J70" s="192"/>
      <c r="K70" s="192"/>
      <c r="L70" s="193"/>
      <c r="M70" s="179">
        <f t="shared" si="0"/>
        <v>0</v>
      </c>
    </row>
    <row r="71" spans="1:13" s="179" customFormat="1" ht="15" customHeight="1" x14ac:dyDescent="0.15">
      <c r="A71" s="403"/>
      <c r="B71" s="191" t="str">
        <f>IF(ISBLANK(Estimation!A83),"",Estimation!A83)</f>
        <v/>
      </c>
      <c r="C71" s="192"/>
      <c r="D71" s="192"/>
      <c r="E71" s="192"/>
      <c r="F71" s="192"/>
      <c r="G71" s="192"/>
      <c r="H71" s="192"/>
      <c r="I71" s="192"/>
      <c r="J71" s="192"/>
      <c r="K71" s="192"/>
      <c r="L71" s="193"/>
      <c r="M71" s="179">
        <f t="shared" si="0"/>
        <v>0</v>
      </c>
    </row>
    <row r="72" spans="1:13" s="179" customFormat="1" ht="15" customHeight="1" x14ac:dyDescent="0.15">
      <c r="A72" s="403"/>
      <c r="B72" s="191" t="str">
        <f>IF(ISBLANK(Estimation!A84),"",Estimation!A84)</f>
        <v/>
      </c>
      <c r="C72" s="192"/>
      <c r="D72" s="192"/>
      <c r="E72" s="192"/>
      <c r="F72" s="192"/>
      <c r="G72" s="192"/>
      <c r="H72" s="192"/>
      <c r="I72" s="192"/>
      <c r="J72" s="192"/>
      <c r="K72" s="192"/>
      <c r="L72" s="193"/>
      <c r="M72" s="179">
        <f t="shared" si="0"/>
        <v>0</v>
      </c>
    </row>
    <row r="73" spans="1:13" s="179" customFormat="1" ht="15" customHeight="1" x14ac:dyDescent="0.15">
      <c r="A73" s="403"/>
      <c r="B73" s="191" t="str">
        <f>IF(ISBLANK(Estimation!A85),"",Estimation!A85)</f>
        <v/>
      </c>
      <c r="C73" s="192"/>
      <c r="D73" s="192"/>
      <c r="E73" s="192"/>
      <c r="F73" s="192"/>
      <c r="G73" s="192"/>
      <c r="H73" s="192"/>
      <c r="I73" s="192"/>
      <c r="J73" s="192"/>
      <c r="K73" s="192"/>
      <c r="L73" s="193"/>
      <c r="M73" s="179">
        <f t="shared" si="0"/>
        <v>0</v>
      </c>
    </row>
    <row r="74" spans="1:13" s="179" customFormat="1" ht="15" customHeight="1" x14ac:dyDescent="0.15">
      <c r="A74" s="403"/>
      <c r="B74" s="191" t="str">
        <f>IF(ISBLANK(Estimation!A86),"",Estimation!A86)</f>
        <v/>
      </c>
      <c r="C74" s="192"/>
      <c r="D74" s="192"/>
      <c r="E74" s="192"/>
      <c r="F74" s="192"/>
      <c r="G74" s="192"/>
      <c r="H74" s="192"/>
      <c r="I74" s="192"/>
      <c r="J74" s="192"/>
      <c r="K74" s="192"/>
      <c r="L74" s="193"/>
      <c r="M74" s="179">
        <f t="shared" si="0"/>
        <v>0</v>
      </c>
    </row>
    <row r="75" spans="1:13" s="179" customFormat="1" ht="15" customHeight="1" thickBot="1" x14ac:dyDescent="0.2">
      <c r="A75" s="403"/>
      <c r="B75" s="194" t="str">
        <f>IF(ISBLANK(Estimation!A87),"",Estimation!A87)</f>
        <v/>
      </c>
      <c r="C75" s="195"/>
      <c r="D75" s="195"/>
      <c r="E75" s="195"/>
      <c r="F75" s="195"/>
      <c r="G75" s="195"/>
      <c r="H75" s="195"/>
      <c r="I75" s="195"/>
      <c r="J75" s="195"/>
      <c r="K75" s="195"/>
      <c r="L75" s="196"/>
      <c r="M75" s="179">
        <f t="shared" si="0"/>
        <v>0</v>
      </c>
    </row>
    <row r="76" spans="1:13" s="179" customFormat="1" x14ac:dyDescent="0.15">
      <c r="B76" s="199" t="s">
        <v>330</v>
      </c>
      <c r="C76" s="168">
        <f>SUM(C45:C75)</f>
        <v>0</v>
      </c>
      <c r="D76" s="168">
        <f t="shared" ref="D76:L76" si="1">SUM(D45:D75)</f>
        <v>0</v>
      </c>
      <c r="E76" s="168">
        <f t="shared" si="1"/>
        <v>0</v>
      </c>
      <c r="F76" s="168">
        <f t="shared" si="1"/>
        <v>0</v>
      </c>
      <c r="G76" s="168">
        <f t="shared" si="1"/>
        <v>0</v>
      </c>
      <c r="H76" s="168">
        <f t="shared" si="1"/>
        <v>0</v>
      </c>
      <c r="I76" s="168">
        <f t="shared" si="1"/>
        <v>0</v>
      </c>
      <c r="J76" s="168">
        <f t="shared" si="1"/>
        <v>0</v>
      </c>
      <c r="K76" s="168">
        <f t="shared" si="1"/>
        <v>0</v>
      </c>
      <c r="L76" s="168">
        <f t="shared" si="1"/>
        <v>0</v>
      </c>
      <c r="M76" s="200">
        <f>SUM(C76:L76)</f>
        <v>0</v>
      </c>
    </row>
    <row r="77" spans="1:13" s="21" customFormat="1" x14ac:dyDescent="0.15">
      <c r="B77" s="201" t="s">
        <v>331</v>
      </c>
      <c r="C77" s="76">
        <f>IF(SUM($C76:$L76)=0,,(C76/SUM($C76:$L76)*Estimation!$D$115))</f>
        <v>0</v>
      </c>
      <c r="D77" s="76">
        <f>IF(SUM($C76:$L76)=0,,(D76/SUM($C76:$L76)*Estimation!$D$115))</f>
        <v>0</v>
      </c>
      <c r="E77" s="76">
        <f>IF(SUM($C76:$L76)=0,,(E76/SUM($C76:$L76)*Estimation!$D$115))</f>
        <v>0</v>
      </c>
      <c r="F77" s="76">
        <f>IF(SUM($C76:$L76)=0,,(F76/SUM($C76:$L76)*Estimation!$D$115))</f>
        <v>0</v>
      </c>
      <c r="G77" s="76">
        <f>IF(SUM($C76:$L76)=0,,(G76/SUM($C76:$L76)*Estimation!$D$115))</f>
        <v>0</v>
      </c>
      <c r="H77" s="76">
        <f>IF(SUM($C76:$L76)=0,,(H76/SUM($C76:$L76)*Estimation!$D$115))</f>
        <v>0</v>
      </c>
      <c r="I77" s="76">
        <f>IF(SUM($C76:$L76)=0,,(I76/SUM($C76:$L76)*Estimation!$D$115))</f>
        <v>0</v>
      </c>
      <c r="J77" s="76">
        <f>IF(SUM($C76:$L76)=0,,(J76/SUM($C76:$L76)*Estimation!$D$115))</f>
        <v>0</v>
      </c>
      <c r="K77" s="76">
        <f>IF(SUM($C76:$L76)=0,,(K76/SUM($C76:$L76)*Estimation!$D$115))</f>
        <v>0</v>
      </c>
      <c r="L77" s="76">
        <f>IF(SUM($C76:$L76)=0,,(L76/SUM($C76:$L76)*Estimation!$D$115))</f>
        <v>0</v>
      </c>
      <c r="M77" s="157">
        <f>SUM(C77:L77)</f>
        <v>0</v>
      </c>
    </row>
    <row r="79" spans="1:13" s="179" customFormat="1" ht="21" thickBot="1" x14ac:dyDescent="0.25">
      <c r="A79" s="1" t="s">
        <v>332</v>
      </c>
      <c r="B79" s="169"/>
      <c r="C79" s="169"/>
      <c r="D79" s="169"/>
      <c r="E79" s="169"/>
      <c r="F79" s="169"/>
    </row>
    <row r="80" spans="1:13" s="102" customFormat="1" ht="56" x14ac:dyDescent="0.15">
      <c r="B80" s="115" t="s">
        <v>226</v>
      </c>
      <c r="C80" s="115" t="s">
        <v>230</v>
      </c>
      <c r="D80" s="116" t="s">
        <v>229</v>
      </c>
      <c r="E80" s="116" t="s">
        <v>227</v>
      </c>
      <c r="F80" s="116" t="s">
        <v>228</v>
      </c>
      <c r="G80" s="117" t="s">
        <v>222</v>
      </c>
    </row>
    <row r="81" spans="1:7" x14ac:dyDescent="0.15">
      <c r="B81" s="103">
        <v>1</v>
      </c>
      <c r="C81" s="104"/>
      <c r="D81" s="78">
        <f>C81</f>
        <v>0</v>
      </c>
      <c r="E81" s="77"/>
      <c r="F81" s="120">
        <f>E81</f>
        <v>0</v>
      </c>
      <c r="G81" s="118"/>
    </row>
    <row r="82" spans="1:7" x14ac:dyDescent="0.15">
      <c r="B82" s="103">
        <v>2</v>
      </c>
      <c r="C82" s="104"/>
      <c r="D82" s="78">
        <f t="shared" ref="D82:D90" si="2">C82+D81</f>
        <v>0</v>
      </c>
      <c r="E82" s="77"/>
      <c r="F82" s="120">
        <f t="shared" ref="F82:F90" si="3">E82+F81</f>
        <v>0</v>
      </c>
      <c r="G82" s="118"/>
    </row>
    <row r="83" spans="1:7" x14ac:dyDescent="0.15">
      <c r="B83" s="103">
        <v>3</v>
      </c>
      <c r="C83" s="104"/>
      <c r="D83" s="78">
        <f t="shared" si="2"/>
        <v>0</v>
      </c>
      <c r="E83" s="77"/>
      <c r="F83" s="120">
        <f t="shared" si="3"/>
        <v>0</v>
      </c>
      <c r="G83" s="118"/>
    </row>
    <row r="84" spans="1:7" x14ac:dyDescent="0.15">
      <c r="B84" s="103">
        <v>4</v>
      </c>
      <c r="C84" s="104"/>
      <c r="D84" s="78">
        <f t="shared" si="2"/>
        <v>0</v>
      </c>
      <c r="E84" s="77"/>
      <c r="F84" s="120">
        <f t="shared" si="3"/>
        <v>0</v>
      </c>
      <c r="G84" s="118"/>
    </row>
    <row r="85" spans="1:7" x14ac:dyDescent="0.15">
      <c r="B85" s="103">
        <v>5</v>
      </c>
      <c r="C85" s="104"/>
      <c r="D85" s="78">
        <f t="shared" si="2"/>
        <v>0</v>
      </c>
      <c r="E85" s="77"/>
      <c r="F85" s="120">
        <f t="shared" si="3"/>
        <v>0</v>
      </c>
      <c r="G85" s="118"/>
    </row>
    <row r="86" spans="1:7" x14ac:dyDescent="0.15">
      <c r="B86" s="103">
        <v>6</v>
      </c>
      <c r="C86" s="104"/>
      <c r="D86" s="78">
        <f t="shared" si="2"/>
        <v>0</v>
      </c>
      <c r="E86" s="77"/>
      <c r="F86" s="120">
        <f t="shared" si="3"/>
        <v>0</v>
      </c>
      <c r="G86" s="118"/>
    </row>
    <row r="87" spans="1:7" x14ac:dyDescent="0.15">
      <c r="B87" s="103">
        <v>7</v>
      </c>
      <c r="C87" s="104"/>
      <c r="D87" s="78">
        <f t="shared" si="2"/>
        <v>0</v>
      </c>
      <c r="E87" s="77"/>
      <c r="F87" s="120">
        <f t="shared" si="3"/>
        <v>0</v>
      </c>
      <c r="G87" s="118"/>
    </row>
    <row r="88" spans="1:7" x14ac:dyDescent="0.15">
      <c r="B88" s="103">
        <v>8</v>
      </c>
      <c r="C88" s="104"/>
      <c r="D88" s="78">
        <f t="shared" si="2"/>
        <v>0</v>
      </c>
      <c r="E88" s="77"/>
      <c r="F88" s="120">
        <f t="shared" si="3"/>
        <v>0</v>
      </c>
      <c r="G88" s="118"/>
    </row>
    <row r="89" spans="1:7" x14ac:dyDescent="0.15">
      <c r="B89" s="103">
        <v>9</v>
      </c>
      <c r="C89" s="104"/>
      <c r="D89" s="78">
        <f t="shared" si="2"/>
        <v>0</v>
      </c>
      <c r="E89" s="77"/>
      <c r="F89" s="120">
        <f t="shared" si="3"/>
        <v>0</v>
      </c>
      <c r="G89" s="118"/>
    </row>
    <row r="90" spans="1:7" ht="14" thickBot="1" x14ac:dyDescent="0.2">
      <c r="B90" s="105">
        <v>10</v>
      </c>
      <c r="C90" s="106"/>
      <c r="D90" s="107">
        <f t="shared" si="2"/>
        <v>0</v>
      </c>
      <c r="E90" s="122"/>
      <c r="F90" s="121">
        <f t="shared" si="3"/>
        <v>0</v>
      </c>
      <c r="G90" s="119"/>
    </row>
    <row r="91" spans="1:7" s="21" customFormat="1" x14ac:dyDescent="0.15">
      <c r="B91" s="123"/>
    </row>
    <row r="92" spans="1:7" s="21" customFormat="1" ht="21" thickBot="1" x14ac:dyDescent="0.25">
      <c r="A92" s="80" t="s">
        <v>231</v>
      </c>
      <c r="B92" s="80"/>
      <c r="C92" s="80"/>
      <c r="D92" s="80"/>
      <c r="E92" s="80"/>
      <c r="F92" s="80"/>
    </row>
    <row r="93" spans="1:7" s="109" customFormat="1" ht="42" customHeight="1" x14ac:dyDescent="0.15">
      <c r="B93" s="115" t="s">
        <v>223</v>
      </c>
      <c r="C93" s="124" t="s">
        <v>151</v>
      </c>
      <c r="D93" s="115" t="s">
        <v>224</v>
      </c>
      <c r="E93" s="116" t="s">
        <v>225</v>
      </c>
      <c r="F93" s="116" t="s">
        <v>227</v>
      </c>
      <c r="G93" s="117" t="s">
        <v>228</v>
      </c>
    </row>
    <row r="94" spans="1:7" s="108" customFormat="1" x14ac:dyDescent="0.15">
      <c r="B94" s="125">
        <v>1</v>
      </c>
      <c r="C94" s="111" t="s">
        <v>426</v>
      </c>
      <c r="D94" s="112"/>
      <c r="E94" s="110">
        <f>D94</f>
        <v>0</v>
      </c>
      <c r="F94" s="126"/>
      <c r="G94" s="127">
        <f>F94</f>
        <v>0</v>
      </c>
    </row>
    <row r="95" spans="1:7" s="108" customFormat="1" x14ac:dyDescent="0.15">
      <c r="B95" s="125">
        <v>2</v>
      </c>
      <c r="C95" s="111" t="s">
        <v>403</v>
      </c>
      <c r="D95" s="112"/>
      <c r="E95" s="110">
        <f t="shared" ref="E95:E135" si="4">D95+E94</f>
        <v>0</v>
      </c>
      <c r="F95" s="126"/>
      <c r="G95" s="127">
        <f t="shared" ref="G95:G135" si="5">F95+G94</f>
        <v>0</v>
      </c>
    </row>
    <row r="96" spans="1:7" s="108" customFormat="1" x14ac:dyDescent="0.15">
      <c r="B96" s="125">
        <v>3</v>
      </c>
      <c r="C96" s="111" t="s">
        <v>404</v>
      </c>
      <c r="D96" s="112"/>
      <c r="E96" s="110">
        <f t="shared" si="4"/>
        <v>0</v>
      </c>
      <c r="F96" s="126"/>
      <c r="G96" s="127">
        <f t="shared" si="5"/>
        <v>0</v>
      </c>
    </row>
    <row r="97" spans="2:7" s="108" customFormat="1" x14ac:dyDescent="0.15">
      <c r="B97" s="125">
        <v>4</v>
      </c>
      <c r="C97" s="111" t="s">
        <v>405</v>
      </c>
      <c r="D97" s="112"/>
      <c r="E97" s="110">
        <f t="shared" si="4"/>
        <v>0</v>
      </c>
      <c r="F97" s="126"/>
      <c r="G97" s="127">
        <f t="shared" si="5"/>
        <v>0</v>
      </c>
    </row>
    <row r="98" spans="2:7" s="108" customFormat="1" x14ac:dyDescent="0.15">
      <c r="B98" s="125">
        <v>5</v>
      </c>
      <c r="C98" s="111" t="s">
        <v>406</v>
      </c>
      <c r="D98" s="112"/>
      <c r="E98" s="110">
        <f t="shared" si="4"/>
        <v>0</v>
      </c>
      <c r="F98" s="126"/>
      <c r="G98" s="127">
        <f t="shared" si="5"/>
        <v>0</v>
      </c>
    </row>
    <row r="99" spans="2:7" s="108" customFormat="1" x14ac:dyDescent="0.15">
      <c r="B99" s="125">
        <v>6</v>
      </c>
      <c r="C99" s="111" t="s">
        <v>407</v>
      </c>
      <c r="D99" s="112"/>
      <c r="E99" s="110">
        <f t="shared" si="4"/>
        <v>0</v>
      </c>
      <c r="F99" s="126"/>
      <c r="G99" s="127">
        <f t="shared" si="5"/>
        <v>0</v>
      </c>
    </row>
    <row r="100" spans="2:7" s="108" customFormat="1" x14ac:dyDescent="0.15">
      <c r="B100" s="125">
        <v>7</v>
      </c>
      <c r="C100" s="111" t="s">
        <v>408</v>
      </c>
      <c r="D100" s="112"/>
      <c r="E100" s="110">
        <f t="shared" si="4"/>
        <v>0</v>
      </c>
      <c r="F100" s="126"/>
      <c r="G100" s="127">
        <f t="shared" si="5"/>
        <v>0</v>
      </c>
    </row>
    <row r="101" spans="2:7" s="108" customFormat="1" x14ac:dyDescent="0.15">
      <c r="B101" s="125">
        <v>8</v>
      </c>
      <c r="C101" s="111" t="s">
        <v>409</v>
      </c>
      <c r="D101" s="112"/>
      <c r="E101" s="110">
        <f t="shared" si="4"/>
        <v>0</v>
      </c>
      <c r="F101" s="126"/>
      <c r="G101" s="127">
        <f t="shared" si="5"/>
        <v>0</v>
      </c>
    </row>
    <row r="102" spans="2:7" s="108" customFormat="1" x14ac:dyDescent="0.15">
      <c r="B102" s="125">
        <v>9</v>
      </c>
      <c r="C102" s="111" t="s">
        <v>410</v>
      </c>
      <c r="D102" s="112"/>
      <c r="E102" s="110">
        <f t="shared" si="4"/>
        <v>0</v>
      </c>
      <c r="F102" s="126"/>
      <c r="G102" s="127">
        <f t="shared" si="5"/>
        <v>0</v>
      </c>
    </row>
    <row r="103" spans="2:7" s="108" customFormat="1" x14ac:dyDescent="0.15">
      <c r="B103" s="125">
        <v>10</v>
      </c>
      <c r="C103" s="111" t="s">
        <v>411</v>
      </c>
      <c r="D103" s="112"/>
      <c r="E103" s="110">
        <f t="shared" si="4"/>
        <v>0</v>
      </c>
      <c r="F103" s="126"/>
      <c r="G103" s="127">
        <f t="shared" si="5"/>
        <v>0</v>
      </c>
    </row>
    <row r="104" spans="2:7" s="108" customFormat="1" x14ac:dyDescent="0.15">
      <c r="B104" s="125">
        <v>11</v>
      </c>
      <c r="C104" s="111" t="s">
        <v>412</v>
      </c>
      <c r="D104" s="112"/>
      <c r="E104" s="110">
        <f t="shared" si="4"/>
        <v>0</v>
      </c>
      <c r="F104" s="126"/>
      <c r="G104" s="127">
        <f t="shared" si="5"/>
        <v>0</v>
      </c>
    </row>
    <row r="105" spans="2:7" s="108" customFormat="1" x14ac:dyDescent="0.15">
      <c r="B105" s="125">
        <v>12</v>
      </c>
      <c r="C105" s="111" t="s">
        <v>413</v>
      </c>
      <c r="D105" s="112"/>
      <c r="E105" s="110">
        <f t="shared" si="4"/>
        <v>0</v>
      </c>
      <c r="F105" s="126"/>
      <c r="G105" s="127">
        <f t="shared" si="5"/>
        <v>0</v>
      </c>
    </row>
    <row r="106" spans="2:7" s="108" customFormat="1" x14ac:dyDescent="0.15">
      <c r="B106" s="125">
        <v>13</v>
      </c>
      <c r="C106" s="111" t="s">
        <v>414</v>
      </c>
      <c r="D106" s="112"/>
      <c r="E106" s="110">
        <f t="shared" si="4"/>
        <v>0</v>
      </c>
      <c r="F106" s="126"/>
      <c r="G106" s="127">
        <f t="shared" si="5"/>
        <v>0</v>
      </c>
    </row>
    <row r="107" spans="2:7" s="108" customFormat="1" x14ac:dyDescent="0.15">
      <c r="B107" s="125">
        <v>14</v>
      </c>
      <c r="C107" s="111" t="s">
        <v>415</v>
      </c>
      <c r="D107" s="112"/>
      <c r="E107" s="110">
        <f t="shared" si="4"/>
        <v>0</v>
      </c>
      <c r="F107" s="126"/>
      <c r="G107" s="127">
        <f t="shared" si="5"/>
        <v>0</v>
      </c>
    </row>
    <row r="108" spans="2:7" s="108" customFormat="1" x14ac:dyDescent="0.15">
      <c r="B108" s="125">
        <v>15</v>
      </c>
      <c r="C108" s="111" t="s">
        <v>416</v>
      </c>
      <c r="D108" s="112"/>
      <c r="E108" s="110">
        <f t="shared" si="4"/>
        <v>0</v>
      </c>
      <c r="F108" s="126"/>
      <c r="G108" s="127">
        <f t="shared" si="5"/>
        <v>0</v>
      </c>
    </row>
    <row r="109" spans="2:7" s="108" customFormat="1" x14ac:dyDescent="0.15">
      <c r="B109" s="125">
        <v>16</v>
      </c>
      <c r="C109" s="111" t="s">
        <v>417</v>
      </c>
      <c r="D109" s="112"/>
      <c r="E109" s="110">
        <f t="shared" si="4"/>
        <v>0</v>
      </c>
      <c r="F109" s="126"/>
      <c r="G109" s="127">
        <f t="shared" si="5"/>
        <v>0</v>
      </c>
    </row>
    <row r="110" spans="2:7" s="108" customFormat="1" x14ac:dyDescent="0.15">
      <c r="B110" s="125">
        <v>17</v>
      </c>
      <c r="C110" s="111" t="s">
        <v>418</v>
      </c>
      <c r="D110" s="112"/>
      <c r="E110" s="110">
        <f t="shared" si="4"/>
        <v>0</v>
      </c>
      <c r="F110" s="126"/>
      <c r="G110" s="127">
        <f t="shared" si="5"/>
        <v>0</v>
      </c>
    </row>
    <row r="111" spans="2:7" s="108" customFormat="1" x14ac:dyDescent="0.15">
      <c r="B111" s="125">
        <v>18</v>
      </c>
      <c r="C111" s="111" t="s">
        <v>419</v>
      </c>
      <c r="D111" s="112"/>
      <c r="E111" s="110">
        <f t="shared" si="4"/>
        <v>0</v>
      </c>
      <c r="F111" s="126"/>
      <c r="G111" s="127">
        <f t="shared" si="5"/>
        <v>0</v>
      </c>
    </row>
    <row r="112" spans="2:7" s="108" customFormat="1" x14ac:dyDescent="0.15">
      <c r="B112" s="125">
        <v>19</v>
      </c>
      <c r="C112" s="111" t="s">
        <v>420</v>
      </c>
      <c r="D112" s="112"/>
      <c r="E112" s="110">
        <f t="shared" si="4"/>
        <v>0</v>
      </c>
      <c r="F112" s="126"/>
      <c r="G112" s="127">
        <f t="shared" si="5"/>
        <v>0</v>
      </c>
    </row>
    <row r="113" spans="2:7" s="108" customFormat="1" x14ac:dyDescent="0.15">
      <c r="B113" s="125">
        <v>20</v>
      </c>
      <c r="C113" s="111" t="s">
        <v>421</v>
      </c>
      <c r="D113" s="112"/>
      <c r="E113" s="110">
        <f t="shared" si="4"/>
        <v>0</v>
      </c>
      <c r="F113" s="126"/>
      <c r="G113" s="127">
        <f t="shared" si="5"/>
        <v>0</v>
      </c>
    </row>
    <row r="114" spans="2:7" s="108" customFormat="1" x14ac:dyDescent="0.15">
      <c r="B114" s="125">
        <v>21</v>
      </c>
      <c r="C114" s="111" t="s">
        <v>422</v>
      </c>
      <c r="D114" s="112"/>
      <c r="E114" s="110">
        <f t="shared" si="4"/>
        <v>0</v>
      </c>
      <c r="F114" s="126"/>
      <c r="G114" s="127">
        <f t="shared" si="5"/>
        <v>0</v>
      </c>
    </row>
    <row r="115" spans="2:7" s="108" customFormat="1" x14ac:dyDescent="0.15">
      <c r="B115" s="125">
        <v>22</v>
      </c>
      <c r="C115" s="111" t="s">
        <v>423</v>
      </c>
      <c r="D115" s="112"/>
      <c r="E115" s="110">
        <f t="shared" si="4"/>
        <v>0</v>
      </c>
      <c r="F115" s="126"/>
      <c r="G115" s="127">
        <f t="shared" si="5"/>
        <v>0</v>
      </c>
    </row>
    <row r="116" spans="2:7" s="108" customFormat="1" x14ac:dyDescent="0.15">
      <c r="B116" s="125">
        <v>23</v>
      </c>
      <c r="C116" s="111" t="s">
        <v>424</v>
      </c>
      <c r="D116" s="112"/>
      <c r="E116" s="110">
        <f t="shared" si="4"/>
        <v>0</v>
      </c>
      <c r="F116" s="126"/>
      <c r="G116" s="127">
        <f t="shared" si="5"/>
        <v>0</v>
      </c>
    </row>
    <row r="117" spans="2:7" s="108" customFormat="1" x14ac:dyDescent="0.15">
      <c r="B117" s="125">
        <v>24</v>
      </c>
      <c r="C117" s="111" t="s">
        <v>425</v>
      </c>
      <c r="D117" s="112"/>
      <c r="E117" s="110">
        <f t="shared" si="4"/>
        <v>0</v>
      </c>
      <c r="F117" s="126"/>
      <c r="G117" s="127">
        <f t="shared" si="5"/>
        <v>0</v>
      </c>
    </row>
    <row r="118" spans="2:7" s="108" customFormat="1" x14ac:dyDescent="0.15">
      <c r="B118" s="125">
        <v>25</v>
      </c>
      <c r="C118" s="111" t="s">
        <v>385</v>
      </c>
      <c r="D118" s="112"/>
      <c r="E118" s="110">
        <f t="shared" si="4"/>
        <v>0</v>
      </c>
      <c r="F118" s="126"/>
      <c r="G118" s="127">
        <f t="shared" si="5"/>
        <v>0</v>
      </c>
    </row>
    <row r="119" spans="2:7" s="108" customFormat="1" x14ac:dyDescent="0.15">
      <c r="B119" s="125">
        <v>26</v>
      </c>
      <c r="C119" s="111" t="s">
        <v>386</v>
      </c>
      <c r="D119" s="112"/>
      <c r="E119" s="110">
        <f t="shared" si="4"/>
        <v>0</v>
      </c>
      <c r="F119" s="126"/>
      <c r="G119" s="127">
        <f t="shared" si="5"/>
        <v>0</v>
      </c>
    </row>
    <row r="120" spans="2:7" s="108" customFormat="1" x14ac:dyDescent="0.15">
      <c r="B120" s="125">
        <v>27</v>
      </c>
      <c r="C120" s="111" t="s">
        <v>387</v>
      </c>
      <c r="D120" s="112"/>
      <c r="E120" s="110">
        <f t="shared" si="4"/>
        <v>0</v>
      </c>
      <c r="F120" s="126"/>
      <c r="G120" s="127">
        <f t="shared" si="5"/>
        <v>0</v>
      </c>
    </row>
    <row r="121" spans="2:7" s="108" customFormat="1" x14ac:dyDescent="0.15">
      <c r="B121" s="125">
        <v>28</v>
      </c>
      <c r="C121" s="111" t="s">
        <v>388</v>
      </c>
      <c r="D121" s="112"/>
      <c r="E121" s="110">
        <f t="shared" si="4"/>
        <v>0</v>
      </c>
      <c r="F121" s="126"/>
      <c r="G121" s="127">
        <f t="shared" si="5"/>
        <v>0</v>
      </c>
    </row>
    <row r="122" spans="2:7" s="108" customFormat="1" x14ac:dyDescent="0.15">
      <c r="B122" s="125">
        <v>29</v>
      </c>
      <c r="C122" s="111" t="s">
        <v>389</v>
      </c>
      <c r="D122" s="112"/>
      <c r="E122" s="110">
        <f t="shared" si="4"/>
        <v>0</v>
      </c>
      <c r="F122" s="126"/>
      <c r="G122" s="127">
        <f t="shared" si="5"/>
        <v>0</v>
      </c>
    </row>
    <row r="123" spans="2:7" s="108" customFormat="1" x14ac:dyDescent="0.15">
      <c r="B123" s="125">
        <v>30</v>
      </c>
      <c r="C123" s="111" t="s">
        <v>390</v>
      </c>
      <c r="D123" s="112"/>
      <c r="E123" s="110">
        <f t="shared" si="4"/>
        <v>0</v>
      </c>
      <c r="F123" s="126"/>
      <c r="G123" s="127">
        <f t="shared" si="5"/>
        <v>0</v>
      </c>
    </row>
    <row r="124" spans="2:7" s="108" customFormat="1" x14ac:dyDescent="0.15">
      <c r="B124" s="125">
        <v>31</v>
      </c>
      <c r="C124" s="111" t="s">
        <v>391</v>
      </c>
      <c r="D124" s="112"/>
      <c r="E124" s="110">
        <f t="shared" si="4"/>
        <v>0</v>
      </c>
      <c r="F124" s="126"/>
      <c r="G124" s="127">
        <f t="shared" si="5"/>
        <v>0</v>
      </c>
    </row>
    <row r="125" spans="2:7" s="108" customFormat="1" x14ac:dyDescent="0.15">
      <c r="B125" s="125">
        <v>32</v>
      </c>
      <c r="C125" s="111" t="s">
        <v>392</v>
      </c>
      <c r="D125" s="112"/>
      <c r="E125" s="110">
        <f t="shared" si="4"/>
        <v>0</v>
      </c>
      <c r="F125" s="126"/>
      <c r="G125" s="127">
        <f t="shared" si="5"/>
        <v>0</v>
      </c>
    </row>
    <row r="126" spans="2:7" s="108" customFormat="1" x14ac:dyDescent="0.15">
      <c r="B126" s="125">
        <v>33</v>
      </c>
      <c r="C126" s="111" t="s">
        <v>393</v>
      </c>
      <c r="D126" s="112"/>
      <c r="E126" s="110">
        <f t="shared" si="4"/>
        <v>0</v>
      </c>
      <c r="F126" s="126"/>
      <c r="G126" s="127">
        <f t="shared" si="5"/>
        <v>0</v>
      </c>
    </row>
    <row r="127" spans="2:7" s="108" customFormat="1" x14ac:dyDescent="0.15">
      <c r="B127" s="125">
        <v>34</v>
      </c>
      <c r="C127" s="111" t="s">
        <v>394</v>
      </c>
      <c r="D127" s="112"/>
      <c r="E127" s="110">
        <f t="shared" si="4"/>
        <v>0</v>
      </c>
      <c r="F127" s="126"/>
      <c r="G127" s="127">
        <f t="shared" si="5"/>
        <v>0</v>
      </c>
    </row>
    <row r="128" spans="2:7" s="108" customFormat="1" x14ac:dyDescent="0.15">
      <c r="B128" s="125">
        <v>35</v>
      </c>
      <c r="C128" s="111" t="s">
        <v>395</v>
      </c>
      <c r="D128" s="112"/>
      <c r="E128" s="110">
        <f t="shared" si="4"/>
        <v>0</v>
      </c>
      <c r="F128" s="126"/>
      <c r="G128" s="127">
        <f t="shared" si="5"/>
        <v>0</v>
      </c>
    </row>
    <row r="129" spans="2:7" s="108" customFormat="1" x14ac:dyDescent="0.15">
      <c r="B129" s="125">
        <v>36</v>
      </c>
      <c r="C129" s="111" t="s">
        <v>396</v>
      </c>
      <c r="D129" s="112"/>
      <c r="E129" s="110">
        <f t="shared" si="4"/>
        <v>0</v>
      </c>
      <c r="F129" s="126"/>
      <c r="G129" s="127">
        <f t="shared" si="5"/>
        <v>0</v>
      </c>
    </row>
    <row r="130" spans="2:7" s="108" customFormat="1" x14ac:dyDescent="0.15">
      <c r="B130" s="125">
        <v>37</v>
      </c>
      <c r="C130" s="111" t="s">
        <v>397</v>
      </c>
      <c r="D130" s="112"/>
      <c r="E130" s="110">
        <f t="shared" si="4"/>
        <v>0</v>
      </c>
      <c r="F130" s="126"/>
      <c r="G130" s="127">
        <f t="shared" si="5"/>
        <v>0</v>
      </c>
    </row>
    <row r="131" spans="2:7" s="108" customFormat="1" x14ac:dyDescent="0.15">
      <c r="B131" s="125">
        <v>38</v>
      </c>
      <c r="C131" s="111" t="s">
        <v>398</v>
      </c>
      <c r="D131" s="112"/>
      <c r="E131" s="110">
        <f t="shared" si="4"/>
        <v>0</v>
      </c>
      <c r="F131" s="126"/>
      <c r="G131" s="127">
        <f t="shared" si="5"/>
        <v>0</v>
      </c>
    </row>
    <row r="132" spans="2:7" s="108" customFormat="1" x14ac:dyDescent="0.15">
      <c r="B132" s="125">
        <v>39</v>
      </c>
      <c r="C132" s="111" t="s">
        <v>399</v>
      </c>
      <c r="D132" s="112"/>
      <c r="E132" s="110">
        <f t="shared" si="4"/>
        <v>0</v>
      </c>
      <c r="F132" s="126"/>
      <c r="G132" s="127">
        <f t="shared" si="5"/>
        <v>0</v>
      </c>
    </row>
    <row r="133" spans="2:7" s="108" customFormat="1" x14ac:dyDescent="0.15">
      <c r="B133" s="125">
        <v>40</v>
      </c>
      <c r="C133" s="111" t="s">
        <v>400</v>
      </c>
      <c r="D133" s="112"/>
      <c r="E133" s="110">
        <f t="shared" si="4"/>
        <v>0</v>
      </c>
      <c r="F133" s="126"/>
      <c r="G133" s="127">
        <f t="shared" si="5"/>
        <v>0</v>
      </c>
    </row>
    <row r="134" spans="2:7" s="108" customFormat="1" x14ac:dyDescent="0.15">
      <c r="B134" s="125">
        <v>41</v>
      </c>
      <c r="C134" s="111" t="s">
        <v>401</v>
      </c>
      <c r="D134" s="112"/>
      <c r="E134" s="110">
        <f t="shared" si="4"/>
        <v>0</v>
      </c>
      <c r="F134" s="126"/>
      <c r="G134" s="127">
        <f t="shared" si="5"/>
        <v>0</v>
      </c>
    </row>
    <row r="135" spans="2:7" s="108" customFormat="1" ht="14" thickBot="1" x14ac:dyDescent="0.2">
      <c r="B135" s="130">
        <v>42</v>
      </c>
      <c r="C135" s="111" t="s">
        <v>402</v>
      </c>
      <c r="D135" s="113"/>
      <c r="E135" s="114">
        <f t="shared" si="4"/>
        <v>0</v>
      </c>
      <c r="F135" s="128"/>
      <c r="G135" s="129">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pageSetUpPr fitToPage="1"/>
  </sheetPr>
  <dimension ref="A1:H91"/>
  <sheetViews>
    <sheetView showGridLines="0" topLeftCell="A42" workbookViewId="0">
      <selection activeCell="L97" sqref="L97"/>
    </sheetView>
  </sheetViews>
  <sheetFormatPr baseColWidth="10" defaultColWidth="7.6640625" defaultRowHeight="13" x14ac:dyDescent="0.15"/>
  <cols>
    <col min="1" max="5" width="10.5" style="3" customWidth="1"/>
    <col min="6" max="6" width="11.83203125" style="3" customWidth="1"/>
    <col min="7" max="8" width="10.5" style="3" customWidth="1"/>
    <col min="9" max="16384" width="7.6640625" style="3"/>
  </cols>
  <sheetData>
    <row r="1" spans="1:8" ht="20" x14ac:dyDescent="0.2">
      <c r="A1" s="379" t="s">
        <v>129</v>
      </c>
      <c r="B1" s="379"/>
      <c r="C1" s="379"/>
      <c r="D1" s="1"/>
      <c r="E1" s="1"/>
      <c r="F1" s="1"/>
      <c r="G1" s="1"/>
      <c r="H1" s="1"/>
    </row>
    <row r="2" spans="1:8" ht="14" hidden="1" thickBot="1" x14ac:dyDescent="0.2">
      <c r="A2" s="27"/>
      <c r="B2" s="27"/>
      <c r="C2" s="27"/>
      <c r="D2" s="27"/>
      <c r="E2" s="27"/>
      <c r="F2" s="27"/>
      <c r="G2" s="27"/>
      <c r="H2" s="27"/>
    </row>
    <row r="3" spans="1:8" ht="20" hidden="1" x14ac:dyDescent="0.2">
      <c r="A3" s="404" t="s">
        <v>131</v>
      </c>
      <c r="B3" s="404"/>
      <c r="C3" s="60"/>
      <c r="D3" s="60"/>
      <c r="E3" s="60"/>
      <c r="F3" s="28"/>
      <c r="G3" s="28"/>
      <c r="H3" s="28"/>
    </row>
    <row r="4" spans="1:8" hidden="1" x14ac:dyDescent="0.15">
      <c r="A4" s="60" t="s">
        <v>89</v>
      </c>
      <c r="B4" s="61">
        <v>36526</v>
      </c>
      <c r="C4" s="60"/>
      <c r="D4" s="60" t="s">
        <v>160</v>
      </c>
      <c r="E4" s="60" t="s">
        <v>154</v>
      </c>
      <c r="F4" s="28"/>
      <c r="G4" s="28"/>
      <c r="H4" s="28"/>
    </row>
    <row r="5" spans="1:8" hidden="1" x14ac:dyDescent="0.15">
      <c r="A5" s="60" t="s">
        <v>118</v>
      </c>
      <c r="B5" s="28">
        <v>40179</v>
      </c>
      <c r="C5" s="60"/>
      <c r="D5" s="60"/>
      <c r="E5" s="60" t="s">
        <v>161</v>
      </c>
      <c r="F5" s="28"/>
      <c r="G5" s="28"/>
      <c r="H5" s="28"/>
    </row>
    <row r="6" spans="1:8" hidden="1" x14ac:dyDescent="0.15">
      <c r="A6" s="60" t="s">
        <v>90</v>
      </c>
      <c r="B6" s="60" t="s">
        <v>104</v>
      </c>
      <c r="C6" s="60"/>
      <c r="D6" s="60"/>
      <c r="E6" s="60" t="s">
        <v>115</v>
      </c>
      <c r="F6" s="28"/>
      <c r="G6" s="28"/>
      <c r="H6" s="28"/>
    </row>
    <row r="7" spans="1:8" hidden="1" x14ac:dyDescent="0.15">
      <c r="A7" s="60"/>
      <c r="B7" s="60" t="s">
        <v>164</v>
      </c>
      <c r="C7" s="60"/>
      <c r="D7" s="60"/>
      <c r="E7" s="60" t="s">
        <v>116</v>
      </c>
      <c r="F7" s="28"/>
      <c r="G7" s="28"/>
      <c r="H7" s="28"/>
    </row>
    <row r="8" spans="1:8" hidden="1" x14ac:dyDescent="0.15">
      <c r="A8" s="60"/>
      <c r="B8" s="60" t="s">
        <v>105</v>
      </c>
      <c r="C8" s="60"/>
      <c r="D8" s="60"/>
      <c r="E8" s="60" t="s">
        <v>44</v>
      </c>
      <c r="F8" s="28"/>
      <c r="G8" s="28"/>
      <c r="H8" s="28"/>
    </row>
    <row r="9" spans="1:8" hidden="1" x14ac:dyDescent="0.15">
      <c r="A9" s="60"/>
      <c r="B9" s="60" t="s">
        <v>125</v>
      </c>
      <c r="C9" s="60"/>
      <c r="D9" s="60"/>
      <c r="E9" s="60" t="s">
        <v>45</v>
      </c>
      <c r="F9" s="28"/>
      <c r="G9" s="28"/>
      <c r="H9" s="28"/>
    </row>
    <row r="10" spans="1:8" hidden="1" x14ac:dyDescent="0.15">
      <c r="A10" s="60"/>
      <c r="B10" s="60" t="s">
        <v>162</v>
      </c>
      <c r="C10" s="60"/>
      <c r="D10" s="60"/>
      <c r="E10" s="60" t="s">
        <v>46</v>
      </c>
      <c r="F10" s="28"/>
      <c r="G10" s="28"/>
      <c r="H10" s="28"/>
    </row>
    <row r="11" spans="1:8" hidden="1" x14ac:dyDescent="0.15">
      <c r="A11" s="60"/>
      <c r="B11" s="60" t="s">
        <v>121</v>
      </c>
      <c r="C11" s="60"/>
      <c r="D11" s="60"/>
      <c r="E11" s="60" t="s">
        <v>47</v>
      </c>
      <c r="F11" s="28"/>
      <c r="G11" s="28"/>
      <c r="H11" s="28"/>
    </row>
    <row r="12" spans="1:8" hidden="1" x14ac:dyDescent="0.15">
      <c r="A12" s="60"/>
      <c r="B12" s="60" t="s">
        <v>163</v>
      </c>
      <c r="C12" s="60"/>
      <c r="D12" s="60"/>
      <c r="E12" s="60" t="s">
        <v>119</v>
      </c>
      <c r="F12" s="28"/>
      <c r="G12" s="28"/>
      <c r="H12" s="28"/>
    </row>
    <row r="13" spans="1:8" hidden="1" x14ac:dyDescent="0.15">
      <c r="A13" s="60"/>
      <c r="B13" s="60" t="s">
        <v>189</v>
      </c>
      <c r="C13" s="60"/>
      <c r="D13" s="60"/>
      <c r="E13" s="60"/>
      <c r="F13" s="28"/>
      <c r="G13" s="28"/>
      <c r="H13" s="28"/>
    </row>
    <row r="14" spans="1:8" hidden="1" x14ac:dyDescent="0.15">
      <c r="A14" s="60"/>
      <c r="B14" s="60" t="s">
        <v>122</v>
      </c>
      <c r="C14" s="60"/>
      <c r="D14" s="60"/>
      <c r="E14" s="60"/>
      <c r="F14" s="28"/>
      <c r="G14" s="28"/>
      <c r="H14" s="28"/>
    </row>
    <row r="15" spans="1:8" hidden="1" x14ac:dyDescent="0.15">
      <c r="A15" s="60" t="s">
        <v>95</v>
      </c>
      <c r="B15" s="60" t="s">
        <v>96</v>
      </c>
      <c r="C15" s="60"/>
      <c r="D15" s="60" t="s">
        <v>71</v>
      </c>
      <c r="E15" s="60" t="s">
        <v>72</v>
      </c>
      <c r="F15" s="28"/>
      <c r="G15" s="28"/>
      <c r="H15" s="28"/>
    </row>
    <row r="16" spans="1:8" hidden="1" x14ac:dyDescent="0.15">
      <c r="A16" s="60"/>
      <c r="B16" s="60" t="s">
        <v>165</v>
      </c>
      <c r="C16" s="60"/>
      <c r="D16" s="60"/>
      <c r="E16" s="60">
        <v>1</v>
      </c>
      <c r="F16" s="28"/>
      <c r="G16" s="28"/>
      <c r="H16" s="28"/>
    </row>
    <row r="17" spans="1:8" hidden="1" x14ac:dyDescent="0.15">
      <c r="A17" s="60"/>
      <c r="B17" s="60" t="s">
        <v>143</v>
      </c>
      <c r="C17" s="60"/>
      <c r="D17" s="60"/>
      <c r="E17" s="60">
        <v>2</v>
      </c>
      <c r="F17" s="28"/>
      <c r="G17" s="28"/>
      <c r="H17" s="28"/>
    </row>
    <row r="18" spans="1:8" hidden="1" x14ac:dyDescent="0.15">
      <c r="A18" s="60"/>
      <c r="B18" s="60" t="s">
        <v>144</v>
      </c>
      <c r="C18" s="60"/>
      <c r="D18" s="60"/>
      <c r="E18" s="60">
        <v>3</v>
      </c>
      <c r="F18" s="28"/>
      <c r="G18" s="28"/>
      <c r="H18" s="28"/>
    </row>
    <row r="19" spans="1:8" hidden="1" x14ac:dyDescent="0.15">
      <c r="A19" s="60"/>
      <c r="B19" s="60" t="s">
        <v>182</v>
      </c>
      <c r="C19" s="60"/>
      <c r="D19" s="60"/>
      <c r="E19" s="60">
        <v>4</v>
      </c>
      <c r="F19" s="28"/>
      <c r="G19" s="28"/>
      <c r="H19" s="28"/>
    </row>
    <row r="20" spans="1:8" hidden="1" x14ac:dyDescent="0.15">
      <c r="A20" s="60"/>
      <c r="B20" s="60" t="s">
        <v>98</v>
      </c>
      <c r="C20" s="60"/>
      <c r="D20" s="60"/>
      <c r="E20" s="60">
        <v>5</v>
      </c>
      <c r="F20" s="28"/>
      <c r="G20" s="28"/>
      <c r="H20" s="28"/>
    </row>
    <row r="21" spans="1:8" hidden="1" x14ac:dyDescent="0.15">
      <c r="A21" s="60"/>
      <c r="B21" s="60" t="s">
        <v>28</v>
      </c>
      <c r="C21" s="60"/>
      <c r="D21" s="60"/>
      <c r="E21" s="60">
        <v>6</v>
      </c>
      <c r="F21" s="28"/>
      <c r="G21" s="28"/>
      <c r="H21" s="28"/>
    </row>
    <row r="22" spans="1:8" hidden="1" x14ac:dyDescent="0.15">
      <c r="A22" s="60"/>
      <c r="B22" s="60" t="s">
        <v>183</v>
      </c>
      <c r="C22" s="60"/>
      <c r="D22" s="60"/>
      <c r="E22" s="60">
        <v>7</v>
      </c>
      <c r="F22" s="28"/>
      <c r="G22" s="28"/>
      <c r="H22" s="28"/>
    </row>
    <row r="23" spans="1:8" hidden="1" x14ac:dyDescent="0.15">
      <c r="A23" s="60"/>
      <c r="B23" s="60" t="s">
        <v>184</v>
      </c>
      <c r="C23" s="60"/>
      <c r="D23" s="60"/>
      <c r="E23" s="60">
        <v>8</v>
      </c>
      <c r="F23" s="28"/>
      <c r="G23" s="28"/>
      <c r="H23" s="28"/>
    </row>
    <row r="24" spans="1:8" hidden="1" x14ac:dyDescent="0.15">
      <c r="A24" s="60"/>
      <c r="B24" s="60" t="s">
        <v>185</v>
      </c>
      <c r="C24" s="60"/>
      <c r="D24" s="60"/>
      <c r="E24" s="60">
        <v>9</v>
      </c>
      <c r="F24" s="28"/>
      <c r="G24" s="28"/>
      <c r="H24" s="28"/>
    </row>
    <row r="25" spans="1:8" hidden="1" x14ac:dyDescent="0.15">
      <c r="A25" s="60"/>
      <c r="B25" s="60" t="s">
        <v>102</v>
      </c>
      <c r="C25" s="60"/>
      <c r="D25" s="60"/>
      <c r="E25" s="60">
        <v>10</v>
      </c>
      <c r="F25" s="28"/>
      <c r="G25" s="28"/>
      <c r="H25" s="28"/>
    </row>
    <row r="26" spans="1:8" hidden="1" x14ac:dyDescent="0.15">
      <c r="A26" s="60" t="s">
        <v>53</v>
      </c>
      <c r="B26" s="60" t="s">
        <v>54</v>
      </c>
      <c r="C26" s="60"/>
      <c r="D26" s="60"/>
      <c r="E26" s="60"/>
      <c r="F26" s="28"/>
      <c r="G26" s="28"/>
      <c r="H26" s="28"/>
    </row>
    <row r="27" spans="1:8" s="21" customFormat="1" hidden="1" x14ac:dyDescent="0.15">
      <c r="A27" s="60"/>
      <c r="B27" s="28" t="s">
        <v>55</v>
      </c>
      <c r="C27" s="60"/>
      <c r="D27" s="60"/>
      <c r="E27" s="60"/>
      <c r="F27" s="29"/>
      <c r="G27" s="29"/>
      <c r="H27" s="29"/>
    </row>
    <row r="28" spans="1:8" hidden="1" x14ac:dyDescent="0.15">
      <c r="A28" s="60" t="s">
        <v>56</v>
      </c>
      <c r="B28" s="60" t="s">
        <v>57</v>
      </c>
      <c r="C28" s="60"/>
      <c r="D28" s="60"/>
      <c r="E28" s="60"/>
      <c r="F28" s="29"/>
      <c r="G28" s="29"/>
      <c r="H28" s="29"/>
    </row>
    <row r="29" spans="1:8" hidden="1" x14ac:dyDescent="0.15">
      <c r="A29" s="60"/>
      <c r="B29" s="60" t="s">
        <v>97</v>
      </c>
      <c r="C29" s="60"/>
      <c r="D29" s="60"/>
      <c r="E29" s="60"/>
      <c r="F29" s="29"/>
      <c r="G29" s="29"/>
      <c r="H29" s="29"/>
    </row>
    <row r="30" spans="1:8" hidden="1" x14ac:dyDescent="0.15">
      <c r="A30" s="60"/>
      <c r="B30" s="60" t="s">
        <v>59</v>
      </c>
      <c r="C30" s="60"/>
      <c r="D30" s="60"/>
      <c r="E30" s="60"/>
      <c r="F30" s="29"/>
      <c r="G30" s="29"/>
      <c r="H30" s="29"/>
    </row>
    <row r="31" spans="1:8" hidden="1" x14ac:dyDescent="0.15">
      <c r="A31" s="60"/>
      <c r="B31" s="60" t="s">
        <v>58</v>
      </c>
      <c r="C31" s="60"/>
      <c r="D31" s="60"/>
      <c r="E31" s="60"/>
      <c r="F31" s="29"/>
      <c r="G31" s="29"/>
      <c r="H31" s="29"/>
    </row>
    <row r="32" spans="1:8" hidden="1" x14ac:dyDescent="0.15">
      <c r="A32" s="60"/>
      <c r="B32" s="60"/>
      <c r="C32" s="60"/>
      <c r="D32" s="60"/>
      <c r="E32" s="60"/>
      <c r="F32" s="29"/>
      <c r="G32" s="29"/>
      <c r="H32" s="29"/>
    </row>
    <row r="33" spans="1:8" hidden="1" x14ac:dyDescent="0.15">
      <c r="A33" s="60"/>
      <c r="B33" s="60"/>
      <c r="C33" s="60"/>
      <c r="D33" s="60"/>
      <c r="E33" s="60"/>
      <c r="F33" s="29"/>
      <c r="G33" s="29"/>
      <c r="H33" s="29"/>
    </row>
    <row r="34" spans="1:8" hidden="1" x14ac:dyDescent="0.15">
      <c r="A34" s="60" t="s">
        <v>60</v>
      </c>
      <c r="B34" s="60" t="s">
        <v>61</v>
      </c>
      <c r="C34" s="60"/>
      <c r="D34" s="60"/>
      <c r="E34" s="60"/>
      <c r="F34" s="29"/>
      <c r="G34" s="29"/>
      <c r="H34" s="29"/>
    </row>
    <row r="35" spans="1:8" hidden="1" x14ac:dyDescent="0.15">
      <c r="A35" s="60"/>
      <c r="B35" s="60" t="s">
        <v>62</v>
      </c>
      <c r="C35" s="60"/>
      <c r="D35" s="60"/>
      <c r="E35" s="60"/>
      <c r="F35" s="29"/>
      <c r="G35" s="29"/>
      <c r="H35" s="29"/>
    </row>
    <row r="36" spans="1:8" hidden="1" x14ac:dyDescent="0.15">
      <c r="A36" s="60"/>
      <c r="B36" s="60" t="s">
        <v>63</v>
      </c>
      <c r="C36" s="60"/>
      <c r="D36" s="60"/>
      <c r="E36" s="60"/>
      <c r="F36" s="29"/>
      <c r="G36" s="29"/>
      <c r="H36" s="29"/>
    </row>
    <row r="37" spans="1:8" hidden="1" x14ac:dyDescent="0.15">
      <c r="A37" s="60"/>
      <c r="B37" s="60" t="s">
        <v>64</v>
      </c>
      <c r="C37" s="60"/>
      <c r="D37" s="60"/>
      <c r="E37" s="60"/>
      <c r="F37" s="29"/>
      <c r="G37" s="29"/>
      <c r="H37" s="29"/>
    </row>
    <row r="38" spans="1:8" hidden="1" x14ac:dyDescent="0.15">
      <c r="A38" s="60"/>
      <c r="B38" s="60" t="s">
        <v>65</v>
      </c>
      <c r="C38" s="60"/>
      <c r="D38" s="60"/>
      <c r="E38" s="60"/>
      <c r="F38" s="29"/>
      <c r="G38" s="29"/>
      <c r="H38" s="29"/>
    </row>
    <row r="39" spans="1:8" x14ac:dyDescent="0.15">
      <c r="C39" s="237" t="s">
        <v>86</v>
      </c>
      <c r="D39" s="237" t="s">
        <v>87</v>
      </c>
      <c r="E39" s="237" t="s">
        <v>88</v>
      </c>
    </row>
    <row r="40" spans="1:8" x14ac:dyDescent="0.15">
      <c r="A40" s="2" t="str">
        <f>'Historical Data'!A51</f>
        <v>Program Size (LOC)</v>
      </c>
      <c r="B40" s="2"/>
      <c r="C40" s="165"/>
      <c r="D40" s="165"/>
      <c r="E40" s="165"/>
      <c r="G40" s="2"/>
      <c r="H40" s="2"/>
    </row>
    <row r="41" spans="1:8" x14ac:dyDescent="0.15">
      <c r="A41" s="164" t="str">
        <f>'Historical Data'!A52</f>
        <v>Base code LOC count</v>
      </c>
      <c r="B41" s="161"/>
      <c r="C41" s="185">
        <f>Estimation!B64</f>
        <v>0</v>
      </c>
      <c r="D41" s="185">
        <f>Estimation!G64</f>
        <v>0</v>
      </c>
      <c r="E41" s="185">
        <f>D41+'Historical Data'!E52</f>
        <v>0</v>
      </c>
      <c r="F41" s="8"/>
      <c r="G41" s="49"/>
      <c r="H41" s="49"/>
    </row>
    <row r="42" spans="1:8" x14ac:dyDescent="0.15">
      <c r="A42" s="164" t="str">
        <f>'Historical Data'!A53</f>
        <v xml:space="preserve">   Lines deleted from Base</v>
      </c>
      <c r="B42" s="161"/>
      <c r="C42" s="185">
        <f>Estimation!C64</f>
        <v>0</v>
      </c>
      <c r="D42" s="185">
        <f>Estimation!H64</f>
        <v>0</v>
      </c>
      <c r="E42" s="185">
        <f>D42+'Historical Data'!E53</f>
        <v>0</v>
      </c>
      <c r="F42" s="8"/>
      <c r="G42" s="49"/>
      <c r="H42" s="49"/>
    </row>
    <row r="43" spans="1:8" x14ac:dyDescent="0.15">
      <c r="A43" s="164" t="str">
        <f>'Historical Data'!A54</f>
        <v xml:space="preserve">   Lines modified from Base</v>
      </c>
      <c r="B43" s="161"/>
      <c r="C43" s="185">
        <f>Estimation!D64</f>
        <v>0</v>
      </c>
      <c r="D43" s="185">
        <f>Estimation!I64</f>
        <v>0</v>
      </c>
      <c r="E43" s="185">
        <f>D43+'Historical Data'!E54</f>
        <v>0</v>
      </c>
      <c r="F43" s="8"/>
      <c r="G43" s="49"/>
      <c r="H43" s="49"/>
    </row>
    <row r="44" spans="1:8" x14ac:dyDescent="0.15">
      <c r="A44" s="164" t="str">
        <f>'Historical Data'!A55</f>
        <v xml:space="preserve">   Lines added to Base</v>
      </c>
      <c r="B44" s="161"/>
      <c r="C44" s="185">
        <f>Estimation!E64</f>
        <v>0</v>
      </c>
      <c r="D44" s="185">
        <f>Estimation!J64</f>
        <v>0</v>
      </c>
      <c r="E44" s="185">
        <f>D44+'Historical Data'!E55</f>
        <v>0</v>
      </c>
      <c r="F44" s="8"/>
      <c r="G44" s="49"/>
      <c r="H44" s="49"/>
    </row>
    <row r="45" spans="1:8" x14ac:dyDescent="0.15">
      <c r="A45" s="164" t="str">
        <f>'Historical Data'!A56</f>
        <v>Reused lines</v>
      </c>
      <c r="B45" s="161"/>
      <c r="C45" s="185">
        <f>Estimation!B97</f>
        <v>0</v>
      </c>
      <c r="D45" s="185">
        <f>Estimation!C97</f>
        <v>0</v>
      </c>
      <c r="E45" s="185">
        <f>D45+'Historical Data'!E56</f>
        <v>0</v>
      </c>
      <c r="F45" s="8"/>
      <c r="G45" s="49"/>
      <c r="H45" s="49"/>
    </row>
    <row r="46" spans="1:8" x14ac:dyDescent="0.15">
      <c r="A46" s="164" t="str">
        <f>'Historical Data'!A57</f>
        <v>New component lines of code</v>
      </c>
      <c r="B46" s="161"/>
      <c r="C46" s="185">
        <f>Estimation!D88</f>
        <v>0</v>
      </c>
      <c r="D46" s="185">
        <f>Estimation!H88</f>
        <v>0</v>
      </c>
      <c r="E46" s="185">
        <f>D46+'Historical Data'!E57</f>
        <v>0</v>
      </c>
      <c r="F46" s="8"/>
      <c r="G46" s="49"/>
      <c r="H46" s="49"/>
    </row>
    <row r="47" spans="1:8" x14ac:dyDescent="0.15">
      <c r="C47" s="167"/>
      <c r="D47" s="167"/>
      <c r="E47" s="165"/>
    </row>
    <row r="48" spans="1:8" s="2" customFormat="1" x14ac:dyDescent="0.15">
      <c r="C48" s="235" t="s">
        <v>86</v>
      </c>
      <c r="D48" s="235" t="s">
        <v>87</v>
      </c>
      <c r="E48" s="236" t="s">
        <v>88</v>
      </c>
      <c r="F48" s="237" t="s">
        <v>187</v>
      </c>
    </row>
    <row r="49" spans="1:8" x14ac:dyDescent="0.15">
      <c r="A49" s="2" t="str">
        <f>'Historical Data'!A64</f>
        <v>Time In Phase (minutes)</v>
      </c>
      <c r="B49" s="2"/>
      <c r="C49" s="167"/>
      <c r="D49" s="167"/>
      <c r="E49" s="165"/>
      <c r="F49" s="2"/>
      <c r="H49" s="2"/>
    </row>
    <row r="50" spans="1:8" x14ac:dyDescent="0.15">
      <c r="A50" s="164" t="str">
        <f>'Historical Data'!A65</f>
        <v>Analysis</v>
      </c>
      <c r="C50" s="168">
        <f>$C$61*'Historical Data'!F65</f>
        <v>0</v>
      </c>
      <c r="D50" s="168">
        <f>SUMIF('Time Log'!$F$48:$F$137,A50,'Time Log'!$E$48:$E$137)</f>
        <v>0</v>
      </c>
      <c r="E50" s="157">
        <f>D50+'Historical Data'!E65</f>
        <v>0</v>
      </c>
      <c r="F50" s="25">
        <f>IF($E$59=0,0,E50/$E$59)</f>
        <v>0</v>
      </c>
    </row>
    <row r="51" spans="1:8" x14ac:dyDescent="0.15">
      <c r="A51" s="164" t="str">
        <f>'Historical Data'!A66</f>
        <v>Architecture</v>
      </c>
      <c r="C51" s="168">
        <f>$C$61*'Historical Data'!F66</f>
        <v>0</v>
      </c>
      <c r="D51" s="168">
        <f>SUMIF('Time Log'!$F$48:$F$137,A51,'Time Log'!$E$48:$E$137)</f>
        <v>0</v>
      </c>
      <c r="E51" s="157">
        <f>D51+'Historical Data'!E66</f>
        <v>0</v>
      </c>
      <c r="F51" s="25">
        <f t="shared" ref="F51:F61" si="0">IF($E$59=0,0,E51/$E$59)</f>
        <v>0</v>
      </c>
    </row>
    <row r="52" spans="1:8" x14ac:dyDescent="0.15">
      <c r="A52" s="164" t="str">
        <f>'Historical Data'!A67</f>
        <v>Project planning</v>
      </c>
      <c r="C52" s="168">
        <f>$C$61*'Historical Data'!F67</f>
        <v>0</v>
      </c>
      <c r="D52" s="168">
        <f>SUMIF('Time Log'!$F$48:$F$137,A52,'Time Log'!$E$48:$E$137)</f>
        <v>0</v>
      </c>
      <c r="E52" s="157">
        <f>D52+'Historical Data'!E67</f>
        <v>0</v>
      </c>
      <c r="F52" s="25">
        <f t="shared" si="0"/>
        <v>0</v>
      </c>
    </row>
    <row r="53" spans="1:8" x14ac:dyDescent="0.15">
      <c r="A53" s="164" t="str">
        <f>'Historical Data'!A68</f>
        <v>Interation planning</v>
      </c>
      <c r="C53" s="168">
        <f>$C$61*'Historical Data'!F68</f>
        <v>0</v>
      </c>
      <c r="D53" s="168">
        <f>SUMIF('Time Log'!$F$48:$F$137,A53,'Time Log'!$E$48:$E$137)</f>
        <v>0</v>
      </c>
      <c r="E53" s="157">
        <f>D53+'Historical Data'!E68</f>
        <v>0</v>
      </c>
      <c r="F53" s="25">
        <f t="shared" si="0"/>
        <v>0</v>
      </c>
    </row>
    <row r="54" spans="1:8" x14ac:dyDescent="0.15">
      <c r="A54" s="164" t="str">
        <f>'Historical Data'!A69</f>
        <v>Construction</v>
      </c>
      <c r="C54" s="168">
        <f>$C$61*'Historical Data'!F69</f>
        <v>0</v>
      </c>
      <c r="D54" s="168">
        <f>SUMIF('Time Log'!$F$48:$F$137,A54,'Time Log'!$E$48:$E$137)</f>
        <v>0</v>
      </c>
      <c r="E54" s="157">
        <f>D54+'Historical Data'!E69</f>
        <v>0</v>
      </c>
      <c r="F54" s="25">
        <f t="shared" si="0"/>
        <v>0</v>
      </c>
    </row>
    <row r="55" spans="1:8" x14ac:dyDescent="0.15">
      <c r="A55" s="164" t="str">
        <f>'Historical Data'!A70</f>
        <v>Refactoring</v>
      </c>
      <c r="C55" s="168">
        <f>$C$61*'Historical Data'!F70</f>
        <v>0</v>
      </c>
      <c r="D55" s="168">
        <f>SUMIF('Time Log'!$F$48:$F$137,A55,'Time Log'!$E$48:$E$137)</f>
        <v>0</v>
      </c>
      <c r="E55" s="157">
        <f>D55+'Historical Data'!E70</f>
        <v>0</v>
      </c>
      <c r="F55" s="25">
        <f t="shared" si="0"/>
        <v>0</v>
      </c>
    </row>
    <row r="56" spans="1:8" x14ac:dyDescent="0.15">
      <c r="A56" s="164" t="str">
        <f>'Historical Data'!A71</f>
        <v>Review</v>
      </c>
      <c r="C56" s="168">
        <f>$C$61*'Historical Data'!F71</f>
        <v>0</v>
      </c>
      <c r="D56" s="168">
        <f>SUMIF('Time Log'!$F$48:$F$137,A56,'Time Log'!$E$48:$E$137)</f>
        <v>0</v>
      </c>
      <c r="E56" s="157">
        <f>D56+'Historical Data'!E71</f>
        <v>0</v>
      </c>
      <c r="F56" s="25">
        <f t="shared" si="0"/>
        <v>0</v>
      </c>
    </row>
    <row r="57" spans="1:8" x14ac:dyDescent="0.15">
      <c r="A57" s="164" t="str">
        <f>'Historical Data'!A72</f>
        <v>Integration test</v>
      </c>
      <c r="C57" s="168">
        <f>$C$61*'Historical Data'!F72</f>
        <v>0</v>
      </c>
      <c r="D57" s="168">
        <f>SUMIF('Time Log'!$F$48:$F$137,A57,'Time Log'!$E$48:$E$137)</f>
        <v>0</v>
      </c>
      <c r="E57" s="157">
        <f>D57+'Historical Data'!E72</f>
        <v>0</v>
      </c>
      <c r="F57" s="25">
        <f t="shared" si="0"/>
        <v>0</v>
      </c>
    </row>
    <row r="58" spans="1:8" x14ac:dyDescent="0.15">
      <c r="A58" s="164" t="str">
        <f>'Historical Data'!A73</f>
        <v>Repatterning</v>
      </c>
      <c r="C58" s="168">
        <f>$C$61*'Historical Data'!F73</f>
        <v>0</v>
      </c>
      <c r="D58" s="168">
        <f>SUMIF('Time Log'!$F$48:$F$137,A58,'Time Log'!$E$48:$E$137)</f>
        <v>0</v>
      </c>
      <c r="E58" s="157">
        <f>D58+'Historical Data'!E73</f>
        <v>0</v>
      </c>
      <c r="F58" s="25">
        <f t="shared" si="0"/>
        <v>0</v>
      </c>
    </row>
    <row r="59" spans="1:8" x14ac:dyDescent="0.15">
      <c r="A59" s="164" t="str">
        <f>'Historical Data'!A74</f>
        <v>Postmortem</v>
      </c>
      <c r="C59" s="168">
        <f>$C$61*'Historical Data'!F74</f>
        <v>0</v>
      </c>
      <c r="D59" s="168">
        <f>SUMIF('Time Log'!$F$48:$F$137,A59,'Time Log'!$E$48:$E$137)</f>
        <v>0</v>
      </c>
      <c r="E59" s="157">
        <f>D59+'Historical Data'!E74</f>
        <v>0</v>
      </c>
      <c r="F59" s="25">
        <f t="shared" si="0"/>
        <v>0</v>
      </c>
    </row>
    <row r="60" spans="1:8" x14ac:dyDescent="0.15">
      <c r="A60" s="164" t="str">
        <f>'Historical Data'!A75</f>
        <v>Sandbox</v>
      </c>
      <c r="C60" s="168">
        <f>$C$61*'Historical Data'!F75</f>
        <v>0</v>
      </c>
      <c r="D60" s="168">
        <f>SUMIF('Time Log'!$F$48:$F$137,A60,'Time Log'!$E$48:$E$137)</f>
        <v>0</v>
      </c>
      <c r="E60" s="157">
        <f>D60+'Historical Data'!E75</f>
        <v>0</v>
      </c>
      <c r="F60" s="25">
        <f t="shared" si="0"/>
        <v>0</v>
      </c>
    </row>
    <row r="61" spans="1:8" x14ac:dyDescent="0.15">
      <c r="A61" s="164" t="str">
        <f>'Historical Data'!A76</f>
        <v>TOTAL</v>
      </c>
      <c r="C61" s="168">
        <f>Estimation!D115</f>
        <v>0</v>
      </c>
      <c r="D61" s="168">
        <f>SUM(D50:D60)</f>
        <v>0</v>
      </c>
      <c r="E61" s="168">
        <f>D61+'Historical Data'!E76</f>
        <v>0</v>
      </c>
      <c r="F61" s="25">
        <f t="shared" si="0"/>
        <v>0</v>
      </c>
    </row>
    <row r="62" spans="1:8" x14ac:dyDescent="0.15">
      <c r="C62" s="169"/>
      <c r="D62" s="169"/>
      <c r="E62" s="21"/>
    </row>
    <row r="63" spans="1:8" x14ac:dyDescent="0.15">
      <c r="A63" s="2" t="str">
        <f>'Historical Data'!A78</f>
        <v>Changes traced to</v>
      </c>
      <c r="B63" s="2"/>
      <c r="C63" s="2"/>
      <c r="D63" s="2"/>
      <c r="F63" s="2"/>
      <c r="H63" s="2"/>
    </row>
    <row r="64" spans="1:8" x14ac:dyDescent="0.15">
      <c r="A64" s="164" t="str">
        <f>'Historical Data'!A79</f>
        <v>Analysis</v>
      </c>
      <c r="D64" s="23">
        <f>COUNTIF('Change Log'!$D$60:$D$60,A64)</f>
        <v>0</v>
      </c>
      <c r="E64" s="23">
        <f>D64+'Historical Data'!E79</f>
        <v>0</v>
      </c>
    </row>
    <row r="65" spans="1:8" x14ac:dyDescent="0.15">
      <c r="A65" s="164" t="str">
        <f>'Historical Data'!A80</f>
        <v>Architecture</v>
      </c>
      <c r="D65" s="23">
        <f>COUNTIF('Change Log'!$D$60:$D$60,A65)</f>
        <v>0</v>
      </c>
      <c r="E65" s="23">
        <f>D65+'Historical Data'!E80</f>
        <v>0</v>
      </c>
    </row>
    <row r="66" spans="1:8" x14ac:dyDescent="0.15">
      <c r="A66" s="164" t="str">
        <f>'Historical Data'!A81</f>
        <v>Project planning</v>
      </c>
      <c r="B66" s="8"/>
      <c r="C66" s="8"/>
      <c r="D66" s="23">
        <f>COUNTIF('Change Log'!$D$60:$D$60,A66)</f>
        <v>0</v>
      </c>
      <c r="E66" s="23">
        <f>D66+'Historical Data'!E81</f>
        <v>0</v>
      </c>
      <c r="F66" s="8"/>
      <c r="H66" s="8"/>
    </row>
    <row r="67" spans="1:8" x14ac:dyDescent="0.15">
      <c r="A67" s="164" t="str">
        <f>'Historical Data'!A82</f>
        <v>Interation planning</v>
      </c>
      <c r="D67" s="23">
        <f>COUNTIF('Change Log'!$D$60:$D$60,A67)</f>
        <v>0</v>
      </c>
      <c r="E67" s="23">
        <f>D67+'Historical Data'!E82</f>
        <v>0</v>
      </c>
    </row>
    <row r="68" spans="1:8" x14ac:dyDescent="0.15">
      <c r="A68" s="164" t="str">
        <f>'Historical Data'!A83</f>
        <v>Construction</v>
      </c>
      <c r="D68" s="23">
        <f>COUNTIF('Change Log'!$D$60:$D$60,A68)</f>
        <v>0</v>
      </c>
      <c r="E68" s="23">
        <f>D68+'Historical Data'!E83</f>
        <v>0</v>
      </c>
    </row>
    <row r="69" spans="1:8" x14ac:dyDescent="0.15">
      <c r="A69" s="164" t="str">
        <f>'Historical Data'!A84</f>
        <v>Refactoring</v>
      </c>
      <c r="D69" s="23">
        <f>COUNTIF('Change Log'!$D$60:$D$60,A69)</f>
        <v>0</v>
      </c>
      <c r="E69" s="23">
        <f>D69+'Historical Data'!E84</f>
        <v>0</v>
      </c>
    </row>
    <row r="70" spans="1:8" x14ac:dyDescent="0.15">
      <c r="A70" s="164" t="str">
        <f>'Historical Data'!A85</f>
        <v>Review</v>
      </c>
      <c r="D70" s="23">
        <f>COUNTIF('Change Log'!$D$60:$D$60,A70)</f>
        <v>0</v>
      </c>
      <c r="E70" s="23">
        <f>D70+'Historical Data'!E85</f>
        <v>0</v>
      </c>
    </row>
    <row r="71" spans="1:8" x14ac:dyDescent="0.15">
      <c r="A71" s="164" t="str">
        <f>'Historical Data'!A86</f>
        <v>Integration test</v>
      </c>
      <c r="D71" s="23">
        <f>COUNTIF('Change Log'!$D$60:$D$60,A71)</f>
        <v>0</v>
      </c>
      <c r="E71" s="23">
        <f>D71+'Historical Data'!E86</f>
        <v>0</v>
      </c>
    </row>
    <row r="72" spans="1:8" x14ac:dyDescent="0.15">
      <c r="A72" s="164" t="str">
        <f>'Historical Data'!A87</f>
        <v>Repatterning</v>
      </c>
      <c r="D72" s="23">
        <f>COUNTIF('Change Log'!$D$60:$D$60,A72)</f>
        <v>0</v>
      </c>
      <c r="E72" s="23">
        <f>D72+'Historical Data'!E87</f>
        <v>0</v>
      </c>
    </row>
    <row r="73" spans="1:8" x14ac:dyDescent="0.15">
      <c r="A73" s="164" t="str">
        <f>'Historical Data'!A88</f>
        <v>Postmortem</v>
      </c>
      <c r="D73" s="23">
        <f>COUNTIF('Change Log'!$D$60:$D$60,A73)</f>
        <v>0</v>
      </c>
      <c r="E73" s="23">
        <f>D73+'Historical Data'!E88</f>
        <v>0</v>
      </c>
    </row>
    <row r="74" spans="1:8" x14ac:dyDescent="0.15">
      <c r="A74" s="164" t="str">
        <f>'Historical Data'!A89</f>
        <v>Sandbox</v>
      </c>
      <c r="B74" s="2"/>
      <c r="C74" s="2"/>
      <c r="D74" s="23">
        <f>COUNTIF('Change Log'!$D$60:$D$60,A74)</f>
        <v>0</v>
      </c>
      <c r="E74" s="23">
        <f>D74+'Historical Data'!E89</f>
        <v>0</v>
      </c>
      <c r="F74" s="2"/>
      <c r="H74" s="2"/>
    </row>
    <row r="75" spans="1:8" x14ac:dyDescent="0.15">
      <c r="A75" s="164" t="str">
        <f>'Historical Data'!A90</f>
        <v>TOTAL</v>
      </c>
      <c r="B75" s="2"/>
      <c r="C75" s="2"/>
      <c r="D75" s="23">
        <f>SUM(D64:D74)</f>
        <v>0</v>
      </c>
      <c r="E75" s="23">
        <f>D75+'Historical Data'!E90</f>
        <v>0</v>
      </c>
      <c r="F75" s="2"/>
      <c r="H75" s="2"/>
    </row>
    <row r="76" spans="1:8" x14ac:dyDescent="0.15">
      <c r="A76" s="2"/>
      <c r="B76" s="2"/>
      <c r="C76" s="2"/>
      <c r="D76" s="2"/>
      <c r="E76" s="23"/>
      <c r="F76" s="2"/>
      <c r="H76" s="2"/>
    </row>
    <row r="77" spans="1:8" x14ac:dyDescent="0.15">
      <c r="A77" s="2" t="str">
        <f>'Historical Data'!A92</f>
        <v>Changes implemented in</v>
      </c>
      <c r="B77" s="2"/>
      <c r="C77" s="2"/>
      <c r="D77" s="2"/>
      <c r="E77" s="23"/>
      <c r="F77" s="2"/>
      <c r="H77" s="2"/>
    </row>
    <row r="78" spans="1:8" x14ac:dyDescent="0.15">
      <c r="A78" s="164" t="str">
        <f>'Historical Data'!A93</f>
        <v>Analysis</v>
      </c>
      <c r="D78" s="23">
        <f>COUNTIF('Change Log'!$F$60:$F$60,A78)</f>
        <v>0</v>
      </c>
      <c r="E78" s="23">
        <f>D78+'Historical Data'!E93</f>
        <v>0</v>
      </c>
    </row>
    <row r="79" spans="1:8" x14ac:dyDescent="0.15">
      <c r="A79" s="164" t="str">
        <f>'Historical Data'!A94</f>
        <v>Architecture</v>
      </c>
      <c r="D79" s="23">
        <f>COUNTIF('Change Log'!$F$60:$F$60,A79)</f>
        <v>0</v>
      </c>
      <c r="E79" s="23">
        <f>D79+'Historical Data'!E94</f>
        <v>0</v>
      </c>
    </row>
    <row r="80" spans="1:8" x14ac:dyDescent="0.15">
      <c r="A80" s="164" t="str">
        <f>'Historical Data'!A95</f>
        <v>Project planning</v>
      </c>
      <c r="D80" s="23">
        <f>COUNTIF('Change Log'!$F$60:$F$60,A80)</f>
        <v>0</v>
      </c>
      <c r="E80" s="23">
        <f>D80+'Historical Data'!E95</f>
        <v>0</v>
      </c>
    </row>
    <row r="81" spans="1:5" x14ac:dyDescent="0.15">
      <c r="A81" s="164" t="str">
        <f>'Historical Data'!A96</f>
        <v>Interation planning</v>
      </c>
      <c r="D81" s="23">
        <f>COUNTIF('Change Log'!$F$60:$F$60,A81)</f>
        <v>0</v>
      </c>
      <c r="E81" s="23">
        <f>D81+'Historical Data'!E96</f>
        <v>0</v>
      </c>
    </row>
    <row r="82" spans="1:5" x14ac:dyDescent="0.15">
      <c r="A82" s="164" t="str">
        <f>'Historical Data'!A97</f>
        <v>Construction</v>
      </c>
      <c r="D82" s="23">
        <f>COUNTIF('Change Log'!$F$60:$F$60,A82)</f>
        <v>0</v>
      </c>
      <c r="E82" s="23">
        <f>D82+'Historical Data'!E97</f>
        <v>0</v>
      </c>
    </row>
    <row r="83" spans="1:5" x14ac:dyDescent="0.15">
      <c r="A83" s="164" t="str">
        <f>'Historical Data'!A98</f>
        <v>Refactoring</v>
      </c>
      <c r="D83" s="23">
        <f>COUNTIF('Change Log'!$F$60:$F$60,A83)</f>
        <v>0</v>
      </c>
      <c r="E83" s="23">
        <f>D83+'Historical Data'!E98</f>
        <v>0</v>
      </c>
    </row>
    <row r="84" spans="1:5" x14ac:dyDescent="0.15">
      <c r="A84" s="164" t="str">
        <f>'Historical Data'!A99</f>
        <v>Review</v>
      </c>
      <c r="D84" s="23">
        <f>COUNTIF('Change Log'!$F$60:$F$60,A84)</f>
        <v>0</v>
      </c>
      <c r="E84" s="23">
        <f>D84+'Historical Data'!E99</f>
        <v>0</v>
      </c>
    </row>
    <row r="85" spans="1:5" x14ac:dyDescent="0.15">
      <c r="A85" s="164" t="str">
        <f>'Historical Data'!A100</f>
        <v>Integration test</v>
      </c>
      <c r="D85" s="23">
        <f>COUNTIF('Change Log'!$F$60:$F$60,A85)</f>
        <v>0</v>
      </c>
      <c r="E85" s="23">
        <f>D85+'Historical Data'!E100</f>
        <v>0</v>
      </c>
    </row>
    <row r="86" spans="1:5" x14ac:dyDescent="0.15">
      <c r="A86" s="164" t="str">
        <f>'Historical Data'!A101</f>
        <v>Repatterning</v>
      </c>
      <c r="D86" s="23">
        <f>COUNTIF('Change Log'!$F$60:$F$60,A86)</f>
        <v>0</v>
      </c>
      <c r="E86" s="23">
        <f>D86+'Historical Data'!E101</f>
        <v>0</v>
      </c>
    </row>
    <row r="87" spans="1:5" x14ac:dyDescent="0.15">
      <c r="A87" s="164" t="str">
        <f>'Historical Data'!A102</f>
        <v>Postmortem</v>
      </c>
      <c r="D87" s="23">
        <f>COUNTIF('Change Log'!$F$60:$F$60,A87)</f>
        <v>0</v>
      </c>
      <c r="E87" s="23">
        <f>D87+'Historical Data'!E102</f>
        <v>0</v>
      </c>
    </row>
    <row r="88" spans="1:5" x14ac:dyDescent="0.15">
      <c r="A88" s="164" t="str">
        <f>'Historical Data'!A103</f>
        <v>Sandbox</v>
      </c>
      <c r="D88" s="23">
        <f>COUNTIF('Change Log'!$F$60:$F$60,A88)</f>
        <v>0</v>
      </c>
      <c r="E88" s="23">
        <f>D88+'Historical Data'!E103</f>
        <v>0</v>
      </c>
    </row>
    <row r="89" spans="1:5" x14ac:dyDescent="0.15">
      <c r="A89" s="164" t="str">
        <f>'Historical Data'!A104</f>
        <v>TOTAL</v>
      </c>
      <c r="D89" s="23">
        <f>SUM(D78:D88)</f>
        <v>0</v>
      </c>
      <c r="E89" s="23">
        <f>D89+'Historical Data'!E104</f>
        <v>0</v>
      </c>
    </row>
    <row r="90" spans="1:5" x14ac:dyDescent="0.15">
      <c r="A90" s="164"/>
    </row>
    <row r="91" spans="1:5" x14ac:dyDescent="0.15">
      <c r="A91" s="164"/>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pageSetUpPr fitToPage="1"/>
  </sheetPr>
  <dimension ref="A1:M134"/>
  <sheetViews>
    <sheetView showGridLines="0" topLeftCell="A45" zoomScaleNormal="100" workbookViewId="0">
      <selection activeCell="K59" sqref="K59"/>
    </sheetView>
  </sheetViews>
  <sheetFormatPr baseColWidth="10" defaultColWidth="7.6640625" defaultRowHeight="13" x14ac:dyDescent="0.15"/>
  <cols>
    <col min="1" max="2" width="10.5" style="3" customWidth="1"/>
    <col min="3" max="3" width="17.83203125" style="3" customWidth="1"/>
    <col min="4" max="4" width="11.33203125" style="3" customWidth="1"/>
    <col min="5" max="5" width="10.5" style="3" hidden="1" customWidth="1"/>
    <col min="6" max="6" width="11.5" style="3" customWidth="1"/>
    <col min="7" max="7" width="12.1640625" style="3" hidden="1" customWidth="1"/>
    <col min="8" max="8" width="11.83203125" style="3" customWidth="1"/>
    <col min="9" max="9" width="11.1640625" style="3" customWidth="1"/>
    <col min="10" max="10" width="33.5" style="3" customWidth="1"/>
    <col min="11" max="11" width="28.5" style="3" customWidth="1"/>
    <col min="12" max="16384" width="7.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1"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Failed</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6"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6"/>
      <c r="K44" s="26"/>
    </row>
    <row r="45" spans="1:11" ht="20" x14ac:dyDescent="0.2">
      <c r="A45" s="379" t="s">
        <v>138</v>
      </c>
      <c r="B45" s="379"/>
      <c r="C45" s="379"/>
    </row>
    <row r="46" spans="1:11" ht="25" customHeight="1" x14ac:dyDescent="0.15">
      <c r="A46" s="393" t="s">
        <v>469</v>
      </c>
      <c r="B46" s="393"/>
      <c r="C46" s="393"/>
      <c r="D46" s="393"/>
      <c r="E46" s="393"/>
      <c r="F46" s="393"/>
      <c r="G46" s="393"/>
      <c r="H46" s="393"/>
      <c r="I46" s="393"/>
      <c r="J46" s="393"/>
    </row>
    <row r="47" spans="1:11" ht="13" customHeight="1" x14ac:dyDescent="0.15">
      <c r="A47" s="252"/>
      <c r="B47" s="281"/>
      <c r="C47" s="282" t="s">
        <v>478</v>
      </c>
      <c r="D47" s="405" t="s">
        <v>94</v>
      </c>
      <c r="E47" s="405"/>
      <c r="F47" s="405"/>
      <c r="G47" s="405"/>
      <c r="H47" s="405"/>
      <c r="I47" s="405"/>
      <c r="J47" s="405"/>
    </row>
    <row r="48" spans="1:11" ht="12" customHeight="1" x14ac:dyDescent="0.15">
      <c r="A48" s="252"/>
      <c r="B48" s="275"/>
      <c r="C48" s="275" t="str">
        <f>B19</f>
        <v>Requirements Change</v>
      </c>
      <c r="D48" s="393" t="str">
        <f>C19</f>
        <v>Changes to requirements</v>
      </c>
      <c r="E48" s="393"/>
      <c r="F48" s="393"/>
      <c r="G48" s="393"/>
      <c r="H48" s="393"/>
      <c r="I48" s="393"/>
      <c r="J48" s="393"/>
    </row>
    <row r="49" spans="1:13" ht="11" customHeight="1" x14ac:dyDescent="0.15">
      <c r="B49" s="275"/>
      <c r="C49" s="275" t="str">
        <f t="shared" ref="C49:C58" si="0">B20</f>
        <v>Requirements Clarification</v>
      </c>
      <c r="D49" s="393" t="str">
        <f t="shared" ref="D49:D58" si="1">C20</f>
        <v>Clarifications to requirements</v>
      </c>
      <c r="E49" s="393"/>
      <c r="F49" s="393"/>
      <c r="G49" s="393"/>
      <c r="H49" s="393"/>
      <c r="I49" s="393"/>
      <c r="J49" s="393"/>
    </row>
    <row r="50" spans="1:13" ht="11" customHeight="1" x14ac:dyDescent="0.15">
      <c r="B50" s="275"/>
      <c r="C50" s="275" t="str">
        <f t="shared" si="0"/>
        <v>Product syntax</v>
      </c>
      <c r="D50" s="393" t="str">
        <f t="shared" si="1"/>
        <v>Syntax flaws in the deliverable product</v>
      </c>
      <c r="E50" s="393"/>
      <c r="F50" s="393"/>
      <c r="G50" s="393"/>
      <c r="H50" s="393"/>
      <c r="I50" s="393"/>
      <c r="J50" s="393"/>
    </row>
    <row r="51" spans="1:13" ht="11" customHeight="1" x14ac:dyDescent="0.15">
      <c r="B51" s="275"/>
      <c r="C51" s="275" t="str">
        <f t="shared" si="0"/>
        <v>Product logic</v>
      </c>
      <c r="D51" s="393" t="str">
        <f t="shared" si="1"/>
        <v>Logic flaws in the deliverable product</v>
      </c>
      <c r="E51" s="393"/>
      <c r="F51" s="393"/>
      <c r="G51" s="393"/>
      <c r="H51" s="393"/>
      <c r="I51" s="393"/>
      <c r="J51" s="393"/>
    </row>
    <row r="52" spans="1:13" ht="11" customHeight="1" x14ac:dyDescent="0.15">
      <c r="B52" s="275"/>
      <c r="C52" s="275" t="str">
        <f t="shared" si="0"/>
        <v>Product interface</v>
      </c>
      <c r="D52" s="393" t="str">
        <f t="shared" si="1"/>
        <v>Flaws in the interface of a component of the deliverable product</v>
      </c>
      <c r="E52" s="393"/>
      <c r="F52" s="393"/>
      <c r="G52" s="393"/>
      <c r="H52" s="393"/>
      <c r="I52" s="393"/>
      <c r="J52" s="393"/>
    </row>
    <row r="53" spans="1:13" ht="11" customHeight="1" x14ac:dyDescent="0.15">
      <c r="B53" s="275"/>
      <c r="C53" s="275" t="str">
        <f t="shared" si="0"/>
        <v>Product checking</v>
      </c>
      <c r="D53" s="393" t="str">
        <f t="shared" si="1"/>
        <v>Flaws with boundary/type checking within a component of the deliverable product</v>
      </c>
      <c r="E53" s="393"/>
      <c r="F53" s="393"/>
      <c r="G53" s="393"/>
      <c r="H53" s="393"/>
      <c r="I53" s="393"/>
      <c r="J53" s="393"/>
    </row>
    <row r="54" spans="1:13" ht="11" customHeight="1" x14ac:dyDescent="0.15">
      <c r="B54" s="275"/>
      <c r="C54" s="275" t="str">
        <f t="shared" si="0"/>
        <v>Test syntax</v>
      </c>
      <c r="D54" s="393" t="str">
        <f t="shared" si="1"/>
        <v xml:space="preserve">Syntax flaws in the test code </v>
      </c>
      <c r="E54" s="393"/>
      <c r="F54" s="393"/>
      <c r="G54" s="393"/>
      <c r="H54" s="393"/>
      <c r="I54" s="393"/>
      <c r="J54" s="393"/>
    </row>
    <row r="55" spans="1:13" ht="11" customHeight="1" x14ac:dyDescent="0.15">
      <c r="B55" s="275"/>
      <c r="C55" s="275" t="str">
        <f t="shared" si="0"/>
        <v>Test logic</v>
      </c>
      <c r="D55" s="393" t="str">
        <f t="shared" si="1"/>
        <v>Logic flaws in the test code</v>
      </c>
      <c r="E55" s="393"/>
      <c r="F55" s="393"/>
      <c r="G55" s="393"/>
      <c r="H55" s="393"/>
      <c r="I55" s="393"/>
      <c r="J55" s="393"/>
    </row>
    <row r="56" spans="1:13" ht="11" customHeight="1" x14ac:dyDescent="0.15">
      <c r="B56" s="275"/>
      <c r="C56" s="275" t="str">
        <f t="shared" si="0"/>
        <v>Test interface</v>
      </c>
      <c r="D56" s="393" t="str">
        <f t="shared" si="1"/>
        <v>Flaws in the interface of a component of the test code</v>
      </c>
      <c r="E56" s="393"/>
      <c r="F56" s="393"/>
      <c r="G56" s="393"/>
      <c r="H56" s="393"/>
      <c r="I56" s="393"/>
      <c r="J56" s="393"/>
    </row>
    <row r="57" spans="1:13" ht="11" customHeight="1" x14ac:dyDescent="0.15">
      <c r="B57" s="275"/>
      <c r="C57" s="275" t="str">
        <f t="shared" si="0"/>
        <v>Test checking</v>
      </c>
      <c r="D57" s="393" t="str">
        <f t="shared" si="1"/>
        <v>Flaws with boundary/type checking within a component of the test code</v>
      </c>
      <c r="E57" s="393"/>
      <c r="F57" s="393"/>
      <c r="G57" s="393"/>
      <c r="H57" s="393"/>
      <c r="I57" s="393"/>
      <c r="J57" s="393"/>
    </row>
    <row r="58" spans="1:13" ht="11" customHeight="1" x14ac:dyDescent="0.15">
      <c r="B58" s="275"/>
      <c r="C58" s="275" t="str">
        <f t="shared" si="0"/>
        <v>Bad Smell</v>
      </c>
      <c r="D58" s="393" t="str">
        <f t="shared" si="1"/>
        <v>Refactoring changes (please note the bad smell in the defect description)</v>
      </c>
      <c r="E58" s="393"/>
      <c r="F58" s="393"/>
      <c r="G58" s="393"/>
      <c r="H58" s="393"/>
      <c r="I58" s="393"/>
      <c r="J58" s="393"/>
    </row>
    <row r="59" spans="1:13" s="4" customFormat="1" ht="32" customHeight="1" x14ac:dyDescent="0.15">
      <c r="A59" s="45" t="s">
        <v>91</v>
      </c>
      <c r="B59" s="45" t="s">
        <v>151</v>
      </c>
      <c r="C59" s="45" t="s">
        <v>92</v>
      </c>
      <c r="D59" s="45" t="s">
        <v>360</v>
      </c>
      <c r="E59" s="46" t="s">
        <v>73</v>
      </c>
      <c r="F59" s="46" t="s">
        <v>361</v>
      </c>
      <c r="G59" s="46" t="s">
        <v>74</v>
      </c>
      <c r="H59" s="46" t="s">
        <v>93</v>
      </c>
      <c r="I59" s="46" t="s">
        <v>75</v>
      </c>
      <c r="J59" s="47" t="s">
        <v>94</v>
      </c>
      <c r="K59" s="6"/>
      <c r="L59" s="6"/>
      <c r="M59" s="6"/>
    </row>
    <row r="60" spans="1:13" s="4" customFormat="1" ht="14" x14ac:dyDescent="0.15">
      <c r="A60" s="39">
        <f>1</f>
        <v>1</v>
      </c>
      <c r="B60" s="10"/>
      <c r="C60" s="5"/>
      <c r="D60" s="5"/>
      <c r="E60" s="5"/>
      <c r="F60" s="5"/>
      <c r="G60" s="5"/>
      <c r="H60" s="7"/>
      <c r="I60" s="7"/>
      <c r="J60" s="174"/>
      <c r="K60" s="30" t="str">
        <f ca="1">IF(ISBLANK(I60),"",IF(I60=A60,"&lt;-- Circular reference",IF(ISBLANK(OFFSET($C$59,I60,0)),"&lt;-- Invalid reference","")))</f>
        <v/>
      </c>
      <c r="L60" s="30"/>
      <c r="M60" s="30"/>
    </row>
    <row r="61" spans="1:13" s="4" customFormat="1" ht="14" x14ac:dyDescent="0.15">
      <c r="A61" s="39">
        <f t="shared" ref="A61:A92" si="2">A60+1</f>
        <v>2</v>
      </c>
      <c r="B61" s="10"/>
      <c r="C61" s="5"/>
      <c r="D61" s="5"/>
      <c r="E61" s="5"/>
      <c r="F61" s="5"/>
      <c r="G61" s="5"/>
      <c r="H61" s="7"/>
      <c r="I61" s="7"/>
      <c r="J61" s="174"/>
      <c r="K61" s="30" t="str">
        <f t="shared" ref="K61:K109" ca="1" si="3">IF(ISBLANK(I61),"",IF(I61=A61,"&lt;-- Circular reference",IF(ISBLANK(OFFSET($C$59,I61,0)),"&lt;-- Invalid reference","")))</f>
        <v/>
      </c>
      <c r="L61" s="30"/>
      <c r="M61" s="30"/>
    </row>
    <row r="62" spans="1:13" s="4" customFormat="1" ht="14" x14ac:dyDescent="0.15">
      <c r="A62" s="39">
        <f t="shared" si="2"/>
        <v>3</v>
      </c>
      <c r="B62" s="10"/>
      <c r="C62" s="5"/>
      <c r="D62" s="5"/>
      <c r="E62" s="5"/>
      <c r="F62" s="5"/>
      <c r="G62" s="5"/>
      <c r="H62" s="7"/>
      <c r="I62" s="7"/>
      <c r="J62" s="174"/>
      <c r="K62" s="30" t="str">
        <f t="shared" ca="1" si="3"/>
        <v/>
      </c>
      <c r="L62" s="30"/>
      <c r="M62" s="30"/>
    </row>
    <row r="63" spans="1:13" s="4" customFormat="1" ht="14" x14ac:dyDescent="0.15">
      <c r="A63" s="39">
        <f t="shared" si="2"/>
        <v>4</v>
      </c>
      <c r="B63" s="10"/>
      <c r="C63" s="5"/>
      <c r="D63" s="5"/>
      <c r="E63" s="5"/>
      <c r="F63" s="5"/>
      <c r="G63" s="5"/>
      <c r="H63" s="7"/>
      <c r="I63" s="7"/>
      <c r="J63" s="174"/>
      <c r="K63" s="30" t="str">
        <f t="shared" ca="1" si="3"/>
        <v/>
      </c>
      <c r="L63" s="30"/>
      <c r="M63" s="30"/>
    </row>
    <row r="64" spans="1:13" s="4" customFormat="1" ht="14" x14ac:dyDescent="0.15">
      <c r="A64" s="39">
        <f t="shared" si="2"/>
        <v>5</v>
      </c>
      <c r="B64" s="10"/>
      <c r="C64" s="5"/>
      <c r="D64" s="5"/>
      <c r="E64" s="5"/>
      <c r="F64" s="5"/>
      <c r="G64" s="5"/>
      <c r="H64" s="7"/>
      <c r="I64" s="7"/>
      <c r="J64" s="174"/>
      <c r="K64" s="30" t="str">
        <f t="shared" ca="1" si="3"/>
        <v/>
      </c>
      <c r="L64" s="30"/>
      <c r="M64" s="30"/>
    </row>
    <row r="65" spans="1:13" s="4" customFormat="1" ht="14" x14ac:dyDescent="0.15">
      <c r="A65" s="39">
        <f t="shared" si="2"/>
        <v>6</v>
      </c>
      <c r="B65" s="10"/>
      <c r="C65" s="5"/>
      <c r="D65" s="5"/>
      <c r="E65" s="5"/>
      <c r="F65" s="5"/>
      <c r="G65" s="5"/>
      <c r="H65" s="7"/>
      <c r="I65" s="7"/>
      <c r="J65" s="174"/>
      <c r="K65" s="30" t="str">
        <f t="shared" ca="1" si="3"/>
        <v/>
      </c>
      <c r="L65" s="30"/>
      <c r="M65" s="30"/>
    </row>
    <row r="66" spans="1:13" s="4" customFormat="1" ht="14" x14ac:dyDescent="0.15">
      <c r="A66" s="39">
        <f t="shared" si="2"/>
        <v>7</v>
      </c>
      <c r="B66" s="10"/>
      <c r="C66" s="5"/>
      <c r="D66" s="5"/>
      <c r="E66" s="5"/>
      <c r="F66" s="5"/>
      <c r="G66" s="5"/>
      <c r="H66" s="7"/>
      <c r="I66" s="7"/>
      <c r="J66" s="174"/>
      <c r="K66" s="30" t="str">
        <f t="shared" ca="1" si="3"/>
        <v/>
      </c>
      <c r="L66" s="30"/>
      <c r="M66" s="30"/>
    </row>
    <row r="67" spans="1:13" s="4" customFormat="1" ht="14" x14ac:dyDescent="0.15">
      <c r="A67" s="39">
        <f t="shared" si="2"/>
        <v>8</v>
      </c>
      <c r="B67" s="10"/>
      <c r="C67" s="5"/>
      <c r="D67" s="5"/>
      <c r="E67" s="5"/>
      <c r="F67" s="5"/>
      <c r="G67" s="5"/>
      <c r="H67" s="7"/>
      <c r="I67" s="7"/>
      <c r="J67" s="174"/>
      <c r="K67" s="30" t="str">
        <f t="shared" ca="1" si="3"/>
        <v/>
      </c>
      <c r="L67" s="30"/>
      <c r="M67" s="30"/>
    </row>
    <row r="68" spans="1:13" s="4" customFormat="1" ht="14" x14ac:dyDescent="0.15">
      <c r="A68" s="39">
        <f t="shared" si="2"/>
        <v>9</v>
      </c>
      <c r="B68" s="10"/>
      <c r="C68" s="5"/>
      <c r="D68" s="5"/>
      <c r="E68" s="5"/>
      <c r="F68" s="5"/>
      <c r="G68" s="5"/>
      <c r="H68" s="7"/>
      <c r="I68" s="7"/>
      <c r="J68" s="174"/>
      <c r="K68" s="30" t="str">
        <f t="shared" ca="1" si="3"/>
        <v/>
      </c>
      <c r="L68" s="30"/>
      <c r="M68" s="30"/>
    </row>
    <row r="69" spans="1:13" s="4" customFormat="1" ht="14" x14ac:dyDescent="0.15">
      <c r="A69" s="39">
        <f t="shared" si="2"/>
        <v>10</v>
      </c>
      <c r="B69" s="10"/>
      <c r="C69" s="5"/>
      <c r="D69" s="5"/>
      <c r="E69" s="5"/>
      <c r="F69" s="5"/>
      <c r="G69" s="5"/>
      <c r="H69" s="7"/>
      <c r="I69" s="7"/>
      <c r="J69" s="174"/>
      <c r="K69" s="30" t="str">
        <f t="shared" ca="1" si="3"/>
        <v/>
      </c>
      <c r="L69" s="30"/>
      <c r="M69" s="30"/>
    </row>
    <row r="70" spans="1:13" s="4" customFormat="1" ht="14" x14ac:dyDescent="0.15">
      <c r="A70" s="39">
        <f t="shared" si="2"/>
        <v>11</v>
      </c>
      <c r="B70" s="10"/>
      <c r="C70" s="5"/>
      <c r="D70" s="5"/>
      <c r="E70" s="5"/>
      <c r="F70" s="5"/>
      <c r="G70" s="5"/>
      <c r="H70" s="7"/>
      <c r="I70" s="7"/>
      <c r="J70" s="174"/>
      <c r="K70" s="30" t="str">
        <f t="shared" ca="1" si="3"/>
        <v/>
      </c>
      <c r="L70" s="30"/>
      <c r="M70" s="30"/>
    </row>
    <row r="71" spans="1:13" s="4" customFormat="1" ht="14" x14ac:dyDescent="0.15">
      <c r="A71" s="39">
        <f t="shared" si="2"/>
        <v>12</v>
      </c>
      <c r="B71" s="10"/>
      <c r="C71" s="5"/>
      <c r="D71" s="5"/>
      <c r="E71" s="5"/>
      <c r="F71" s="5"/>
      <c r="G71" s="5"/>
      <c r="H71" s="7"/>
      <c r="I71" s="7"/>
      <c r="J71" s="174"/>
      <c r="K71" s="30" t="str">
        <f t="shared" ca="1" si="3"/>
        <v/>
      </c>
      <c r="L71" s="30"/>
      <c r="M71" s="30"/>
    </row>
    <row r="72" spans="1:13" s="4" customFormat="1" ht="14" x14ac:dyDescent="0.15">
      <c r="A72" s="39">
        <f t="shared" si="2"/>
        <v>13</v>
      </c>
      <c r="B72" s="10"/>
      <c r="C72" s="5"/>
      <c r="D72" s="5"/>
      <c r="E72" s="5"/>
      <c r="F72" s="5"/>
      <c r="G72" s="5"/>
      <c r="H72" s="7"/>
      <c r="I72" s="7"/>
      <c r="J72" s="174"/>
      <c r="K72" s="30" t="str">
        <f t="shared" ca="1" si="3"/>
        <v/>
      </c>
      <c r="L72" s="30"/>
      <c r="M72" s="30"/>
    </row>
    <row r="73" spans="1:13" s="4" customFormat="1" ht="14" x14ac:dyDescent="0.15">
      <c r="A73" s="39">
        <f t="shared" si="2"/>
        <v>14</v>
      </c>
      <c r="B73" s="10"/>
      <c r="C73" s="5"/>
      <c r="D73" s="5"/>
      <c r="E73" s="5"/>
      <c r="F73" s="5"/>
      <c r="G73" s="5"/>
      <c r="H73" s="7"/>
      <c r="I73" s="7"/>
      <c r="J73" s="174"/>
      <c r="K73" s="30" t="str">
        <f t="shared" ca="1" si="3"/>
        <v/>
      </c>
      <c r="L73" s="30"/>
      <c r="M73" s="30"/>
    </row>
    <row r="74" spans="1:13" s="4" customFormat="1" ht="14" x14ac:dyDescent="0.15">
      <c r="A74" s="39">
        <f t="shared" si="2"/>
        <v>15</v>
      </c>
      <c r="B74" s="10"/>
      <c r="C74" s="5"/>
      <c r="D74" s="5"/>
      <c r="E74" s="5"/>
      <c r="F74" s="5"/>
      <c r="G74" s="5"/>
      <c r="H74" s="7"/>
      <c r="I74" s="7"/>
      <c r="J74" s="174"/>
      <c r="K74" s="30" t="str">
        <f t="shared" ca="1" si="3"/>
        <v/>
      </c>
      <c r="L74" s="30"/>
      <c r="M74" s="30"/>
    </row>
    <row r="75" spans="1:13" s="4" customFormat="1" ht="14" x14ac:dyDescent="0.15">
      <c r="A75" s="39">
        <f t="shared" si="2"/>
        <v>16</v>
      </c>
      <c r="B75" s="10"/>
      <c r="C75" s="5"/>
      <c r="D75" s="5"/>
      <c r="E75" s="5"/>
      <c r="F75" s="5"/>
      <c r="G75" s="5"/>
      <c r="H75" s="7"/>
      <c r="I75" s="7"/>
      <c r="J75" s="174"/>
      <c r="K75" s="30" t="str">
        <f t="shared" ca="1" si="3"/>
        <v/>
      </c>
      <c r="L75" s="30"/>
      <c r="M75" s="30"/>
    </row>
    <row r="76" spans="1:13" s="4" customFormat="1" ht="14" x14ac:dyDescent="0.15">
      <c r="A76" s="39">
        <f t="shared" si="2"/>
        <v>17</v>
      </c>
      <c r="B76" s="10"/>
      <c r="C76" s="5"/>
      <c r="D76" s="5"/>
      <c r="E76" s="5"/>
      <c r="F76" s="5"/>
      <c r="G76" s="5"/>
      <c r="H76" s="7"/>
      <c r="I76" s="7"/>
      <c r="J76" s="174"/>
      <c r="K76" s="30" t="str">
        <f t="shared" ca="1" si="3"/>
        <v/>
      </c>
      <c r="L76" s="30"/>
      <c r="M76" s="30"/>
    </row>
    <row r="77" spans="1:13" s="4" customFormat="1" ht="14" x14ac:dyDescent="0.15">
      <c r="A77" s="39">
        <f t="shared" si="2"/>
        <v>18</v>
      </c>
      <c r="B77" s="10"/>
      <c r="C77" s="5"/>
      <c r="D77" s="5"/>
      <c r="E77" s="5"/>
      <c r="F77" s="5"/>
      <c r="G77" s="5"/>
      <c r="H77" s="7"/>
      <c r="I77" s="7"/>
      <c r="J77" s="174"/>
      <c r="K77" s="30" t="str">
        <f t="shared" ca="1" si="3"/>
        <v/>
      </c>
      <c r="L77" s="30"/>
      <c r="M77" s="30"/>
    </row>
    <row r="78" spans="1:13" s="4" customFormat="1" ht="14" x14ac:dyDescent="0.15">
      <c r="A78" s="39">
        <f t="shared" si="2"/>
        <v>19</v>
      </c>
      <c r="B78" s="10"/>
      <c r="C78" s="5"/>
      <c r="D78" s="5"/>
      <c r="E78" s="5"/>
      <c r="F78" s="5"/>
      <c r="G78" s="5"/>
      <c r="H78" s="7"/>
      <c r="I78" s="7"/>
      <c r="J78" s="174"/>
      <c r="K78" s="30" t="str">
        <f t="shared" ca="1" si="3"/>
        <v/>
      </c>
      <c r="L78" s="30"/>
      <c r="M78" s="30"/>
    </row>
    <row r="79" spans="1:13" s="4" customFormat="1" ht="14" x14ac:dyDescent="0.15">
      <c r="A79" s="39">
        <f t="shared" si="2"/>
        <v>20</v>
      </c>
      <c r="B79" s="10"/>
      <c r="C79" s="5"/>
      <c r="D79" s="5"/>
      <c r="E79" s="5"/>
      <c r="F79" s="5"/>
      <c r="G79" s="5"/>
      <c r="H79" s="7"/>
      <c r="I79" s="7"/>
      <c r="J79" s="174"/>
      <c r="K79" s="30" t="str">
        <f t="shared" ca="1" si="3"/>
        <v/>
      </c>
      <c r="L79" s="30"/>
      <c r="M79" s="30"/>
    </row>
    <row r="80" spans="1:13" s="4" customFormat="1" ht="14" x14ac:dyDescent="0.15">
      <c r="A80" s="39">
        <f t="shared" si="2"/>
        <v>21</v>
      </c>
      <c r="B80" s="10"/>
      <c r="C80" s="5"/>
      <c r="D80" s="5"/>
      <c r="E80" s="5"/>
      <c r="F80" s="5"/>
      <c r="G80" s="5"/>
      <c r="H80" s="7"/>
      <c r="I80" s="7"/>
      <c r="J80" s="174"/>
      <c r="K80" s="30" t="str">
        <f t="shared" ca="1" si="3"/>
        <v/>
      </c>
      <c r="L80" s="30"/>
      <c r="M80" s="30"/>
    </row>
    <row r="81" spans="1:13" s="4" customFormat="1" ht="14" x14ac:dyDescent="0.15">
      <c r="A81" s="39">
        <f t="shared" si="2"/>
        <v>22</v>
      </c>
      <c r="B81" s="10"/>
      <c r="C81" s="5"/>
      <c r="D81" s="5"/>
      <c r="E81" s="5"/>
      <c r="F81" s="5"/>
      <c r="G81" s="5"/>
      <c r="H81" s="7"/>
      <c r="I81" s="7"/>
      <c r="J81" s="174"/>
      <c r="K81" s="30" t="str">
        <f t="shared" ca="1" si="3"/>
        <v/>
      </c>
      <c r="L81" s="30"/>
      <c r="M81" s="30"/>
    </row>
    <row r="82" spans="1:13" s="4" customFormat="1" ht="14" x14ac:dyDescent="0.15">
      <c r="A82" s="39">
        <f t="shared" si="2"/>
        <v>23</v>
      </c>
      <c r="B82" s="10"/>
      <c r="C82" s="5"/>
      <c r="D82" s="5"/>
      <c r="E82" s="5"/>
      <c r="F82" s="5"/>
      <c r="G82" s="5"/>
      <c r="H82" s="7"/>
      <c r="I82" s="7"/>
      <c r="J82" s="174"/>
      <c r="K82" s="30" t="str">
        <f t="shared" ca="1" si="3"/>
        <v/>
      </c>
      <c r="L82" s="30"/>
      <c r="M82" s="30"/>
    </row>
    <row r="83" spans="1:13" s="4" customFormat="1" ht="14" x14ac:dyDescent="0.15">
      <c r="A83" s="39">
        <f t="shared" si="2"/>
        <v>24</v>
      </c>
      <c r="B83" s="10"/>
      <c r="C83" s="5"/>
      <c r="D83" s="5"/>
      <c r="E83" s="5"/>
      <c r="F83" s="5"/>
      <c r="G83" s="5"/>
      <c r="H83" s="7"/>
      <c r="I83" s="7"/>
      <c r="J83" s="174"/>
      <c r="K83" s="30" t="str">
        <f t="shared" ca="1" si="3"/>
        <v/>
      </c>
      <c r="L83" s="30"/>
      <c r="M83" s="30"/>
    </row>
    <row r="84" spans="1:13" s="4" customFormat="1" ht="14" x14ac:dyDescent="0.15">
      <c r="A84" s="39">
        <f t="shared" si="2"/>
        <v>25</v>
      </c>
      <c r="B84" s="10"/>
      <c r="C84" s="5"/>
      <c r="D84" s="5"/>
      <c r="E84" s="5"/>
      <c r="F84" s="5"/>
      <c r="G84" s="5"/>
      <c r="H84" s="7"/>
      <c r="I84" s="7"/>
      <c r="J84" s="174"/>
      <c r="K84" s="30" t="str">
        <f t="shared" ca="1" si="3"/>
        <v/>
      </c>
      <c r="L84" s="30"/>
      <c r="M84" s="30"/>
    </row>
    <row r="85" spans="1:13" s="4" customFormat="1" ht="14" x14ac:dyDescent="0.15">
      <c r="A85" s="39">
        <f t="shared" si="2"/>
        <v>26</v>
      </c>
      <c r="B85" s="10"/>
      <c r="C85" s="5"/>
      <c r="D85" s="5"/>
      <c r="E85" s="5"/>
      <c r="F85" s="5"/>
      <c r="G85" s="5"/>
      <c r="H85" s="7"/>
      <c r="I85" s="7"/>
      <c r="J85" s="174"/>
      <c r="K85" s="30" t="str">
        <f t="shared" ca="1" si="3"/>
        <v/>
      </c>
      <c r="L85" s="30"/>
      <c r="M85" s="30"/>
    </row>
    <row r="86" spans="1:13" s="4" customFormat="1" ht="14" x14ac:dyDescent="0.15">
      <c r="A86" s="39">
        <f t="shared" si="2"/>
        <v>27</v>
      </c>
      <c r="B86" s="10"/>
      <c r="C86" s="5"/>
      <c r="D86" s="5"/>
      <c r="E86" s="5"/>
      <c r="F86" s="5"/>
      <c r="G86" s="5"/>
      <c r="H86" s="7"/>
      <c r="I86" s="7"/>
      <c r="J86" s="174"/>
      <c r="K86" s="30" t="str">
        <f t="shared" ca="1" si="3"/>
        <v/>
      </c>
      <c r="L86" s="30"/>
      <c r="M86" s="30"/>
    </row>
    <row r="87" spans="1:13" s="4" customFormat="1" ht="14" x14ac:dyDescent="0.15">
      <c r="A87" s="39">
        <f t="shared" si="2"/>
        <v>28</v>
      </c>
      <c r="B87" s="10"/>
      <c r="C87" s="5"/>
      <c r="D87" s="5"/>
      <c r="E87" s="5"/>
      <c r="F87" s="5"/>
      <c r="G87" s="5"/>
      <c r="H87" s="7"/>
      <c r="I87" s="7"/>
      <c r="J87" s="174"/>
      <c r="K87" s="30" t="str">
        <f t="shared" ca="1" si="3"/>
        <v/>
      </c>
      <c r="L87" s="30"/>
      <c r="M87" s="30"/>
    </row>
    <row r="88" spans="1:13" s="4" customFormat="1" ht="14" x14ac:dyDescent="0.15">
      <c r="A88" s="39">
        <f t="shared" si="2"/>
        <v>29</v>
      </c>
      <c r="B88" s="10"/>
      <c r="C88" s="5"/>
      <c r="D88" s="5"/>
      <c r="E88" s="5"/>
      <c r="F88" s="5"/>
      <c r="G88" s="5"/>
      <c r="H88" s="7"/>
      <c r="I88" s="7"/>
      <c r="J88" s="174"/>
      <c r="K88" s="30" t="str">
        <f t="shared" ca="1" si="3"/>
        <v/>
      </c>
      <c r="L88" s="30"/>
      <c r="M88" s="30"/>
    </row>
    <row r="89" spans="1:13" s="4" customFormat="1" ht="14" x14ac:dyDescent="0.15">
      <c r="A89" s="39">
        <f t="shared" si="2"/>
        <v>30</v>
      </c>
      <c r="B89" s="10"/>
      <c r="C89" s="5"/>
      <c r="D89" s="5"/>
      <c r="E89" s="5"/>
      <c r="F89" s="5"/>
      <c r="G89" s="5"/>
      <c r="H89" s="7"/>
      <c r="I89" s="7"/>
      <c r="J89" s="174"/>
      <c r="K89" s="30" t="str">
        <f t="shared" ca="1" si="3"/>
        <v/>
      </c>
      <c r="L89" s="30"/>
      <c r="M89" s="30"/>
    </row>
    <row r="90" spans="1:13" s="4" customFormat="1" ht="14" x14ac:dyDescent="0.15">
      <c r="A90" s="39">
        <f t="shared" si="2"/>
        <v>31</v>
      </c>
      <c r="B90" s="10"/>
      <c r="C90" s="5"/>
      <c r="D90" s="5"/>
      <c r="E90" s="5"/>
      <c r="F90" s="5"/>
      <c r="G90" s="5"/>
      <c r="H90" s="7"/>
      <c r="I90" s="7"/>
      <c r="J90" s="174"/>
      <c r="K90" s="30" t="str">
        <f t="shared" ca="1" si="3"/>
        <v/>
      </c>
      <c r="L90" s="30"/>
      <c r="M90" s="30"/>
    </row>
    <row r="91" spans="1:13" s="4" customFormat="1" ht="14" x14ac:dyDescent="0.15">
      <c r="A91" s="39">
        <f t="shared" si="2"/>
        <v>32</v>
      </c>
      <c r="B91" s="10"/>
      <c r="C91" s="5"/>
      <c r="D91" s="5"/>
      <c r="E91" s="5"/>
      <c r="F91" s="5"/>
      <c r="G91" s="5"/>
      <c r="H91" s="7"/>
      <c r="I91" s="7"/>
      <c r="J91" s="174"/>
      <c r="K91" s="30" t="str">
        <f t="shared" ca="1" si="3"/>
        <v/>
      </c>
      <c r="L91" s="30"/>
      <c r="M91" s="30"/>
    </row>
    <row r="92" spans="1:13" s="4" customFormat="1" ht="14" x14ac:dyDescent="0.15">
      <c r="A92" s="39">
        <f t="shared" si="2"/>
        <v>33</v>
      </c>
      <c r="B92" s="10"/>
      <c r="C92" s="5"/>
      <c r="D92" s="5"/>
      <c r="E92" s="5"/>
      <c r="F92" s="5"/>
      <c r="G92" s="5"/>
      <c r="H92" s="7"/>
      <c r="I92" s="7"/>
      <c r="J92" s="174"/>
      <c r="K92" s="30" t="str">
        <f t="shared" ca="1" si="3"/>
        <v/>
      </c>
      <c r="L92" s="30"/>
      <c r="M92" s="30"/>
    </row>
    <row r="93" spans="1:13" s="4" customFormat="1" ht="14" x14ac:dyDescent="0.15">
      <c r="A93" s="39">
        <f t="shared" ref="A93:A124" si="4">A92+1</f>
        <v>34</v>
      </c>
      <c r="B93" s="10"/>
      <c r="C93" s="5"/>
      <c r="D93" s="5"/>
      <c r="E93" s="5"/>
      <c r="F93" s="5"/>
      <c r="G93" s="5"/>
      <c r="H93" s="7"/>
      <c r="I93" s="7"/>
      <c r="J93" s="174"/>
      <c r="K93" s="30" t="str">
        <f t="shared" ca="1" si="3"/>
        <v/>
      </c>
      <c r="L93" s="30"/>
      <c r="M93" s="30"/>
    </row>
    <row r="94" spans="1:13" s="4" customFormat="1" ht="14" x14ac:dyDescent="0.15">
      <c r="A94" s="39">
        <f t="shared" si="4"/>
        <v>35</v>
      </c>
      <c r="B94" s="10"/>
      <c r="C94" s="5"/>
      <c r="D94" s="5"/>
      <c r="E94" s="5"/>
      <c r="F94" s="5"/>
      <c r="G94" s="5"/>
      <c r="H94" s="7"/>
      <c r="I94" s="7"/>
      <c r="J94" s="174"/>
      <c r="K94" s="30" t="str">
        <f t="shared" ca="1" si="3"/>
        <v/>
      </c>
      <c r="L94" s="30"/>
      <c r="M94" s="30"/>
    </row>
    <row r="95" spans="1:13" s="4" customFormat="1" ht="14" x14ac:dyDescent="0.15">
      <c r="A95" s="39">
        <f t="shared" si="4"/>
        <v>36</v>
      </c>
      <c r="B95" s="10"/>
      <c r="C95" s="5"/>
      <c r="D95" s="5"/>
      <c r="E95" s="5"/>
      <c r="F95" s="5"/>
      <c r="G95" s="5"/>
      <c r="H95" s="7"/>
      <c r="I95" s="7"/>
      <c r="J95" s="174"/>
      <c r="K95" s="30" t="str">
        <f t="shared" ca="1" si="3"/>
        <v/>
      </c>
      <c r="L95" s="30"/>
      <c r="M95" s="30"/>
    </row>
    <row r="96" spans="1:13" s="4" customFormat="1" ht="14" x14ac:dyDescent="0.15">
      <c r="A96" s="39">
        <f t="shared" si="4"/>
        <v>37</v>
      </c>
      <c r="B96" s="10"/>
      <c r="C96" s="5"/>
      <c r="D96" s="5"/>
      <c r="E96" s="5"/>
      <c r="F96" s="5"/>
      <c r="G96" s="5"/>
      <c r="H96" s="7"/>
      <c r="I96" s="7"/>
      <c r="J96" s="174"/>
      <c r="K96" s="30" t="str">
        <f t="shared" ca="1" si="3"/>
        <v/>
      </c>
      <c r="L96" s="30"/>
      <c r="M96" s="30"/>
    </row>
    <row r="97" spans="1:13" s="4" customFormat="1" ht="14" x14ac:dyDescent="0.15">
      <c r="A97" s="39">
        <f t="shared" si="4"/>
        <v>38</v>
      </c>
      <c r="B97" s="10"/>
      <c r="C97" s="5"/>
      <c r="D97" s="5"/>
      <c r="E97" s="5"/>
      <c r="F97" s="5"/>
      <c r="G97" s="5"/>
      <c r="H97" s="7"/>
      <c r="I97" s="7"/>
      <c r="J97" s="174"/>
      <c r="K97" s="30" t="str">
        <f t="shared" ca="1" si="3"/>
        <v/>
      </c>
      <c r="L97" s="30"/>
      <c r="M97" s="30"/>
    </row>
    <row r="98" spans="1:13" s="4" customFormat="1" ht="14" x14ac:dyDescent="0.15">
      <c r="A98" s="39">
        <f t="shared" si="4"/>
        <v>39</v>
      </c>
      <c r="B98" s="10"/>
      <c r="C98" s="5"/>
      <c r="D98" s="5"/>
      <c r="E98" s="5"/>
      <c r="F98" s="5"/>
      <c r="G98" s="5"/>
      <c r="H98" s="7"/>
      <c r="I98" s="7"/>
      <c r="J98" s="174"/>
      <c r="K98" s="30" t="str">
        <f t="shared" ca="1" si="3"/>
        <v/>
      </c>
      <c r="L98" s="30"/>
      <c r="M98" s="30"/>
    </row>
    <row r="99" spans="1:13" s="4" customFormat="1" ht="14" x14ac:dyDescent="0.15">
      <c r="A99" s="39">
        <f t="shared" si="4"/>
        <v>40</v>
      </c>
      <c r="B99" s="10"/>
      <c r="C99" s="5"/>
      <c r="D99" s="5"/>
      <c r="E99" s="5"/>
      <c r="F99" s="5"/>
      <c r="G99" s="5"/>
      <c r="H99" s="7"/>
      <c r="I99" s="7"/>
      <c r="J99" s="174"/>
      <c r="K99" s="30" t="str">
        <f t="shared" ca="1" si="3"/>
        <v/>
      </c>
      <c r="L99" s="30"/>
      <c r="M99" s="30"/>
    </row>
    <row r="100" spans="1:13" s="4" customFormat="1" ht="14" x14ac:dyDescent="0.15">
      <c r="A100" s="39">
        <f t="shared" si="4"/>
        <v>41</v>
      </c>
      <c r="B100" s="10"/>
      <c r="C100" s="5"/>
      <c r="D100" s="5"/>
      <c r="E100" s="5"/>
      <c r="F100" s="5"/>
      <c r="G100" s="5"/>
      <c r="H100" s="7"/>
      <c r="I100" s="7"/>
      <c r="J100" s="174"/>
      <c r="K100" s="30" t="str">
        <f t="shared" ca="1" si="3"/>
        <v/>
      </c>
      <c r="L100" s="30"/>
      <c r="M100" s="30"/>
    </row>
    <row r="101" spans="1:13" s="4" customFormat="1" ht="14" x14ac:dyDescent="0.15">
      <c r="A101" s="39">
        <f t="shared" si="4"/>
        <v>42</v>
      </c>
      <c r="B101" s="10"/>
      <c r="C101" s="5"/>
      <c r="D101" s="5"/>
      <c r="E101" s="5"/>
      <c r="F101" s="5"/>
      <c r="G101" s="5"/>
      <c r="H101" s="7"/>
      <c r="I101" s="7"/>
      <c r="J101" s="174"/>
      <c r="K101" s="30" t="str">
        <f t="shared" ca="1" si="3"/>
        <v/>
      </c>
      <c r="L101" s="30"/>
      <c r="M101" s="30"/>
    </row>
    <row r="102" spans="1:13" s="4" customFormat="1" ht="14" x14ac:dyDescent="0.15">
      <c r="A102" s="39">
        <f t="shared" si="4"/>
        <v>43</v>
      </c>
      <c r="B102" s="10"/>
      <c r="C102" s="5"/>
      <c r="D102" s="5"/>
      <c r="E102" s="5"/>
      <c r="F102" s="5"/>
      <c r="G102" s="5"/>
      <c r="H102" s="7"/>
      <c r="I102" s="7"/>
      <c r="J102" s="174"/>
      <c r="K102" s="30" t="str">
        <f t="shared" ca="1" si="3"/>
        <v/>
      </c>
      <c r="L102" s="30"/>
      <c r="M102" s="30"/>
    </row>
    <row r="103" spans="1:13" s="4" customFormat="1" ht="14" x14ac:dyDescent="0.15">
      <c r="A103" s="39">
        <f t="shared" si="4"/>
        <v>44</v>
      </c>
      <c r="B103" s="10"/>
      <c r="C103" s="5"/>
      <c r="D103" s="5"/>
      <c r="E103" s="5"/>
      <c r="F103" s="5"/>
      <c r="G103" s="5"/>
      <c r="H103" s="7"/>
      <c r="I103" s="7"/>
      <c r="J103" s="174"/>
      <c r="K103" s="30" t="str">
        <f t="shared" ca="1" si="3"/>
        <v/>
      </c>
      <c r="L103" s="30"/>
      <c r="M103" s="30"/>
    </row>
    <row r="104" spans="1:13" s="4" customFormat="1" ht="14" x14ac:dyDescent="0.15">
      <c r="A104" s="39">
        <f t="shared" si="4"/>
        <v>45</v>
      </c>
      <c r="B104" s="10"/>
      <c r="C104" s="5"/>
      <c r="D104" s="5"/>
      <c r="E104" s="5"/>
      <c r="F104" s="5"/>
      <c r="G104" s="5"/>
      <c r="H104" s="7"/>
      <c r="I104" s="7"/>
      <c r="J104" s="174"/>
      <c r="K104" s="30" t="str">
        <f t="shared" ca="1" si="3"/>
        <v/>
      </c>
      <c r="L104" s="30"/>
      <c r="M104" s="30"/>
    </row>
    <row r="105" spans="1:13" s="4" customFormat="1" ht="14" x14ac:dyDescent="0.15">
      <c r="A105" s="39">
        <f t="shared" si="4"/>
        <v>46</v>
      </c>
      <c r="B105" s="10"/>
      <c r="C105" s="5"/>
      <c r="D105" s="5"/>
      <c r="E105" s="5"/>
      <c r="F105" s="5"/>
      <c r="G105" s="5"/>
      <c r="H105" s="7"/>
      <c r="I105" s="7"/>
      <c r="J105" s="174"/>
      <c r="K105" s="30" t="str">
        <f t="shared" ca="1" si="3"/>
        <v/>
      </c>
      <c r="L105" s="30"/>
      <c r="M105" s="30"/>
    </row>
    <row r="106" spans="1:13" s="4" customFormat="1" ht="14" x14ac:dyDescent="0.15">
      <c r="A106" s="39">
        <f t="shared" si="4"/>
        <v>47</v>
      </c>
      <c r="B106" s="10"/>
      <c r="C106" s="5"/>
      <c r="D106" s="5"/>
      <c r="E106" s="5"/>
      <c r="F106" s="5"/>
      <c r="G106" s="5"/>
      <c r="H106" s="7"/>
      <c r="I106" s="7"/>
      <c r="J106" s="174"/>
      <c r="K106" s="30" t="str">
        <f t="shared" ca="1" si="3"/>
        <v/>
      </c>
      <c r="L106" s="30"/>
      <c r="M106" s="30"/>
    </row>
    <row r="107" spans="1:13" s="4" customFormat="1" ht="14" x14ac:dyDescent="0.15">
      <c r="A107" s="39">
        <f t="shared" si="4"/>
        <v>48</v>
      </c>
      <c r="B107" s="10"/>
      <c r="C107" s="5"/>
      <c r="D107" s="5"/>
      <c r="E107" s="5"/>
      <c r="F107" s="5"/>
      <c r="G107" s="5"/>
      <c r="H107" s="7"/>
      <c r="I107" s="7"/>
      <c r="J107" s="174"/>
      <c r="K107" s="30" t="str">
        <f t="shared" ca="1" si="3"/>
        <v/>
      </c>
      <c r="L107" s="30"/>
      <c r="M107" s="30"/>
    </row>
    <row r="108" spans="1:13" s="4" customFormat="1" ht="14" x14ac:dyDescent="0.15">
      <c r="A108" s="39">
        <f t="shared" si="4"/>
        <v>49</v>
      </c>
      <c r="B108" s="10"/>
      <c r="C108" s="5"/>
      <c r="D108" s="5"/>
      <c r="E108" s="5"/>
      <c r="F108" s="5"/>
      <c r="G108" s="5"/>
      <c r="H108" s="7"/>
      <c r="I108" s="7"/>
      <c r="J108" s="174"/>
      <c r="K108" s="30" t="str">
        <f t="shared" ca="1" si="3"/>
        <v/>
      </c>
      <c r="L108" s="30"/>
      <c r="M108" s="30"/>
    </row>
    <row r="109" spans="1:13" s="4" customFormat="1" ht="14" x14ac:dyDescent="0.15">
      <c r="A109" s="39">
        <f t="shared" si="4"/>
        <v>50</v>
      </c>
      <c r="B109" s="10"/>
      <c r="C109" s="5"/>
      <c r="D109" s="5"/>
      <c r="E109" s="5"/>
      <c r="F109" s="5"/>
      <c r="G109" s="5"/>
      <c r="H109" s="7"/>
      <c r="I109" s="7"/>
      <c r="J109" s="174"/>
      <c r="K109" s="30" t="str">
        <f t="shared" ca="1" si="3"/>
        <v/>
      </c>
      <c r="L109" s="30"/>
      <c r="M109" s="30"/>
    </row>
    <row r="110" spans="1:13" s="4" customFormat="1" ht="14" x14ac:dyDescent="0.15">
      <c r="A110" s="39">
        <f t="shared" si="4"/>
        <v>51</v>
      </c>
      <c r="B110" s="10"/>
      <c r="C110" s="5"/>
      <c r="D110" s="5"/>
      <c r="E110" s="5"/>
      <c r="F110" s="5"/>
      <c r="G110" s="5"/>
      <c r="H110" s="7"/>
      <c r="I110" s="7"/>
      <c r="J110" s="174"/>
      <c r="K110" s="30" t="str">
        <f t="shared" ref="K110:K134" ca="1" si="5">IF(ISBLANK(I110),"",IF(I110=A110,"&lt;-- Circular reference",IF(ISBLANK(OFFSET($C$59,I110,0)),"&lt;-- Invalid reference","")))</f>
        <v/>
      </c>
      <c r="L110" s="30"/>
      <c r="M110" s="30"/>
    </row>
    <row r="111" spans="1:13" s="4" customFormat="1" ht="14" x14ac:dyDescent="0.15">
      <c r="A111" s="39">
        <f t="shared" si="4"/>
        <v>52</v>
      </c>
      <c r="B111" s="10"/>
      <c r="C111" s="5"/>
      <c r="D111" s="5"/>
      <c r="E111" s="5"/>
      <c r="F111" s="5"/>
      <c r="G111" s="5"/>
      <c r="H111" s="7"/>
      <c r="I111" s="7"/>
      <c r="J111" s="174"/>
      <c r="K111" s="30" t="str">
        <f t="shared" ca="1" si="5"/>
        <v/>
      </c>
      <c r="L111" s="30"/>
      <c r="M111" s="30"/>
    </row>
    <row r="112" spans="1:13" s="4" customFormat="1" ht="14" x14ac:dyDescent="0.15">
      <c r="A112" s="39">
        <f t="shared" si="4"/>
        <v>53</v>
      </c>
      <c r="B112" s="10"/>
      <c r="C112" s="5"/>
      <c r="D112" s="5"/>
      <c r="E112" s="5"/>
      <c r="F112" s="5"/>
      <c r="G112" s="5"/>
      <c r="H112" s="7"/>
      <c r="I112" s="7"/>
      <c r="J112" s="174"/>
      <c r="K112" s="30" t="str">
        <f t="shared" ca="1" si="5"/>
        <v/>
      </c>
      <c r="L112" s="30"/>
      <c r="M112" s="30"/>
    </row>
    <row r="113" spans="1:13" s="4" customFormat="1" ht="14" x14ac:dyDescent="0.15">
      <c r="A113" s="39">
        <f t="shared" si="4"/>
        <v>54</v>
      </c>
      <c r="B113" s="10"/>
      <c r="C113" s="5"/>
      <c r="D113" s="5"/>
      <c r="E113" s="5"/>
      <c r="F113" s="5"/>
      <c r="G113" s="5"/>
      <c r="H113" s="7"/>
      <c r="I113" s="7"/>
      <c r="J113" s="174"/>
      <c r="K113" s="30" t="str">
        <f t="shared" ca="1" si="5"/>
        <v/>
      </c>
      <c r="L113" s="30"/>
      <c r="M113" s="30"/>
    </row>
    <row r="114" spans="1:13" s="4" customFormat="1" ht="14" x14ac:dyDescent="0.15">
      <c r="A114" s="39">
        <f t="shared" si="4"/>
        <v>55</v>
      </c>
      <c r="B114" s="10"/>
      <c r="C114" s="5"/>
      <c r="D114" s="5"/>
      <c r="E114" s="5"/>
      <c r="F114" s="5"/>
      <c r="G114" s="5"/>
      <c r="H114" s="7"/>
      <c r="I114" s="7"/>
      <c r="J114" s="174"/>
      <c r="K114" s="30" t="str">
        <f t="shared" ca="1" si="5"/>
        <v/>
      </c>
      <c r="L114" s="30"/>
      <c r="M114" s="30"/>
    </row>
    <row r="115" spans="1:13" s="4" customFormat="1" ht="14" x14ac:dyDescent="0.15">
      <c r="A115" s="39">
        <f t="shared" si="4"/>
        <v>56</v>
      </c>
      <c r="B115" s="10"/>
      <c r="C115" s="5"/>
      <c r="D115" s="5"/>
      <c r="E115" s="5"/>
      <c r="F115" s="5"/>
      <c r="G115" s="5"/>
      <c r="H115" s="7"/>
      <c r="I115" s="7"/>
      <c r="J115" s="174"/>
      <c r="K115" s="30" t="str">
        <f t="shared" ca="1" si="5"/>
        <v/>
      </c>
      <c r="L115" s="30"/>
      <c r="M115" s="30"/>
    </row>
    <row r="116" spans="1:13" s="4" customFormat="1" ht="14" x14ac:dyDescent="0.15">
      <c r="A116" s="39">
        <f t="shared" si="4"/>
        <v>57</v>
      </c>
      <c r="B116" s="10"/>
      <c r="C116" s="5"/>
      <c r="D116" s="5"/>
      <c r="E116" s="5"/>
      <c r="F116" s="5"/>
      <c r="G116" s="5"/>
      <c r="H116" s="7"/>
      <c r="I116" s="7"/>
      <c r="J116" s="174"/>
      <c r="K116" s="30" t="str">
        <f t="shared" ca="1" si="5"/>
        <v/>
      </c>
      <c r="L116" s="30"/>
      <c r="M116" s="30"/>
    </row>
    <row r="117" spans="1:13" s="4" customFormat="1" ht="14" x14ac:dyDescent="0.15">
      <c r="A117" s="39">
        <f t="shared" si="4"/>
        <v>58</v>
      </c>
      <c r="B117" s="10"/>
      <c r="C117" s="5"/>
      <c r="D117" s="5"/>
      <c r="E117" s="5"/>
      <c r="F117" s="5"/>
      <c r="G117" s="5"/>
      <c r="H117" s="7"/>
      <c r="I117" s="7"/>
      <c r="J117" s="174"/>
      <c r="K117" s="30" t="str">
        <f t="shared" ca="1" si="5"/>
        <v/>
      </c>
      <c r="L117" s="30"/>
      <c r="M117" s="30"/>
    </row>
    <row r="118" spans="1:13" s="4" customFormat="1" ht="14" x14ac:dyDescent="0.15">
      <c r="A118" s="39">
        <f t="shared" si="4"/>
        <v>59</v>
      </c>
      <c r="B118" s="10"/>
      <c r="C118" s="5"/>
      <c r="D118" s="5"/>
      <c r="E118" s="5"/>
      <c r="F118" s="5"/>
      <c r="G118" s="5"/>
      <c r="H118" s="7"/>
      <c r="I118" s="7"/>
      <c r="J118" s="174"/>
      <c r="K118" s="30" t="str">
        <f t="shared" ca="1" si="5"/>
        <v/>
      </c>
      <c r="L118" s="30"/>
      <c r="M118" s="30"/>
    </row>
    <row r="119" spans="1:13" s="4" customFormat="1" ht="14" x14ac:dyDescent="0.15">
      <c r="A119" s="39">
        <f t="shared" si="4"/>
        <v>60</v>
      </c>
      <c r="B119" s="10"/>
      <c r="C119" s="5"/>
      <c r="D119" s="5"/>
      <c r="E119" s="5"/>
      <c r="F119" s="5"/>
      <c r="G119" s="5"/>
      <c r="H119" s="7"/>
      <c r="I119" s="7"/>
      <c r="J119" s="174"/>
      <c r="K119" s="30" t="str">
        <f t="shared" ca="1" si="5"/>
        <v/>
      </c>
      <c r="L119" s="30"/>
      <c r="M119" s="30"/>
    </row>
    <row r="120" spans="1:13" s="4" customFormat="1" ht="14" x14ac:dyDescent="0.15">
      <c r="A120" s="39">
        <f t="shared" si="4"/>
        <v>61</v>
      </c>
      <c r="B120" s="10"/>
      <c r="C120" s="5"/>
      <c r="D120" s="5"/>
      <c r="E120" s="5"/>
      <c r="F120" s="5"/>
      <c r="G120" s="5"/>
      <c r="H120" s="7"/>
      <c r="I120" s="7"/>
      <c r="J120" s="174"/>
      <c r="K120" s="30" t="str">
        <f t="shared" ca="1" si="5"/>
        <v/>
      </c>
      <c r="L120" s="30"/>
      <c r="M120" s="30"/>
    </row>
    <row r="121" spans="1:13" s="4" customFormat="1" ht="14" x14ac:dyDescent="0.15">
      <c r="A121" s="39">
        <f t="shared" si="4"/>
        <v>62</v>
      </c>
      <c r="B121" s="10"/>
      <c r="C121" s="5"/>
      <c r="D121" s="5"/>
      <c r="E121" s="5"/>
      <c r="F121" s="5"/>
      <c r="G121" s="5"/>
      <c r="H121" s="7"/>
      <c r="I121" s="7"/>
      <c r="J121" s="174"/>
      <c r="K121" s="30" t="str">
        <f t="shared" ca="1" si="5"/>
        <v/>
      </c>
      <c r="L121" s="30"/>
      <c r="M121" s="30"/>
    </row>
    <row r="122" spans="1:13" s="4" customFormat="1" ht="14" x14ac:dyDescent="0.15">
      <c r="A122" s="39">
        <f t="shared" si="4"/>
        <v>63</v>
      </c>
      <c r="B122" s="10"/>
      <c r="C122" s="5"/>
      <c r="D122" s="5"/>
      <c r="E122" s="5"/>
      <c r="F122" s="5"/>
      <c r="G122" s="5"/>
      <c r="H122" s="7"/>
      <c r="I122" s="7"/>
      <c r="J122" s="174"/>
      <c r="K122" s="30" t="str">
        <f t="shared" ca="1" si="5"/>
        <v/>
      </c>
      <c r="L122" s="30"/>
      <c r="M122" s="30"/>
    </row>
    <row r="123" spans="1:13" s="4" customFormat="1" ht="14" x14ac:dyDescent="0.15">
      <c r="A123" s="39">
        <f t="shared" si="4"/>
        <v>64</v>
      </c>
      <c r="B123" s="10"/>
      <c r="C123" s="5"/>
      <c r="D123" s="5"/>
      <c r="E123" s="5"/>
      <c r="F123" s="5"/>
      <c r="G123" s="5"/>
      <c r="H123" s="7"/>
      <c r="I123" s="7"/>
      <c r="J123" s="174"/>
      <c r="K123" s="30" t="str">
        <f t="shared" ca="1" si="5"/>
        <v/>
      </c>
      <c r="L123" s="30"/>
      <c r="M123" s="30"/>
    </row>
    <row r="124" spans="1:13" s="4" customFormat="1" ht="14" x14ac:dyDescent="0.15">
      <c r="A124" s="39">
        <f t="shared" si="4"/>
        <v>65</v>
      </c>
      <c r="B124" s="10"/>
      <c r="C124" s="5"/>
      <c r="D124" s="5"/>
      <c r="E124" s="5"/>
      <c r="F124" s="5"/>
      <c r="G124" s="5"/>
      <c r="H124" s="7"/>
      <c r="I124" s="7"/>
      <c r="J124" s="174"/>
      <c r="K124" s="30" t="str">
        <f t="shared" ca="1" si="5"/>
        <v/>
      </c>
      <c r="L124" s="30"/>
      <c r="M124" s="30"/>
    </row>
    <row r="125" spans="1:13" s="4" customFormat="1" ht="14" x14ac:dyDescent="0.15">
      <c r="A125" s="39">
        <f t="shared" ref="A125:A134" si="6">A124+1</f>
        <v>66</v>
      </c>
      <c r="B125" s="10"/>
      <c r="C125" s="5"/>
      <c r="D125" s="5"/>
      <c r="E125" s="5"/>
      <c r="F125" s="5"/>
      <c r="G125" s="5"/>
      <c r="H125" s="7"/>
      <c r="I125" s="7"/>
      <c r="J125" s="174"/>
      <c r="K125" s="30" t="str">
        <f t="shared" ca="1" si="5"/>
        <v/>
      </c>
      <c r="L125" s="30"/>
      <c r="M125" s="30"/>
    </row>
    <row r="126" spans="1:13" s="4" customFormat="1" ht="14" x14ac:dyDescent="0.15">
      <c r="A126" s="39">
        <f t="shared" si="6"/>
        <v>67</v>
      </c>
      <c r="B126" s="10"/>
      <c r="C126" s="5"/>
      <c r="D126" s="5"/>
      <c r="E126" s="5"/>
      <c r="F126" s="5"/>
      <c r="G126" s="5"/>
      <c r="H126" s="7"/>
      <c r="I126" s="7"/>
      <c r="J126" s="174"/>
      <c r="K126" s="30" t="str">
        <f t="shared" ca="1" si="5"/>
        <v/>
      </c>
      <c r="L126" s="30"/>
      <c r="M126" s="30"/>
    </row>
    <row r="127" spans="1:13" s="4" customFormat="1" ht="14" x14ac:dyDescent="0.15">
      <c r="A127" s="39">
        <f t="shared" si="6"/>
        <v>68</v>
      </c>
      <c r="B127" s="10"/>
      <c r="C127" s="5"/>
      <c r="D127" s="5"/>
      <c r="E127" s="5"/>
      <c r="F127" s="5"/>
      <c r="G127" s="5"/>
      <c r="H127" s="7"/>
      <c r="I127" s="7"/>
      <c r="J127" s="174"/>
      <c r="K127" s="30" t="str">
        <f t="shared" ca="1" si="5"/>
        <v/>
      </c>
      <c r="L127" s="30"/>
      <c r="M127" s="30"/>
    </row>
    <row r="128" spans="1:13" s="4" customFormat="1" ht="14" x14ac:dyDescent="0.15">
      <c r="A128" s="39">
        <f t="shared" si="6"/>
        <v>69</v>
      </c>
      <c r="B128" s="10"/>
      <c r="C128" s="5"/>
      <c r="D128" s="5"/>
      <c r="E128" s="5"/>
      <c r="F128" s="5"/>
      <c r="G128" s="5"/>
      <c r="H128" s="7"/>
      <c r="I128" s="7"/>
      <c r="J128" s="174"/>
      <c r="K128" s="30" t="str">
        <f t="shared" ca="1" si="5"/>
        <v/>
      </c>
      <c r="L128" s="30"/>
      <c r="M128" s="30"/>
    </row>
    <row r="129" spans="1:13" s="4" customFormat="1" ht="14" x14ac:dyDescent="0.15">
      <c r="A129" s="39">
        <f t="shared" si="6"/>
        <v>70</v>
      </c>
      <c r="B129" s="10"/>
      <c r="C129" s="5"/>
      <c r="D129" s="5"/>
      <c r="E129" s="5"/>
      <c r="F129" s="5"/>
      <c r="G129" s="5"/>
      <c r="H129" s="7"/>
      <c r="I129" s="7"/>
      <c r="J129" s="174"/>
      <c r="K129" s="30" t="str">
        <f t="shared" ca="1" si="5"/>
        <v/>
      </c>
      <c r="L129" s="30"/>
      <c r="M129" s="30"/>
    </row>
    <row r="130" spans="1:13" s="4" customFormat="1" ht="14" x14ac:dyDescent="0.15">
      <c r="A130" s="39">
        <f t="shared" si="6"/>
        <v>71</v>
      </c>
      <c r="B130" s="10"/>
      <c r="C130" s="5"/>
      <c r="D130" s="5"/>
      <c r="E130" s="5"/>
      <c r="F130" s="5"/>
      <c r="G130" s="5"/>
      <c r="H130" s="7"/>
      <c r="I130" s="7"/>
      <c r="J130" s="174"/>
      <c r="K130" s="30" t="str">
        <f t="shared" ca="1" si="5"/>
        <v/>
      </c>
      <c r="L130" s="30"/>
      <c r="M130" s="30"/>
    </row>
    <row r="131" spans="1:13" s="4" customFormat="1" ht="14" x14ac:dyDescent="0.15">
      <c r="A131" s="39">
        <f t="shared" si="6"/>
        <v>72</v>
      </c>
      <c r="B131" s="10"/>
      <c r="C131" s="5"/>
      <c r="D131" s="5"/>
      <c r="E131" s="5"/>
      <c r="F131" s="5"/>
      <c r="G131" s="5"/>
      <c r="H131" s="7"/>
      <c r="I131" s="7"/>
      <c r="J131" s="174"/>
      <c r="K131" s="30" t="str">
        <f t="shared" ca="1" si="5"/>
        <v/>
      </c>
      <c r="L131" s="30"/>
      <c r="M131" s="30"/>
    </row>
    <row r="132" spans="1:13" s="4" customFormat="1" ht="14" x14ac:dyDescent="0.15">
      <c r="A132" s="39">
        <f t="shared" si="6"/>
        <v>73</v>
      </c>
      <c r="B132" s="10"/>
      <c r="C132" s="5"/>
      <c r="D132" s="5"/>
      <c r="E132" s="5"/>
      <c r="F132" s="5"/>
      <c r="G132" s="5"/>
      <c r="H132" s="7"/>
      <c r="I132" s="7"/>
      <c r="J132" s="174"/>
      <c r="K132" s="30" t="str">
        <f t="shared" ca="1" si="5"/>
        <v/>
      </c>
      <c r="L132" s="30"/>
      <c r="M132" s="30"/>
    </row>
    <row r="133" spans="1:13" s="4" customFormat="1" ht="14" x14ac:dyDescent="0.15">
      <c r="A133" s="39">
        <f t="shared" si="6"/>
        <v>74</v>
      </c>
      <c r="B133" s="10"/>
      <c r="C133" s="5"/>
      <c r="D133" s="5"/>
      <c r="E133" s="5"/>
      <c r="F133" s="5"/>
      <c r="G133" s="5"/>
      <c r="H133" s="7"/>
      <c r="I133" s="7"/>
      <c r="J133" s="174"/>
      <c r="K133" s="30" t="str">
        <f t="shared" ca="1" si="5"/>
        <v/>
      </c>
      <c r="L133" s="30"/>
      <c r="M133" s="30"/>
    </row>
    <row r="134" spans="1:13" s="4" customFormat="1" ht="14" x14ac:dyDescent="0.15">
      <c r="A134" s="39">
        <f t="shared" si="6"/>
        <v>75</v>
      </c>
      <c r="B134" s="10"/>
      <c r="C134" s="5"/>
      <c r="D134" s="5"/>
      <c r="E134" s="5"/>
      <c r="F134" s="5"/>
      <c r="G134" s="5"/>
      <c r="H134" s="7"/>
      <c r="I134" s="7"/>
      <c r="J134" s="174"/>
      <c r="K134" s="30" t="str">
        <f t="shared" ca="1" si="5"/>
        <v/>
      </c>
      <c r="L134" s="30"/>
      <c r="M134" s="30"/>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xr:uid="{00000000-0002-0000-0F00-000000000000}"/>
    <dataValidation type="whole" operator="greaterThanOrEqual" allowBlank="1" showInputMessage="1" showErrorMessage="1" errorTitle="Positive Number" error="Value must be greater than or equal to zero." sqref="A60:A134 H60:I134" xr:uid="{00000000-0002-0000-0F00-000001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xr:uid="{00000000-0002-0000-0F00-000002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xr:uid="{00000000-0002-0000-0F00-000003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xr:uid="{00000000-0002-0000-0F00-000004000000}">
      <formula1>$B$19:$B$29</formula1>
    </dataValidation>
  </dataValidations>
  <pageMargins left="0.75" right="0.75" top="1" bottom="1" header="0.5" footer="0.5"/>
  <pageSetup scale="64"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pageSetUpPr fitToPage="1"/>
  </sheetPr>
  <dimension ref="A1:K137"/>
  <sheetViews>
    <sheetView showGridLines="0" topLeftCell="A45" zoomScaleNormal="100" workbookViewId="0">
      <selection activeCell="A48" sqref="A48"/>
    </sheetView>
  </sheetViews>
  <sheetFormatPr baseColWidth="10" defaultColWidth="7.6640625" defaultRowHeight="13" x14ac:dyDescent="0.15"/>
  <cols>
    <col min="1" max="5" width="10.5" style="3" customWidth="1"/>
    <col min="6" max="6" width="13.5" style="3" customWidth="1"/>
    <col min="7" max="7" width="11.83203125" style="3" hidden="1" customWidth="1"/>
    <col min="8" max="8" width="48.6640625" style="3" customWidth="1"/>
    <col min="9" max="9" width="16.1640625" style="3" customWidth="1"/>
    <col min="10" max="16384" width="7.6640625" style="3"/>
  </cols>
  <sheetData>
    <row r="1" spans="1:8" hidden="1" x14ac:dyDescent="0.15">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x14ac:dyDescent="0.15">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x14ac:dyDescent="0.15">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x14ac:dyDescent="0.15">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x14ac:dyDescent="0.15">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x14ac:dyDescent="0.15">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x14ac:dyDescent="0.15">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x14ac:dyDescent="0.15">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x14ac:dyDescent="0.15">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x14ac:dyDescent="0.15">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x14ac:dyDescent="0.15">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x14ac:dyDescent="0.15">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x14ac:dyDescent="0.15">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x14ac:dyDescent="0.15">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x14ac:dyDescent="0.15">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x14ac:dyDescent="0.15">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x14ac:dyDescent="0.15">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x14ac:dyDescent="0.15">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x14ac:dyDescent="0.15">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x14ac:dyDescent="0.15">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x14ac:dyDescent="0.15">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x14ac:dyDescent="0.15">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x14ac:dyDescent="0.15">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x14ac:dyDescent="0.15">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x14ac:dyDescent="0.15">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x14ac:dyDescent="0.15">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x14ac:dyDescent="0.15">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x14ac:dyDescent="0.15">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x14ac:dyDescent="0.15">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x14ac:dyDescent="0.15">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x14ac:dyDescent="0.15">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x14ac:dyDescent="0.15">
      <c r="A32" s="64" t="str">
        <f>Constants!A32</f>
        <v>Proxy Types:</v>
      </c>
      <c r="B32" s="64" t="str">
        <f>Constants!B32</f>
        <v>-</v>
      </c>
      <c r="C32" s="64" t="str">
        <f>Constants!C32</f>
        <v xml:space="preserve"> </v>
      </c>
      <c r="D32" s="64" t="str">
        <f>Constants!D32</f>
        <v xml:space="preserve"> </v>
      </c>
      <c r="E32" s="64" t="str">
        <f>Constants!E32</f>
        <v>Not tested</v>
      </c>
      <c r="F32" s="64" t="str">
        <f>Constants!F32</f>
        <v xml:space="preserve"> </v>
      </c>
      <c r="G32" s="8"/>
      <c r="H32" s="31"/>
    </row>
    <row r="33" spans="1:11" hidden="1" x14ac:dyDescent="0.15">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x14ac:dyDescent="0.15">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x14ac:dyDescent="0.15">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x14ac:dyDescent="0.15">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x14ac:dyDescent="0.15">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x14ac:dyDescent="0.15">
      <c r="A38" s="64" t="str">
        <f>Constants!A38</f>
        <v>Sizes:</v>
      </c>
      <c r="B38" s="64" t="str">
        <f>Constants!B38</f>
        <v>VS</v>
      </c>
      <c r="C38" s="64" t="str">
        <f>Constants!C38</f>
        <v>S</v>
      </c>
      <c r="D38" s="64" t="str">
        <f>Constants!D38</f>
        <v>M</v>
      </c>
      <c r="E38" s="64" t="str">
        <f>Constants!E38</f>
        <v>L</v>
      </c>
      <c r="F38" s="64" t="str">
        <f>Constants!F38</f>
        <v>VL</v>
      </c>
      <c r="G38" s="8"/>
      <c r="H38" s="31"/>
    </row>
    <row r="39" spans="1:11" hidden="1" x14ac:dyDescent="0.15">
      <c r="A39" s="64" t="str">
        <f>Constants!A39</f>
        <v>upper</v>
      </c>
      <c r="B39" s="64">
        <f>Constants!B39</f>
        <v>-1.5</v>
      </c>
      <c r="C39" s="64">
        <f>Constants!C39</f>
        <v>-0.5</v>
      </c>
      <c r="D39" s="64">
        <f>Constants!D39</f>
        <v>0.5</v>
      </c>
      <c r="E39" s="64">
        <f>Constants!E39</f>
        <v>1.5</v>
      </c>
      <c r="F39" s="64">
        <f>Constants!F39</f>
        <v>99999</v>
      </c>
      <c r="G39" s="8"/>
      <c r="H39" s="31"/>
    </row>
    <row r="40" spans="1:11" hidden="1" x14ac:dyDescent="0.15">
      <c r="A40" s="64" t="str">
        <f>Constants!A40</f>
        <v>mid</v>
      </c>
      <c r="B40" s="64">
        <f>Constants!B40</f>
        <v>-2</v>
      </c>
      <c r="C40" s="64">
        <f>Constants!C40</f>
        <v>-1</v>
      </c>
      <c r="D40" s="64">
        <f>Constants!D40</f>
        <v>0</v>
      </c>
      <c r="E40" s="64">
        <f>Constants!E40</f>
        <v>1</v>
      </c>
      <c r="F40" s="64">
        <f>Constants!F40</f>
        <v>2</v>
      </c>
      <c r="G40" s="8"/>
      <c r="H40" s="31"/>
    </row>
    <row r="41" spans="1:11" hidden="1" x14ac:dyDescent="0.15">
      <c r="A41" s="64" t="str">
        <f>Constants!A41</f>
        <v>lower</v>
      </c>
      <c r="B41" s="64">
        <f>Constants!B41</f>
        <v>0</v>
      </c>
      <c r="C41" s="64">
        <f>Constants!C41</f>
        <v>-1.5</v>
      </c>
      <c r="D41" s="64">
        <f>Constants!D41</f>
        <v>-0.5</v>
      </c>
      <c r="E41" s="64">
        <f>Constants!E41</f>
        <v>0.5</v>
      </c>
      <c r="F41" s="64">
        <f>Constants!F41</f>
        <v>1.5</v>
      </c>
      <c r="G41" s="8"/>
      <c r="H41" s="31"/>
    </row>
    <row r="42" spans="1:11" customFormat="1" hidden="1" x14ac:dyDescent="0.15">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x14ac:dyDescent="0.15">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t="3" hidden="1" customHeight="1" x14ac:dyDescent="0.15">
      <c r="A44" s="64" t="str">
        <f>Constants!A44</f>
        <v>&lt;-- Mandatory</v>
      </c>
      <c r="B44" s="64" t="str">
        <f>Constants!B44</f>
        <v xml:space="preserve"> </v>
      </c>
      <c r="C44" s="64" t="str">
        <f>Constants!C44</f>
        <v>✔</v>
      </c>
      <c r="D44" s="64" t="str">
        <f>Constants!D44</f>
        <v xml:space="preserve"> </v>
      </c>
      <c r="E44" s="64" t="str">
        <f>Constants!E44</f>
        <v xml:space="preserve"> </v>
      </c>
      <c r="F44" s="64" t="str">
        <f>Constants!F44</f>
        <v xml:space="preserve"> </v>
      </c>
    </row>
    <row r="45" spans="1:11" ht="20" x14ac:dyDescent="0.2">
      <c r="A45" s="379" t="s">
        <v>150</v>
      </c>
      <c r="B45" s="379"/>
      <c r="C45" s="379"/>
      <c r="D45" s="1"/>
      <c r="E45" s="1"/>
      <c r="F45" s="1"/>
      <c r="G45" s="1"/>
      <c r="H45" s="37"/>
    </row>
    <row r="46" spans="1:11" ht="37" customHeight="1" x14ac:dyDescent="0.15">
      <c r="A46" s="393" t="s">
        <v>471</v>
      </c>
      <c r="B46" s="393"/>
      <c r="C46" s="393"/>
      <c r="D46" s="393"/>
      <c r="E46" s="393"/>
      <c r="F46" s="393"/>
      <c r="G46" s="393"/>
      <c r="H46" s="393"/>
      <c r="I46" s="275"/>
      <c r="J46" s="275"/>
    </row>
    <row r="47" spans="1:11" x14ac:dyDescent="0.15">
      <c r="A47" s="48" t="s">
        <v>151</v>
      </c>
      <c r="B47" s="48" t="s">
        <v>158</v>
      </c>
      <c r="C47" s="48" t="s">
        <v>159</v>
      </c>
      <c r="D47" s="48" t="s">
        <v>152</v>
      </c>
      <c r="E47" s="48" t="s">
        <v>153</v>
      </c>
      <c r="F47" s="48" t="s">
        <v>43</v>
      </c>
      <c r="G47" s="48" t="s">
        <v>71</v>
      </c>
      <c r="H47" s="2" t="s">
        <v>117</v>
      </c>
    </row>
    <row r="48" spans="1:11" x14ac:dyDescent="0.15">
      <c r="A48" s="10"/>
      <c r="B48" s="11"/>
      <c r="C48" s="11"/>
      <c r="D48" s="7"/>
      <c r="E48" s="15" t="str">
        <f>IF(OR(ISBLANK(B48),ISBLANK(C48)),"",(C48-B48)*24*60-D48)</f>
        <v/>
      </c>
      <c r="F48" s="9"/>
      <c r="G48" s="9"/>
      <c r="H48" s="38"/>
      <c r="I48" s="3" t="str">
        <f t="shared" ref="I48:I79" si="0">IF(E48&lt;0,"&lt;-- Invalid stop time","")</f>
        <v/>
      </c>
    </row>
    <row r="49" spans="1:9" x14ac:dyDescent="0.15">
      <c r="A49" s="10"/>
      <c r="B49" s="11"/>
      <c r="C49" s="11"/>
      <c r="D49" s="7"/>
      <c r="E49" s="15" t="str">
        <f>IF(OR(ISBLANK(B49),ISBLANK(C49)),"",(C49-B49)*24*60-D49)</f>
        <v/>
      </c>
      <c r="F49" s="9"/>
      <c r="G49" s="9"/>
      <c r="H49" s="38"/>
      <c r="I49" s="3" t="str">
        <f t="shared" si="0"/>
        <v/>
      </c>
    </row>
    <row r="50" spans="1:9" x14ac:dyDescent="0.15">
      <c r="A50" s="10"/>
      <c r="B50" s="11"/>
      <c r="C50" s="11"/>
      <c r="D50" s="7"/>
      <c r="E50" s="15" t="str">
        <f>IF(OR(ISBLANK(B50),ISBLANK(C50)),"",(C50-B50)*24*60-D50)</f>
        <v/>
      </c>
      <c r="F50" s="9"/>
      <c r="G50" s="9"/>
      <c r="H50" s="38"/>
      <c r="I50" s="3" t="str">
        <f t="shared" si="0"/>
        <v/>
      </c>
    </row>
    <row r="51" spans="1:9" x14ac:dyDescent="0.15">
      <c r="A51" s="10"/>
      <c r="B51" s="11"/>
      <c r="C51" s="11"/>
      <c r="D51" s="7"/>
      <c r="E51" s="15" t="str">
        <f>IF(OR(ISBLANK(B51),ISBLANK(C51)),"",(C51-B51)*24*60-D51)</f>
        <v/>
      </c>
      <c r="F51" s="9"/>
      <c r="G51" s="9"/>
      <c r="H51" s="38"/>
      <c r="I51" s="3" t="str">
        <f t="shared" si="0"/>
        <v/>
      </c>
    </row>
    <row r="52" spans="1:9" x14ac:dyDescent="0.15">
      <c r="A52" s="10"/>
      <c r="B52" s="11"/>
      <c r="C52" s="11"/>
      <c r="D52" s="7"/>
      <c r="E52" s="15" t="str">
        <f>IF(OR(ISBLANK(B52),ISBLANK(C52)),"",(C52-B52)*24*60-D52)</f>
        <v/>
      </c>
      <c r="F52" s="9"/>
      <c r="G52" s="9"/>
      <c r="H52" s="38"/>
      <c r="I52" s="3" t="str">
        <f t="shared" si="0"/>
        <v/>
      </c>
    </row>
    <row r="53" spans="1:9" x14ac:dyDescent="0.15">
      <c r="A53" s="10"/>
      <c r="B53" s="11"/>
      <c r="C53" s="11"/>
      <c r="D53" s="7"/>
      <c r="E53" s="15" t="str">
        <f t="shared" ref="E53:E60" si="1">IF(OR(ISBLANK(B53),ISBLANK(C53)),"",(C53-B53)*24*60-D53)</f>
        <v/>
      </c>
      <c r="F53" s="9"/>
      <c r="G53" s="9"/>
      <c r="H53" s="38"/>
      <c r="I53" s="3" t="str">
        <f t="shared" si="0"/>
        <v/>
      </c>
    </row>
    <row r="54" spans="1:9" x14ac:dyDescent="0.15">
      <c r="A54" s="10"/>
      <c r="B54" s="11"/>
      <c r="C54" s="11"/>
      <c r="D54" s="7"/>
      <c r="E54" s="15" t="str">
        <f t="shared" si="1"/>
        <v/>
      </c>
      <c r="F54" s="9"/>
      <c r="G54" s="9"/>
      <c r="H54" s="38"/>
      <c r="I54" s="3" t="str">
        <f t="shared" si="0"/>
        <v/>
      </c>
    </row>
    <row r="55" spans="1:9" x14ac:dyDescent="0.15">
      <c r="A55" s="10"/>
      <c r="B55" s="11"/>
      <c r="C55" s="11"/>
      <c r="D55" s="7"/>
      <c r="E55" s="15" t="str">
        <f t="shared" si="1"/>
        <v/>
      </c>
      <c r="F55" s="9"/>
      <c r="G55" s="9"/>
      <c r="H55" s="38"/>
      <c r="I55" s="3" t="str">
        <f t="shared" si="0"/>
        <v/>
      </c>
    </row>
    <row r="56" spans="1:9" x14ac:dyDescent="0.15">
      <c r="A56" s="10"/>
      <c r="B56" s="11"/>
      <c r="C56" s="11"/>
      <c r="D56" s="7"/>
      <c r="E56" s="15" t="str">
        <f t="shared" si="1"/>
        <v/>
      </c>
      <c r="F56" s="9"/>
      <c r="G56" s="9"/>
      <c r="H56" s="38"/>
      <c r="I56" s="3" t="str">
        <f t="shared" si="0"/>
        <v/>
      </c>
    </row>
    <row r="57" spans="1:9" x14ac:dyDescent="0.15">
      <c r="A57" s="10"/>
      <c r="B57" s="11"/>
      <c r="C57" s="11"/>
      <c r="D57" s="7"/>
      <c r="E57" s="15" t="str">
        <f t="shared" si="1"/>
        <v/>
      </c>
      <c r="F57" s="9"/>
      <c r="G57" s="9"/>
      <c r="H57" s="38"/>
      <c r="I57" s="3" t="str">
        <f t="shared" si="0"/>
        <v/>
      </c>
    </row>
    <row r="58" spans="1:9" x14ac:dyDescent="0.15">
      <c r="A58" s="10"/>
      <c r="B58" s="11"/>
      <c r="C58" s="11"/>
      <c r="D58" s="7"/>
      <c r="E58" s="15" t="str">
        <f t="shared" si="1"/>
        <v/>
      </c>
      <c r="F58" s="9"/>
      <c r="G58" s="9"/>
      <c r="H58" s="38"/>
      <c r="I58" s="3" t="str">
        <f t="shared" si="0"/>
        <v/>
      </c>
    </row>
    <row r="59" spans="1:9" x14ac:dyDescent="0.15">
      <c r="A59" s="10"/>
      <c r="B59" s="11"/>
      <c r="C59" s="11"/>
      <c r="D59" s="7"/>
      <c r="E59" s="15" t="str">
        <f t="shared" si="1"/>
        <v/>
      </c>
      <c r="F59" s="9"/>
      <c r="G59" s="9"/>
      <c r="H59" s="38"/>
      <c r="I59" s="3" t="str">
        <f t="shared" si="0"/>
        <v/>
      </c>
    </row>
    <row r="60" spans="1:9" x14ac:dyDescent="0.15">
      <c r="A60" s="10"/>
      <c r="B60" s="11"/>
      <c r="C60" s="11"/>
      <c r="D60" s="7"/>
      <c r="E60" s="15" t="str">
        <f t="shared" si="1"/>
        <v/>
      </c>
      <c r="F60" s="9"/>
      <c r="G60" s="9"/>
      <c r="H60" s="38"/>
      <c r="I60" s="3" t="str">
        <f t="shared" si="0"/>
        <v/>
      </c>
    </row>
    <row r="61" spans="1:9" x14ac:dyDescent="0.15">
      <c r="A61" s="10"/>
      <c r="B61" s="11"/>
      <c r="C61" s="11"/>
      <c r="D61" s="7"/>
      <c r="E61" s="15" t="str">
        <f t="shared" ref="E61:E76" si="2">IF(OR(ISBLANK(B61),ISBLANK(C61)),"",(C61-B61)*24*60-D61)</f>
        <v/>
      </c>
      <c r="F61" s="9"/>
      <c r="G61" s="9"/>
      <c r="H61" s="38"/>
      <c r="I61" s="3" t="str">
        <f t="shared" si="0"/>
        <v/>
      </c>
    </row>
    <row r="62" spans="1:9" x14ac:dyDescent="0.15">
      <c r="A62" s="10"/>
      <c r="B62" s="11"/>
      <c r="C62" s="11"/>
      <c r="D62" s="7"/>
      <c r="E62" s="15" t="str">
        <f t="shared" si="2"/>
        <v/>
      </c>
      <c r="F62" s="9"/>
      <c r="G62" s="9"/>
      <c r="H62" s="38"/>
      <c r="I62" s="3" t="str">
        <f t="shared" si="0"/>
        <v/>
      </c>
    </row>
    <row r="63" spans="1:9" x14ac:dyDescent="0.15">
      <c r="A63" s="10"/>
      <c r="B63" s="11"/>
      <c r="C63" s="11"/>
      <c r="D63" s="7"/>
      <c r="E63" s="15" t="str">
        <f t="shared" si="2"/>
        <v/>
      </c>
      <c r="F63" s="9"/>
      <c r="G63" s="9"/>
      <c r="H63" s="38"/>
      <c r="I63" s="3" t="str">
        <f t="shared" si="0"/>
        <v/>
      </c>
    </row>
    <row r="64" spans="1:9" x14ac:dyDescent="0.15">
      <c r="A64" s="10"/>
      <c r="B64" s="11"/>
      <c r="C64" s="11"/>
      <c r="D64" s="7"/>
      <c r="E64" s="15" t="str">
        <f t="shared" si="2"/>
        <v/>
      </c>
      <c r="F64" s="9"/>
      <c r="G64" s="9"/>
      <c r="H64" s="38"/>
      <c r="I64" s="3" t="str">
        <f t="shared" si="0"/>
        <v/>
      </c>
    </row>
    <row r="65" spans="1:9" x14ac:dyDescent="0.15">
      <c r="A65" s="10"/>
      <c r="B65" s="11"/>
      <c r="C65" s="11"/>
      <c r="D65" s="7"/>
      <c r="E65" s="15" t="str">
        <f t="shared" si="2"/>
        <v/>
      </c>
      <c r="F65" s="9"/>
      <c r="G65" s="9"/>
      <c r="H65" s="38"/>
      <c r="I65" s="3" t="str">
        <f t="shared" si="0"/>
        <v/>
      </c>
    </row>
    <row r="66" spans="1:9" x14ac:dyDescent="0.15">
      <c r="A66" s="10"/>
      <c r="B66" s="11"/>
      <c r="C66" s="11"/>
      <c r="D66" s="7"/>
      <c r="E66" s="15" t="str">
        <f t="shared" si="2"/>
        <v/>
      </c>
      <c r="F66" s="9"/>
      <c r="G66" s="9"/>
      <c r="H66" s="38"/>
      <c r="I66" s="3" t="str">
        <f t="shared" si="0"/>
        <v/>
      </c>
    </row>
    <row r="67" spans="1:9" x14ac:dyDescent="0.15">
      <c r="A67" s="10"/>
      <c r="B67" s="11"/>
      <c r="C67" s="11"/>
      <c r="D67" s="7"/>
      <c r="E67" s="15" t="str">
        <f t="shared" si="2"/>
        <v/>
      </c>
      <c r="F67" s="9"/>
      <c r="G67" s="9"/>
      <c r="H67" s="38"/>
      <c r="I67" s="3" t="str">
        <f t="shared" si="0"/>
        <v/>
      </c>
    </row>
    <row r="68" spans="1:9" x14ac:dyDescent="0.15">
      <c r="A68" s="10"/>
      <c r="B68" s="11"/>
      <c r="C68" s="11"/>
      <c r="D68" s="7"/>
      <c r="E68" s="15" t="str">
        <f t="shared" si="2"/>
        <v/>
      </c>
      <c r="F68" s="9"/>
      <c r="G68" s="9"/>
      <c r="H68" s="38"/>
      <c r="I68" s="3" t="str">
        <f t="shared" si="0"/>
        <v/>
      </c>
    </row>
    <row r="69" spans="1:9" x14ac:dyDescent="0.15">
      <c r="A69" s="10"/>
      <c r="B69" s="11"/>
      <c r="C69" s="11"/>
      <c r="D69" s="7"/>
      <c r="E69" s="15" t="str">
        <f t="shared" si="2"/>
        <v/>
      </c>
      <c r="F69" s="9"/>
      <c r="G69" s="9"/>
      <c r="H69" s="38"/>
      <c r="I69" s="3" t="str">
        <f t="shared" si="0"/>
        <v/>
      </c>
    </row>
    <row r="70" spans="1:9" x14ac:dyDescent="0.15">
      <c r="A70" s="10"/>
      <c r="B70" s="11"/>
      <c r="C70" s="11"/>
      <c r="D70" s="7"/>
      <c r="E70" s="15" t="str">
        <f t="shared" si="2"/>
        <v/>
      </c>
      <c r="F70" s="9"/>
      <c r="G70" s="9"/>
      <c r="H70" s="38"/>
      <c r="I70" s="3" t="str">
        <f t="shared" si="0"/>
        <v/>
      </c>
    </row>
    <row r="71" spans="1:9" x14ac:dyDescent="0.15">
      <c r="A71" s="10"/>
      <c r="B71" s="11"/>
      <c r="C71" s="11"/>
      <c r="D71" s="7"/>
      <c r="E71" s="15" t="str">
        <f t="shared" si="2"/>
        <v/>
      </c>
      <c r="F71" s="9"/>
      <c r="G71" s="9"/>
      <c r="H71" s="38"/>
      <c r="I71" s="3" t="str">
        <f t="shared" si="0"/>
        <v/>
      </c>
    </row>
    <row r="72" spans="1:9" x14ac:dyDescent="0.15">
      <c r="A72" s="10"/>
      <c r="B72" s="11"/>
      <c r="C72" s="11"/>
      <c r="D72" s="7"/>
      <c r="E72" s="15" t="str">
        <f t="shared" si="2"/>
        <v/>
      </c>
      <c r="F72" s="9"/>
      <c r="G72" s="9"/>
      <c r="H72" s="38"/>
      <c r="I72" s="3" t="str">
        <f t="shared" si="0"/>
        <v/>
      </c>
    </row>
    <row r="73" spans="1:9" x14ac:dyDescent="0.15">
      <c r="A73" s="10"/>
      <c r="B73" s="11"/>
      <c r="C73" s="11"/>
      <c r="D73" s="7"/>
      <c r="E73" s="15" t="str">
        <f t="shared" si="2"/>
        <v/>
      </c>
      <c r="F73" s="9"/>
      <c r="G73" s="9"/>
      <c r="H73" s="38"/>
      <c r="I73" s="3" t="str">
        <f t="shared" si="0"/>
        <v/>
      </c>
    </row>
    <row r="74" spans="1:9" x14ac:dyDescent="0.15">
      <c r="A74" s="10"/>
      <c r="B74" s="11"/>
      <c r="C74" s="11"/>
      <c r="D74" s="7"/>
      <c r="E74" s="15" t="str">
        <f t="shared" si="2"/>
        <v/>
      </c>
      <c r="F74" s="9"/>
      <c r="G74" s="9"/>
      <c r="H74" s="38"/>
      <c r="I74" s="3" t="str">
        <f t="shared" si="0"/>
        <v/>
      </c>
    </row>
    <row r="75" spans="1:9" x14ac:dyDescent="0.15">
      <c r="A75" s="10"/>
      <c r="B75" s="11"/>
      <c r="C75" s="11"/>
      <c r="D75" s="7"/>
      <c r="E75" s="15" t="str">
        <f t="shared" si="2"/>
        <v/>
      </c>
      <c r="F75" s="9"/>
      <c r="G75" s="9"/>
      <c r="H75" s="38"/>
      <c r="I75" s="3" t="str">
        <f t="shared" si="0"/>
        <v/>
      </c>
    </row>
    <row r="76" spans="1:9" x14ac:dyDescent="0.15">
      <c r="A76" s="10"/>
      <c r="B76" s="11"/>
      <c r="C76" s="11"/>
      <c r="D76" s="7"/>
      <c r="E76" s="15" t="str">
        <f t="shared" si="2"/>
        <v/>
      </c>
      <c r="F76" s="9"/>
      <c r="G76" s="9"/>
      <c r="H76" s="38"/>
      <c r="I76" s="3" t="str">
        <f t="shared" si="0"/>
        <v/>
      </c>
    </row>
    <row r="77" spans="1:9" x14ac:dyDescent="0.15">
      <c r="A77" s="10"/>
      <c r="B77" s="11"/>
      <c r="C77" s="11"/>
      <c r="D77" s="7"/>
      <c r="E77" s="15" t="str">
        <f t="shared" ref="E77:E108" si="3">IF(OR(ISBLANK(B77),ISBLANK(C77)),"",(C77-B77)*24*60-D77)</f>
        <v/>
      </c>
      <c r="F77" s="9"/>
      <c r="G77" s="9"/>
      <c r="H77" s="38"/>
      <c r="I77" s="3" t="str">
        <f t="shared" si="0"/>
        <v/>
      </c>
    </row>
    <row r="78" spans="1:9" x14ac:dyDescent="0.15">
      <c r="A78" s="10"/>
      <c r="B78" s="11"/>
      <c r="C78" s="11"/>
      <c r="D78" s="7"/>
      <c r="E78" s="15" t="str">
        <f t="shared" si="3"/>
        <v/>
      </c>
      <c r="F78" s="9"/>
      <c r="G78" s="9"/>
      <c r="H78" s="38"/>
      <c r="I78" s="3" t="str">
        <f t="shared" si="0"/>
        <v/>
      </c>
    </row>
    <row r="79" spans="1:9" x14ac:dyDescent="0.15">
      <c r="A79" s="10"/>
      <c r="B79" s="11"/>
      <c r="C79" s="11"/>
      <c r="D79" s="7"/>
      <c r="E79" s="15" t="str">
        <f t="shared" si="3"/>
        <v/>
      </c>
      <c r="F79" s="9"/>
      <c r="G79" s="9"/>
      <c r="H79" s="38"/>
      <c r="I79" s="3" t="str">
        <f t="shared" si="0"/>
        <v/>
      </c>
    </row>
    <row r="80" spans="1:9" x14ac:dyDescent="0.15">
      <c r="A80" s="10"/>
      <c r="B80" s="11"/>
      <c r="C80" s="11"/>
      <c r="D80" s="7"/>
      <c r="E80" s="15" t="str">
        <f t="shared" si="3"/>
        <v/>
      </c>
      <c r="F80" s="9"/>
      <c r="G80" s="9"/>
      <c r="H80" s="38"/>
      <c r="I80" s="3" t="str">
        <f t="shared" ref="I80:I111" si="4">IF(E80&lt;0,"&lt;-- Invalid stop time","")</f>
        <v/>
      </c>
    </row>
    <row r="81" spans="1:9" x14ac:dyDescent="0.15">
      <c r="A81" s="10"/>
      <c r="B81" s="11"/>
      <c r="C81" s="11"/>
      <c r="D81" s="7"/>
      <c r="E81" s="15" t="str">
        <f t="shared" si="3"/>
        <v/>
      </c>
      <c r="F81" s="9"/>
      <c r="G81" s="9"/>
      <c r="H81" s="38"/>
      <c r="I81" s="3" t="str">
        <f t="shared" si="4"/>
        <v/>
      </c>
    </row>
    <row r="82" spans="1:9" x14ac:dyDescent="0.15">
      <c r="A82" s="10"/>
      <c r="B82" s="11"/>
      <c r="C82" s="11"/>
      <c r="D82" s="7"/>
      <c r="E82" s="15" t="str">
        <f t="shared" si="3"/>
        <v/>
      </c>
      <c r="F82" s="9"/>
      <c r="G82" s="9"/>
      <c r="H82" s="38"/>
      <c r="I82" s="3" t="str">
        <f t="shared" si="4"/>
        <v/>
      </c>
    </row>
    <row r="83" spans="1:9" x14ac:dyDescent="0.15">
      <c r="A83" s="10"/>
      <c r="B83" s="11"/>
      <c r="C83" s="11"/>
      <c r="D83" s="7"/>
      <c r="E83" s="15" t="str">
        <f t="shared" si="3"/>
        <v/>
      </c>
      <c r="F83" s="9"/>
      <c r="G83" s="9"/>
      <c r="H83" s="38"/>
      <c r="I83" s="3" t="str">
        <f t="shared" si="4"/>
        <v/>
      </c>
    </row>
    <row r="84" spans="1:9" x14ac:dyDescent="0.15">
      <c r="A84" s="10"/>
      <c r="B84" s="11"/>
      <c r="C84" s="11"/>
      <c r="D84" s="7"/>
      <c r="E84" s="15" t="str">
        <f t="shared" si="3"/>
        <v/>
      </c>
      <c r="F84" s="9"/>
      <c r="G84" s="9"/>
      <c r="H84" s="38"/>
      <c r="I84" s="3" t="str">
        <f t="shared" si="4"/>
        <v/>
      </c>
    </row>
    <row r="85" spans="1:9" x14ac:dyDescent="0.15">
      <c r="A85" s="10"/>
      <c r="B85" s="11"/>
      <c r="C85" s="11"/>
      <c r="D85" s="7"/>
      <c r="E85" s="15" t="str">
        <f t="shared" si="3"/>
        <v/>
      </c>
      <c r="F85" s="9"/>
      <c r="G85" s="9"/>
      <c r="H85" s="38"/>
      <c r="I85" s="3" t="str">
        <f t="shared" si="4"/>
        <v/>
      </c>
    </row>
    <row r="86" spans="1:9" x14ac:dyDescent="0.15">
      <c r="A86" s="10"/>
      <c r="B86" s="11"/>
      <c r="C86" s="11"/>
      <c r="D86" s="7"/>
      <c r="E86" s="15" t="str">
        <f t="shared" si="3"/>
        <v/>
      </c>
      <c r="F86" s="9"/>
      <c r="G86" s="9"/>
      <c r="H86" s="38"/>
      <c r="I86" s="3" t="str">
        <f t="shared" si="4"/>
        <v/>
      </c>
    </row>
    <row r="87" spans="1:9" x14ac:dyDescent="0.15">
      <c r="A87" s="10"/>
      <c r="B87" s="11"/>
      <c r="C87" s="11"/>
      <c r="D87" s="7"/>
      <c r="E87" s="15" t="str">
        <f t="shared" si="3"/>
        <v/>
      </c>
      <c r="F87" s="9"/>
      <c r="G87" s="9"/>
      <c r="H87" s="38"/>
      <c r="I87" s="3" t="str">
        <f t="shared" si="4"/>
        <v/>
      </c>
    </row>
    <row r="88" spans="1:9" x14ac:dyDescent="0.15">
      <c r="A88" s="10"/>
      <c r="B88" s="11"/>
      <c r="C88" s="11"/>
      <c r="D88" s="7"/>
      <c r="E88" s="15" t="str">
        <f t="shared" si="3"/>
        <v/>
      </c>
      <c r="F88" s="9"/>
      <c r="G88" s="9"/>
      <c r="H88" s="38"/>
      <c r="I88" s="3" t="str">
        <f t="shared" si="4"/>
        <v/>
      </c>
    </row>
    <row r="89" spans="1:9" x14ac:dyDescent="0.15">
      <c r="A89" s="10"/>
      <c r="B89" s="11"/>
      <c r="C89" s="11"/>
      <c r="D89" s="7"/>
      <c r="E89" s="15" t="str">
        <f t="shared" si="3"/>
        <v/>
      </c>
      <c r="F89" s="9"/>
      <c r="G89" s="9"/>
      <c r="H89" s="38"/>
      <c r="I89" s="3" t="str">
        <f t="shared" si="4"/>
        <v/>
      </c>
    </row>
    <row r="90" spans="1:9" x14ac:dyDescent="0.15">
      <c r="A90" s="10"/>
      <c r="B90" s="11"/>
      <c r="C90" s="11"/>
      <c r="D90" s="7"/>
      <c r="E90" s="15" t="str">
        <f t="shared" si="3"/>
        <v/>
      </c>
      <c r="F90" s="9"/>
      <c r="G90" s="9"/>
      <c r="H90" s="38"/>
      <c r="I90" s="3" t="str">
        <f t="shared" si="4"/>
        <v/>
      </c>
    </row>
    <row r="91" spans="1:9" x14ac:dyDescent="0.15">
      <c r="A91" s="10"/>
      <c r="B91" s="11"/>
      <c r="C91" s="11"/>
      <c r="D91" s="7"/>
      <c r="E91" s="15" t="str">
        <f t="shared" si="3"/>
        <v/>
      </c>
      <c r="F91" s="9"/>
      <c r="G91" s="9"/>
      <c r="H91" s="38"/>
      <c r="I91" s="3" t="str">
        <f t="shared" si="4"/>
        <v/>
      </c>
    </row>
    <row r="92" spans="1:9" x14ac:dyDescent="0.15">
      <c r="A92" s="10"/>
      <c r="B92" s="11"/>
      <c r="C92" s="11"/>
      <c r="D92" s="7"/>
      <c r="E92" s="15" t="str">
        <f t="shared" si="3"/>
        <v/>
      </c>
      <c r="F92" s="9"/>
      <c r="G92" s="9"/>
      <c r="H92" s="38"/>
      <c r="I92" s="3" t="str">
        <f t="shared" si="4"/>
        <v/>
      </c>
    </row>
    <row r="93" spans="1:9" x14ac:dyDescent="0.15">
      <c r="A93" s="10"/>
      <c r="B93" s="11"/>
      <c r="C93" s="11"/>
      <c r="D93" s="7"/>
      <c r="E93" s="15" t="str">
        <f t="shared" si="3"/>
        <v/>
      </c>
      <c r="F93" s="9"/>
      <c r="G93" s="9"/>
      <c r="H93" s="38"/>
      <c r="I93" s="3" t="str">
        <f t="shared" si="4"/>
        <v/>
      </c>
    </row>
    <row r="94" spans="1:9" x14ac:dyDescent="0.15">
      <c r="A94" s="10"/>
      <c r="B94" s="11"/>
      <c r="C94" s="11"/>
      <c r="D94" s="7"/>
      <c r="E94" s="15" t="str">
        <f t="shared" si="3"/>
        <v/>
      </c>
      <c r="F94" s="9"/>
      <c r="G94" s="9"/>
      <c r="H94" s="38"/>
      <c r="I94" s="3" t="str">
        <f t="shared" si="4"/>
        <v/>
      </c>
    </row>
    <row r="95" spans="1:9" x14ac:dyDescent="0.15">
      <c r="A95" s="10"/>
      <c r="B95" s="11"/>
      <c r="C95" s="11"/>
      <c r="D95" s="7"/>
      <c r="E95" s="15" t="str">
        <f t="shared" si="3"/>
        <v/>
      </c>
      <c r="F95" s="9"/>
      <c r="G95" s="9"/>
      <c r="H95" s="38"/>
      <c r="I95" s="3" t="str">
        <f t="shared" si="4"/>
        <v/>
      </c>
    </row>
    <row r="96" spans="1:9" x14ac:dyDescent="0.15">
      <c r="A96" s="10"/>
      <c r="B96" s="11"/>
      <c r="C96" s="11"/>
      <c r="D96" s="7"/>
      <c r="E96" s="15" t="str">
        <f t="shared" si="3"/>
        <v/>
      </c>
      <c r="F96" s="9"/>
      <c r="G96" s="9"/>
      <c r="H96" s="38"/>
      <c r="I96" s="3" t="str">
        <f t="shared" si="4"/>
        <v/>
      </c>
    </row>
    <row r="97" spans="1:9" x14ac:dyDescent="0.15">
      <c r="A97" s="10"/>
      <c r="B97" s="11"/>
      <c r="C97" s="11"/>
      <c r="D97" s="7"/>
      <c r="E97" s="15" t="str">
        <f t="shared" si="3"/>
        <v/>
      </c>
      <c r="F97" s="9"/>
      <c r="G97" s="9"/>
      <c r="H97" s="38"/>
      <c r="I97" s="3" t="str">
        <f t="shared" si="4"/>
        <v/>
      </c>
    </row>
    <row r="98" spans="1:9" x14ac:dyDescent="0.15">
      <c r="A98" s="10"/>
      <c r="B98" s="11"/>
      <c r="C98" s="11"/>
      <c r="D98" s="7"/>
      <c r="E98" s="15" t="str">
        <f t="shared" si="3"/>
        <v/>
      </c>
      <c r="F98" s="9"/>
      <c r="G98" s="9"/>
      <c r="H98" s="38"/>
      <c r="I98" s="3" t="str">
        <f t="shared" si="4"/>
        <v/>
      </c>
    </row>
    <row r="99" spans="1:9" x14ac:dyDescent="0.15">
      <c r="A99" s="10"/>
      <c r="B99" s="11"/>
      <c r="C99" s="11"/>
      <c r="D99" s="7"/>
      <c r="E99" s="15" t="str">
        <f t="shared" si="3"/>
        <v/>
      </c>
      <c r="F99" s="9"/>
      <c r="G99" s="9"/>
      <c r="H99" s="38"/>
      <c r="I99" s="3" t="str">
        <f t="shared" si="4"/>
        <v/>
      </c>
    </row>
    <row r="100" spans="1:9" x14ac:dyDescent="0.15">
      <c r="A100" s="10"/>
      <c r="B100" s="11"/>
      <c r="C100" s="11"/>
      <c r="D100" s="7"/>
      <c r="E100" s="15" t="str">
        <f t="shared" si="3"/>
        <v/>
      </c>
      <c r="F100" s="9"/>
      <c r="G100" s="9"/>
      <c r="H100" s="38"/>
      <c r="I100" s="3" t="str">
        <f t="shared" si="4"/>
        <v/>
      </c>
    </row>
    <row r="101" spans="1:9" x14ac:dyDescent="0.15">
      <c r="A101" s="10"/>
      <c r="B101" s="11"/>
      <c r="C101" s="11"/>
      <c r="D101" s="7"/>
      <c r="E101" s="15" t="str">
        <f t="shared" si="3"/>
        <v/>
      </c>
      <c r="F101" s="9"/>
      <c r="G101" s="9"/>
      <c r="H101" s="38"/>
      <c r="I101" s="3" t="str">
        <f t="shared" si="4"/>
        <v/>
      </c>
    </row>
    <row r="102" spans="1:9" x14ac:dyDescent="0.15">
      <c r="A102" s="10"/>
      <c r="B102" s="11"/>
      <c r="C102" s="11"/>
      <c r="D102" s="7"/>
      <c r="E102" s="15" t="str">
        <f t="shared" si="3"/>
        <v/>
      </c>
      <c r="F102" s="9"/>
      <c r="G102" s="9"/>
      <c r="H102" s="38"/>
      <c r="I102" s="3" t="str">
        <f t="shared" si="4"/>
        <v/>
      </c>
    </row>
    <row r="103" spans="1:9" x14ac:dyDescent="0.15">
      <c r="A103" s="10"/>
      <c r="B103" s="11"/>
      <c r="C103" s="11"/>
      <c r="D103" s="7"/>
      <c r="E103" s="15" t="str">
        <f t="shared" si="3"/>
        <v/>
      </c>
      <c r="F103" s="9"/>
      <c r="G103" s="9"/>
      <c r="H103" s="38"/>
      <c r="I103" s="3" t="str">
        <f t="shared" si="4"/>
        <v/>
      </c>
    </row>
    <row r="104" spans="1:9" x14ac:dyDescent="0.15">
      <c r="A104" s="10"/>
      <c r="B104" s="11"/>
      <c r="C104" s="11"/>
      <c r="D104" s="7"/>
      <c r="E104" s="15" t="str">
        <f t="shared" si="3"/>
        <v/>
      </c>
      <c r="F104" s="9"/>
      <c r="G104" s="9"/>
      <c r="H104" s="38"/>
      <c r="I104" s="3" t="str">
        <f t="shared" si="4"/>
        <v/>
      </c>
    </row>
    <row r="105" spans="1:9" x14ac:dyDescent="0.15">
      <c r="A105" s="10"/>
      <c r="B105" s="11"/>
      <c r="C105" s="11"/>
      <c r="D105" s="7"/>
      <c r="E105" s="15" t="str">
        <f t="shared" si="3"/>
        <v/>
      </c>
      <c r="F105" s="9"/>
      <c r="G105" s="9"/>
      <c r="H105" s="38"/>
      <c r="I105" s="3" t="str">
        <f t="shared" si="4"/>
        <v/>
      </c>
    </row>
    <row r="106" spans="1:9" x14ac:dyDescent="0.15">
      <c r="A106" s="10"/>
      <c r="B106" s="11"/>
      <c r="C106" s="11"/>
      <c r="D106" s="7"/>
      <c r="E106" s="15" t="str">
        <f t="shared" si="3"/>
        <v/>
      </c>
      <c r="F106" s="9"/>
      <c r="G106" s="9"/>
      <c r="H106" s="38"/>
      <c r="I106" s="3" t="str">
        <f t="shared" si="4"/>
        <v/>
      </c>
    </row>
    <row r="107" spans="1:9" x14ac:dyDescent="0.15">
      <c r="A107" s="10"/>
      <c r="B107" s="11"/>
      <c r="C107" s="11"/>
      <c r="D107" s="7"/>
      <c r="E107" s="15" t="str">
        <f t="shared" si="3"/>
        <v/>
      </c>
      <c r="F107" s="9"/>
      <c r="G107" s="9"/>
      <c r="H107" s="38"/>
      <c r="I107" s="3" t="str">
        <f t="shared" si="4"/>
        <v/>
      </c>
    </row>
    <row r="108" spans="1:9" x14ac:dyDescent="0.15">
      <c r="A108" s="10"/>
      <c r="B108" s="11"/>
      <c r="C108" s="11"/>
      <c r="D108" s="7"/>
      <c r="E108" s="15" t="str">
        <f t="shared" si="3"/>
        <v/>
      </c>
      <c r="F108" s="9"/>
      <c r="G108" s="9"/>
      <c r="H108" s="38"/>
      <c r="I108" s="3" t="str">
        <f t="shared" si="4"/>
        <v/>
      </c>
    </row>
    <row r="109" spans="1:9" x14ac:dyDescent="0.15">
      <c r="A109" s="10"/>
      <c r="B109" s="11"/>
      <c r="C109" s="11"/>
      <c r="D109" s="7"/>
      <c r="E109" s="15" t="str">
        <f t="shared" ref="E109:E134" si="5">IF(OR(ISBLANK(B109),ISBLANK(C109)),"",(C109-B109)*24*60-D109)</f>
        <v/>
      </c>
      <c r="F109" s="9"/>
      <c r="G109" s="9"/>
      <c r="H109" s="38"/>
      <c r="I109" s="3" t="str">
        <f t="shared" si="4"/>
        <v/>
      </c>
    </row>
    <row r="110" spans="1:9" x14ac:dyDescent="0.15">
      <c r="A110" s="10"/>
      <c r="B110" s="11"/>
      <c r="C110" s="11"/>
      <c r="D110" s="7"/>
      <c r="E110" s="15" t="str">
        <f t="shared" si="5"/>
        <v/>
      </c>
      <c r="F110" s="9"/>
      <c r="G110" s="9"/>
      <c r="H110" s="38"/>
      <c r="I110" s="3" t="str">
        <f t="shared" si="4"/>
        <v/>
      </c>
    </row>
    <row r="111" spans="1:9" x14ac:dyDescent="0.15">
      <c r="A111" s="10"/>
      <c r="B111" s="11"/>
      <c r="C111" s="11"/>
      <c r="D111" s="7"/>
      <c r="E111" s="15" t="str">
        <f t="shared" si="5"/>
        <v/>
      </c>
      <c r="F111" s="9"/>
      <c r="G111" s="9"/>
      <c r="H111" s="38"/>
      <c r="I111" s="3" t="str">
        <f t="shared" si="4"/>
        <v/>
      </c>
    </row>
    <row r="112" spans="1:9" x14ac:dyDescent="0.15">
      <c r="A112" s="10"/>
      <c r="B112" s="11"/>
      <c r="C112" s="11"/>
      <c r="D112" s="7"/>
      <c r="E112" s="15" t="str">
        <f t="shared" si="5"/>
        <v/>
      </c>
      <c r="F112" s="9"/>
      <c r="G112" s="9"/>
      <c r="H112" s="38"/>
      <c r="I112" s="3" t="str">
        <f t="shared" ref="I112:I137" si="6">IF(E112&lt;0,"&lt;-- Invalid stop time","")</f>
        <v/>
      </c>
    </row>
    <row r="113" spans="1:9" x14ac:dyDescent="0.15">
      <c r="A113" s="10"/>
      <c r="B113" s="11"/>
      <c r="C113" s="11"/>
      <c r="D113" s="7"/>
      <c r="E113" s="15" t="str">
        <f t="shared" si="5"/>
        <v/>
      </c>
      <c r="F113" s="9"/>
      <c r="G113" s="9"/>
      <c r="H113" s="38"/>
      <c r="I113" s="3" t="str">
        <f t="shared" si="6"/>
        <v/>
      </c>
    </row>
    <row r="114" spans="1:9" x14ac:dyDescent="0.15">
      <c r="A114" s="10"/>
      <c r="B114" s="11"/>
      <c r="C114" s="11"/>
      <c r="D114" s="7"/>
      <c r="E114" s="15" t="str">
        <f t="shared" si="5"/>
        <v/>
      </c>
      <c r="F114" s="9"/>
      <c r="G114" s="9"/>
      <c r="H114" s="38"/>
      <c r="I114" s="3" t="str">
        <f t="shared" si="6"/>
        <v/>
      </c>
    </row>
    <row r="115" spans="1:9" x14ac:dyDescent="0.15">
      <c r="A115" s="10"/>
      <c r="B115" s="11"/>
      <c r="C115" s="11"/>
      <c r="D115" s="7"/>
      <c r="E115" s="15" t="str">
        <f t="shared" si="5"/>
        <v/>
      </c>
      <c r="F115" s="9"/>
      <c r="G115" s="9"/>
      <c r="H115" s="38"/>
      <c r="I115" s="3" t="str">
        <f t="shared" si="6"/>
        <v/>
      </c>
    </row>
    <row r="116" spans="1:9" x14ac:dyDescent="0.15">
      <c r="A116" s="10"/>
      <c r="B116" s="11"/>
      <c r="C116" s="11"/>
      <c r="D116" s="7"/>
      <c r="E116" s="15" t="str">
        <f t="shared" si="5"/>
        <v/>
      </c>
      <c r="F116" s="9"/>
      <c r="G116" s="9"/>
      <c r="H116" s="38"/>
      <c r="I116" s="3" t="str">
        <f t="shared" si="6"/>
        <v/>
      </c>
    </row>
    <row r="117" spans="1:9" x14ac:dyDescent="0.15">
      <c r="A117" s="10"/>
      <c r="B117" s="11"/>
      <c r="C117" s="11"/>
      <c r="D117" s="7"/>
      <c r="E117" s="15" t="str">
        <f t="shared" si="5"/>
        <v/>
      </c>
      <c r="F117" s="9"/>
      <c r="G117" s="9"/>
      <c r="H117" s="38"/>
      <c r="I117" s="3" t="str">
        <f t="shared" si="6"/>
        <v/>
      </c>
    </row>
    <row r="118" spans="1:9" x14ac:dyDescent="0.15">
      <c r="A118" s="10"/>
      <c r="B118" s="11"/>
      <c r="C118" s="11"/>
      <c r="D118" s="7"/>
      <c r="E118" s="15" t="str">
        <f t="shared" si="5"/>
        <v/>
      </c>
      <c r="F118" s="9"/>
      <c r="G118" s="9"/>
      <c r="H118" s="38"/>
      <c r="I118" s="3" t="str">
        <f t="shared" si="6"/>
        <v/>
      </c>
    </row>
    <row r="119" spans="1:9" x14ac:dyDescent="0.15">
      <c r="A119" s="10"/>
      <c r="B119" s="11"/>
      <c r="C119" s="11"/>
      <c r="D119" s="7"/>
      <c r="E119" s="15" t="str">
        <f t="shared" si="5"/>
        <v/>
      </c>
      <c r="F119" s="9"/>
      <c r="G119" s="9"/>
      <c r="H119" s="38"/>
      <c r="I119" s="3" t="str">
        <f t="shared" si="6"/>
        <v/>
      </c>
    </row>
    <row r="120" spans="1:9" x14ac:dyDescent="0.15">
      <c r="A120" s="10"/>
      <c r="B120" s="11"/>
      <c r="C120" s="11"/>
      <c r="D120" s="7"/>
      <c r="E120" s="15" t="str">
        <f t="shared" si="5"/>
        <v/>
      </c>
      <c r="F120" s="9"/>
      <c r="G120" s="9"/>
      <c r="H120" s="38"/>
      <c r="I120" s="3" t="str">
        <f t="shared" si="6"/>
        <v/>
      </c>
    </row>
    <row r="121" spans="1:9" x14ac:dyDescent="0.15">
      <c r="A121" s="10"/>
      <c r="B121" s="11"/>
      <c r="C121" s="11"/>
      <c r="D121" s="7"/>
      <c r="E121" s="15" t="str">
        <f t="shared" si="5"/>
        <v/>
      </c>
      <c r="F121" s="9"/>
      <c r="G121" s="9"/>
      <c r="H121" s="38"/>
      <c r="I121" s="3" t="str">
        <f t="shared" si="6"/>
        <v/>
      </c>
    </row>
    <row r="122" spans="1:9" x14ac:dyDescent="0.15">
      <c r="A122" s="10"/>
      <c r="B122" s="11"/>
      <c r="C122" s="11"/>
      <c r="D122" s="7"/>
      <c r="E122" s="15" t="str">
        <f t="shared" si="5"/>
        <v/>
      </c>
      <c r="F122" s="9"/>
      <c r="G122" s="9"/>
      <c r="H122" s="38"/>
      <c r="I122" s="3" t="str">
        <f t="shared" si="6"/>
        <v/>
      </c>
    </row>
    <row r="123" spans="1:9" x14ac:dyDescent="0.15">
      <c r="A123" s="10"/>
      <c r="B123" s="11"/>
      <c r="C123" s="11"/>
      <c r="D123" s="7"/>
      <c r="E123" s="15" t="str">
        <f t="shared" si="5"/>
        <v/>
      </c>
      <c r="F123" s="9"/>
      <c r="G123" s="9"/>
      <c r="H123" s="38"/>
      <c r="I123" s="3" t="str">
        <f t="shared" si="6"/>
        <v/>
      </c>
    </row>
    <row r="124" spans="1:9" x14ac:dyDescent="0.15">
      <c r="A124" s="10"/>
      <c r="B124" s="11"/>
      <c r="C124" s="11"/>
      <c r="D124" s="7"/>
      <c r="E124" s="15" t="str">
        <f t="shared" si="5"/>
        <v/>
      </c>
      <c r="F124" s="9"/>
      <c r="G124" s="9"/>
      <c r="H124" s="38"/>
      <c r="I124" s="3" t="str">
        <f t="shared" si="6"/>
        <v/>
      </c>
    </row>
    <row r="125" spans="1:9" x14ac:dyDescent="0.15">
      <c r="A125" s="10"/>
      <c r="B125" s="11"/>
      <c r="C125" s="11"/>
      <c r="D125" s="7"/>
      <c r="E125" s="15" t="str">
        <f t="shared" si="5"/>
        <v/>
      </c>
      <c r="F125" s="9"/>
      <c r="G125" s="9"/>
      <c r="H125" s="38"/>
      <c r="I125" s="3" t="str">
        <f t="shared" si="6"/>
        <v/>
      </c>
    </row>
    <row r="126" spans="1:9" x14ac:dyDescent="0.15">
      <c r="A126" s="10"/>
      <c r="B126" s="11"/>
      <c r="C126" s="11"/>
      <c r="D126" s="7"/>
      <c r="E126" s="15" t="str">
        <f t="shared" si="5"/>
        <v/>
      </c>
      <c r="F126" s="9"/>
      <c r="G126" s="9"/>
      <c r="H126" s="38"/>
      <c r="I126" s="3" t="str">
        <f t="shared" si="6"/>
        <v/>
      </c>
    </row>
    <row r="127" spans="1:9" x14ac:dyDescent="0.15">
      <c r="A127" s="10"/>
      <c r="B127" s="11"/>
      <c r="C127" s="11"/>
      <c r="D127" s="7"/>
      <c r="E127" s="15" t="str">
        <f t="shared" si="5"/>
        <v/>
      </c>
      <c r="F127" s="9"/>
      <c r="G127" s="9"/>
      <c r="H127" s="38"/>
      <c r="I127" s="3" t="str">
        <f t="shared" si="6"/>
        <v/>
      </c>
    </row>
    <row r="128" spans="1:9" x14ac:dyDescent="0.15">
      <c r="A128" s="10"/>
      <c r="B128" s="11"/>
      <c r="C128" s="11"/>
      <c r="D128" s="7"/>
      <c r="E128" s="15" t="str">
        <f t="shared" si="5"/>
        <v/>
      </c>
      <c r="F128" s="9"/>
      <c r="G128" s="9"/>
      <c r="H128" s="38"/>
      <c r="I128" s="3" t="str">
        <f t="shared" si="6"/>
        <v/>
      </c>
    </row>
    <row r="129" spans="1:9" x14ac:dyDescent="0.15">
      <c r="A129" s="10"/>
      <c r="B129" s="11"/>
      <c r="C129" s="11"/>
      <c r="D129" s="7"/>
      <c r="E129" s="15" t="str">
        <f t="shared" si="5"/>
        <v/>
      </c>
      <c r="F129" s="9"/>
      <c r="G129" s="9"/>
      <c r="H129" s="38"/>
      <c r="I129" s="3" t="str">
        <f t="shared" si="6"/>
        <v/>
      </c>
    </row>
    <row r="130" spans="1:9" x14ac:dyDescent="0.15">
      <c r="A130" s="10"/>
      <c r="B130" s="11"/>
      <c r="C130" s="11"/>
      <c r="D130" s="7"/>
      <c r="E130" s="15" t="str">
        <f t="shared" si="5"/>
        <v/>
      </c>
      <c r="F130" s="9"/>
      <c r="G130" s="9"/>
      <c r="H130" s="38"/>
      <c r="I130" s="3" t="str">
        <f t="shared" si="6"/>
        <v/>
      </c>
    </row>
    <row r="131" spans="1:9" x14ac:dyDescent="0.15">
      <c r="A131" s="10"/>
      <c r="B131" s="11"/>
      <c r="C131" s="11"/>
      <c r="D131" s="7"/>
      <c r="E131" s="15" t="str">
        <f t="shared" si="5"/>
        <v/>
      </c>
      <c r="F131" s="9"/>
      <c r="G131" s="9"/>
      <c r="H131" s="38"/>
      <c r="I131" s="3" t="str">
        <f t="shared" si="6"/>
        <v/>
      </c>
    </row>
    <row r="132" spans="1:9" x14ac:dyDescent="0.15">
      <c r="A132" s="10"/>
      <c r="B132" s="11"/>
      <c r="C132" s="11"/>
      <c r="D132" s="7"/>
      <c r="E132" s="15" t="str">
        <f t="shared" si="5"/>
        <v/>
      </c>
      <c r="F132" s="9"/>
      <c r="G132" s="9"/>
      <c r="H132" s="38"/>
      <c r="I132" s="3" t="str">
        <f t="shared" si="6"/>
        <v/>
      </c>
    </row>
    <row r="133" spans="1:9" x14ac:dyDescent="0.15">
      <c r="A133" s="10"/>
      <c r="B133" s="11"/>
      <c r="C133" s="11"/>
      <c r="D133" s="7"/>
      <c r="E133" s="15" t="str">
        <f t="shared" si="5"/>
        <v/>
      </c>
      <c r="F133" s="9"/>
      <c r="G133" s="9"/>
      <c r="H133" s="38"/>
      <c r="I133" s="3" t="str">
        <f t="shared" si="6"/>
        <v/>
      </c>
    </row>
    <row r="134" spans="1:9" x14ac:dyDescent="0.15">
      <c r="A134" s="10"/>
      <c r="B134" s="11"/>
      <c r="C134" s="11"/>
      <c r="D134" s="7"/>
      <c r="E134" s="15" t="str">
        <f t="shared" si="5"/>
        <v/>
      </c>
      <c r="F134" s="9"/>
      <c r="G134" s="9"/>
      <c r="H134" s="38"/>
      <c r="I134" s="3" t="str">
        <f t="shared" si="6"/>
        <v/>
      </c>
    </row>
    <row r="135" spans="1:9" x14ac:dyDescent="0.15">
      <c r="A135" s="10"/>
      <c r="B135" s="11"/>
      <c r="C135" s="11"/>
      <c r="D135" s="7"/>
      <c r="E135" s="15" t="str">
        <f>IF(OR(ISBLANK(B135),ISBLANK(C135)),"",(C135-B135)*24*60-D135)</f>
        <v/>
      </c>
      <c r="F135" s="9"/>
      <c r="G135" s="9"/>
      <c r="H135" s="38"/>
      <c r="I135" s="3" t="str">
        <f t="shared" si="6"/>
        <v/>
      </c>
    </row>
    <row r="136" spans="1:9" x14ac:dyDescent="0.15">
      <c r="A136" s="10"/>
      <c r="B136" s="11"/>
      <c r="C136" s="11"/>
      <c r="D136" s="7"/>
      <c r="E136" s="15" t="str">
        <f>IF(OR(ISBLANK(B136),ISBLANK(C136)),"",(C136-B136)*24*60-D136)</f>
        <v/>
      </c>
      <c r="F136" s="9"/>
      <c r="G136" s="9"/>
      <c r="H136" s="38"/>
      <c r="I136" s="3" t="str">
        <f t="shared" si="6"/>
        <v/>
      </c>
    </row>
    <row r="137" spans="1:9" x14ac:dyDescent="0.15">
      <c r="A137" s="10"/>
      <c r="B137" s="11"/>
      <c r="C137" s="11"/>
      <c r="D137" s="7"/>
      <c r="E137" s="15" t="str">
        <f>IF(OR(ISBLANK(B137),ISBLANK(C137)),"",(C137-B137)*24*60-D137)</f>
        <v/>
      </c>
      <c r="F137" s="9"/>
      <c r="G137" s="9"/>
      <c r="H137" s="38"/>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xr:uid="{00000000-0002-0000-1000-000000000000}">
      <formula1>0</formula1>
    </dataValidation>
    <dataValidation type="time" allowBlank="1" showInputMessage="1" showErrorMessage="1" errorTitle="Time error" error="Times must be in the following format:_x000a_    hh:mm am        or_x000a_    hh:mm pm" sqref="B48:C137" xr:uid="{00000000-0002-0000-1000-000001000000}">
      <formula1>0</formula1>
      <formula2>0.999305555555556</formula2>
    </dataValidation>
    <dataValidation allowBlank="1" errorTitle="Date" error="Date must be in MM/DD/YYYY format." sqref="A48:A137" xr:uid="{00000000-0002-0000-1000-000002000000}"/>
    <dataValidation type="list" allowBlank="1" showInputMessage="1" showErrorMessage="1" errorTitle="Phase Name Error" error="Phase must be one of:_x000a_   Planning_x000a_   Design_x000a_   Code_x000a_   Compile_x000a_   Test_x000a_   Postmortem_x000a_   Design Review_x000a_   Code Review" sqref="G48:G137" xr:uid="{00000000-0002-0000-1000-000003000000}">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xr:uid="{00000000-0002-0000-1000-000004000000}">
      <formula1>$B$4:$B$14</formula1>
    </dataValidation>
  </dataValidations>
  <pageMargins left="0.75" right="0.75" top="1" bottom="1" header="0.5" footer="0.5"/>
  <pageSetup scale="53" fitToHeight="2"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pageSetUpPr fitToPage="1"/>
  </sheetPr>
  <dimension ref="A1:C20"/>
  <sheetViews>
    <sheetView showGridLines="0" zoomScaleNormal="100" workbookViewId="0">
      <selection activeCell="F8" sqref="F8"/>
    </sheetView>
  </sheetViews>
  <sheetFormatPr baseColWidth="10" defaultColWidth="7.6640625" defaultRowHeight="13" x14ac:dyDescent="0.15"/>
  <cols>
    <col min="1" max="1" width="10.5" style="3" customWidth="1"/>
    <col min="2" max="2" width="98.6640625" style="3" customWidth="1"/>
    <col min="3" max="16384" width="7.6640625" style="3"/>
  </cols>
  <sheetData>
    <row r="1" spans="1:3" s="4" customFormat="1" ht="20" x14ac:dyDescent="0.2">
      <c r="A1" s="379" t="s">
        <v>85</v>
      </c>
      <c r="B1" s="379"/>
      <c r="C1" s="379"/>
    </row>
    <row r="2" spans="1:3" s="4" customFormat="1" ht="20" x14ac:dyDescent="0.2">
      <c r="A2" s="33"/>
      <c r="B2" s="33"/>
    </row>
    <row r="3" spans="1:3" s="4" customFormat="1" x14ac:dyDescent="0.15">
      <c r="A3" s="34" t="s">
        <v>35</v>
      </c>
      <c r="B3" s="2"/>
    </row>
    <row r="4" spans="1:3" s="4" customFormat="1" ht="44" customHeight="1" x14ac:dyDescent="0.15">
      <c r="A4" s="35">
        <v>1</v>
      </c>
      <c r="B4" s="412"/>
    </row>
    <row r="5" spans="1:3" s="4" customFormat="1" ht="44" customHeight="1" x14ac:dyDescent="0.15">
      <c r="A5" s="35">
        <v>2</v>
      </c>
      <c r="B5" s="32"/>
    </row>
    <row r="6" spans="1:3" s="4" customFormat="1" ht="44" customHeight="1" x14ac:dyDescent="0.15">
      <c r="A6" s="35">
        <v>3</v>
      </c>
      <c r="B6" s="32"/>
    </row>
    <row r="7" spans="1:3" s="4" customFormat="1" ht="44" customHeight="1" x14ac:dyDescent="0.15">
      <c r="A7" s="35">
        <v>4</v>
      </c>
      <c r="B7" s="32"/>
    </row>
    <row r="8" spans="1:3" s="4" customFormat="1" ht="44" customHeight="1" x14ac:dyDescent="0.15">
      <c r="A8" s="35">
        <v>5</v>
      </c>
      <c r="B8" s="32"/>
    </row>
    <row r="9" spans="1:3" s="4" customFormat="1" ht="20.25" customHeight="1" x14ac:dyDescent="0.15">
      <c r="A9" s="34" t="s">
        <v>33</v>
      </c>
      <c r="B9" s="2"/>
    </row>
    <row r="10" spans="1:3" s="4" customFormat="1" ht="44" customHeight="1" x14ac:dyDescent="0.15">
      <c r="A10" s="35">
        <v>1</v>
      </c>
      <c r="B10" s="32"/>
    </row>
    <row r="11" spans="1:3" s="4" customFormat="1" ht="44" customHeight="1" x14ac:dyDescent="0.15">
      <c r="A11" s="35">
        <v>2</v>
      </c>
      <c r="B11" s="32"/>
    </row>
    <row r="12" spans="1:3" s="4" customFormat="1" ht="44" customHeight="1" x14ac:dyDescent="0.15">
      <c r="A12" s="35">
        <v>3</v>
      </c>
      <c r="B12" s="32"/>
    </row>
    <row r="13" spans="1:3" s="4" customFormat="1" ht="44" customHeight="1" x14ac:dyDescent="0.15">
      <c r="A13" s="35">
        <v>4</v>
      </c>
      <c r="B13" s="32"/>
    </row>
    <row r="14" spans="1:3" s="4" customFormat="1" ht="44" customHeight="1" x14ac:dyDescent="0.15">
      <c r="A14" s="35">
        <v>5</v>
      </c>
      <c r="B14" s="32"/>
    </row>
    <row r="15" spans="1:3" s="4" customFormat="1" ht="20.25" customHeight="1" x14ac:dyDescent="0.15">
      <c r="A15" s="34" t="s">
        <v>34</v>
      </c>
      <c r="B15" s="2"/>
    </row>
    <row r="16" spans="1:3" s="4" customFormat="1" ht="44" customHeight="1" x14ac:dyDescent="0.15">
      <c r="A16" s="35">
        <v>1</v>
      </c>
      <c r="B16" s="32"/>
    </row>
    <row r="17" spans="1:2" s="4" customFormat="1" ht="44" customHeight="1" x14ac:dyDescent="0.15">
      <c r="A17" s="35">
        <v>2</v>
      </c>
      <c r="B17" s="32"/>
    </row>
    <row r="18" spans="1:2" s="4" customFormat="1" ht="44" customHeight="1" x14ac:dyDescent="0.15">
      <c r="A18" s="35">
        <v>3</v>
      </c>
      <c r="B18" s="32"/>
    </row>
    <row r="19" spans="1:2" s="4" customFormat="1" ht="44" customHeight="1" x14ac:dyDescent="0.15">
      <c r="A19" s="35">
        <v>4</v>
      </c>
      <c r="B19" s="32"/>
    </row>
    <row r="20" spans="1:2" s="4" customFormat="1" ht="44" customHeight="1" x14ac:dyDescent="0.15">
      <c r="A20" s="35">
        <v>5</v>
      </c>
      <c r="B20" s="32"/>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DCB2-35D2-6440-90B1-63E70F3898E8}">
  <dimension ref="A1:F73"/>
  <sheetViews>
    <sheetView showGridLines="0" workbookViewId="0">
      <selection activeCell="B67" sqref="B67:D67"/>
    </sheetView>
  </sheetViews>
  <sheetFormatPr baseColWidth="10" defaultRowHeight="13" x14ac:dyDescent="0.15"/>
  <cols>
    <col min="1" max="1" width="5.1640625" style="334" customWidth="1"/>
    <col min="2" max="2" width="3.83203125" style="320" customWidth="1"/>
    <col min="3" max="3" width="33.33203125" style="320" customWidth="1"/>
    <col min="4" max="4" width="87.83203125" style="320" customWidth="1"/>
    <col min="5" max="16384" width="10.83203125" style="320"/>
  </cols>
  <sheetData>
    <row r="1" spans="1:6" ht="20" x14ac:dyDescent="0.2">
      <c r="A1" s="407" t="s">
        <v>594</v>
      </c>
      <c r="B1" s="407"/>
      <c r="C1" s="407"/>
      <c r="D1" s="407"/>
      <c r="E1" s="319"/>
      <c r="F1" s="319"/>
    </row>
    <row r="2" spans="1:6" x14ac:dyDescent="0.15">
      <c r="A2" s="320" t="s">
        <v>595</v>
      </c>
    </row>
    <row r="3" spans="1:6" ht="21" customHeight="1" x14ac:dyDescent="0.15">
      <c r="A3" s="320"/>
    </row>
    <row r="4" spans="1:6" x14ac:dyDescent="0.15">
      <c r="A4" s="321" t="s">
        <v>596</v>
      </c>
      <c r="B4" s="322"/>
      <c r="C4" s="322"/>
      <c r="D4" s="322"/>
    </row>
    <row r="5" spans="1:6" s="324" customFormat="1" ht="53" customHeight="1" x14ac:dyDescent="0.15">
      <c r="A5" s="323"/>
      <c r="B5" s="408" t="s">
        <v>597</v>
      </c>
      <c r="C5" s="408"/>
      <c r="D5" s="408"/>
    </row>
    <row r="6" spans="1:6" s="324" customFormat="1" ht="15" thickBot="1" x14ac:dyDescent="0.2">
      <c r="A6" s="323"/>
      <c r="B6" s="325"/>
      <c r="C6" s="326" t="s">
        <v>598</v>
      </c>
    </row>
    <row r="7" spans="1:6" s="324" customFormat="1" ht="14" x14ac:dyDescent="0.15">
      <c r="A7" s="323"/>
      <c r="B7" s="408"/>
      <c r="C7" s="325" t="s">
        <v>599</v>
      </c>
    </row>
    <row r="8" spans="1:6" s="324" customFormat="1" ht="14" x14ac:dyDescent="0.15">
      <c r="A8" s="323"/>
      <c r="B8" s="408"/>
      <c r="C8" s="325" t="s">
        <v>600</v>
      </c>
    </row>
    <row r="9" spans="1:6" s="324" customFormat="1" x14ac:dyDescent="0.15">
      <c r="A9" s="323"/>
      <c r="B9" s="408"/>
      <c r="C9" s="325"/>
    </row>
    <row r="10" spans="1:6" s="324" customFormat="1" ht="14" x14ac:dyDescent="0.15">
      <c r="A10" s="323"/>
      <c r="B10" s="408"/>
      <c r="C10" s="325" t="s">
        <v>601</v>
      </c>
    </row>
    <row r="11" spans="1:6" s="324" customFormat="1" ht="15" thickBot="1" x14ac:dyDescent="0.2">
      <c r="A11" s="323"/>
      <c r="B11" s="408"/>
      <c r="C11" s="326" t="s">
        <v>599</v>
      </c>
    </row>
    <row r="12" spans="1:6" s="324" customFormat="1" x14ac:dyDescent="0.15">
      <c r="A12" s="323"/>
      <c r="B12" s="408"/>
      <c r="C12" s="408"/>
      <c r="D12" s="408"/>
    </row>
    <row r="13" spans="1:6" s="324" customFormat="1" ht="22" customHeight="1" x14ac:dyDescent="0.15">
      <c r="A13" s="323"/>
      <c r="B13" s="408" t="s">
        <v>602</v>
      </c>
      <c r="C13" s="408"/>
      <c r="D13" s="408"/>
    </row>
    <row r="14" spans="1:6" x14ac:dyDescent="0.15">
      <c r="A14" s="321" t="s">
        <v>117</v>
      </c>
      <c r="B14" s="322"/>
      <c r="C14" s="322"/>
      <c r="D14" s="322"/>
    </row>
    <row r="15" spans="1:6" s="324" customFormat="1" x14ac:dyDescent="0.15">
      <c r="A15" s="323"/>
      <c r="B15" s="408" t="s">
        <v>603</v>
      </c>
      <c r="C15" s="408"/>
      <c r="D15" s="408"/>
    </row>
    <row r="16" spans="1:6" s="324" customFormat="1" ht="15" thickBot="1" x14ac:dyDescent="0.2">
      <c r="A16" s="327"/>
      <c r="B16" s="325"/>
      <c r="C16" s="326" t="s">
        <v>598</v>
      </c>
    </row>
    <row r="17" spans="1:4" s="324" customFormat="1" ht="14" x14ac:dyDescent="0.15">
      <c r="A17" s="327"/>
      <c r="B17" s="408"/>
      <c r="C17" s="325" t="s">
        <v>604</v>
      </c>
    </row>
    <row r="18" spans="1:4" s="324" customFormat="1" ht="14" x14ac:dyDescent="0.15">
      <c r="A18" s="327"/>
      <c r="B18" s="408"/>
      <c r="C18" s="325" t="s">
        <v>605</v>
      </c>
    </row>
    <row r="19" spans="1:4" s="324" customFormat="1" x14ac:dyDescent="0.15">
      <c r="A19" s="327"/>
      <c r="B19" s="325"/>
      <c r="C19" s="325"/>
    </row>
    <row r="20" spans="1:4" ht="38" customHeight="1" x14ac:dyDescent="0.15">
      <c r="A20" s="323"/>
      <c r="B20" s="409" t="s">
        <v>606</v>
      </c>
      <c r="C20" s="409"/>
      <c r="D20" s="409"/>
    </row>
    <row r="21" spans="1:4" x14ac:dyDescent="0.15">
      <c r="A21" s="321" t="s">
        <v>607</v>
      </c>
      <c r="B21" s="322"/>
      <c r="C21" s="322"/>
      <c r="D21" s="322"/>
    </row>
    <row r="22" spans="1:4" ht="33" customHeight="1" x14ac:dyDescent="0.15">
      <c r="A22" s="328"/>
      <c r="B22" s="406" t="s">
        <v>608</v>
      </c>
      <c r="C22" s="406"/>
      <c r="D22" s="406"/>
    </row>
    <row r="23" spans="1:4" ht="15" thickBot="1" x14ac:dyDescent="0.2">
      <c r="A23" s="328"/>
      <c r="B23" s="329"/>
      <c r="C23" s="330" t="s">
        <v>609</v>
      </c>
      <c r="D23" s="331" t="s">
        <v>610</v>
      </c>
    </row>
    <row r="24" spans="1:4" ht="14" x14ac:dyDescent="0.15">
      <c r="A24" s="328"/>
      <c r="B24" s="406"/>
      <c r="C24" s="332" t="s">
        <v>611</v>
      </c>
      <c r="D24" s="329" t="s">
        <v>612</v>
      </c>
    </row>
    <row r="25" spans="1:4" ht="14" x14ac:dyDescent="0.15">
      <c r="A25" s="328"/>
      <c r="B25" s="406"/>
      <c r="C25" s="332"/>
      <c r="D25" s="329" t="s">
        <v>613</v>
      </c>
    </row>
    <row r="26" spans="1:4" x14ac:dyDescent="0.15">
      <c r="A26" s="328"/>
      <c r="B26" s="406"/>
      <c r="C26" s="332"/>
      <c r="D26" s="329"/>
    </row>
    <row r="27" spans="1:4" ht="14" x14ac:dyDescent="0.15">
      <c r="A27" s="328"/>
      <c r="B27" s="406"/>
      <c r="C27" s="332" t="s">
        <v>614</v>
      </c>
      <c r="D27" s="329" t="s">
        <v>615</v>
      </c>
    </row>
    <row r="28" spans="1:4" ht="14" x14ac:dyDescent="0.15">
      <c r="A28" s="328"/>
      <c r="B28" s="406"/>
      <c r="C28" s="333"/>
      <c r="D28" s="329" t="s">
        <v>616</v>
      </c>
    </row>
    <row r="29" spans="1:4" x14ac:dyDescent="0.15">
      <c r="A29" s="321" t="s">
        <v>617</v>
      </c>
      <c r="B29" s="322"/>
      <c r="C29" s="322"/>
      <c r="D29" s="322"/>
    </row>
    <row r="30" spans="1:4" ht="32" customHeight="1" x14ac:dyDescent="0.15">
      <c r="A30" s="328"/>
      <c r="B30" s="406" t="s">
        <v>618</v>
      </c>
      <c r="C30" s="406"/>
      <c r="D30" s="406"/>
    </row>
    <row r="31" spans="1:4" x14ac:dyDescent="0.15">
      <c r="A31" s="328"/>
      <c r="B31" s="406"/>
      <c r="C31" s="406"/>
      <c r="D31" s="406"/>
    </row>
    <row r="32" spans="1:4" ht="34" customHeight="1" x14ac:dyDescent="0.15">
      <c r="A32" s="328"/>
      <c r="B32" s="406" t="s">
        <v>619</v>
      </c>
      <c r="C32" s="406"/>
      <c r="D32" s="406"/>
    </row>
    <row r="33" spans="1:4" ht="15" thickBot="1" x14ac:dyDescent="0.2">
      <c r="A33" s="328"/>
      <c r="B33" s="329"/>
      <c r="C33" s="330" t="s">
        <v>609</v>
      </c>
      <c r="D33" s="331" t="s">
        <v>610</v>
      </c>
    </row>
    <row r="34" spans="1:4" ht="14" x14ac:dyDescent="0.15">
      <c r="A34" s="328"/>
      <c r="B34" s="406"/>
      <c r="C34" s="332" t="s">
        <v>620</v>
      </c>
      <c r="D34" s="329" t="s">
        <v>620</v>
      </c>
    </row>
    <row r="35" spans="1:4" ht="14" x14ac:dyDescent="0.15">
      <c r="A35" s="328"/>
      <c r="B35" s="406"/>
      <c r="C35" s="332" t="s">
        <v>621</v>
      </c>
      <c r="D35" s="329" t="s">
        <v>622</v>
      </c>
    </row>
    <row r="36" spans="1:4" x14ac:dyDescent="0.15">
      <c r="A36" s="328"/>
      <c r="B36" s="406"/>
      <c r="C36" s="332"/>
      <c r="D36" s="329"/>
    </row>
    <row r="37" spans="1:4" ht="14" x14ac:dyDescent="0.15">
      <c r="A37" s="328"/>
      <c r="B37" s="406"/>
      <c r="C37" s="332" t="s">
        <v>623</v>
      </c>
      <c r="D37" s="329" t="s">
        <v>624</v>
      </c>
    </row>
    <row r="38" spans="1:4" ht="14" x14ac:dyDescent="0.15">
      <c r="A38" s="328"/>
      <c r="B38" s="406"/>
      <c r="C38" s="332" t="s">
        <v>625</v>
      </c>
      <c r="D38" s="329" t="s">
        <v>626</v>
      </c>
    </row>
    <row r="39" spans="1:4" x14ac:dyDescent="0.15">
      <c r="A39" s="328"/>
      <c r="B39" s="406"/>
      <c r="C39" s="332"/>
      <c r="D39" s="325"/>
    </row>
    <row r="40" spans="1:4" x14ac:dyDescent="0.15">
      <c r="A40" s="321" t="s">
        <v>627</v>
      </c>
      <c r="B40" s="322"/>
      <c r="C40" s="322"/>
      <c r="D40" s="322"/>
    </row>
    <row r="41" spans="1:4" ht="31" customHeight="1" x14ac:dyDescent="0.15">
      <c r="A41" s="328"/>
      <c r="B41" s="406" t="s">
        <v>628</v>
      </c>
      <c r="C41" s="406"/>
      <c r="D41" s="406"/>
    </row>
    <row r="42" spans="1:4" x14ac:dyDescent="0.15">
      <c r="A42" s="321" t="s">
        <v>629</v>
      </c>
      <c r="B42" s="322"/>
      <c r="C42" s="322"/>
      <c r="D42" s="322"/>
    </row>
    <row r="43" spans="1:4" x14ac:dyDescent="0.15">
      <c r="A43" s="328"/>
      <c r="B43" s="406" t="s">
        <v>630</v>
      </c>
      <c r="C43" s="406"/>
      <c r="D43" s="406"/>
    </row>
    <row r="44" spans="1:4" x14ac:dyDescent="0.15">
      <c r="A44" s="328"/>
      <c r="B44" s="410" t="s">
        <v>631</v>
      </c>
      <c r="C44" s="410"/>
      <c r="D44" s="410"/>
    </row>
    <row r="45" spans="1:4" ht="31" customHeight="1" x14ac:dyDescent="0.15">
      <c r="A45" s="328"/>
      <c r="B45" s="410" t="s">
        <v>632</v>
      </c>
      <c r="C45" s="410"/>
      <c r="D45" s="410"/>
    </row>
    <row r="46" spans="1:4" ht="30" customHeight="1" x14ac:dyDescent="0.15">
      <c r="A46" s="328"/>
      <c r="B46" s="410" t="s">
        <v>633</v>
      </c>
      <c r="C46" s="410"/>
      <c r="D46" s="410"/>
    </row>
    <row r="47" spans="1:4" ht="31" customHeight="1" x14ac:dyDescent="0.15">
      <c r="A47" s="328"/>
      <c r="B47" s="410" t="s">
        <v>634</v>
      </c>
      <c r="C47" s="410"/>
      <c r="D47" s="410"/>
    </row>
    <row r="48" spans="1:4" x14ac:dyDescent="0.15">
      <c r="A48" s="328"/>
      <c r="B48" s="406" t="s">
        <v>635</v>
      </c>
      <c r="C48" s="406"/>
      <c r="D48" s="406"/>
    </row>
    <row r="49" spans="1:4" x14ac:dyDescent="0.15">
      <c r="A49" s="321" t="s">
        <v>636</v>
      </c>
      <c r="B49" s="322"/>
      <c r="C49" s="322"/>
      <c r="D49" s="322"/>
    </row>
    <row r="50" spans="1:4" ht="36" customHeight="1" x14ac:dyDescent="0.15">
      <c r="A50" s="328"/>
      <c r="B50" s="406" t="s">
        <v>637</v>
      </c>
      <c r="C50" s="406"/>
      <c r="D50" s="406"/>
    </row>
    <row r="51" spans="1:4" x14ac:dyDescent="0.15">
      <c r="A51" s="328"/>
      <c r="B51" s="406"/>
      <c r="C51" s="406"/>
      <c r="D51" s="406"/>
    </row>
    <row r="52" spans="1:4" x14ac:dyDescent="0.15">
      <c r="A52" s="328"/>
      <c r="B52" s="406" t="s">
        <v>638</v>
      </c>
      <c r="C52" s="406"/>
      <c r="D52" s="406"/>
    </row>
    <row r="53" spans="1:4" ht="15" thickBot="1" x14ac:dyDescent="0.2">
      <c r="A53" s="328"/>
      <c r="B53" s="329"/>
      <c r="C53" s="331" t="s">
        <v>598</v>
      </c>
    </row>
    <row r="54" spans="1:4" ht="14" x14ac:dyDescent="0.15">
      <c r="A54" s="328"/>
      <c r="B54" s="329"/>
      <c r="C54" s="329" t="s">
        <v>639</v>
      </c>
    </row>
    <row r="55" spans="1:4" x14ac:dyDescent="0.15">
      <c r="A55" s="328"/>
      <c r="B55" s="406"/>
      <c r="C55" s="406"/>
      <c r="D55" s="406"/>
    </row>
    <row r="56" spans="1:4" ht="33" customHeight="1" x14ac:dyDescent="0.15">
      <c r="A56" s="328"/>
      <c r="B56" s="406" t="s">
        <v>640</v>
      </c>
      <c r="C56" s="406"/>
      <c r="D56" s="406"/>
    </row>
    <row r="57" spans="1:4" ht="15" thickBot="1" x14ac:dyDescent="0.2">
      <c r="A57" s="328"/>
      <c r="B57" s="329"/>
      <c r="C57" s="331" t="s">
        <v>598</v>
      </c>
    </row>
    <row r="58" spans="1:4" ht="14" x14ac:dyDescent="0.15">
      <c r="A58" s="328"/>
      <c r="B58" s="406"/>
      <c r="C58" s="329" t="s">
        <v>641</v>
      </c>
    </row>
    <row r="59" spans="1:4" ht="14" x14ac:dyDescent="0.15">
      <c r="A59" s="328"/>
      <c r="B59" s="406"/>
      <c r="C59" s="329" t="s">
        <v>642</v>
      </c>
    </row>
    <row r="60" spans="1:4" x14ac:dyDescent="0.15">
      <c r="A60" s="328"/>
      <c r="B60" s="406"/>
      <c r="C60" s="406"/>
      <c r="D60" s="406"/>
    </row>
    <row r="61" spans="1:4" x14ac:dyDescent="0.15">
      <c r="A61" s="328"/>
      <c r="B61" s="406" t="s">
        <v>643</v>
      </c>
      <c r="C61" s="406"/>
      <c r="D61" s="406"/>
    </row>
    <row r="62" spans="1:4" ht="15" thickBot="1" x14ac:dyDescent="0.2">
      <c r="A62" s="328"/>
      <c r="B62" s="329"/>
      <c r="C62" s="331" t="s">
        <v>598</v>
      </c>
    </row>
    <row r="63" spans="1:4" ht="14" x14ac:dyDescent="0.15">
      <c r="A63" s="328"/>
      <c r="B63" s="329"/>
      <c r="C63" s="329" t="s">
        <v>644</v>
      </c>
    </row>
    <row r="64" spans="1:4" x14ac:dyDescent="0.15">
      <c r="A64" s="328"/>
      <c r="B64" s="406"/>
      <c r="C64" s="406"/>
      <c r="D64" s="406"/>
    </row>
    <row r="65" spans="1:4" ht="34" customHeight="1" x14ac:dyDescent="0.15">
      <c r="A65" s="328"/>
      <c r="B65" s="406" t="s">
        <v>645</v>
      </c>
      <c r="C65" s="406"/>
      <c r="D65" s="406"/>
    </row>
    <row r="66" spans="1:4" x14ac:dyDescent="0.15">
      <c r="A66" s="321" t="s">
        <v>646</v>
      </c>
      <c r="B66" s="322"/>
      <c r="C66" s="322"/>
      <c r="D66" s="322"/>
    </row>
    <row r="67" spans="1:4" x14ac:dyDescent="0.15">
      <c r="A67" s="328"/>
      <c r="B67" s="406" t="s">
        <v>647</v>
      </c>
      <c r="C67" s="406"/>
      <c r="D67" s="406"/>
    </row>
    <row r="68" spans="1:4" x14ac:dyDescent="0.15">
      <c r="A68" s="321" t="s">
        <v>648</v>
      </c>
      <c r="B68" s="322"/>
      <c r="C68" s="322"/>
      <c r="D68" s="322"/>
    </row>
    <row r="69" spans="1:4" ht="34" customHeight="1" x14ac:dyDescent="0.15">
      <c r="A69" s="328"/>
      <c r="B69" s="406" t="s">
        <v>649</v>
      </c>
      <c r="C69" s="406"/>
      <c r="D69" s="406"/>
    </row>
    <row r="70" spans="1:4" x14ac:dyDescent="0.15">
      <c r="A70" s="328"/>
      <c r="B70" s="406"/>
      <c r="C70" s="406"/>
      <c r="D70" s="406"/>
    </row>
    <row r="71" spans="1:4" ht="42" customHeight="1" x14ac:dyDescent="0.15">
      <c r="A71" s="328"/>
      <c r="B71" s="406" t="s">
        <v>650</v>
      </c>
      <c r="C71" s="406"/>
      <c r="D71" s="406"/>
    </row>
    <row r="72" spans="1:4" x14ac:dyDescent="0.15">
      <c r="A72" s="321" t="s">
        <v>651</v>
      </c>
      <c r="B72" s="322"/>
      <c r="C72" s="322"/>
      <c r="D72" s="322"/>
    </row>
    <row r="73" spans="1:4" ht="48" customHeight="1" x14ac:dyDescent="0.15">
      <c r="A73" s="328"/>
      <c r="B73" s="406" t="s">
        <v>652</v>
      </c>
      <c r="C73" s="406"/>
      <c r="D73" s="406"/>
    </row>
  </sheetData>
  <sheetProtection sheet="1" objects="1" scenarios="1"/>
  <mergeCells count="36">
    <mergeCell ref="B73:D73"/>
    <mergeCell ref="B55:D55"/>
    <mergeCell ref="B56:D56"/>
    <mergeCell ref="B58:B59"/>
    <mergeCell ref="B60:D60"/>
    <mergeCell ref="B61:D61"/>
    <mergeCell ref="B64:D64"/>
    <mergeCell ref="B65:D65"/>
    <mergeCell ref="B67:D67"/>
    <mergeCell ref="B69:D69"/>
    <mergeCell ref="B70:D70"/>
    <mergeCell ref="B71:D71"/>
    <mergeCell ref="B52:D52"/>
    <mergeCell ref="B32:D32"/>
    <mergeCell ref="B34:B39"/>
    <mergeCell ref="B41:D41"/>
    <mergeCell ref="B43:D43"/>
    <mergeCell ref="B44:D44"/>
    <mergeCell ref="B45:D45"/>
    <mergeCell ref="B46:D46"/>
    <mergeCell ref="B47:D47"/>
    <mergeCell ref="B48:D48"/>
    <mergeCell ref="B50:D50"/>
    <mergeCell ref="B51:D51"/>
    <mergeCell ref="B31:D31"/>
    <mergeCell ref="A1:D1"/>
    <mergeCell ref="B5:D5"/>
    <mergeCell ref="B7:B11"/>
    <mergeCell ref="B12:D12"/>
    <mergeCell ref="B13:D13"/>
    <mergeCell ref="B15:D15"/>
    <mergeCell ref="B17:B18"/>
    <mergeCell ref="B20:D20"/>
    <mergeCell ref="B22:D22"/>
    <mergeCell ref="B24:B28"/>
    <mergeCell ref="B30:D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02"/>
  <sheetViews>
    <sheetView showGridLines="0" topLeftCell="A78" zoomScale="114" zoomScaleNormal="114" workbookViewId="0">
      <selection activeCell="F80" sqref="F8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53.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9" t="str">
        <f>Constants!A1</f>
        <v>Constants</v>
      </c>
      <c r="B1" s="209" t="str">
        <f>Constants!B1</f>
        <v xml:space="preserve"> </v>
      </c>
      <c r="C1" s="209" t="str">
        <f>Constants!C1</f>
        <v xml:space="preserve"> </v>
      </c>
      <c r="D1" s="209" t="str">
        <f>Constants!D1</f>
        <v xml:space="preserve"> </v>
      </c>
      <c r="E1" s="209" t="str">
        <f>Constants!F1</f>
        <v>Assignment 2</v>
      </c>
      <c r="F1" s="31"/>
      <c r="G1" s="31"/>
    </row>
    <row r="2" spans="1:7" s="3" customFormat="1" hidden="1" x14ac:dyDescent="0.15">
      <c r="A2" s="209" t="str">
        <f>Constants!A2</f>
        <v>Start date:</v>
      </c>
      <c r="B2" s="209">
        <f>Constants!B2</f>
        <v>36526</v>
      </c>
      <c r="C2" s="209" t="str">
        <f>Constants!C2</f>
        <v xml:space="preserve"> </v>
      </c>
      <c r="D2" s="209" t="str">
        <f>Constants!D2</f>
        <v>Grades:</v>
      </c>
      <c r="E2" s="209">
        <f>Constants!F2</f>
        <v>1</v>
      </c>
      <c r="F2" s="31"/>
      <c r="G2" s="31"/>
    </row>
    <row r="3" spans="1:7" s="3" customFormat="1" hidden="1" x14ac:dyDescent="0.15">
      <c r="A3" s="209" t="str">
        <f>Constants!A3</f>
        <v>End date:</v>
      </c>
      <c r="B3" s="209">
        <f>Constants!B3</f>
        <v>73051</v>
      </c>
      <c r="C3" s="209" t="str">
        <f>Constants!C3</f>
        <v xml:space="preserve"> </v>
      </c>
      <c r="D3" s="209" t="str">
        <f>Constants!D3</f>
        <v xml:space="preserve"> </v>
      </c>
      <c r="E3" s="209">
        <f>Constants!F3</f>
        <v>0.95</v>
      </c>
      <c r="F3" s="31"/>
      <c r="G3" s="31"/>
    </row>
    <row r="4" spans="1:7" s="3" customFormat="1" hidden="1" x14ac:dyDescent="0.15">
      <c r="A4" s="209" t="str">
        <f>Constants!A4</f>
        <v>Phases:</v>
      </c>
      <c r="B4" s="209" t="str">
        <f>Constants!B4</f>
        <v>Analysis</v>
      </c>
      <c r="C4" s="209" t="str">
        <f>Constants!C4</f>
        <v xml:space="preserve"> </v>
      </c>
      <c r="D4" s="209" t="str">
        <f>Constants!D4</f>
        <v xml:space="preserve"> </v>
      </c>
      <c r="E4" s="209">
        <f>Constants!F4</f>
        <v>0.9</v>
      </c>
      <c r="F4" s="31"/>
      <c r="G4" s="31"/>
    </row>
    <row r="5" spans="1:7" s="3" customFormat="1" hidden="1" x14ac:dyDescent="0.15">
      <c r="A5" s="209" t="str">
        <f>Constants!A5</f>
        <v xml:space="preserve"> </v>
      </c>
      <c r="B5" s="209" t="str">
        <f>Constants!B5</f>
        <v>Architecture</v>
      </c>
      <c r="C5" s="209" t="str">
        <f>Constants!C5</f>
        <v xml:space="preserve"> </v>
      </c>
      <c r="D5" s="209" t="str">
        <f>Constants!D5</f>
        <v xml:space="preserve"> </v>
      </c>
      <c r="E5" s="209">
        <f>Constants!F5</f>
        <v>0.85</v>
      </c>
      <c r="F5" s="31"/>
      <c r="G5" s="31"/>
    </row>
    <row r="6" spans="1:7" s="3" customFormat="1" hidden="1" x14ac:dyDescent="0.15">
      <c r="A6" s="209" t="str">
        <f>Constants!A6</f>
        <v xml:space="preserve"> </v>
      </c>
      <c r="B6" s="209" t="str">
        <f>Constants!B6</f>
        <v>Project planning</v>
      </c>
      <c r="C6" s="209" t="str">
        <f>Constants!C6</f>
        <v xml:space="preserve"> </v>
      </c>
      <c r="D6" s="209" t="str">
        <f>Constants!D6</f>
        <v xml:space="preserve"> </v>
      </c>
      <c r="E6" s="209">
        <f>Constants!F6</f>
        <v>0.8</v>
      </c>
      <c r="F6" s="31"/>
      <c r="G6" s="31"/>
    </row>
    <row r="7" spans="1:7" s="3" customFormat="1" hidden="1" x14ac:dyDescent="0.15">
      <c r="A7" s="209" t="str">
        <f>Constants!A7</f>
        <v xml:space="preserve"> </v>
      </c>
      <c r="B7" s="209" t="str">
        <f>Constants!B7</f>
        <v>Interation planning</v>
      </c>
      <c r="C7" s="209" t="str">
        <f>Constants!C7</f>
        <v xml:space="preserve"> </v>
      </c>
      <c r="D7" s="209" t="str">
        <f>Constants!D7</f>
        <v xml:space="preserve"> </v>
      </c>
      <c r="E7" s="209">
        <f>Constants!F7</f>
        <v>0.75</v>
      </c>
      <c r="F7" s="31"/>
      <c r="G7" s="31"/>
    </row>
    <row r="8" spans="1:7" s="3" customFormat="1" hidden="1" x14ac:dyDescent="0.15">
      <c r="A8" s="209" t="str">
        <f>Constants!A8</f>
        <v xml:space="preserve"> </v>
      </c>
      <c r="B8" s="209" t="str">
        <f>Constants!B8</f>
        <v>Construction</v>
      </c>
      <c r="C8" s="209" t="str">
        <f>Constants!C8</f>
        <v xml:space="preserve"> </v>
      </c>
      <c r="D8" s="209" t="str">
        <f>Constants!D8</f>
        <v xml:space="preserve"> </v>
      </c>
      <c r="E8" s="209">
        <f>Constants!F8</f>
        <v>0.7</v>
      </c>
      <c r="F8" s="31"/>
      <c r="G8" s="31"/>
    </row>
    <row r="9" spans="1:7" s="3" customFormat="1" hidden="1" x14ac:dyDescent="0.15">
      <c r="A9" s="209" t="str">
        <f>Constants!A9</f>
        <v xml:space="preserve"> </v>
      </c>
      <c r="B9" s="209" t="str">
        <f>Constants!B9</f>
        <v>Refactoring</v>
      </c>
      <c r="C9" s="209" t="str">
        <f>Constants!C9</f>
        <v xml:space="preserve"> </v>
      </c>
      <c r="D9" s="209" t="str">
        <f>Constants!D9</f>
        <v xml:space="preserve"> </v>
      </c>
      <c r="E9" s="209">
        <f>Constants!F9</f>
        <v>0.65</v>
      </c>
      <c r="F9" s="31"/>
      <c r="G9" s="31"/>
    </row>
    <row r="10" spans="1:7" s="3" customFormat="1" hidden="1" x14ac:dyDescent="0.15">
      <c r="A10" s="209" t="str">
        <f>Constants!A10</f>
        <v xml:space="preserve"> </v>
      </c>
      <c r="B10" s="209" t="str">
        <f>Constants!B10</f>
        <v>Review</v>
      </c>
      <c r="C10" s="209" t="str">
        <f>Constants!C10</f>
        <v xml:space="preserve"> </v>
      </c>
      <c r="D10" s="209" t="str">
        <f>Constants!D10</f>
        <v xml:space="preserve"> </v>
      </c>
      <c r="E10" s="209">
        <f>Constants!F10</f>
        <v>0.5</v>
      </c>
      <c r="F10" s="31"/>
      <c r="G10" s="31"/>
    </row>
    <row r="11" spans="1:7" s="3" customFormat="1" hidden="1" x14ac:dyDescent="0.15">
      <c r="A11" s="209" t="str">
        <f>Constants!A11</f>
        <v xml:space="preserve"> </v>
      </c>
      <c r="B11" s="209" t="str">
        <f>Constants!B11</f>
        <v>Integration test</v>
      </c>
      <c r="C11" s="209" t="str">
        <f>Constants!C11</f>
        <v xml:space="preserve"> </v>
      </c>
      <c r="D11" s="209" t="str">
        <f>Constants!D11</f>
        <v xml:space="preserve"> </v>
      </c>
      <c r="E11" s="209" t="str">
        <f>Constants!F11</f>
        <v xml:space="preserve"> </v>
      </c>
      <c r="F11" s="31"/>
      <c r="G11" s="31"/>
    </row>
    <row r="12" spans="1:7" s="3" customFormat="1" hidden="1" x14ac:dyDescent="0.15">
      <c r="A12" s="209" t="str">
        <f>Constants!A12</f>
        <v xml:space="preserve"> </v>
      </c>
      <c r="B12" s="209" t="str">
        <f>Constants!B12</f>
        <v>Repatterning</v>
      </c>
      <c r="C12" s="209" t="str">
        <f>Constants!C12</f>
        <v xml:space="preserve"> </v>
      </c>
      <c r="D12" s="209" t="str">
        <f>Constants!D12</f>
        <v xml:space="preserve"> </v>
      </c>
      <c r="E12" s="209" t="str">
        <f>Constants!F12</f>
        <v xml:space="preserve"> </v>
      </c>
      <c r="F12" s="31"/>
      <c r="G12" s="31"/>
    </row>
    <row r="13" spans="1:7" s="3" customFormat="1" hidden="1" x14ac:dyDescent="0.15">
      <c r="A13" s="209" t="str">
        <f>Constants!A13</f>
        <v xml:space="preserve"> </v>
      </c>
      <c r="B13" s="209" t="str">
        <f>Constants!B13</f>
        <v>Postmortem</v>
      </c>
      <c r="C13" s="209" t="str">
        <f>Constants!C13</f>
        <v xml:space="preserve"> </v>
      </c>
      <c r="D13" s="209" t="str">
        <f>Constants!D13</f>
        <v xml:space="preserve"> </v>
      </c>
      <c r="E13" s="209" t="str">
        <f>Constants!F13</f>
        <v xml:space="preserve"> </v>
      </c>
      <c r="F13" s="31"/>
      <c r="G13" s="31"/>
    </row>
    <row r="14" spans="1:7" s="3" customFormat="1" hidden="1" x14ac:dyDescent="0.15">
      <c r="A14" s="209" t="str">
        <f>Constants!A14</f>
        <v xml:space="preserve"> </v>
      </c>
      <c r="B14" s="209" t="str">
        <f>Constants!B14</f>
        <v>Sandbox</v>
      </c>
      <c r="C14" s="209" t="str">
        <f>Constants!C14</f>
        <v xml:space="preserve"> </v>
      </c>
      <c r="D14" s="209" t="str">
        <f>Constants!D14</f>
        <v xml:space="preserve"> </v>
      </c>
      <c r="E14" s="209" t="str">
        <f>Constants!F14</f>
        <v xml:space="preserve"> </v>
      </c>
      <c r="F14" s="31"/>
      <c r="G14" s="31"/>
    </row>
    <row r="15" spans="1:7" s="3" customFormat="1" hidden="1" x14ac:dyDescent="0.15">
      <c r="A15" s="209" t="str">
        <f>Constants!A15</f>
        <v xml:space="preserve"> </v>
      </c>
      <c r="B15" s="209" t="str">
        <f>Constants!B15</f>
        <v xml:space="preserve"> </v>
      </c>
      <c r="C15" s="209" t="str">
        <f>Constants!C15</f>
        <v xml:space="preserve"> </v>
      </c>
      <c r="D15" s="209" t="str">
        <f>Constants!D15</f>
        <v xml:space="preserve"> </v>
      </c>
      <c r="E15" s="209" t="str">
        <f>Constants!F15</f>
        <v xml:space="preserve"> </v>
      </c>
      <c r="F15" s="31"/>
      <c r="G15" s="31"/>
    </row>
    <row r="16" spans="1:7" s="3" customFormat="1" hidden="1" x14ac:dyDescent="0.15">
      <c r="A16" s="209" t="str">
        <f>Constants!A16</f>
        <v xml:space="preserve"> </v>
      </c>
      <c r="B16" s="209" t="str">
        <f>Constants!B16</f>
        <v xml:space="preserve"> </v>
      </c>
      <c r="C16" s="209" t="str">
        <f>Constants!C16</f>
        <v xml:space="preserve"> </v>
      </c>
      <c r="D16" s="209" t="str">
        <f>Constants!D16</f>
        <v xml:space="preserve"> </v>
      </c>
      <c r="E16" s="209" t="str">
        <f>Constants!F16</f>
        <v xml:space="preserve"> </v>
      </c>
      <c r="F16" s="31"/>
      <c r="G16" s="31"/>
    </row>
    <row r="17" spans="1:7" s="3" customFormat="1" hidden="1" x14ac:dyDescent="0.15">
      <c r="A17" s="209" t="str">
        <f>Constants!A17</f>
        <v xml:space="preserve"> </v>
      </c>
      <c r="B17" s="209" t="str">
        <f>Constants!B17</f>
        <v xml:space="preserve"> </v>
      </c>
      <c r="C17" s="209" t="str">
        <f>Constants!C17</f>
        <v xml:space="preserve"> </v>
      </c>
      <c r="D17" s="209" t="str">
        <f>Constants!D17</f>
        <v xml:space="preserve"> </v>
      </c>
      <c r="E17" s="209" t="str">
        <f>Constants!F17</f>
        <v xml:space="preserve"> </v>
      </c>
      <c r="F17" s="31"/>
      <c r="G17" s="31"/>
    </row>
    <row r="18" spans="1:7" s="3" customFormat="1" hidden="1" x14ac:dyDescent="0.15">
      <c r="A18" s="209" t="str">
        <f>Constants!A18</f>
        <v xml:space="preserve"> </v>
      </c>
      <c r="B18" s="209" t="str">
        <f>Constants!B18</f>
        <v xml:space="preserve"> </v>
      </c>
      <c r="C18" s="209" t="str">
        <f>Constants!C18</f>
        <v xml:space="preserve"> </v>
      </c>
      <c r="D18" s="209" t="str">
        <f>Constants!D18</f>
        <v xml:space="preserve"> </v>
      </c>
      <c r="E18" s="209" t="str">
        <f>Constants!F18</f>
        <v xml:space="preserve"> </v>
      </c>
      <c r="F18" s="31"/>
      <c r="G18" s="31"/>
    </row>
    <row r="19" spans="1:7" s="3" customFormat="1" hidden="1" x14ac:dyDescent="0.15">
      <c r="A19" s="209" t="str">
        <f>Constants!A19</f>
        <v>Defect Types:</v>
      </c>
      <c r="B19" s="209" t="str">
        <f>Constants!B19</f>
        <v>Requirements Change</v>
      </c>
      <c r="C19" s="209" t="str">
        <f>Constants!C19</f>
        <v>Changes to requirements</v>
      </c>
      <c r="D19" s="209" t="str">
        <f>Constants!D19</f>
        <v>Iteration</v>
      </c>
      <c r="E19" s="209" t="str">
        <f>Constants!F19</f>
        <v xml:space="preserve">did not follow </v>
      </c>
      <c r="F19" s="31"/>
      <c r="G19" s="31"/>
    </row>
    <row r="20" spans="1:7" s="3" customFormat="1" hidden="1" x14ac:dyDescent="0.15">
      <c r="A20" s="209" t="str">
        <f>Constants!A20</f>
        <v xml:space="preserve"> </v>
      </c>
      <c r="B20" s="209" t="str">
        <f>Constants!B20</f>
        <v>Requirements Clarification</v>
      </c>
      <c r="C20" s="209" t="str">
        <f>Constants!C20</f>
        <v>Clarifications to requirements</v>
      </c>
      <c r="D20" s="209" t="str">
        <f>Constants!D20</f>
        <v xml:space="preserve"> </v>
      </c>
      <c r="E20" s="209" t="str">
        <f>Constants!F20</f>
        <v>very painful</v>
      </c>
      <c r="F20" s="31"/>
      <c r="G20" s="31"/>
    </row>
    <row r="21" spans="1:7" s="3" customFormat="1" hidden="1" x14ac:dyDescent="0.15">
      <c r="A21" s="209" t="str">
        <f>Constants!A21</f>
        <v xml:space="preserve"> </v>
      </c>
      <c r="B21" s="209" t="str">
        <f>Constants!B21</f>
        <v>Product syntax</v>
      </c>
      <c r="C21" s="209" t="str">
        <f>Constants!C21</f>
        <v>Syntax flaws in the deliverable product</v>
      </c>
      <c r="D21" s="209" t="str">
        <f>Constants!D21</f>
        <v xml:space="preserve"> </v>
      </c>
      <c r="E21" s="209" t="str">
        <f>Constants!F21</f>
        <v>painful</v>
      </c>
      <c r="F21" s="31"/>
      <c r="G21" s="31"/>
    </row>
    <row r="22" spans="1:7" s="3" customFormat="1" hidden="1" x14ac:dyDescent="0.15">
      <c r="A22" s="209" t="str">
        <f>Constants!A22</f>
        <v xml:space="preserve"> </v>
      </c>
      <c r="B22" s="209" t="str">
        <f>Constants!B22</f>
        <v>Product logic</v>
      </c>
      <c r="C22" s="209" t="str">
        <f>Constants!C22</f>
        <v>Logic flaws in the deliverable product</v>
      </c>
      <c r="D22" s="209" t="str">
        <f>Constants!D22</f>
        <v xml:space="preserve"> </v>
      </c>
      <c r="E22" s="209" t="str">
        <f>Constants!F22</f>
        <v>neutral</v>
      </c>
      <c r="F22" s="31"/>
      <c r="G22" s="31"/>
    </row>
    <row r="23" spans="1:7" s="3" customFormat="1" hidden="1" x14ac:dyDescent="0.15">
      <c r="A23" s="209" t="str">
        <f>Constants!A23</f>
        <v xml:space="preserve"> </v>
      </c>
      <c r="B23" s="209" t="str">
        <f>Constants!B23</f>
        <v>Product interface</v>
      </c>
      <c r="C23" s="209" t="str">
        <f>Constants!C23</f>
        <v>Flaws in the interface of a component of the deliverable product</v>
      </c>
      <c r="D23" s="209" t="str">
        <f>Constants!D23</f>
        <v xml:space="preserve"> </v>
      </c>
      <c r="E23" s="209" t="str">
        <f>Constants!F23</f>
        <v>helpful</v>
      </c>
      <c r="F23" s="31"/>
      <c r="G23" s="31"/>
    </row>
    <row r="24" spans="1:7" s="3" customFormat="1" hidden="1" x14ac:dyDescent="0.15">
      <c r="A24" s="209" t="str">
        <f>Constants!A24</f>
        <v xml:space="preserve"> </v>
      </c>
      <c r="B24" s="209" t="str">
        <f>Constants!B24</f>
        <v>Product checking</v>
      </c>
      <c r="C24" s="209" t="str">
        <f>Constants!C24</f>
        <v>Flaws with boundary/type checking within a component of the deliverable product</v>
      </c>
      <c r="D24" s="209" t="str">
        <f>Constants!D24</f>
        <v xml:space="preserve"> </v>
      </c>
      <c r="E24" s="209" t="str">
        <f>Constants!F24</f>
        <v>very helpful</v>
      </c>
      <c r="F24" s="31"/>
      <c r="G24" s="31"/>
    </row>
    <row r="25" spans="1:7" s="3" customFormat="1" hidden="1" x14ac:dyDescent="0.15">
      <c r="A25" s="209" t="str">
        <f>Constants!A25</f>
        <v xml:space="preserve"> </v>
      </c>
      <c r="B25" s="209" t="str">
        <f>Constants!B25</f>
        <v>Test syntax</v>
      </c>
      <c r="C25" s="209" t="str">
        <f>Constants!C25</f>
        <v xml:space="preserve">Syntax flaws in the test code </v>
      </c>
      <c r="D25" s="209" t="str">
        <f>Constants!D25</f>
        <v xml:space="preserve"> </v>
      </c>
      <c r="E25" s="209" t="str">
        <f>Constants!F25</f>
        <v xml:space="preserve"> </v>
      </c>
      <c r="F25" s="31"/>
      <c r="G25" s="31"/>
    </row>
    <row r="26" spans="1:7" s="3" customFormat="1" hidden="1" x14ac:dyDescent="0.15">
      <c r="A26" s="209" t="str">
        <f>Constants!A26</f>
        <v xml:space="preserve"> </v>
      </c>
      <c r="B26" s="209" t="str">
        <f>Constants!B26</f>
        <v>Test logic</v>
      </c>
      <c r="C26" s="209" t="str">
        <f>Constants!C26</f>
        <v>Logic flaws in the test code</v>
      </c>
      <c r="D26" s="209" t="str">
        <f>Constants!D26</f>
        <v xml:space="preserve"> </v>
      </c>
      <c r="E26" s="209" t="str">
        <f>Constants!F26</f>
        <v xml:space="preserve"> </v>
      </c>
      <c r="F26" s="31"/>
      <c r="G26" s="31"/>
    </row>
    <row r="27" spans="1:7" s="3" customFormat="1" hidden="1" x14ac:dyDescent="0.15">
      <c r="A27" s="209" t="str">
        <f>Constants!A27</f>
        <v xml:space="preserve"> </v>
      </c>
      <c r="B27" s="209" t="str">
        <f>Constants!B27</f>
        <v>Test interface</v>
      </c>
      <c r="C27" s="209" t="str">
        <f>Constants!C27</f>
        <v>Flaws in the interface of a component of the test code</v>
      </c>
      <c r="D27" s="209" t="str">
        <f>Constants!D27</f>
        <v xml:space="preserve"> </v>
      </c>
      <c r="E27" s="209" t="str">
        <f>Constants!F27</f>
        <v xml:space="preserve"> </v>
      </c>
      <c r="F27" s="31"/>
      <c r="G27" s="31"/>
    </row>
    <row r="28" spans="1:7" s="3" customFormat="1" hidden="1" x14ac:dyDescent="0.15">
      <c r="A28" s="209" t="str">
        <f>Constants!A28</f>
        <v xml:space="preserve"> </v>
      </c>
      <c r="B28" s="209" t="str">
        <f>Constants!B28</f>
        <v>Test checking</v>
      </c>
      <c r="C28" s="209" t="str">
        <f>Constants!C28</f>
        <v>Flaws with boundary/type checking within a component of the test code</v>
      </c>
      <c r="D28" s="209" t="str">
        <f>Constants!D28</f>
        <v xml:space="preserve"> </v>
      </c>
      <c r="E28" s="209" t="str">
        <f>Constants!F28</f>
        <v xml:space="preserve"> </v>
      </c>
      <c r="F28" s="31"/>
      <c r="G28" s="31"/>
    </row>
    <row r="29" spans="1:7" s="3" customFormat="1" hidden="1" x14ac:dyDescent="0.15">
      <c r="A29" s="209" t="str">
        <f>Constants!A29</f>
        <v xml:space="preserve"> </v>
      </c>
      <c r="B29" s="209" t="str">
        <f>Constants!B29</f>
        <v>Bad Smell</v>
      </c>
      <c r="C29" s="209" t="str">
        <f>Constants!C29</f>
        <v>Refactoring changes (please note the bad smell in the defect description)</v>
      </c>
      <c r="D29" s="209" t="str">
        <f>Constants!D29</f>
        <v xml:space="preserve"> </v>
      </c>
      <c r="E29" s="209">
        <f>Constants!F29</f>
        <v>0</v>
      </c>
      <c r="F29" s="31"/>
      <c r="G29" s="31"/>
    </row>
    <row r="30" spans="1:7" s="3" customFormat="1" hidden="1" x14ac:dyDescent="0.15">
      <c r="A30" s="209" t="str">
        <f>Constants!A30</f>
        <v>Y/N:</v>
      </c>
      <c r="B30" s="209" t="str">
        <f>Constants!B30</f>
        <v>Yes</v>
      </c>
      <c r="C30" s="209" t="str">
        <f>Constants!C30</f>
        <v xml:space="preserve"> </v>
      </c>
      <c r="D30" s="209" t="str">
        <f>Constants!D30</f>
        <v xml:space="preserve"> </v>
      </c>
      <c r="E30" s="209">
        <f>Constants!F30</f>
        <v>0</v>
      </c>
      <c r="F30" s="31"/>
      <c r="G30" s="31"/>
    </row>
    <row r="31" spans="1:7" s="21" customFormat="1" hidden="1" x14ac:dyDescent="0.15">
      <c r="A31" s="209" t="str">
        <f>Constants!A31</f>
        <v xml:space="preserve"> </v>
      </c>
      <c r="B31" s="209" t="str">
        <f>Constants!B31</f>
        <v>No</v>
      </c>
      <c r="C31" s="209" t="str">
        <f>Constants!C31</f>
        <v xml:space="preserve"> </v>
      </c>
      <c r="D31" s="209" t="str">
        <f>Constants!D31</f>
        <v xml:space="preserve"> </v>
      </c>
      <c r="E31" s="209">
        <f>Constants!F31</f>
        <v>0</v>
      </c>
      <c r="F31" s="8"/>
      <c r="G31" s="8"/>
    </row>
    <row r="32" spans="1:7" s="3" customFormat="1" hidden="1" x14ac:dyDescent="0.15">
      <c r="A32" s="209" t="str">
        <f>Constants!A32</f>
        <v>Proxy Types:</v>
      </c>
      <c r="B32" s="209" t="str">
        <f>Constants!B32</f>
        <v>-</v>
      </c>
      <c r="C32" s="209" t="str">
        <f>Constants!C32</f>
        <v xml:space="preserve"> </v>
      </c>
      <c r="D32" s="209" t="str">
        <f>Constants!D32</f>
        <v xml:space="preserve"> </v>
      </c>
      <c r="E32" s="209" t="str">
        <f>Constants!F32</f>
        <v xml:space="preserve"> </v>
      </c>
      <c r="F32" s="8"/>
      <c r="G32" s="31"/>
    </row>
    <row r="33" spans="1:9" s="3" customFormat="1" hidden="1" x14ac:dyDescent="0.15">
      <c r="A33" s="209" t="str">
        <f>Constants!A33</f>
        <v xml:space="preserve"> </v>
      </c>
      <c r="B33" s="209" t="str">
        <f>Constants!B33</f>
        <v>Calculation</v>
      </c>
      <c r="C33" s="209" t="str">
        <f>Constants!C33</f>
        <v xml:space="preserve"> </v>
      </c>
      <c r="D33" s="209" t="str">
        <f>Constants!D33</f>
        <v xml:space="preserve"> </v>
      </c>
      <c r="E33" s="209" t="str">
        <f>Constants!F33</f>
        <v xml:space="preserve"> </v>
      </c>
      <c r="F33" s="8"/>
      <c r="G33" s="31"/>
    </row>
    <row r="34" spans="1:9" s="3" customFormat="1" hidden="1" x14ac:dyDescent="0.15">
      <c r="A34" s="209" t="str">
        <f>Constants!A34</f>
        <v xml:space="preserve"> </v>
      </c>
      <c r="B34" s="209" t="str">
        <f>Constants!B34</f>
        <v>Data</v>
      </c>
      <c r="C34" s="209" t="str">
        <f>Constants!C34</f>
        <v xml:space="preserve"> </v>
      </c>
      <c r="D34" s="209" t="str">
        <f>Constants!D34</f>
        <v xml:space="preserve"> </v>
      </c>
      <c r="E34" s="209" t="str">
        <f>Constants!F34</f>
        <v xml:space="preserve"> </v>
      </c>
      <c r="F34" s="8"/>
      <c r="G34" s="31"/>
    </row>
    <row r="35" spans="1:9" s="3" customFormat="1" hidden="1" x14ac:dyDescent="0.15">
      <c r="A35" s="209" t="str">
        <f>Constants!A35</f>
        <v xml:space="preserve"> </v>
      </c>
      <c r="B35" s="209" t="str">
        <f>Constants!B35</f>
        <v>I/O</v>
      </c>
      <c r="C35" s="209" t="str">
        <f>Constants!C35</f>
        <v xml:space="preserve"> </v>
      </c>
      <c r="D35" s="209" t="str">
        <f>Constants!D35</f>
        <v xml:space="preserve"> </v>
      </c>
      <c r="E35" s="209" t="str">
        <f>Constants!F35</f>
        <v xml:space="preserve"> </v>
      </c>
      <c r="F35" s="8"/>
      <c r="G35" s="31"/>
    </row>
    <row r="36" spans="1:9" s="3" customFormat="1" hidden="1" x14ac:dyDescent="0.15">
      <c r="A36" s="209" t="str">
        <f>Constants!A36</f>
        <v xml:space="preserve"> </v>
      </c>
      <c r="B36" s="209" t="str">
        <f>Constants!B36</f>
        <v>Logic</v>
      </c>
      <c r="C36" s="209" t="str">
        <f>Constants!C36</f>
        <v xml:space="preserve"> </v>
      </c>
      <c r="D36" s="209" t="str">
        <f>Constants!D36</f>
        <v xml:space="preserve"> </v>
      </c>
      <c r="E36" s="209" t="str">
        <f>Constants!F36</f>
        <v xml:space="preserve"> </v>
      </c>
      <c r="F36" s="8"/>
      <c r="G36" s="31"/>
    </row>
    <row r="37" spans="1:9" s="3" customFormat="1" hidden="1" x14ac:dyDescent="0.15">
      <c r="A37" s="209" t="str">
        <f>Constants!A37</f>
        <v xml:space="preserve"> </v>
      </c>
      <c r="B37" s="209" t="str">
        <f>Constants!B37</f>
        <v xml:space="preserve"> </v>
      </c>
      <c r="C37" s="209" t="str">
        <f>Constants!C37</f>
        <v xml:space="preserve"> </v>
      </c>
      <c r="D37" s="209" t="str">
        <f>Constants!D37</f>
        <v xml:space="preserve"> </v>
      </c>
      <c r="E37" s="209" t="str">
        <f>Constants!F37</f>
        <v xml:space="preserve"> </v>
      </c>
      <c r="F37" s="8"/>
      <c r="G37" s="31"/>
    </row>
    <row r="38" spans="1:9" s="3" customFormat="1" hidden="1" x14ac:dyDescent="0.15">
      <c r="A38" s="209" t="str">
        <f>Constants!A38</f>
        <v>Sizes:</v>
      </c>
      <c r="B38" s="209" t="str">
        <f>Constants!B38</f>
        <v>VS</v>
      </c>
      <c r="C38" s="209" t="str">
        <f>Constants!C38</f>
        <v>S</v>
      </c>
      <c r="D38" s="209" t="str">
        <f>Constants!D38</f>
        <v>M</v>
      </c>
      <c r="E38" s="209" t="str">
        <f>Constants!F38</f>
        <v>VL</v>
      </c>
      <c r="F38" s="8"/>
      <c r="G38" s="31"/>
    </row>
    <row r="39" spans="1:9" s="3" customFormat="1" hidden="1" x14ac:dyDescent="0.15">
      <c r="A39" s="209" t="str">
        <f>Constants!A39</f>
        <v>upper</v>
      </c>
      <c r="B39" s="209">
        <f>Constants!B39</f>
        <v>-1.5</v>
      </c>
      <c r="C39" s="209">
        <f>Constants!C39</f>
        <v>-0.5</v>
      </c>
      <c r="D39" s="209">
        <f>Constants!D39</f>
        <v>0.5</v>
      </c>
      <c r="E39" s="209">
        <f>Constants!F39</f>
        <v>99999</v>
      </c>
      <c r="F39" s="8"/>
      <c r="G39" s="31"/>
    </row>
    <row r="40" spans="1:9" s="3" customFormat="1" hidden="1" x14ac:dyDescent="0.15">
      <c r="A40" s="209" t="str">
        <f>Constants!A40</f>
        <v>mid</v>
      </c>
      <c r="B40" s="209">
        <f>Constants!B40</f>
        <v>-2</v>
      </c>
      <c r="C40" s="209">
        <f>Constants!C40</f>
        <v>-1</v>
      </c>
      <c r="D40" s="209">
        <f>Constants!D40</f>
        <v>0</v>
      </c>
      <c r="E40" s="209">
        <f>Constants!F40</f>
        <v>2</v>
      </c>
      <c r="F40" s="8"/>
      <c r="G40" s="31"/>
    </row>
    <row r="41" spans="1:9" s="3" customFormat="1" hidden="1" x14ac:dyDescent="0.15">
      <c r="A41" s="209" t="str">
        <f>Constants!A41</f>
        <v>lower</v>
      </c>
      <c r="B41" s="209">
        <f>Constants!B41</f>
        <v>0</v>
      </c>
      <c r="C41" s="209">
        <f>Constants!C41</f>
        <v>-1.5</v>
      </c>
      <c r="D41" s="209">
        <f>Constants!D41</f>
        <v>-0.5</v>
      </c>
      <c r="E41" s="209">
        <f>Constants!F41</f>
        <v>1.5</v>
      </c>
      <c r="F41" s="8"/>
      <c r="G41" s="31"/>
    </row>
    <row r="42" spans="1:9" s="3" customFormat="1" hidden="1" x14ac:dyDescent="0.15">
      <c r="A42" s="209" t="str">
        <f>Constants!A42</f>
        <v xml:space="preserve"> </v>
      </c>
      <c r="B42" s="209">
        <f>Constants!B42</f>
        <v>0</v>
      </c>
      <c r="C42" s="209">
        <f>Constants!C42</f>
        <v>0</v>
      </c>
      <c r="D42" s="209">
        <f>Constants!D42</f>
        <v>0</v>
      </c>
      <c r="E42" s="209" t="str">
        <f>Constants!F42</f>
        <v xml:space="preserve"> </v>
      </c>
      <c r="F42" s="8"/>
      <c r="G42" s="31"/>
    </row>
    <row r="43" spans="1:9" hidden="1" x14ac:dyDescent="0.15">
      <c r="A43" s="209" t="str">
        <f>Constants!A43</f>
        <v xml:space="preserve"> </v>
      </c>
      <c r="B43" s="209" t="str">
        <f>Constants!B43</f>
        <v xml:space="preserve"> </v>
      </c>
      <c r="C43" s="209" t="str">
        <f>Constants!C43</f>
        <v xml:space="preserve"> </v>
      </c>
      <c r="D43" s="209" t="str">
        <f>Constants!D43</f>
        <v xml:space="preserve"> </v>
      </c>
      <c r="E43" s="209" t="str">
        <f>Constants!F43</f>
        <v xml:space="preserve"> </v>
      </c>
      <c r="F43" s="44"/>
      <c r="G43" s="44"/>
    </row>
    <row r="44" spans="1:9" s="16" customFormat="1" hidden="1" x14ac:dyDescent="0.15">
      <c r="A44" s="209" t="str">
        <f>Constants!A44</f>
        <v>&lt;-- Mandatory</v>
      </c>
      <c r="B44" s="209" t="str">
        <f>Constants!B44</f>
        <v xml:space="preserve"> </v>
      </c>
      <c r="C44" s="209" t="str">
        <f>Constants!C44</f>
        <v>✔</v>
      </c>
      <c r="D44" s="209" t="str">
        <f>Constants!D44</f>
        <v xml:space="preserve"> </v>
      </c>
      <c r="E44" s="209" t="str">
        <f>Constants!F44</f>
        <v xml:space="preserve"> </v>
      </c>
      <c r="F44" s="26"/>
      <c r="G44" s="26"/>
      <c r="H44" s="26"/>
      <c r="I44" s="26"/>
    </row>
    <row r="45" spans="1:9" ht="20" x14ac:dyDescent="0.2">
      <c r="A45" s="344" t="s">
        <v>120</v>
      </c>
      <c r="B45" s="344"/>
      <c r="C45" s="344"/>
    </row>
    <row r="47" spans="1:9" ht="18" hidden="1" x14ac:dyDescent="0.2">
      <c r="A47" s="266" t="s">
        <v>439</v>
      </c>
      <c r="D47" s="266"/>
      <c r="E47" s="267" t="s">
        <v>449</v>
      </c>
    </row>
    <row r="48" spans="1:9" ht="16" hidden="1" thickBot="1" x14ac:dyDescent="0.2">
      <c r="B48" t="s">
        <v>440</v>
      </c>
      <c r="C48" t="s">
        <v>441</v>
      </c>
      <c r="F48" s="269" t="s">
        <v>450</v>
      </c>
    </row>
    <row r="49" spans="1:7" ht="16" hidden="1" x14ac:dyDescent="0.15">
      <c r="B49" s="253" t="s">
        <v>442</v>
      </c>
      <c r="C49" s="254" t="s">
        <v>443</v>
      </c>
      <c r="F49" s="268" t="s">
        <v>451</v>
      </c>
      <c r="G49" s="270"/>
    </row>
    <row r="50" spans="1:7" ht="16" hidden="1" x14ac:dyDescent="0.15">
      <c r="B50" s="255" t="s">
        <v>444</v>
      </c>
      <c r="C50" s="257" t="s">
        <v>445</v>
      </c>
      <c r="F50" s="271" t="s">
        <v>452</v>
      </c>
      <c r="G50" s="258"/>
    </row>
    <row r="51" spans="1:7" ht="16" hidden="1" x14ac:dyDescent="0.15">
      <c r="B51" s="255" t="s">
        <v>446</v>
      </c>
      <c r="C51" s="256"/>
      <c r="F51" s="268" t="s">
        <v>453</v>
      </c>
      <c r="G51" s="259"/>
    </row>
    <row r="52" spans="1:7" ht="16" hidden="1" x14ac:dyDescent="0.15">
      <c r="B52" s="279" t="s">
        <v>447</v>
      </c>
      <c r="C52" s="256"/>
      <c r="F52" s="271" t="s">
        <v>164</v>
      </c>
      <c r="G52" s="258"/>
    </row>
    <row r="53" spans="1:7" ht="16" hidden="1" x14ac:dyDescent="0.15">
      <c r="B53" s="280" t="s">
        <v>475</v>
      </c>
      <c r="C53" s="256" t="s">
        <v>443</v>
      </c>
      <c r="F53" s="268" t="s">
        <v>454</v>
      </c>
      <c r="G53" s="259"/>
    </row>
    <row r="54" spans="1:7" ht="16" hidden="1" x14ac:dyDescent="0.15">
      <c r="B54" s="280" t="s">
        <v>476</v>
      </c>
      <c r="C54" s="257" t="s">
        <v>477</v>
      </c>
      <c r="F54" s="271" t="s">
        <v>315</v>
      </c>
      <c r="G54" s="258"/>
    </row>
    <row r="55" spans="1:7" ht="16" hidden="1" x14ac:dyDescent="0.15">
      <c r="B55" s="279" t="s">
        <v>448</v>
      </c>
      <c r="C55" s="257" t="s">
        <v>494</v>
      </c>
      <c r="F55" s="268" t="s">
        <v>455</v>
      </c>
      <c r="G55" s="259"/>
    </row>
    <row r="56" spans="1:7" ht="15" hidden="1" x14ac:dyDescent="0.15">
      <c r="F56" s="271" t="s">
        <v>163</v>
      </c>
      <c r="G56" s="258"/>
    </row>
    <row r="57" spans="1:7" ht="18" hidden="1" x14ac:dyDescent="0.15">
      <c r="A57" s="267"/>
      <c r="F57" s="269" t="s">
        <v>456</v>
      </c>
      <c r="G57" s="259"/>
    </row>
    <row r="58" spans="1:7" ht="15" hidden="1" x14ac:dyDescent="0.15">
      <c r="F58" s="268" t="s">
        <v>86</v>
      </c>
    </row>
    <row r="59" spans="1:7" ht="15" hidden="1" x14ac:dyDescent="0.15">
      <c r="B59" s="269"/>
      <c r="C59" s="270"/>
      <c r="F59" s="271" t="s">
        <v>457</v>
      </c>
      <c r="G59" s="258"/>
    </row>
    <row r="60" spans="1:7" ht="15" hidden="1" x14ac:dyDescent="0.15">
      <c r="B60" s="268"/>
      <c r="C60" s="258"/>
      <c r="D60" s="258"/>
      <c r="F60" s="268" t="s">
        <v>458</v>
      </c>
      <c r="G60" s="259"/>
    </row>
    <row r="61" spans="1:7" ht="15" hidden="1" x14ac:dyDescent="0.15">
      <c r="B61" s="271"/>
      <c r="C61" s="259"/>
      <c r="F61" s="268" t="s">
        <v>314</v>
      </c>
      <c r="G61" s="258"/>
    </row>
    <row r="62" spans="1:7" ht="15" hidden="1" x14ac:dyDescent="0.15">
      <c r="B62" s="268"/>
      <c r="C62" s="258"/>
      <c r="D62" s="258"/>
      <c r="F62" s="261" t="s">
        <v>459</v>
      </c>
      <c r="G62" s="258"/>
    </row>
    <row r="64" spans="1:7" ht="18" x14ac:dyDescent="0.2">
      <c r="A64" s="266" t="s">
        <v>460</v>
      </c>
      <c r="E64" s="283" t="s">
        <v>463</v>
      </c>
      <c r="F64" s="283"/>
    </row>
    <row r="65" spans="2:8" ht="17" thickBot="1" x14ac:dyDescent="0.2">
      <c r="B65" s="260"/>
      <c r="E65" s="265" t="s">
        <v>461</v>
      </c>
      <c r="F65" s="265" t="s">
        <v>462</v>
      </c>
      <c r="H65" s="284" t="s">
        <v>493</v>
      </c>
    </row>
    <row r="66" spans="2:8" ht="16" x14ac:dyDescent="0.15">
      <c r="B66" s="260"/>
      <c r="E66" s="294" t="s">
        <v>520</v>
      </c>
      <c r="F66" s="292" t="s">
        <v>532</v>
      </c>
      <c r="H66" s="290"/>
    </row>
    <row r="67" spans="2:8" ht="16" x14ac:dyDescent="0.15">
      <c r="B67" s="260"/>
      <c r="E67" s="293"/>
      <c r="F67" s="286" t="s">
        <v>533</v>
      </c>
      <c r="H67" s="290"/>
    </row>
    <row r="68" spans="2:8" ht="16" x14ac:dyDescent="0.15">
      <c r="B68" s="260"/>
      <c r="E68" s="293"/>
      <c r="F68" s="286" t="s">
        <v>535</v>
      </c>
      <c r="H68" s="290"/>
    </row>
    <row r="69" spans="2:8" s="317" customFormat="1" ht="16" x14ac:dyDescent="0.15">
      <c r="B69" s="260"/>
      <c r="E69" s="293"/>
      <c r="F69" s="286" t="s">
        <v>653</v>
      </c>
      <c r="H69" s="290"/>
    </row>
    <row r="70" spans="2:8" ht="16" x14ac:dyDescent="0.15">
      <c r="B70" s="261"/>
      <c r="E70" s="293"/>
      <c r="F70" s="286" t="s">
        <v>534</v>
      </c>
      <c r="H70" s="290"/>
    </row>
    <row r="71" spans="2:8" ht="16" x14ac:dyDescent="0.15">
      <c r="B71" s="262"/>
      <c r="E71" s="293"/>
      <c r="F71" s="291" t="s">
        <v>528</v>
      </c>
      <c r="H71" s="290"/>
    </row>
    <row r="72" spans="2:8" ht="16" customHeight="1" thickBot="1" x14ac:dyDescent="0.2">
      <c r="B72" s="263"/>
      <c r="E72" s="293"/>
      <c r="F72" s="286" t="s">
        <v>536</v>
      </c>
      <c r="H72" s="290"/>
    </row>
    <row r="73" spans="2:8" ht="16" x14ac:dyDescent="0.15">
      <c r="B73" s="263"/>
      <c r="E73" s="299" t="s">
        <v>315</v>
      </c>
      <c r="F73" s="292" t="s">
        <v>541</v>
      </c>
      <c r="H73" s="292"/>
    </row>
    <row r="74" spans="2:8" ht="16" x14ac:dyDescent="0.15">
      <c r="B74" s="264"/>
      <c r="E74" s="300"/>
      <c r="F74" s="291" t="s">
        <v>537</v>
      </c>
      <c r="G74" s="16"/>
      <c r="H74" s="286" t="s">
        <v>346</v>
      </c>
    </row>
    <row r="75" spans="2:8" ht="16" x14ac:dyDescent="0.15">
      <c r="B75" s="264"/>
      <c r="E75" s="300"/>
      <c r="F75" s="291" t="s">
        <v>538</v>
      </c>
      <c r="G75" s="16"/>
      <c r="H75" s="286"/>
    </row>
    <row r="76" spans="2:8" ht="16" x14ac:dyDescent="0.15">
      <c r="B76" s="264"/>
      <c r="E76" s="300"/>
      <c r="F76" s="286" t="s">
        <v>542</v>
      </c>
      <c r="G76" s="16"/>
      <c r="H76" s="286"/>
    </row>
    <row r="77" spans="2:8" ht="17" thickBot="1" x14ac:dyDescent="0.2">
      <c r="E77" s="301"/>
      <c r="F77" s="286" t="s">
        <v>514</v>
      </c>
      <c r="G77" s="16"/>
      <c r="H77" s="286"/>
    </row>
    <row r="78" spans="2:8" ht="16" x14ac:dyDescent="0.15">
      <c r="E78" s="342" t="s">
        <v>459</v>
      </c>
      <c r="F78" s="292" t="s">
        <v>539</v>
      </c>
      <c r="H78" s="285"/>
    </row>
    <row r="79" spans="2:8" ht="16" x14ac:dyDescent="0.15">
      <c r="E79" s="343"/>
      <c r="F79" s="286" t="s">
        <v>540</v>
      </c>
      <c r="H79" s="286"/>
    </row>
    <row r="80" spans="2:8" ht="15" x14ac:dyDescent="0.15">
      <c r="E80" s="16"/>
      <c r="F80" s="286"/>
    </row>
    <row r="81" spans="1:8" x14ac:dyDescent="0.15">
      <c r="H81" s="260"/>
    </row>
    <row r="82" spans="1:8" x14ac:dyDescent="0.15">
      <c r="H82" s="260"/>
    </row>
    <row r="95" spans="1:8" ht="18" x14ac:dyDescent="0.2">
      <c r="A95" s="266" t="s">
        <v>439</v>
      </c>
    </row>
    <row r="96" spans="1:8" x14ac:dyDescent="0.15">
      <c r="A96" t="s">
        <v>442</v>
      </c>
      <c r="C96" t="s">
        <v>503</v>
      </c>
    </row>
    <row r="97" spans="1:3" x14ac:dyDescent="0.15">
      <c r="A97" t="s">
        <v>444</v>
      </c>
      <c r="C97" t="s">
        <v>504</v>
      </c>
    </row>
    <row r="98" spans="1:3" x14ac:dyDescent="0.15">
      <c r="A98" t="s">
        <v>446</v>
      </c>
    </row>
    <row r="99" spans="1:3" x14ac:dyDescent="0.15">
      <c r="B99" t="s">
        <v>447</v>
      </c>
    </row>
    <row r="100" spans="1:3" x14ac:dyDescent="0.15">
      <c r="B100" s="260" t="s">
        <v>475</v>
      </c>
      <c r="C100" t="s">
        <v>505</v>
      </c>
    </row>
    <row r="101" spans="1:3" x14ac:dyDescent="0.15">
      <c r="B101" s="260" t="s">
        <v>476</v>
      </c>
      <c r="C101" t="s">
        <v>506</v>
      </c>
    </row>
    <row r="102" spans="1:3" x14ac:dyDescent="0.15">
      <c r="B102" t="s">
        <v>448</v>
      </c>
      <c r="C102" t="s">
        <v>507</v>
      </c>
    </row>
  </sheetData>
  <sheetProtection sheet="1" objects="1" scenarios="1"/>
  <mergeCells count="2">
    <mergeCell ref="E78:E79"/>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pageSetUpPr fitToPage="1"/>
  </sheetPr>
  <dimension ref="A1:H3"/>
  <sheetViews>
    <sheetView showGridLines="0" workbookViewId="0">
      <selection activeCell="D3" sqref="D3"/>
    </sheetView>
  </sheetViews>
  <sheetFormatPr baseColWidth="10" defaultColWidth="7.6640625" defaultRowHeight="13" x14ac:dyDescent="0.15"/>
  <cols>
    <col min="1" max="5" width="10.5" style="12" customWidth="1"/>
    <col min="6" max="6" width="11.83203125" style="12" customWidth="1"/>
    <col min="7" max="8" width="10.5" style="12" customWidth="1"/>
    <col min="9" max="16384" width="7.6640625" style="12"/>
  </cols>
  <sheetData>
    <row r="1" spans="1:8" s="3" customFormat="1" ht="20" x14ac:dyDescent="0.2">
      <c r="A1" s="379" t="s">
        <v>130</v>
      </c>
      <c r="B1" s="379"/>
      <c r="C1" s="379"/>
    </row>
    <row r="2" spans="1:8" s="3" customFormat="1" ht="42" customHeight="1" x14ac:dyDescent="0.15">
      <c r="A2" s="411" t="s">
        <v>294</v>
      </c>
      <c r="B2" s="411"/>
      <c r="C2" s="411"/>
      <c r="D2" s="411"/>
      <c r="E2" s="411"/>
      <c r="F2" s="411"/>
      <c r="G2" s="411"/>
      <c r="H2" s="411"/>
    </row>
    <row r="3" spans="1:8" x14ac:dyDescent="0.15">
      <c r="A3" s="13"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7"/>
  <sheetViews>
    <sheetView topLeftCell="A2" workbookViewId="0">
      <selection activeCell="E35" sqref="E35"/>
    </sheetView>
  </sheetViews>
  <sheetFormatPr baseColWidth="10" defaultRowHeight="13" x14ac:dyDescent="0.15"/>
  <cols>
    <col min="1" max="1" width="11.1640625" customWidth="1"/>
    <col min="2" max="2" width="12.5" bestFit="1" customWidth="1"/>
    <col min="3" max="3" width="9.1640625" customWidth="1"/>
    <col min="4" max="4" width="6.1640625" bestFit="1" customWidth="1"/>
    <col min="5" max="5" width="12.83203125" bestFit="1" customWidth="1"/>
    <col min="6" max="6" width="17.33203125" customWidth="1"/>
  </cols>
  <sheetData>
    <row r="1" spans="1:9" s="3" customFormat="1" ht="20" x14ac:dyDescent="0.2">
      <c r="A1" s="208" t="s">
        <v>347</v>
      </c>
      <c r="B1" s="208" t="s">
        <v>348</v>
      </c>
      <c r="C1" s="64" t="s">
        <v>348</v>
      </c>
      <c r="D1" s="64" t="s">
        <v>348</v>
      </c>
      <c r="E1" s="64" t="s">
        <v>348</v>
      </c>
      <c r="F1" s="31" t="str">
        <f>Description!B3</f>
        <v>Assignment 2</v>
      </c>
      <c r="G1" s="31" t="s">
        <v>348</v>
      </c>
      <c r="H1" s="31" t="s">
        <v>348</v>
      </c>
      <c r="I1" s="31" t="s">
        <v>348</v>
      </c>
    </row>
    <row r="2" spans="1:9" s="3" customFormat="1" x14ac:dyDescent="0.15">
      <c r="A2" s="64" t="s">
        <v>89</v>
      </c>
      <c r="B2" s="184">
        <v>36526</v>
      </c>
      <c r="C2" s="64" t="s">
        <v>348</v>
      </c>
      <c r="D2" s="64" t="s">
        <v>160</v>
      </c>
      <c r="E2" s="64" t="s">
        <v>154</v>
      </c>
      <c r="F2" s="206">
        <v>1</v>
      </c>
      <c r="G2" s="31"/>
      <c r="H2" s="31"/>
    </row>
    <row r="3" spans="1:9" s="3" customFormat="1" x14ac:dyDescent="0.15">
      <c r="A3" s="64" t="s">
        <v>118</v>
      </c>
      <c r="B3" s="184">
        <v>73051</v>
      </c>
      <c r="C3" s="64" t="s">
        <v>348</v>
      </c>
      <c r="D3" s="64" t="s">
        <v>348</v>
      </c>
      <c r="E3" s="64" t="s">
        <v>161</v>
      </c>
      <c r="F3" s="206">
        <v>0.95</v>
      </c>
      <c r="G3" s="31"/>
      <c r="H3" s="31"/>
    </row>
    <row r="4" spans="1:9" s="3" customFormat="1" x14ac:dyDescent="0.15">
      <c r="A4" s="64" t="s">
        <v>90</v>
      </c>
      <c r="B4" s="64" t="s">
        <v>104</v>
      </c>
      <c r="C4" s="64" t="s">
        <v>348</v>
      </c>
      <c r="D4" s="64" t="s">
        <v>348</v>
      </c>
      <c r="E4" s="64" t="s">
        <v>115</v>
      </c>
      <c r="F4" s="206">
        <v>0.9</v>
      </c>
      <c r="G4" s="31"/>
      <c r="H4" s="31"/>
    </row>
    <row r="5" spans="1:9" s="3" customFormat="1" x14ac:dyDescent="0.15">
      <c r="A5" s="64" t="s">
        <v>348</v>
      </c>
      <c r="B5" s="64" t="s">
        <v>164</v>
      </c>
      <c r="C5" s="64" t="s">
        <v>348</v>
      </c>
      <c r="D5" s="64" t="s">
        <v>348</v>
      </c>
      <c r="E5" s="64" t="s">
        <v>116</v>
      </c>
      <c r="F5" s="206">
        <v>0.85</v>
      </c>
      <c r="G5" s="31"/>
      <c r="H5" s="31"/>
    </row>
    <row r="6" spans="1:9" s="3" customFormat="1" x14ac:dyDescent="0.15">
      <c r="A6" s="64" t="s">
        <v>348</v>
      </c>
      <c r="B6" s="64" t="s">
        <v>342</v>
      </c>
      <c r="C6" s="64" t="s">
        <v>348</v>
      </c>
      <c r="D6" s="64" t="s">
        <v>348</v>
      </c>
      <c r="E6" s="64" t="s">
        <v>44</v>
      </c>
      <c r="F6" s="206">
        <v>0.8</v>
      </c>
      <c r="G6" s="31"/>
      <c r="H6" s="31"/>
    </row>
    <row r="7" spans="1:9" s="3" customFormat="1" x14ac:dyDescent="0.15">
      <c r="A7" s="64" t="s">
        <v>348</v>
      </c>
      <c r="B7" s="64" t="s">
        <v>344</v>
      </c>
      <c r="C7" s="64" t="s">
        <v>348</v>
      </c>
      <c r="D7" s="64" t="s">
        <v>348</v>
      </c>
      <c r="E7" s="64" t="s">
        <v>45</v>
      </c>
      <c r="F7" s="206">
        <v>0.75</v>
      </c>
      <c r="G7" s="31"/>
      <c r="H7" s="31"/>
    </row>
    <row r="8" spans="1:9" s="3" customFormat="1" x14ac:dyDescent="0.15">
      <c r="A8" s="64" t="s">
        <v>348</v>
      </c>
      <c r="B8" s="64" t="s">
        <v>125</v>
      </c>
      <c r="C8" s="64" t="s">
        <v>348</v>
      </c>
      <c r="D8" s="64" t="s">
        <v>348</v>
      </c>
      <c r="E8" s="64" t="s">
        <v>46</v>
      </c>
      <c r="F8" s="206">
        <v>0.7</v>
      </c>
      <c r="G8" s="31"/>
      <c r="H8" s="31"/>
    </row>
    <row r="9" spans="1:9" s="3" customFormat="1" x14ac:dyDescent="0.15">
      <c r="A9" s="64" t="s">
        <v>348</v>
      </c>
      <c r="B9" s="64" t="s">
        <v>162</v>
      </c>
      <c r="C9" s="64" t="s">
        <v>348</v>
      </c>
      <c r="D9" s="64" t="s">
        <v>348</v>
      </c>
      <c r="E9" s="64" t="s">
        <v>47</v>
      </c>
      <c r="F9" s="206">
        <v>0.65</v>
      </c>
      <c r="G9" s="31"/>
      <c r="H9" s="31"/>
    </row>
    <row r="10" spans="1:9" s="3" customFormat="1" x14ac:dyDescent="0.15">
      <c r="A10" s="64" t="s">
        <v>348</v>
      </c>
      <c r="B10" s="64" t="s">
        <v>121</v>
      </c>
      <c r="C10" s="64" t="s">
        <v>348</v>
      </c>
      <c r="D10" s="64" t="s">
        <v>348</v>
      </c>
      <c r="E10" s="64" t="s">
        <v>119</v>
      </c>
      <c r="F10" s="206">
        <v>0.5</v>
      </c>
      <c r="G10" s="31"/>
      <c r="H10" s="31"/>
    </row>
    <row r="11" spans="1:9" s="3" customFormat="1" x14ac:dyDescent="0.15">
      <c r="A11" s="64" t="s">
        <v>348</v>
      </c>
      <c r="B11" s="64" t="s">
        <v>343</v>
      </c>
      <c r="C11" s="64" t="s">
        <v>348</v>
      </c>
      <c r="D11" s="64" t="s">
        <v>348</v>
      </c>
      <c r="E11" s="64" t="s">
        <v>348</v>
      </c>
      <c r="F11" s="206" t="s">
        <v>348</v>
      </c>
      <c r="G11" s="31"/>
      <c r="H11" s="31"/>
    </row>
    <row r="12" spans="1:9" s="3" customFormat="1" x14ac:dyDescent="0.15">
      <c r="A12" s="64" t="s">
        <v>348</v>
      </c>
      <c r="B12" s="64" t="s">
        <v>295</v>
      </c>
      <c r="C12" s="64" t="s">
        <v>348</v>
      </c>
      <c r="D12" s="64" t="s">
        <v>348</v>
      </c>
      <c r="E12" s="64" t="s">
        <v>348</v>
      </c>
      <c r="F12" s="31" t="s">
        <v>348</v>
      </c>
      <c r="G12" s="31"/>
      <c r="H12" s="31"/>
    </row>
    <row r="13" spans="1:9" s="3" customFormat="1" x14ac:dyDescent="0.15">
      <c r="A13" s="64" t="s">
        <v>348</v>
      </c>
      <c r="B13" s="64" t="s">
        <v>189</v>
      </c>
      <c r="C13" s="64" t="s">
        <v>348</v>
      </c>
      <c r="D13" s="64" t="s">
        <v>348</v>
      </c>
      <c r="E13" s="64" t="s">
        <v>348</v>
      </c>
      <c r="F13" s="31" t="s">
        <v>348</v>
      </c>
      <c r="G13" s="31"/>
      <c r="H13" s="31"/>
    </row>
    <row r="14" spans="1:9" s="3" customFormat="1" x14ac:dyDescent="0.15">
      <c r="A14" s="64" t="s">
        <v>348</v>
      </c>
      <c r="B14" s="64" t="s">
        <v>122</v>
      </c>
      <c r="C14" s="64" t="s">
        <v>348</v>
      </c>
      <c r="D14" s="64" t="s">
        <v>348</v>
      </c>
      <c r="E14" s="64" t="s">
        <v>348</v>
      </c>
      <c r="F14" s="206" t="s">
        <v>348</v>
      </c>
      <c r="G14" s="31"/>
      <c r="H14" s="31"/>
    </row>
    <row r="15" spans="1:9" s="3" customFormat="1" x14ac:dyDescent="0.15">
      <c r="A15" s="64" t="s">
        <v>348</v>
      </c>
      <c r="B15" s="64" t="s">
        <v>348</v>
      </c>
      <c r="C15" s="64" t="s">
        <v>348</v>
      </c>
      <c r="D15" s="64" t="s">
        <v>348</v>
      </c>
      <c r="E15" s="64" t="s">
        <v>348</v>
      </c>
      <c r="F15" s="206" t="s">
        <v>348</v>
      </c>
      <c r="G15" s="31"/>
      <c r="H15" s="31"/>
    </row>
    <row r="16" spans="1:9" s="3" customFormat="1" x14ac:dyDescent="0.15">
      <c r="A16" s="64" t="s">
        <v>348</v>
      </c>
      <c r="B16" s="64" t="s">
        <v>348</v>
      </c>
      <c r="C16" s="64" t="s">
        <v>348</v>
      </c>
      <c r="D16" s="64" t="s">
        <v>348</v>
      </c>
      <c r="E16" s="64" t="s">
        <v>348</v>
      </c>
      <c r="F16" s="206" t="s">
        <v>348</v>
      </c>
      <c r="G16" s="31"/>
      <c r="H16" s="31"/>
    </row>
    <row r="17" spans="1:9" s="3" customFormat="1" x14ac:dyDescent="0.15">
      <c r="A17" s="64" t="s">
        <v>348</v>
      </c>
      <c r="B17" s="64" t="s">
        <v>348</v>
      </c>
      <c r="C17" s="64" t="s">
        <v>348</v>
      </c>
      <c r="D17" s="64" t="s">
        <v>348</v>
      </c>
      <c r="E17" s="64" t="s">
        <v>348</v>
      </c>
      <c r="F17" s="206" t="s">
        <v>348</v>
      </c>
      <c r="G17" s="31"/>
      <c r="H17" s="31"/>
    </row>
    <row r="18" spans="1:9" s="3" customFormat="1" x14ac:dyDescent="0.15">
      <c r="A18" s="64" t="s">
        <v>348</v>
      </c>
      <c r="B18" s="64" t="s">
        <v>348</v>
      </c>
      <c r="C18" s="64" t="s">
        <v>348</v>
      </c>
      <c r="D18" s="64" t="s">
        <v>348</v>
      </c>
      <c r="E18" s="64" t="s">
        <v>348</v>
      </c>
      <c r="F18" s="206" t="s">
        <v>348</v>
      </c>
    </row>
    <row r="19" spans="1:9" s="3" customFormat="1" x14ac:dyDescent="0.15">
      <c r="A19" s="64" t="s">
        <v>95</v>
      </c>
      <c r="B19" s="64" t="s">
        <v>464</v>
      </c>
      <c r="C19" s="274" t="s">
        <v>466</v>
      </c>
      <c r="D19" s="64" t="s">
        <v>71</v>
      </c>
      <c r="E19" s="64" t="s">
        <v>72</v>
      </c>
      <c r="F19" s="206" t="s">
        <v>495</v>
      </c>
    </row>
    <row r="20" spans="1:9" s="3" customFormat="1" x14ac:dyDescent="0.15">
      <c r="A20" s="64" t="s">
        <v>348</v>
      </c>
      <c r="B20" s="64" t="s">
        <v>465</v>
      </c>
      <c r="C20" s="274" t="s">
        <v>467</v>
      </c>
      <c r="D20" s="64" t="s">
        <v>348</v>
      </c>
      <c r="E20" s="64">
        <v>1</v>
      </c>
      <c r="F20" s="206" t="s">
        <v>496</v>
      </c>
    </row>
    <row r="21" spans="1:9" s="3" customFormat="1" x14ac:dyDescent="0.15">
      <c r="A21" s="64" t="s">
        <v>348</v>
      </c>
      <c r="B21" s="64" t="s">
        <v>143</v>
      </c>
      <c r="C21" s="274" t="s">
        <v>107</v>
      </c>
      <c r="D21" s="64" t="s">
        <v>348</v>
      </c>
      <c r="E21" s="64">
        <v>2</v>
      </c>
      <c r="F21" s="206" t="s">
        <v>497</v>
      </c>
    </row>
    <row r="22" spans="1:9" s="3" customFormat="1" x14ac:dyDescent="0.15">
      <c r="A22" s="64" t="s">
        <v>348</v>
      </c>
      <c r="B22" s="64" t="s">
        <v>144</v>
      </c>
      <c r="C22" s="274" t="s">
        <v>167</v>
      </c>
      <c r="D22" s="64" t="s">
        <v>348</v>
      </c>
      <c r="E22" s="64">
        <v>3</v>
      </c>
      <c r="F22" s="206" t="s">
        <v>498</v>
      </c>
    </row>
    <row r="23" spans="1:9" s="3" customFormat="1" x14ac:dyDescent="0.15">
      <c r="A23" s="64" t="s">
        <v>348</v>
      </c>
      <c r="B23" s="64" t="s">
        <v>182</v>
      </c>
      <c r="C23" s="274" t="s">
        <v>24</v>
      </c>
      <c r="D23" s="64" t="s">
        <v>348</v>
      </c>
      <c r="E23" s="64">
        <v>4</v>
      </c>
      <c r="F23" s="206" t="s">
        <v>499</v>
      </c>
    </row>
    <row r="24" spans="1:9" s="3" customFormat="1" x14ac:dyDescent="0.15">
      <c r="A24" s="64" t="s">
        <v>348</v>
      </c>
      <c r="B24" s="64" t="s">
        <v>98</v>
      </c>
      <c r="C24" s="274" t="s">
        <v>168</v>
      </c>
      <c r="D24" s="64" t="s">
        <v>348</v>
      </c>
      <c r="E24" s="64">
        <v>5</v>
      </c>
      <c r="F24" s="206" t="s">
        <v>500</v>
      </c>
    </row>
    <row r="25" spans="1:9" s="3" customFormat="1" x14ac:dyDescent="0.15">
      <c r="A25" s="64" t="s">
        <v>348</v>
      </c>
      <c r="B25" s="64" t="s">
        <v>28</v>
      </c>
      <c r="C25" s="274" t="s">
        <v>145</v>
      </c>
      <c r="D25" s="64" t="s">
        <v>348</v>
      </c>
      <c r="E25" s="64">
        <v>6</v>
      </c>
      <c r="F25" s="206" t="s">
        <v>348</v>
      </c>
    </row>
    <row r="26" spans="1:9" s="3" customFormat="1" x14ac:dyDescent="0.15">
      <c r="A26" s="64" t="s">
        <v>348</v>
      </c>
      <c r="B26" s="64" t="s">
        <v>183</v>
      </c>
      <c r="C26" s="274" t="s">
        <v>146</v>
      </c>
      <c r="D26" s="64" t="s">
        <v>348</v>
      </c>
      <c r="E26" s="64">
        <v>7</v>
      </c>
      <c r="F26" s="206" t="s">
        <v>348</v>
      </c>
    </row>
    <row r="27" spans="1:9" s="3" customFormat="1" x14ac:dyDescent="0.15">
      <c r="A27" s="64" t="s">
        <v>348</v>
      </c>
      <c r="B27" s="64" t="s">
        <v>184</v>
      </c>
      <c r="C27" s="274" t="s">
        <v>147</v>
      </c>
      <c r="D27" s="64" t="s">
        <v>348</v>
      </c>
      <c r="E27" s="64">
        <v>8</v>
      </c>
      <c r="F27" s="206" t="s">
        <v>348</v>
      </c>
    </row>
    <row r="28" spans="1:9" s="3" customFormat="1" x14ac:dyDescent="0.15">
      <c r="A28" s="64" t="s">
        <v>348</v>
      </c>
      <c r="B28" s="64" t="s">
        <v>185</v>
      </c>
      <c r="C28" s="274" t="s">
        <v>148</v>
      </c>
      <c r="D28" s="64" t="s">
        <v>348</v>
      </c>
      <c r="E28" s="64">
        <v>9</v>
      </c>
      <c r="F28" s="206" t="s">
        <v>348</v>
      </c>
    </row>
    <row r="29" spans="1:9" s="3" customFormat="1" x14ac:dyDescent="0.15">
      <c r="A29" s="64" t="s">
        <v>348</v>
      </c>
      <c r="B29" s="64" t="s">
        <v>102</v>
      </c>
      <c r="C29" s="89" t="s">
        <v>103</v>
      </c>
      <c r="D29" s="64" t="s">
        <v>348</v>
      </c>
      <c r="E29" s="64">
        <v>10</v>
      </c>
      <c r="F29" s="206"/>
    </row>
    <row r="30" spans="1:9" s="3" customFormat="1" x14ac:dyDescent="0.15">
      <c r="A30" s="64" t="s">
        <v>53</v>
      </c>
      <c r="B30" s="64" t="s">
        <v>54</v>
      </c>
      <c r="C30" s="64" t="s">
        <v>348</v>
      </c>
      <c r="D30" s="64" t="s">
        <v>348</v>
      </c>
      <c r="E30" s="64" t="s">
        <v>139</v>
      </c>
      <c r="F30" s="206"/>
    </row>
    <row r="31" spans="1:9" s="21" customFormat="1" x14ac:dyDescent="0.15">
      <c r="A31" s="64" t="s">
        <v>348</v>
      </c>
      <c r="B31" s="31" t="s">
        <v>55</v>
      </c>
      <c r="C31" s="64" t="s">
        <v>348</v>
      </c>
      <c r="D31" s="64" t="s">
        <v>348</v>
      </c>
      <c r="E31" s="64" t="s">
        <v>76</v>
      </c>
      <c r="F31" s="210"/>
      <c r="G31" s="8"/>
      <c r="H31" s="8"/>
      <c r="I31" s="3"/>
    </row>
    <row r="32" spans="1:9" s="3" customFormat="1" x14ac:dyDescent="0.15">
      <c r="A32" s="64" t="s">
        <v>56</v>
      </c>
      <c r="B32" s="64" t="s">
        <v>374</v>
      </c>
      <c r="C32" s="64" t="s">
        <v>348</v>
      </c>
      <c r="D32" s="64" t="s">
        <v>348</v>
      </c>
      <c r="E32" s="64" t="s">
        <v>77</v>
      </c>
      <c r="F32" s="210" t="s">
        <v>348</v>
      </c>
      <c r="G32" s="8"/>
      <c r="H32" s="31"/>
    </row>
    <row r="33" spans="1:18" s="3" customFormat="1" x14ac:dyDescent="0.15">
      <c r="A33" s="64" t="s">
        <v>348</v>
      </c>
      <c r="B33" s="64" t="s">
        <v>57</v>
      </c>
      <c r="C33" s="64" t="s">
        <v>348</v>
      </c>
      <c r="D33" s="64" t="s">
        <v>348</v>
      </c>
      <c r="E33" s="64" t="s">
        <v>341</v>
      </c>
      <c r="F33" s="210" t="s">
        <v>348</v>
      </c>
      <c r="G33" s="8"/>
      <c r="H33" s="31"/>
    </row>
    <row r="34" spans="1:18" s="3" customFormat="1" x14ac:dyDescent="0.15">
      <c r="A34" s="64" t="s">
        <v>348</v>
      </c>
      <c r="B34" s="64" t="s">
        <v>97</v>
      </c>
      <c r="C34" s="64" t="s">
        <v>348</v>
      </c>
      <c r="D34" s="64" t="s">
        <v>348</v>
      </c>
      <c r="E34" s="64" t="s">
        <v>543</v>
      </c>
      <c r="F34" s="210" t="s">
        <v>348</v>
      </c>
      <c r="G34" s="8"/>
      <c r="H34" s="31"/>
    </row>
    <row r="35" spans="1:18" s="3" customFormat="1" x14ac:dyDescent="0.15">
      <c r="A35" s="64" t="s">
        <v>348</v>
      </c>
      <c r="B35" s="64" t="s">
        <v>59</v>
      </c>
      <c r="C35" s="64" t="s">
        <v>348</v>
      </c>
      <c r="D35" s="64" t="s">
        <v>348</v>
      </c>
      <c r="E35" s="64" t="s">
        <v>348</v>
      </c>
      <c r="F35" s="210" t="s">
        <v>348</v>
      </c>
      <c r="G35" s="8"/>
      <c r="H35" s="31"/>
    </row>
    <row r="36" spans="1:18" s="3" customFormat="1" x14ac:dyDescent="0.15">
      <c r="A36" s="64" t="s">
        <v>348</v>
      </c>
      <c r="B36" s="64" t="s">
        <v>58</v>
      </c>
      <c r="C36" s="64" t="s">
        <v>348</v>
      </c>
      <c r="D36" s="64" t="s">
        <v>348</v>
      </c>
      <c r="E36" s="64" t="s">
        <v>340</v>
      </c>
      <c r="F36" s="210" t="s">
        <v>348</v>
      </c>
      <c r="G36" s="8"/>
      <c r="H36" s="31"/>
    </row>
    <row r="37" spans="1:18" s="3" customFormat="1" x14ac:dyDescent="0.15">
      <c r="A37" s="64" t="s">
        <v>348</v>
      </c>
      <c r="B37" s="64" t="s">
        <v>348</v>
      </c>
      <c r="C37" s="64" t="s">
        <v>348</v>
      </c>
      <c r="D37" s="64" t="s">
        <v>348</v>
      </c>
      <c r="E37" s="64" t="s">
        <v>348</v>
      </c>
      <c r="F37" s="210" t="s">
        <v>348</v>
      </c>
      <c r="G37" s="8"/>
      <c r="H37" s="31"/>
    </row>
    <row r="38" spans="1:18" s="3" customFormat="1" x14ac:dyDescent="0.15">
      <c r="A38" s="64" t="s">
        <v>60</v>
      </c>
      <c r="B38" s="64" t="s">
        <v>61</v>
      </c>
      <c r="C38" s="64" t="s">
        <v>62</v>
      </c>
      <c r="D38" s="64" t="s">
        <v>63</v>
      </c>
      <c r="E38" s="64" t="s">
        <v>64</v>
      </c>
      <c r="F38" s="210" t="s">
        <v>65</v>
      </c>
      <c r="G38" s="8"/>
      <c r="H38" s="31"/>
    </row>
    <row r="39" spans="1:18" s="3" customFormat="1" x14ac:dyDescent="0.15">
      <c r="A39" s="227" t="s">
        <v>379</v>
      </c>
      <c r="B39" s="228">
        <f t="shared" ref="B39:C41" si="0">C39-1</f>
        <v>-1.5</v>
      </c>
      <c r="C39" s="228">
        <f t="shared" si="0"/>
        <v>-0.5</v>
      </c>
      <c r="D39" s="228">
        <f>E39-1</f>
        <v>0.5</v>
      </c>
      <c r="E39" s="228">
        <f>F41</f>
        <v>1.5</v>
      </c>
      <c r="F39" s="229">
        <v>99999</v>
      </c>
      <c r="G39" s="8"/>
      <c r="H39" s="31"/>
    </row>
    <row r="40" spans="1:18" s="3" customFormat="1" x14ac:dyDescent="0.15">
      <c r="A40" s="227" t="s">
        <v>380</v>
      </c>
      <c r="B40" s="228">
        <f t="shared" si="0"/>
        <v>-2</v>
      </c>
      <c r="C40" s="228">
        <f t="shared" si="0"/>
        <v>-1</v>
      </c>
      <c r="D40" s="228">
        <f>E40-1</f>
        <v>0</v>
      </c>
      <c r="E40" s="228">
        <f>F40-1</f>
        <v>1</v>
      </c>
      <c r="F40" s="229">
        <v>2</v>
      </c>
      <c r="G40" s="8"/>
      <c r="H40" s="31"/>
      <c r="P40" s="64"/>
      <c r="Q40" s="64"/>
      <c r="R40" s="64"/>
    </row>
    <row r="41" spans="1:18" s="3" customFormat="1" x14ac:dyDescent="0.15">
      <c r="A41" s="227" t="s">
        <v>381</v>
      </c>
      <c r="B41" s="228">
        <v>0</v>
      </c>
      <c r="C41" s="228">
        <f t="shared" si="0"/>
        <v>-1.5</v>
      </c>
      <c r="D41" s="228">
        <f>E41-1</f>
        <v>-0.5</v>
      </c>
      <c r="E41" s="228">
        <f>F41-1</f>
        <v>0.5</v>
      </c>
      <c r="F41" s="229">
        <f>F40-0.5</f>
        <v>1.5</v>
      </c>
      <c r="G41" s="8"/>
      <c r="H41" s="31"/>
      <c r="P41" s="64"/>
      <c r="Q41" s="64"/>
      <c r="R41" s="64"/>
    </row>
    <row r="42" spans="1:18" s="3" customFormat="1" x14ac:dyDescent="0.15">
      <c r="A42" s="64" t="s">
        <v>348</v>
      </c>
      <c r="B42" s="64"/>
      <c r="C42" s="64"/>
      <c r="D42" s="64"/>
      <c r="E42" s="64"/>
      <c r="F42" s="210" t="s">
        <v>348</v>
      </c>
      <c r="G42" s="8"/>
      <c r="H42" s="31"/>
      <c r="P42" s="64"/>
      <c r="Q42" s="64"/>
      <c r="R42" s="64"/>
    </row>
    <row r="43" spans="1:18" x14ac:dyDescent="0.15">
      <c r="A43" s="64" t="s">
        <v>348</v>
      </c>
      <c r="B43" s="64" t="s">
        <v>348</v>
      </c>
      <c r="C43" s="64" t="s">
        <v>348</v>
      </c>
      <c r="D43" s="64" t="s">
        <v>348</v>
      </c>
      <c r="E43" s="64" t="s">
        <v>348</v>
      </c>
      <c r="F43" s="210" t="s">
        <v>348</v>
      </c>
      <c r="G43" s="44"/>
      <c r="H43" s="44"/>
      <c r="P43" s="64"/>
      <c r="Q43" s="64"/>
      <c r="R43" s="64"/>
    </row>
    <row r="44" spans="1:18" s="16" customFormat="1" ht="18" thickBot="1" x14ac:dyDescent="0.2">
      <c r="A44" s="211" t="s">
        <v>302</v>
      </c>
      <c r="B44" s="212" t="s">
        <v>348</v>
      </c>
      <c r="C44" s="213" t="s">
        <v>304</v>
      </c>
      <c r="D44" s="214" t="s">
        <v>348</v>
      </c>
      <c r="E44" s="214" t="s">
        <v>348</v>
      </c>
      <c r="F44" s="215" t="s">
        <v>348</v>
      </c>
      <c r="G44" s="26"/>
      <c r="H44" s="26"/>
      <c r="I44" s="26"/>
      <c r="J44" s="26"/>
      <c r="K44" s="26"/>
      <c r="P44" s="64"/>
      <c r="Q44" s="64"/>
      <c r="R44" s="64"/>
    </row>
    <row r="45" spans="1:18" x14ac:dyDescent="0.15">
      <c r="F45" s="210" t="s">
        <v>348</v>
      </c>
    </row>
    <row r="46" spans="1:18" x14ac:dyDescent="0.15">
      <c r="F46" s="210" t="s">
        <v>348</v>
      </c>
    </row>
    <row r="47" spans="1:18" x14ac:dyDescent="0.15">
      <c r="F47" s="210" t="s">
        <v>348</v>
      </c>
    </row>
  </sheetData>
  <sheetProtection password="E851"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8"/>
  <sheetViews>
    <sheetView showGridLines="0" topLeftCell="A30" zoomScale="99" zoomScaleNormal="100" workbookViewId="0">
      <selection activeCell="I33" sqref="I33"/>
    </sheetView>
  </sheetViews>
  <sheetFormatPr baseColWidth="10" defaultRowHeight="13" x14ac:dyDescent="0.15"/>
  <cols>
    <col min="1" max="1" width="22.83203125" customWidth="1"/>
    <col min="2" max="2" width="22.6640625" customWidth="1"/>
    <col min="3" max="3" width="26.1640625" customWidth="1"/>
    <col min="4" max="4" width="23.5" customWidth="1"/>
    <col min="5" max="5" width="22.6640625" customWidth="1"/>
    <col min="6" max="6" width="22" customWidth="1"/>
    <col min="7" max="7" width="15.6640625" customWidth="1"/>
    <col min="9" max="9" width="12.5" bestFit="1" customWidth="1"/>
  </cols>
  <sheetData>
    <row r="1" spans="1:9" ht="37" customHeight="1" x14ac:dyDescent="0.15">
      <c r="A1" s="358" t="s">
        <v>429</v>
      </c>
      <c r="B1" s="358"/>
    </row>
    <row r="2" spans="1:9" ht="20" x14ac:dyDescent="0.2">
      <c r="A2" s="337" t="s">
        <v>431</v>
      </c>
      <c r="B2" s="337"/>
      <c r="C2" s="337"/>
      <c r="D2" s="337"/>
      <c r="E2" s="337"/>
      <c r="F2" s="337"/>
    </row>
    <row r="3" spans="1:9" ht="24" customHeight="1" x14ac:dyDescent="0.15">
      <c r="A3" s="18" t="s">
        <v>522</v>
      </c>
      <c r="B3" s="306" t="s">
        <v>565</v>
      </c>
      <c r="C3" s="272"/>
      <c r="D3" s="272"/>
      <c r="E3" s="272"/>
      <c r="F3" s="272"/>
      <c r="G3" s="272"/>
      <c r="I3" s="44"/>
    </row>
    <row r="4" spans="1:9" ht="17" customHeight="1" x14ac:dyDescent="0.15">
      <c r="A4" s="276"/>
      <c r="B4" s="239" t="s">
        <v>432</v>
      </c>
      <c r="C4" s="365" t="s">
        <v>655</v>
      </c>
      <c r="D4" s="366"/>
      <c r="E4" s="366"/>
      <c r="F4" s="366"/>
      <c r="G4" s="366"/>
      <c r="I4" s="44"/>
    </row>
    <row r="5" spans="1:9" ht="18" customHeight="1" x14ac:dyDescent="0.15">
      <c r="A5" s="276"/>
      <c r="B5" s="303" t="s">
        <v>518</v>
      </c>
      <c r="C5" s="363" t="s">
        <v>433</v>
      </c>
      <c r="D5" s="363"/>
      <c r="E5" s="363"/>
      <c r="F5" s="363"/>
      <c r="G5" s="363"/>
      <c r="I5" s="44"/>
    </row>
    <row r="6" spans="1:9" ht="14" customHeight="1" x14ac:dyDescent="0.15">
      <c r="A6" s="276"/>
      <c r="B6" s="316" t="s">
        <v>565</v>
      </c>
      <c r="C6" s="361"/>
      <c r="D6" s="361"/>
      <c r="E6" s="361"/>
      <c r="F6" s="361"/>
      <c r="G6" s="361"/>
      <c r="I6" s="44"/>
    </row>
    <row r="7" spans="1:9" ht="42" hidden="1" customHeight="1" x14ac:dyDescent="0.15">
      <c r="A7" s="277"/>
      <c r="B7" s="97"/>
      <c r="C7" s="364"/>
      <c r="D7" s="339"/>
      <c r="E7" s="339"/>
      <c r="F7" s="339"/>
      <c r="G7" s="339"/>
      <c r="I7" s="44"/>
    </row>
    <row r="8" spans="1:9" ht="20" customHeight="1" x14ac:dyDescent="0.15">
      <c r="A8" s="277"/>
      <c r="B8" s="309"/>
      <c r="C8" s="307" t="s">
        <v>529</v>
      </c>
      <c r="D8" s="362" t="s">
        <v>587</v>
      </c>
      <c r="E8" s="357"/>
      <c r="F8" s="357"/>
      <c r="G8" s="357"/>
      <c r="I8" s="44"/>
    </row>
    <row r="9" spans="1:9" ht="29" customHeight="1" x14ac:dyDescent="0.15">
      <c r="A9" s="277"/>
      <c r="B9" s="309"/>
      <c r="C9" s="307" t="s">
        <v>434</v>
      </c>
      <c r="D9" s="367" t="s">
        <v>588</v>
      </c>
      <c r="E9" s="368"/>
      <c r="F9" s="368"/>
      <c r="G9" s="368"/>
      <c r="I9" s="44"/>
    </row>
    <row r="10" spans="1:9" ht="30" customHeight="1" x14ac:dyDescent="0.15">
      <c r="A10" s="296" t="s">
        <v>383</v>
      </c>
      <c r="B10" s="309"/>
      <c r="C10" s="273" t="s">
        <v>521</v>
      </c>
      <c r="D10" s="359" t="s">
        <v>589</v>
      </c>
      <c r="E10" s="360"/>
      <c r="F10" s="360"/>
      <c r="G10" s="360"/>
      <c r="I10" s="44"/>
    </row>
    <row r="11" spans="1:9" s="311" customFormat="1" ht="13" customHeight="1" x14ac:dyDescent="0.15">
      <c r="A11" s="296"/>
      <c r="B11" s="309"/>
      <c r="C11" s="273"/>
      <c r="D11" s="313" t="s">
        <v>556</v>
      </c>
      <c r="E11" s="314" t="s">
        <v>555</v>
      </c>
      <c r="F11" s="312"/>
      <c r="G11" s="312"/>
      <c r="I11" s="44"/>
    </row>
    <row r="12" spans="1:9" s="311" customFormat="1" ht="13" customHeight="1" x14ac:dyDescent="0.15">
      <c r="A12" s="296"/>
      <c r="B12" s="309"/>
      <c r="C12" s="273"/>
      <c r="D12" s="318">
        <v>0</v>
      </c>
      <c r="E12" s="314" t="s">
        <v>554</v>
      </c>
      <c r="F12" s="312"/>
      <c r="G12" s="312"/>
      <c r="I12" s="44"/>
    </row>
    <row r="13" spans="1:9" s="311" customFormat="1" ht="13" customHeight="1" x14ac:dyDescent="0.15">
      <c r="A13" s="296"/>
      <c r="B13" s="309"/>
      <c r="C13" s="273"/>
      <c r="D13" s="318">
        <f>D12+1</f>
        <v>1</v>
      </c>
      <c r="E13" s="314" t="s">
        <v>557</v>
      </c>
      <c r="F13" s="312"/>
      <c r="G13" s="312"/>
      <c r="I13" s="44"/>
    </row>
    <row r="14" spans="1:9" s="311" customFormat="1" ht="13" customHeight="1" x14ac:dyDescent="0.15">
      <c r="A14" s="296"/>
      <c r="B14" s="309"/>
      <c r="C14" s="273"/>
      <c r="D14" s="318">
        <f t="shared" ref="D14:D19" si="0">D13+1</f>
        <v>2</v>
      </c>
      <c r="E14" s="314" t="s">
        <v>558</v>
      </c>
      <c r="F14" s="312"/>
      <c r="G14" s="312"/>
      <c r="I14" s="44"/>
    </row>
    <row r="15" spans="1:9" s="311" customFormat="1" ht="13" customHeight="1" x14ac:dyDescent="0.15">
      <c r="A15" s="296"/>
      <c r="B15" s="309"/>
      <c r="C15" s="273"/>
      <c r="D15" s="318">
        <f t="shared" si="0"/>
        <v>3</v>
      </c>
      <c r="E15" s="314" t="s">
        <v>559</v>
      </c>
      <c r="F15" s="312"/>
      <c r="G15" s="312"/>
      <c r="I15" s="44"/>
    </row>
    <row r="16" spans="1:9" s="311" customFormat="1" ht="13" customHeight="1" x14ac:dyDescent="0.15">
      <c r="A16" s="296"/>
      <c r="B16" s="309"/>
      <c r="C16" s="273"/>
      <c r="D16" s="318">
        <f t="shared" si="0"/>
        <v>4</v>
      </c>
      <c r="E16" s="314" t="s">
        <v>560</v>
      </c>
      <c r="F16" s="312"/>
      <c r="G16" s="312"/>
      <c r="I16" s="44"/>
    </row>
    <row r="17" spans="1:9" s="311" customFormat="1" ht="13" customHeight="1" x14ac:dyDescent="0.15">
      <c r="A17" s="296"/>
      <c r="B17" s="309"/>
      <c r="C17" s="273"/>
      <c r="D17" s="318">
        <f t="shared" si="0"/>
        <v>5</v>
      </c>
      <c r="E17" s="314" t="s">
        <v>561</v>
      </c>
      <c r="F17" s="312"/>
      <c r="G17" s="312"/>
      <c r="I17" s="44"/>
    </row>
    <row r="18" spans="1:9" s="311" customFormat="1" ht="13" customHeight="1" x14ac:dyDescent="0.15">
      <c r="A18" s="296"/>
      <c r="B18" s="309"/>
      <c r="C18" s="273"/>
      <c r="D18" s="318">
        <f t="shared" si="0"/>
        <v>6</v>
      </c>
      <c r="E18" s="314" t="s">
        <v>562</v>
      </c>
      <c r="F18" s="312"/>
      <c r="G18" s="312"/>
      <c r="I18" s="44"/>
    </row>
    <row r="19" spans="1:9" s="311" customFormat="1" ht="20" customHeight="1" x14ac:dyDescent="0.15">
      <c r="A19" s="296"/>
      <c r="B19" s="309"/>
      <c r="C19" s="273"/>
      <c r="D19" s="318">
        <f t="shared" si="0"/>
        <v>7</v>
      </c>
      <c r="E19" s="314" t="s">
        <v>563</v>
      </c>
      <c r="F19" s="312"/>
      <c r="G19" s="312"/>
      <c r="I19" s="44"/>
    </row>
    <row r="20" spans="1:9" x14ac:dyDescent="0.15">
      <c r="A20" s="296"/>
      <c r="B20" s="309"/>
      <c r="C20" s="273"/>
      <c r="D20" s="345" t="s">
        <v>654</v>
      </c>
      <c r="E20" s="346"/>
      <c r="F20" s="346"/>
      <c r="G20" s="346"/>
      <c r="I20" s="44"/>
    </row>
    <row r="21" spans="1:9" ht="14" x14ac:dyDescent="0.15">
      <c r="A21" s="277"/>
      <c r="B21" s="240"/>
      <c r="C21" s="273" t="s">
        <v>523</v>
      </c>
      <c r="D21" s="298" t="s">
        <v>524</v>
      </c>
      <c r="E21" s="347" t="s">
        <v>531</v>
      </c>
      <c r="F21" s="347"/>
      <c r="G21" s="347"/>
      <c r="I21" s="44"/>
    </row>
    <row r="22" spans="1:9" ht="14" x14ac:dyDescent="0.15">
      <c r="A22" s="277"/>
      <c r="B22" s="240"/>
      <c r="C22" s="273"/>
      <c r="D22" s="298" t="s">
        <v>525</v>
      </c>
      <c r="E22" s="347" t="s">
        <v>564</v>
      </c>
      <c r="F22" s="347"/>
      <c r="G22" s="347"/>
      <c r="I22" s="44"/>
    </row>
    <row r="23" spans="1:9" ht="14" customHeight="1" x14ac:dyDescent="0.15">
      <c r="A23" s="277"/>
      <c r="B23" s="240"/>
      <c r="C23" s="273"/>
      <c r="D23" s="304" t="s">
        <v>526</v>
      </c>
      <c r="E23" s="348" t="s">
        <v>527</v>
      </c>
      <c r="F23" s="348"/>
      <c r="G23" s="348"/>
      <c r="I23" s="44"/>
    </row>
    <row r="24" spans="1:9" ht="15" customHeight="1" x14ac:dyDescent="0.15">
      <c r="A24" s="276"/>
      <c r="B24" s="309"/>
      <c r="C24" s="308" t="s">
        <v>435</v>
      </c>
      <c r="D24" s="356" t="s">
        <v>517</v>
      </c>
      <c r="E24" s="357"/>
      <c r="F24" s="357"/>
      <c r="G24" s="357"/>
      <c r="I24" s="44"/>
    </row>
    <row r="25" spans="1:9" ht="14" customHeight="1" x14ac:dyDescent="0.15">
      <c r="A25" s="277"/>
      <c r="B25" s="309"/>
      <c r="C25" s="315" t="s">
        <v>591</v>
      </c>
      <c r="D25" s="354" t="s">
        <v>592</v>
      </c>
      <c r="E25" s="355"/>
      <c r="F25" s="355"/>
      <c r="G25" s="355"/>
      <c r="I25" s="44"/>
    </row>
    <row r="26" spans="1:9" ht="14" customHeight="1" x14ac:dyDescent="0.15">
      <c r="A26" s="277"/>
      <c r="B26" s="309"/>
      <c r="C26" s="308"/>
      <c r="D26" s="289" t="s">
        <v>545</v>
      </c>
      <c r="E26" s="351" t="s">
        <v>566</v>
      </c>
      <c r="F26" s="351"/>
      <c r="G26" s="351"/>
      <c r="I26" s="44"/>
    </row>
    <row r="27" spans="1:9" ht="16" customHeight="1" x14ac:dyDescent="0.15">
      <c r="A27" s="277"/>
      <c r="B27" s="309"/>
      <c r="C27" s="308"/>
      <c r="D27" s="295" t="s">
        <v>546</v>
      </c>
      <c r="E27" s="350" t="s">
        <v>567</v>
      </c>
      <c r="F27" s="350"/>
      <c r="G27" s="350"/>
      <c r="I27" s="44"/>
    </row>
    <row r="28" spans="1:9" ht="16" customHeight="1" x14ac:dyDescent="0.15">
      <c r="A28" s="277"/>
      <c r="B28" s="309"/>
      <c r="C28" s="308"/>
      <c r="D28" s="289" t="s">
        <v>545</v>
      </c>
      <c r="E28" s="351" t="s">
        <v>568</v>
      </c>
      <c r="F28" s="351"/>
      <c r="G28" s="351"/>
      <c r="I28" s="44"/>
    </row>
    <row r="29" spans="1:9" ht="16" customHeight="1" x14ac:dyDescent="0.15">
      <c r="A29" s="277"/>
      <c r="B29" s="309"/>
      <c r="C29" s="308"/>
      <c r="D29" s="295" t="s">
        <v>546</v>
      </c>
      <c r="E29" s="350" t="s">
        <v>569</v>
      </c>
      <c r="F29" s="350"/>
      <c r="G29" s="350"/>
      <c r="I29" s="44"/>
    </row>
    <row r="30" spans="1:9" ht="16" customHeight="1" x14ac:dyDescent="0.15">
      <c r="A30" s="277"/>
      <c r="B30" s="309"/>
      <c r="C30" s="308"/>
      <c r="D30" s="289" t="s">
        <v>545</v>
      </c>
      <c r="E30" s="351" t="s">
        <v>570</v>
      </c>
      <c r="F30" s="351"/>
      <c r="G30" s="351"/>
      <c r="I30" s="44"/>
    </row>
    <row r="31" spans="1:9" ht="16" customHeight="1" x14ac:dyDescent="0.15">
      <c r="A31" s="277"/>
      <c r="B31" s="309"/>
      <c r="C31" s="308"/>
      <c r="D31" s="295" t="s">
        <v>546</v>
      </c>
      <c r="E31" s="350" t="s">
        <v>571</v>
      </c>
      <c r="F31" s="350"/>
      <c r="G31" s="350"/>
      <c r="I31" s="44"/>
    </row>
    <row r="32" spans="1:9" ht="16" customHeight="1" x14ac:dyDescent="0.15">
      <c r="A32" s="277"/>
      <c r="B32" s="309"/>
      <c r="C32" s="308"/>
      <c r="D32" s="289" t="s">
        <v>545</v>
      </c>
      <c r="E32" s="351" t="s">
        <v>572</v>
      </c>
      <c r="F32" s="351"/>
      <c r="G32" s="351"/>
      <c r="I32" s="44"/>
    </row>
    <row r="33" spans="1:9" ht="16" customHeight="1" x14ac:dyDescent="0.15">
      <c r="A33" s="277"/>
      <c r="B33" s="309"/>
      <c r="C33" s="308"/>
      <c r="D33" s="295" t="s">
        <v>546</v>
      </c>
      <c r="E33" s="350" t="s">
        <v>573</v>
      </c>
      <c r="F33" s="350"/>
      <c r="G33" s="350"/>
      <c r="I33" s="44"/>
    </row>
    <row r="34" spans="1:9" s="311" customFormat="1" ht="16" customHeight="1" x14ac:dyDescent="0.15">
      <c r="A34" s="277"/>
      <c r="B34" s="309"/>
      <c r="C34" s="308"/>
      <c r="D34" s="289" t="s">
        <v>545</v>
      </c>
      <c r="E34" s="351" t="s">
        <v>574</v>
      </c>
      <c r="F34" s="351"/>
      <c r="G34" s="351"/>
      <c r="I34" s="44"/>
    </row>
    <row r="35" spans="1:9" s="311" customFormat="1" ht="16" customHeight="1" x14ac:dyDescent="0.15">
      <c r="A35" s="277"/>
      <c r="B35" s="309"/>
      <c r="C35" s="308"/>
      <c r="D35" s="295" t="s">
        <v>546</v>
      </c>
      <c r="E35" s="350" t="s">
        <v>575</v>
      </c>
      <c r="F35" s="350"/>
      <c r="G35" s="350"/>
      <c r="I35" s="44"/>
    </row>
    <row r="36" spans="1:9" s="311" customFormat="1" ht="16" customHeight="1" x14ac:dyDescent="0.15">
      <c r="A36" s="277"/>
      <c r="B36" s="309"/>
      <c r="C36" s="308"/>
      <c r="D36" s="289" t="s">
        <v>545</v>
      </c>
      <c r="E36" s="351" t="s">
        <v>590</v>
      </c>
      <c r="F36" s="351"/>
      <c r="G36" s="351"/>
      <c r="I36" s="44"/>
    </row>
    <row r="37" spans="1:9" s="311" customFormat="1" ht="16" customHeight="1" x14ac:dyDescent="0.15">
      <c r="A37" s="277"/>
      <c r="B37" s="309"/>
      <c r="C37" s="308"/>
      <c r="D37" s="295" t="s">
        <v>546</v>
      </c>
      <c r="E37" s="350" t="s">
        <v>575</v>
      </c>
      <c r="F37" s="350"/>
      <c r="G37" s="350"/>
      <c r="I37" s="44"/>
    </row>
    <row r="38" spans="1:9" ht="14" customHeight="1" x14ac:dyDescent="0.15">
      <c r="A38" s="277"/>
      <c r="B38" s="309"/>
      <c r="C38" s="308"/>
      <c r="D38" s="352" t="s">
        <v>593</v>
      </c>
      <c r="E38" s="353"/>
      <c r="F38" s="353"/>
      <c r="G38" s="353"/>
      <c r="I38" s="44"/>
    </row>
    <row r="39" spans="1:9" ht="16" customHeight="1" x14ac:dyDescent="0.15">
      <c r="A39" s="277"/>
      <c r="B39" s="309"/>
      <c r="C39" s="308"/>
      <c r="D39" s="289" t="s">
        <v>545</v>
      </c>
      <c r="E39" s="351" t="s">
        <v>576</v>
      </c>
      <c r="F39" s="351"/>
      <c r="G39" s="351"/>
      <c r="I39" s="44"/>
    </row>
    <row r="40" spans="1:9" ht="16" customHeight="1" x14ac:dyDescent="0.15">
      <c r="A40" s="277"/>
      <c r="B40" s="309"/>
      <c r="C40" s="308"/>
      <c r="D40" s="295" t="s">
        <v>546</v>
      </c>
      <c r="E40" s="349" t="s">
        <v>577</v>
      </c>
      <c r="F40" s="350"/>
      <c r="G40" s="350"/>
      <c r="I40" s="44"/>
    </row>
    <row r="41" spans="1:9" ht="14" customHeight="1" x14ac:dyDescent="0.15">
      <c r="A41" s="277"/>
      <c r="B41" s="309"/>
      <c r="C41" s="308"/>
      <c r="D41" s="289" t="s">
        <v>545</v>
      </c>
      <c r="E41" s="351" t="s">
        <v>578</v>
      </c>
      <c r="F41" s="351"/>
      <c r="G41" s="351"/>
      <c r="I41" s="44"/>
    </row>
    <row r="42" spans="1:9" ht="14" customHeight="1" x14ac:dyDescent="0.15">
      <c r="A42" s="277"/>
      <c r="B42" s="309"/>
      <c r="C42" s="308"/>
      <c r="D42" s="295" t="s">
        <v>546</v>
      </c>
      <c r="E42" s="349" t="s">
        <v>577</v>
      </c>
      <c r="F42" s="350"/>
      <c r="G42" s="350"/>
      <c r="I42" s="44"/>
    </row>
    <row r="43" spans="1:9" x14ac:dyDescent="0.15">
      <c r="B43" s="310"/>
    </row>
    <row r="45" spans="1:9" x14ac:dyDescent="0.15">
      <c r="A45" s="302"/>
    </row>
    <row r="47" spans="1:9" x14ac:dyDescent="0.15">
      <c r="C47" s="302"/>
    </row>
    <row r="48" spans="1:9" x14ac:dyDescent="0.15">
      <c r="C48" s="302"/>
    </row>
  </sheetData>
  <sheetProtection sheet="1" objects="1" scenarios="1"/>
  <mergeCells count="32">
    <mergeCell ref="A1:B1"/>
    <mergeCell ref="D10:G10"/>
    <mergeCell ref="A2:F2"/>
    <mergeCell ref="C6:G6"/>
    <mergeCell ref="D8:G8"/>
    <mergeCell ref="C5:G5"/>
    <mergeCell ref="C7:G7"/>
    <mergeCell ref="C4:G4"/>
    <mergeCell ref="D9:G9"/>
    <mergeCell ref="E42:G42"/>
    <mergeCell ref="D38:G38"/>
    <mergeCell ref="D25:G25"/>
    <mergeCell ref="D24:G24"/>
    <mergeCell ref="E26:G26"/>
    <mergeCell ref="E27:G27"/>
    <mergeCell ref="E29:G29"/>
    <mergeCell ref="E39:G39"/>
    <mergeCell ref="E41:G41"/>
    <mergeCell ref="D20:G20"/>
    <mergeCell ref="E21:G21"/>
    <mergeCell ref="E22:G22"/>
    <mergeCell ref="E23:G23"/>
    <mergeCell ref="E40:G40"/>
    <mergeCell ref="E32:G32"/>
    <mergeCell ref="E33:G33"/>
    <mergeCell ref="E30:G30"/>
    <mergeCell ref="E31:G31"/>
    <mergeCell ref="E28:G28"/>
    <mergeCell ref="E34:G34"/>
    <mergeCell ref="E35:G35"/>
    <mergeCell ref="E36:G36"/>
    <mergeCell ref="E37:G37"/>
  </mergeCells>
  <phoneticPr fontId="9" type="noConversion"/>
  <pageMargins left="0.75" right="0.75" top="1" bottom="1" header="0.5" footer="0.5"/>
  <pageSetup scale="53" fitToHeight="3"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workbookViewId="0">
      <selection activeCell="M29" sqref="M29"/>
    </sheetView>
  </sheetViews>
  <sheetFormatPr baseColWidth="10" defaultRowHeight="13" x14ac:dyDescent="0.15"/>
  <cols>
    <col min="2" max="2" width="15.6640625" customWidth="1"/>
    <col min="4" max="4" width="14.33203125" customWidth="1"/>
    <col min="5" max="5" width="7.83203125" customWidth="1"/>
    <col min="6" max="6" width="7.33203125" customWidth="1"/>
  </cols>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showGridLines="0" workbookViewId="0">
      <selection activeCell="A2" sqref="A2:IV105"/>
    </sheetView>
  </sheetViews>
  <sheetFormatPr baseColWidth="10" defaultRowHeight="13" x14ac:dyDescent="0.15"/>
  <cols>
    <col min="2" max="2" width="16.5" customWidth="1"/>
    <col min="3" max="3" width="9.83203125" bestFit="1" customWidth="1"/>
    <col min="4" max="4" width="10.5" customWidth="1"/>
    <col min="5" max="5" width="9.1640625" customWidth="1"/>
    <col min="6" max="6" width="11.1640625" customWidth="1"/>
    <col min="7" max="7" width="10.5" customWidth="1"/>
  </cols>
  <sheetData>
    <row r="1" spans="1:6" ht="20" x14ac:dyDescent="0.2">
      <c r="A1" s="337" t="s">
        <v>335</v>
      </c>
      <c r="B1" s="337"/>
      <c r="C1" s="337"/>
      <c r="D1" s="337"/>
      <c r="E1" s="337"/>
      <c r="F1" s="33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L193"/>
  <sheetViews>
    <sheetView showGridLines="0" topLeftCell="A63" zoomScaleNormal="100" workbookViewId="0">
      <selection activeCell="B55" sqref="B55"/>
    </sheetView>
  </sheetViews>
  <sheetFormatPr baseColWidth="10" defaultColWidth="7.6640625" defaultRowHeight="13" x14ac:dyDescent="0.15"/>
  <cols>
    <col min="1" max="1" width="18.83203125" style="3" customWidth="1"/>
    <col min="2" max="2" width="10" style="3" customWidth="1"/>
    <col min="3" max="4" width="10.5" style="3" customWidth="1"/>
    <col min="5" max="5" width="78.33203125" style="3" customWidth="1"/>
    <col min="6" max="16384" width="7.6640625" style="3"/>
  </cols>
  <sheetData>
    <row r="1" spans="1:9" hidden="1" x14ac:dyDescent="0.15">
      <c r="A1" s="209" t="str">
        <f>Constants!A1</f>
        <v>Constants</v>
      </c>
      <c r="B1" s="209" t="str">
        <f>Constants!B1</f>
        <v xml:space="preserve"> </v>
      </c>
      <c r="C1" s="209" t="str">
        <f>Constants!C1</f>
        <v xml:space="preserve"> </v>
      </c>
      <c r="D1" s="209" t="str">
        <f>Constants!D1</f>
        <v xml:space="preserve"> </v>
      </c>
      <c r="E1" s="209" t="str">
        <f>Constants!E1</f>
        <v xml:space="preserve"> </v>
      </c>
      <c r="F1" s="209" t="str">
        <f>Constants!F1</f>
        <v>Assignment 2</v>
      </c>
      <c r="G1" s="31" t="s">
        <v>348</v>
      </c>
      <c r="H1" s="31" t="s">
        <v>348</v>
      </c>
      <c r="I1" s="31" t="s">
        <v>348</v>
      </c>
    </row>
    <row r="2" spans="1:9" hidden="1" x14ac:dyDescent="0.15">
      <c r="A2" s="209" t="str">
        <f>Constants!A2</f>
        <v>Start date:</v>
      </c>
      <c r="B2" s="209">
        <f>Constants!B2</f>
        <v>36526</v>
      </c>
      <c r="C2" s="209" t="str">
        <f>Constants!C2</f>
        <v xml:space="preserve"> </v>
      </c>
      <c r="D2" s="209" t="str">
        <f>Constants!D2</f>
        <v>Grades:</v>
      </c>
      <c r="E2" s="209" t="str">
        <f>Constants!E2</f>
        <v>AA</v>
      </c>
      <c r="F2" s="209">
        <f>Constants!F2</f>
        <v>1</v>
      </c>
      <c r="G2" s="31"/>
      <c r="H2" s="31"/>
    </row>
    <row r="3" spans="1:9" hidden="1" x14ac:dyDescent="0.15">
      <c r="A3" s="209" t="str">
        <f>Constants!A3</f>
        <v>End date:</v>
      </c>
      <c r="B3" s="209">
        <f>Constants!B3</f>
        <v>73051</v>
      </c>
      <c r="C3" s="209" t="str">
        <f>Constants!C3</f>
        <v xml:space="preserve"> </v>
      </c>
      <c r="D3" s="209" t="str">
        <f>Constants!D3</f>
        <v xml:space="preserve"> </v>
      </c>
      <c r="E3" s="209" t="str">
        <f>Constants!E3</f>
        <v>A</v>
      </c>
      <c r="F3" s="209">
        <f>Constants!F3</f>
        <v>0.95</v>
      </c>
      <c r="G3" s="31"/>
      <c r="H3" s="31"/>
    </row>
    <row r="4" spans="1:9" hidden="1" x14ac:dyDescent="0.15">
      <c r="A4" s="209" t="str">
        <f>Constants!A4</f>
        <v>Phases:</v>
      </c>
      <c r="B4" s="209" t="str">
        <f>Constants!B4</f>
        <v>Analysis</v>
      </c>
      <c r="C4" s="209" t="str">
        <f>Constants!C4</f>
        <v xml:space="preserve"> </v>
      </c>
      <c r="D4" s="209" t="str">
        <f>Constants!D4</f>
        <v xml:space="preserve"> </v>
      </c>
      <c r="E4" s="209" t="str">
        <f>Constants!E4</f>
        <v>AB</v>
      </c>
      <c r="F4" s="209">
        <f>Constants!F4</f>
        <v>0.9</v>
      </c>
      <c r="G4" s="31"/>
      <c r="H4" s="31"/>
    </row>
    <row r="5" spans="1:9" hidden="1" x14ac:dyDescent="0.15">
      <c r="A5" s="209" t="str">
        <f>Constants!A5</f>
        <v xml:space="preserve"> </v>
      </c>
      <c r="B5" s="209" t="str">
        <f>Constants!B5</f>
        <v>Architecture</v>
      </c>
      <c r="C5" s="209" t="str">
        <f>Constants!C5</f>
        <v xml:space="preserve"> </v>
      </c>
      <c r="D5" s="209" t="str">
        <f>Constants!D5</f>
        <v xml:space="preserve"> </v>
      </c>
      <c r="E5" s="209" t="str">
        <f>Constants!E5</f>
        <v>B</v>
      </c>
      <c r="F5" s="209">
        <f>Constants!F5</f>
        <v>0.85</v>
      </c>
      <c r="G5" s="31"/>
      <c r="H5" s="31"/>
    </row>
    <row r="6" spans="1:9" hidden="1" x14ac:dyDescent="0.15">
      <c r="A6" s="209" t="str">
        <f>Constants!A6</f>
        <v xml:space="preserve"> </v>
      </c>
      <c r="B6" s="209" t="str">
        <f>Constants!B6</f>
        <v>Project planning</v>
      </c>
      <c r="C6" s="209" t="str">
        <f>Constants!C6</f>
        <v xml:space="preserve"> </v>
      </c>
      <c r="D6" s="209" t="str">
        <f>Constants!D6</f>
        <v xml:space="preserve"> </v>
      </c>
      <c r="E6" s="209" t="str">
        <f>Constants!E6</f>
        <v>BC</v>
      </c>
      <c r="F6" s="209">
        <f>Constants!F6</f>
        <v>0.8</v>
      </c>
      <c r="G6" s="31"/>
      <c r="H6" s="31"/>
    </row>
    <row r="7" spans="1:9" hidden="1" x14ac:dyDescent="0.15">
      <c r="A7" s="209" t="str">
        <f>Constants!A7</f>
        <v xml:space="preserve"> </v>
      </c>
      <c r="B7" s="209" t="str">
        <f>Constants!B7</f>
        <v>Interation planning</v>
      </c>
      <c r="C7" s="209" t="str">
        <f>Constants!C7</f>
        <v xml:space="preserve"> </v>
      </c>
      <c r="D7" s="209" t="str">
        <f>Constants!D7</f>
        <v xml:space="preserve"> </v>
      </c>
      <c r="E7" s="209" t="str">
        <f>Constants!E7</f>
        <v>C</v>
      </c>
      <c r="F7" s="209">
        <f>Constants!F7</f>
        <v>0.75</v>
      </c>
      <c r="G7" s="31"/>
      <c r="H7" s="31"/>
    </row>
    <row r="8" spans="1:9" hidden="1" x14ac:dyDescent="0.15">
      <c r="A8" s="209" t="str">
        <f>Constants!A8</f>
        <v xml:space="preserve"> </v>
      </c>
      <c r="B8" s="209" t="str">
        <f>Constants!B8</f>
        <v>Construction</v>
      </c>
      <c r="C8" s="209" t="str">
        <f>Constants!C8</f>
        <v xml:space="preserve"> </v>
      </c>
      <c r="D8" s="209" t="str">
        <f>Constants!D8</f>
        <v xml:space="preserve"> </v>
      </c>
      <c r="E8" s="209" t="str">
        <f>Constants!E8</f>
        <v>CD</v>
      </c>
      <c r="F8" s="209">
        <f>Constants!F8</f>
        <v>0.7</v>
      </c>
      <c r="G8" s="31"/>
      <c r="H8" s="31"/>
    </row>
    <row r="9" spans="1:9" hidden="1" x14ac:dyDescent="0.15">
      <c r="A9" s="209" t="str">
        <f>Constants!A9</f>
        <v xml:space="preserve"> </v>
      </c>
      <c r="B9" s="209" t="str">
        <f>Constants!B9</f>
        <v>Refactoring</v>
      </c>
      <c r="C9" s="209" t="str">
        <f>Constants!C9</f>
        <v xml:space="preserve"> </v>
      </c>
      <c r="D9" s="209" t="str">
        <f>Constants!D9</f>
        <v xml:space="preserve"> </v>
      </c>
      <c r="E9" s="209" t="str">
        <f>Constants!E9</f>
        <v>D</v>
      </c>
      <c r="F9" s="209">
        <f>Constants!F9</f>
        <v>0.65</v>
      </c>
      <c r="G9" s="31"/>
      <c r="H9" s="31"/>
    </row>
    <row r="10" spans="1:9" hidden="1" x14ac:dyDescent="0.15">
      <c r="A10" s="209" t="str">
        <f>Constants!A10</f>
        <v xml:space="preserve"> </v>
      </c>
      <c r="B10" s="209" t="str">
        <f>Constants!B10</f>
        <v>Review</v>
      </c>
      <c r="C10" s="209" t="str">
        <f>Constants!C10</f>
        <v xml:space="preserve"> </v>
      </c>
      <c r="D10" s="209" t="str">
        <f>Constants!D10</f>
        <v xml:space="preserve"> </v>
      </c>
      <c r="E10" s="209" t="str">
        <f>Constants!E10</f>
        <v>F</v>
      </c>
      <c r="F10" s="209">
        <f>Constants!F10</f>
        <v>0.5</v>
      </c>
      <c r="G10" s="31"/>
      <c r="H10" s="31"/>
    </row>
    <row r="11" spans="1:9" hidden="1" x14ac:dyDescent="0.15">
      <c r="A11" s="209" t="str">
        <f>Constants!A11</f>
        <v xml:space="preserve"> </v>
      </c>
      <c r="B11" s="209" t="str">
        <f>Constants!B11</f>
        <v>Integration test</v>
      </c>
      <c r="C11" s="209" t="str">
        <f>Constants!C11</f>
        <v xml:space="preserve"> </v>
      </c>
      <c r="D11" s="209" t="str">
        <f>Constants!D11</f>
        <v xml:space="preserve"> </v>
      </c>
      <c r="E11" s="209" t="str">
        <f>Constants!E11</f>
        <v xml:space="preserve"> </v>
      </c>
      <c r="F11" s="209" t="str">
        <f>Constants!F11</f>
        <v xml:space="preserve"> </v>
      </c>
      <c r="G11" s="31"/>
      <c r="H11" s="31"/>
    </row>
    <row r="12" spans="1:9" hidden="1" x14ac:dyDescent="0.15">
      <c r="A12" s="209" t="str">
        <f>Constants!A12</f>
        <v xml:space="preserve"> </v>
      </c>
      <c r="B12" s="209" t="str">
        <f>Constants!B12</f>
        <v>Repatterning</v>
      </c>
      <c r="C12" s="209" t="str">
        <f>Constants!C12</f>
        <v xml:space="preserve"> </v>
      </c>
      <c r="D12" s="209" t="str">
        <f>Constants!D12</f>
        <v xml:space="preserve"> </v>
      </c>
      <c r="E12" s="209" t="str">
        <f>Constants!E12</f>
        <v xml:space="preserve"> </v>
      </c>
      <c r="F12" s="209" t="str">
        <f>Constants!F12</f>
        <v xml:space="preserve"> </v>
      </c>
      <c r="G12" s="31"/>
      <c r="H12" s="31"/>
    </row>
    <row r="13" spans="1:9" hidden="1" x14ac:dyDescent="0.15">
      <c r="A13" s="209" t="str">
        <f>Constants!A13</f>
        <v xml:space="preserve"> </v>
      </c>
      <c r="B13" s="209" t="str">
        <f>Constants!B13</f>
        <v>Postmortem</v>
      </c>
      <c r="C13" s="209" t="str">
        <f>Constants!C13</f>
        <v xml:space="preserve"> </v>
      </c>
      <c r="D13" s="209" t="str">
        <f>Constants!D13</f>
        <v xml:space="preserve"> </v>
      </c>
      <c r="E13" s="209" t="str">
        <f>Constants!E13</f>
        <v xml:space="preserve"> </v>
      </c>
      <c r="F13" s="209" t="str">
        <f>Constants!F13</f>
        <v xml:space="preserve"> </v>
      </c>
      <c r="G13" s="31"/>
      <c r="H13" s="31"/>
    </row>
    <row r="14" spans="1:9" hidden="1" x14ac:dyDescent="0.15">
      <c r="A14" s="209" t="str">
        <f>Constants!A14</f>
        <v xml:space="preserve"> </v>
      </c>
      <c r="B14" s="209" t="str">
        <f>Constants!B14</f>
        <v>Sandbox</v>
      </c>
      <c r="C14" s="209" t="str">
        <f>Constants!C14</f>
        <v xml:space="preserve"> </v>
      </c>
      <c r="D14" s="209" t="str">
        <f>Constants!D14</f>
        <v xml:space="preserve"> </v>
      </c>
      <c r="E14" s="209" t="str">
        <f>Constants!E14</f>
        <v xml:space="preserve"> </v>
      </c>
      <c r="F14" s="209" t="str">
        <f>Constants!F14</f>
        <v xml:space="preserve"> </v>
      </c>
      <c r="G14" s="31"/>
      <c r="H14" s="31"/>
    </row>
    <row r="15" spans="1:9" hidden="1" x14ac:dyDescent="0.15">
      <c r="A15" s="209" t="str">
        <f>Constants!A15</f>
        <v xml:space="preserve"> </v>
      </c>
      <c r="B15" s="209" t="str">
        <f>Constants!B15</f>
        <v xml:space="preserve"> </v>
      </c>
      <c r="C15" s="209" t="str">
        <f>Constants!C15</f>
        <v xml:space="preserve"> </v>
      </c>
      <c r="D15" s="209" t="str">
        <f>Constants!D15</f>
        <v xml:space="preserve"> </v>
      </c>
      <c r="E15" s="209" t="str">
        <f>Constants!E15</f>
        <v xml:space="preserve"> </v>
      </c>
      <c r="F15" s="209" t="str">
        <f>Constants!F15</f>
        <v xml:space="preserve"> </v>
      </c>
      <c r="G15" s="31"/>
      <c r="H15" s="31"/>
    </row>
    <row r="16" spans="1:9" hidden="1" x14ac:dyDescent="0.15">
      <c r="A16" s="209" t="str">
        <f>Constants!A16</f>
        <v xml:space="preserve"> </v>
      </c>
      <c r="B16" s="209" t="str">
        <f>Constants!B16</f>
        <v xml:space="preserve"> </v>
      </c>
      <c r="C16" s="209" t="str">
        <f>Constants!C16</f>
        <v xml:space="preserve"> </v>
      </c>
      <c r="D16" s="209" t="str">
        <f>Constants!D16</f>
        <v xml:space="preserve"> </v>
      </c>
      <c r="E16" s="209" t="str">
        <f>Constants!E16</f>
        <v xml:space="preserve"> </v>
      </c>
      <c r="F16" s="209" t="str">
        <f>Constants!F16</f>
        <v xml:space="preserve"> </v>
      </c>
      <c r="G16" s="31"/>
      <c r="H16" s="31"/>
    </row>
    <row r="17" spans="1:9" hidden="1" x14ac:dyDescent="0.15">
      <c r="A17" s="209" t="str">
        <f>Constants!A17</f>
        <v xml:space="preserve"> </v>
      </c>
      <c r="B17" s="209" t="str">
        <f>Constants!B17</f>
        <v xml:space="preserve"> </v>
      </c>
      <c r="C17" s="209" t="str">
        <f>Constants!C17</f>
        <v xml:space="preserve"> </v>
      </c>
      <c r="D17" s="209" t="str">
        <f>Constants!D17</f>
        <v xml:space="preserve"> </v>
      </c>
      <c r="E17" s="209" t="str">
        <f>Constants!E17</f>
        <v xml:space="preserve"> </v>
      </c>
      <c r="F17" s="209" t="str">
        <f>Constants!F17</f>
        <v xml:space="preserve"> </v>
      </c>
      <c r="G17" s="31"/>
      <c r="H17" s="31"/>
    </row>
    <row r="18" spans="1:9" hidden="1" x14ac:dyDescent="0.15">
      <c r="A18" s="209" t="str">
        <f>Constants!A18</f>
        <v xml:space="preserve"> </v>
      </c>
      <c r="B18" s="209" t="str">
        <f>Constants!B18</f>
        <v xml:space="preserve"> </v>
      </c>
      <c r="C18" s="209" t="str">
        <f>Constants!C18</f>
        <v xml:space="preserve"> </v>
      </c>
      <c r="D18" s="209" t="str">
        <f>Constants!D18</f>
        <v xml:space="preserve"> </v>
      </c>
      <c r="E18" s="209" t="str">
        <f>Constants!E18</f>
        <v xml:space="preserve"> </v>
      </c>
      <c r="F18" s="209" t="str">
        <f>Constants!F18</f>
        <v xml:space="preserve"> </v>
      </c>
      <c r="G18" s="31"/>
      <c r="H18" s="31"/>
    </row>
    <row r="19" spans="1:9" hidden="1" x14ac:dyDescent="0.15">
      <c r="A19" s="209" t="str">
        <f>Constants!A19</f>
        <v>Defect Types:</v>
      </c>
      <c r="B19" s="209" t="str">
        <f>Constants!B19</f>
        <v>Requirements Change</v>
      </c>
      <c r="C19" s="209" t="str">
        <f>Constants!C19</f>
        <v>Changes to requirements</v>
      </c>
      <c r="D19" s="209" t="str">
        <f>Constants!D19</f>
        <v>Iteration</v>
      </c>
      <c r="E19" s="209" t="str">
        <f>Constants!E19</f>
        <v>NA</v>
      </c>
      <c r="F19" s="209" t="str">
        <f>Constants!F19</f>
        <v xml:space="preserve">did not follow </v>
      </c>
      <c r="G19" s="31"/>
      <c r="H19" s="31"/>
    </row>
    <row r="20" spans="1:9" hidden="1" x14ac:dyDescent="0.15">
      <c r="A20" s="209" t="str">
        <f>Constants!A20</f>
        <v xml:space="preserve"> </v>
      </c>
      <c r="B20" s="209" t="str">
        <f>Constants!B20</f>
        <v>Requirements Clarification</v>
      </c>
      <c r="C20" s="209" t="str">
        <f>Constants!C20</f>
        <v>Clarifications to requirements</v>
      </c>
      <c r="D20" s="209" t="str">
        <f>Constants!D20</f>
        <v xml:space="preserve"> </v>
      </c>
      <c r="E20" s="209">
        <f>Constants!E20</f>
        <v>1</v>
      </c>
      <c r="F20" s="209" t="str">
        <f>Constants!F20</f>
        <v>very painful</v>
      </c>
      <c r="G20" s="31"/>
      <c r="H20" s="31"/>
    </row>
    <row r="21" spans="1:9" hidden="1" x14ac:dyDescent="0.15">
      <c r="A21" s="209" t="str">
        <f>Constants!A21</f>
        <v xml:space="preserve"> </v>
      </c>
      <c r="B21" s="209" t="str">
        <f>Constants!B21</f>
        <v>Product syntax</v>
      </c>
      <c r="C21" s="209" t="str">
        <f>Constants!C21</f>
        <v>Syntax flaws in the deliverable product</v>
      </c>
      <c r="D21" s="209" t="str">
        <f>Constants!D21</f>
        <v xml:space="preserve"> </v>
      </c>
      <c r="E21" s="209">
        <f>Constants!E21</f>
        <v>2</v>
      </c>
      <c r="F21" s="209" t="str">
        <f>Constants!F21</f>
        <v>painful</v>
      </c>
      <c r="G21" s="31"/>
      <c r="H21" s="31"/>
    </row>
    <row r="22" spans="1:9" hidden="1" x14ac:dyDescent="0.15">
      <c r="A22" s="209" t="str">
        <f>Constants!A22</f>
        <v xml:space="preserve"> </v>
      </c>
      <c r="B22" s="209" t="str">
        <f>Constants!B22</f>
        <v>Product logic</v>
      </c>
      <c r="C22" s="209" t="str">
        <f>Constants!C22</f>
        <v>Logic flaws in the deliverable product</v>
      </c>
      <c r="D22" s="209" t="str">
        <f>Constants!D22</f>
        <v xml:space="preserve"> </v>
      </c>
      <c r="E22" s="209">
        <f>Constants!E22</f>
        <v>3</v>
      </c>
      <c r="F22" s="209" t="str">
        <f>Constants!F22</f>
        <v>neutral</v>
      </c>
      <c r="G22" s="31"/>
      <c r="H22" s="31"/>
    </row>
    <row r="23" spans="1:9" hidden="1" x14ac:dyDescent="0.15">
      <c r="A23" s="209" t="str">
        <f>Constants!A23</f>
        <v xml:space="preserve"> </v>
      </c>
      <c r="B23" s="209" t="str">
        <f>Constants!B23</f>
        <v>Product interface</v>
      </c>
      <c r="C23" s="209" t="str">
        <f>Constants!C23</f>
        <v>Flaws in the interface of a component of the deliverable product</v>
      </c>
      <c r="D23" s="209" t="str">
        <f>Constants!D23</f>
        <v xml:space="preserve"> </v>
      </c>
      <c r="E23" s="209">
        <f>Constants!E23</f>
        <v>4</v>
      </c>
      <c r="F23" s="209" t="str">
        <f>Constants!F23</f>
        <v>helpful</v>
      </c>
      <c r="G23" s="31"/>
      <c r="H23" s="31"/>
    </row>
    <row r="24" spans="1:9" hidden="1" x14ac:dyDescent="0.15">
      <c r="A24" s="209" t="str">
        <f>Constants!A24</f>
        <v xml:space="preserve"> </v>
      </c>
      <c r="B24" s="209" t="str">
        <f>Constants!B24</f>
        <v>Product checking</v>
      </c>
      <c r="C24" s="209" t="str">
        <f>Constants!C24</f>
        <v>Flaws with boundary/type checking within a component of the deliverable product</v>
      </c>
      <c r="D24" s="209" t="str">
        <f>Constants!D24</f>
        <v xml:space="preserve"> </v>
      </c>
      <c r="E24" s="209">
        <f>Constants!E24</f>
        <v>5</v>
      </c>
      <c r="F24" s="209" t="str">
        <f>Constants!F24</f>
        <v>very helpful</v>
      </c>
      <c r="G24" s="31"/>
      <c r="H24" s="31"/>
    </row>
    <row r="25" spans="1:9" hidden="1" x14ac:dyDescent="0.15">
      <c r="A25" s="209" t="str">
        <f>Constants!A25</f>
        <v xml:space="preserve"> </v>
      </c>
      <c r="B25" s="209" t="str">
        <f>Constants!B25</f>
        <v>Test syntax</v>
      </c>
      <c r="C25" s="209" t="str">
        <f>Constants!C25</f>
        <v xml:space="preserve">Syntax flaws in the test code </v>
      </c>
      <c r="D25" s="209" t="str">
        <f>Constants!D25</f>
        <v xml:space="preserve"> </v>
      </c>
      <c r="E25" s="209">
        <f>Constants!E25</f>
        <v>6</v>
      </c>
      <c r="F25" s="209" t="str">
        <f>Constants!F25</f>
        <v xml:space="preserve"> </v>
      </c>
      <c r="G25" s="31"/>
      <c r="H25" s="31"/>
    </row>
    <row r="26" spans="1:9" hidden="1" x14ac:dyDescent="0.15">
      <c r="A26" s="209" t="str">
        <f>Constants!A26</f>
        <v xml:space="preserve"> </v>
      </c>
      <c r="B26" s="209" t="str">
        <f>Constants!B26</f>
        <v>Test logic</v>
      </c>
      <c r="C26" s="209" t="str">
        <f>Constants!C26</f>
        <v>Logic flaws in the test code</v>
      </c>
      <c r="D26" s="209" t="str">
        <f>Constants!D26</f>
        <v xml:space="preserve"> </v>
      </c>
      <c r="E26" s="209">
        <f>Constants!E26</f>
        <v>7</v>
      </c>
      <c r="F26" s="209" t="str">
        <f>Constants!F26</f>
        <v xml:space="preserve"> </v>
      </c>
      <c r="G26" s="31"/>
      <c r="H26" s="31"/>
    </row>
    <row r="27" spans="1:9" hidden="1" x14ac:dyDescent="0.15">
      <c r="A27" s="209" t="str">
        <f>Constants!A27</f>
        <v xml:space="preserve"> </v>
      </c>
      <c r="B27" s="209" t="str">
        <f>Constants!B27</f>
        <v>Test interface</v>
      </c>
      <c r="C27" s="209" t="str">
        <f>Constants!C27</f>
        <v>Flaws in the interface of a component of the test code</v>
      </c>
      <c r="D27" s="209" t="str">
        <f>Constants!D27</f>
        <v xml:space="preserve"> </v>
      </c>
      <c r="E27" s="209">
        <f>Constants!E27</f>
        <v>8</v>
      </c>
      <c r="F27" s="209" t="str">
        <f>Constants!F27</f>
        <v xml:space="preserve"> </v>
      </c>
      <c r="G27" s="31"/>
      <c r="H27" s="31"/>
    </row>
    <row r="28" spans="1:9" hidden="1" x14ac:dyDescent="0.15">
      <c r="A28" s="209" t="str">
        <f>Constants!A28</f>
        <v xml:space="preserve"> </v>
      </c>
      <c r="B28" s="209" t="str">
        <f>Constants!B28</f>
        <v>Test checking</v>
      </c>
      <c r="C28" s="209" t="str">
        <f>Constants!C28</f>
        <v>Flaws with boundary/type checking within a component of the test code</v>
      </c>
      <c r="D28" s="209" t="str">
        <f>Constants!D28</f>
        <v xml:space="preserve"> </v>
      </c>
      <c r="E28" s="209">
        <f>Constants!E28</f>
        <v>9</v>
      </c>
      <c r="F28" s="209" t="str">
        <f>Constants!F28</f>
        <v xml:space="preserve"> </v>
      </c>
      <c r="G28" s="31"/>
      <c r="H28" s="31"/>
    </row>
    <row r="29" spans="1:9" hidden="1" x14ac:dyDescent="0.15">
      <c r="A29" s="209" t="str">
        <f>Constants!A29</f>
        <v xml:space="preserve"> </v>
      </c>
      <c r="B29" s="209" t="str">
        <f>Constants!B29</f>
        <v>Bad Smell</v>
      </c>
      <c r="C29" s="209" t="str">
        <f>Constants!C29</f>
        <v>Refactoring changes (please note the bad smell in the defect description)</v>
      </c>
      <c r="D29" s="209" t="str">
        <f>Constants!D29</f>
        <v xml:space="preserve"> </v>
      </c>
      <c r="E29" s="209">
        <f>Constants!E29</f>
        <v>10</v>
      </c>
      <c r="F29" s="209">
        <f>Constants!F29</f>
        <v>0</v>
      </c>
      <c r="G29" s="31"/>
      <c r="H29" s="31"/>
    </row>
    <row r="30" spans="1:9" ht="12" hidden="1" customHeight="1" x14ac:dyDescent="0.15">
      <c r="A30" s="209" t="str">
        <f>Constants!A30</f>
        <v>Y/N:</v>
      </c>
      <c r="B30" s="209" t="str">
        <f>Constants!B30</f>
        <v>Yes</v>
      </c>
      <c r="C30" s="209" t="str">
        <f>Constants!C30</f>
        <v xml:space="preserve"> </v>
      </c>
      <c r="D30" s="209" t="str">
        <f>Constants!D30</f>
        <v xml:space="preserve"> </v>
      </c>
      <c r="E30" s="209" t="str">
        <f>Constants!E30</f>
        <v>Passed</v>
      </c>
      <c r="F30" s="209">
        <f>Constants!F30</f>
        <v>0</v>
      </c>
      <c r="G30" s="31"/>
      <c r="H30" s="31"/>
    </row>
    <row r="31" spans="1:9" s="21" customFormat="1" ht="11" hidden="1" customHeight="1" x14ac:dyDescent="0.15">
      <c r="A31" s="209" t="str">
        <f>Constants!A31</f>
        <v xml:space="preserve"> </v>
      </c>
      <c r="B31" s="209" t="str">
        <f>Constants!B31</f>
        <v>No</v>
      </c>
      <c r="C31" s="209" t="str">
        <f>Constants!C31</f>
        <v xml:space="preserve"> </v>
      </c>
      <c r="D31" s="209" t="str">
        <f>Constants!D31</f>
        <v xml:space="preserve"> </v>
      </c>
      <c r="E31" s="209" t="str">
        <f>Constants!E31</f>
        <v>Failed</v>
      </c>
      <c r="F31" s="209">
        <f>Constants!F31</f>
        <v>0</v>
      </c>
      <c r="G31" s="8"/>
      <c r="H31" s="8"/>
      <c r="I31" s="3"/>
    </row>
    <row r="32" spans="1:9" ht="11" hidden="1" customHeight="1" x14ac:dyDescent="0.15">
      <c r="A32" s="209" t="str">
        <f>Constants!A32</f>
        <v>Proxy Types:</v>
      </c>
      <c r="B32" s="209" t="str">
        <f>Constants!B32</f>
        <v>-</v>
      </c>
      <c r="C32" s="209" t="str">
        <f>Constants!C32</f>
        <v xml:space="preserve"> </v>
      </c>
      <c r="D32" s="209" t="str">
        <f>Constants!D32</f>
        <v xml:space="preserve"> </v>
      </c>
      <c r="E32" s="209" t="str">
        <f>Constants!E32</f>
        <v>Not tested</v>
      </c>
      <c r="F32" s="209" t="str">
        <f>Constants!F32</f>
        <v xml:space="preserve"> </v>
      </c>
      <c r="G32" s="8"/>
      <c r="H32" s="31"/>
    </row>
    <row r="33" spans="1:11" ht="11" hidden="1" customHeight="1" x14ac:dyDescent="0.15">
      <c r="A33" s="209" t="str">
        <f>Constants!A33</f>
        <v xml:space="preserve"> </v>
      </c>
      <c r="B33" s="209" t="str">
        <f>Constants!B33</f>
        <v>Calculation</v>
      </c>
      <c r="C33" s="209" t="str">
        <f>Constants!C33</f>
        <v xml:space="preserve"> </v>
      </c>
      <c r="D33" s="209" t="str">
        <f>Constants!D33</f>
        <v xml:space="preserve"> </v>
      </c>
      <c r="E33" s="209" t="str">
        <f>Constants!E33</f>
        <v>Not applicable</v>
      </c>
      <c r="F33" s="209" t="str">
        <f>Constants!F33</f>
        <v xml:space="preserve"> </v>
      </c>
      <c r="G33" s="8"/>
      <c r="H33" s="31"/>
    </row>
    <row r="34" spans="1:11" ht="11" hidden="1" customHeight="1" x14ac:dyDescent="0.15">
      <c r="A34" s="209" t="str">
        <f>Constants!A34</f>
        <v xml:space="preserve"> </v>
      </c>
      <c r="B34" s="209" t="str">
        <f>Constants!B34</f>
        <v>Data</v>
      </c>
      <c r="C34" s="209" t="str">
        <f>Constants!C34</f>
        <v xml:space="preserve"> </v>
      </c>
      <c r="D34" s="209" t="str">
        <f>Constants!D34</f>
        <v xml:space="preserve"> </v>
      </c>
      <c r="E34" s="209" t="str">
        <f>Constants!E34</f>
        <v xml:space="preserve">     </v>
      </c>
      <c r="F34" s="209" t="str">
        <f>Constants!F34</f>
        <v xml:space="preserve"> </v>
      </c>
      <c r="G34" s="8"/>
      <c r="H34" s="31"/>
    </row>
    <row r="35" spans="1:11" ht="9" hidden="1" customHeight="1" x14ac:dyDescent="0.15">
      <c r="A35" s="209" t="str">
        <f>Constants!A35</f>
        <v xml:space="preserve"> </v>
      </c>
      <c r="B35" s="209" t="str">
        <f>Constants!B35</f>
        <v>I/O</v>
      </c>
      <c r="C35" s="209" t="str">
        <f>Constants!C35</f>
        <v xml:space="preserve"> </v>
      </c>
      <c r="D35" s="209" t="str">
        <f>Constants!D35</f>
        <v xml:space="preserve"> </v>
      </c>
      <c r="E35" s="209" t="str">
        <f>Constants!E35</f>
        <v xml:space="preserve"> </v>
      </c>
      <c r="F35" s="209" t="str">
        <f>Constants!F35</f>
        <v xml:space="preserve"> </v>
      </c>
      <c r="G35" s="8"/>
      <c r="H35" s="31"/>
    </row>
    <row r="36" spans="1:11" ht="10" hidden="1" customHeight="1" x14ac:dyDescent="0.15">
      <c r="A36" s="209" t="str">
        <f>Constants!A36</f>
        <v xml:space="preserve"> </v>
      </c>
      <c r="B36" s="209" t="str">
        <f>Constants!B36</f>
        <v>Logic</v>
      </c>
      <c r="C36" s="209" t="str">
        <f>Constants!C36</f>
        <v xml:space="preserve"> </v>
      </c>
      <c r="D36" s="209" t="str">
        <f>Constants!D36</f>
        <v xml:space="preserve"> </v>
      </c>
      <c r="E36" s="209" t="str">
        <f>Constants!E36</f>
        <v>Passed with issues</v>
      </c>
      <c r="F36" s="209" t="str">
        <f>Constants!F36</f>
        <v xml:space="preserve"> </v>
      </c>
      <c r="G36" s="8"/>
      <c r="H36" s="31"/>
    </row>
    <row r="37" spans="1:11" ht="16" hidden="1" customHeight="1" x14ac:dyDescent="0.15">
      <c r="A37" s="209" t="str">
        <f>Constants!A37</f>
        <v xml:space="preserve"> </v>
      </c>
      <c r="B37" s="209" t="str">
        <f>Constants!B37</f>
        <v xml:space="preserve"> </v>
      </c>
      <c r="C37" s="209" t="str">
        <f>Constants!C37</f>
        <v xml:space="preserve"> </v>
      </c>
      <c r="D37" s="209" t="str">
        <f>Constants!D37</f>
        <v xml:space="preserve"> </v>
      </c>
      <c r="E37" s="209" t="str">
        <f>Constants!E37</f>
        <v xml:space="preserve"> </v>
      </c>
      <c r="F37" s="209" t="str">
        <f>Constants!F37</f>
        <v xml:space="preserve"> </v>
      </c>
      <c r="G37" s="8"/>
      <c r="H37" s="31"/>
    </row>
    <row r="38" spans="1:11" ht="13" hidden="1" customHeight="1" x14ac:dyDescent="0.15">
      <c r="A38" s="209" t="str">
        <f>Constants!A38</f>
        <v>Sizes:</v>
      </c>
      <c r="B38" s="209" t="str">
        <f>Constants!B38</f>
        <v>VS</v>
      </c>
      <c r="C38" s="209" t="str">
        <f>Constants!C38</f>
        <v>S</v>
      </c>
      <c r="D38" s="209" t="str">
        <f>Constants!D38</f>
        <v>M</v>
      </c>
      <c r="E38" s="209" t="str">
        <f>Constants!E38</f>
        <v>L</v>
      </c>
      <c r="F38" s="209" t="str">
        <f>Constants!F38</f>
        <v>VL</v>
      </c>
      <c r="G38" s="8"/>
      <c r="H38" s="31"/>
    </row>
    <row r="39" spans="1:11" ht="17" hidden="1" customHeight="1" x14ac:dyDescent="0.15">
      <c r="A39" s="209" t="str">
        <f>Constants!A39</f>
        <v>upper</v>
      </c>
      <c r="B39" s="209">
        <f>Constants!B39</f>
        <v>-1.5</v>
      </c>
      <c r="C39" s="209">
        <f>Constants!C39</f>
        <v>-0.5</v>
      </c>
      <c r="D39" s="209">
        <f>Constants!D39</f>
        <v>0.5</v>
      </c>
      <c r="E39" s="209">
        <f>Constants!E39</f>
        <v>1.5</v>
      </c>
      <c r="F39" s="209">
        <f>Constants!F39</f>
        <v>99999</v>
      </c>
      <c r="G39" s="8"/>
      <c r="H39" s="31"/>
    </row>
    <row r="40" spans="1:11" ht="10" hidden="1" customHeight="1" x14ac:dyDescent="0.15">
      <c r="A40" s="209" t="str">
        <f>Constants!A40</f>
        <v>mid</v>
      </c>
      <c r="B40" s="209">
        <f>Constants!B40</f>
        <v>-2</v>
      </c>
      <c r="C40" s="209">
        <f>Constants!C40</f>
        <v>-1</v>
      </c>
      <c r="D40" s="209">
        <f>Constants!D40</f>
        <v>0</v>
      </c>
      <c r="E40" s="209">
        <f>Constants!E40</f>
        <v>1</v>
      </c>
      <c r="F40" s="209">
        <f>Constants!F40</f>
        <v>2</v>
      </c>
      <c r="G40" s="8"/>
      <c r="H40" s="31"/>
    </row>
    <row r="41" spans="1:11" ht="19" hidden="1" customHeight="1" x14ac:dyDescent="0.15">
      <c r="A41" s="209" t="str">
        <f>Constants!A41</f>
        <v>lower</v>
      </c>
      <c r="B41" s="209">
        <f>Constants!B41</f>
        <v>0</v>
      </c>
      <c r="C41" s="209">
        <f>Constants!C41</f>
        <v>-1.5</v>
      </c>
      <c r="D41" s="209">
        <f>Constants!D41</f>
        <v>-0.5</v>
      </c>
      <c r="E41" s="209">
        <f>Constants!E41</f>
        <v>0.5</v>
      </c>
      <c r="F41" s="209">
        <f>Constants!F41</f>
        <v>1.5</v>
      </c>
      <c r="G41" s="8"/>
      <c r="H41" s="31"/>
    </row>
    <row r="42" spans="1:11" ht="15" hidden="1" customHeight="1" x14ac:dyDescent="0.15">
      <c r="A42" s="209" t="str">
        <f>Constants!A42</f>
        <v xml:space="preserve"> </v>
      </c>
      <c r="B42" s="209">
        <f>Constants!B42</f>
        <v>0</v>
      </c>
      <c r="C42" s="209">
        <f>Constants!C42</f>
        <v>0</v>
      </c>
      <c r="D42" s="209">
        <f>Constants!D42</f>
        <v>0</v>
      </c>
      <c r="E42" s="209">
        <f>Constants!E42</f>
        <v>0</v>
      </c>
      <c r="F42" s="209" t="str">
        <f>Constants!F42</f>
        <v xml:space="preserve"> </v>
      </c>
      <c r="G42" s="8"/>
      <c r="H42" s="31"/>
    </row>
    <row r="43" spans="1:11" customFormat="1" hidden="1" x14ac:dyDescent="0.15">
      <c r="A43" s="209" t="str">
        <f>Constants!A43</f>
        <v xml:space="preserve"> </v>
      </c>
      <c r="B43" s="209" t="str">
        <f>Constants!B43</f>
        <v xml:space="preserve"> </v>
      </c>
      <c r="C43" s="209" t="str">
        <f>Constants!C43</f>
        <v xml:space="preserve"> </v>
      </c>
      <c r="D43" s="209" t="str">
        <f>Constants!D43</f>
        <v xml:space="preserve"> </v>
      </c>
      <c r="E43" s="209" t="str">
        <f>Constants!E43</f>
        <v xml:space="preserve"> </v>
      </c>
      <c r="F43" s="209" t="str">
        <f>Constants!F43</f>
        <v xml:space="preserve"> </v>
      </c>
      <c r="G43" s="44"/>
      <c r="H43" s="44"/>
    </row>
    <row r="44" spans="1:11" s="16" customFormat="1" hidden="1" x14ac:dyDescent="0.15">
      <c r="A44" s="209" t="str">
        <f>Constants!A44</f>
        <v>&lt;-- Mandatory</v>
      </c>
      <c r="B44" s="209" t="str">
        <f>Constants!B44</f>
        <v xml:space="preserve"> </v>
      </c>
      <c r="C44" s="209" t="str">
        <f>Constants!C44</f>
        <v>✔</v>
      </c>
      <c r="D44" s="209" t="str">
        <f>Constants!D44</f>
        <v xml:space="preserve"> </v>
      </c>
      <c r="E44" s="209" t="str">
        <f>Constants!E44</f>
        <v xml:space="preserve"> </v>
      </c>
      <c r="F44" s="209" t="str">
        <f>Constants!F44</f>
        <v xml:space="preserve"> </v>
      </c>
      <c r="G44" s="26"/>
      <c r="H44" s="26"/>
      <c r="I44" s="26"/>
      <c r="J44" s="26"/>
      <c r="K44" s="26"/>
    </row>
    <row r="45" spans="1:11" hidden="1" x14ac:dyDescent="0.15"/>
    <row r="46" spans="1:11" ht="20" x14ac:dyDescent="0.2">
      <c r="A46" s="379" t="s">
        <v>157</v>
      </c>
      <c r="B46" s="379"/>
      <c r="C46" s="379"/>
    </row>
    <row r="47" spans="1:11" ht="18" x14ac:dyDescent="0.2">
      <c r="A47" s="36"/>
      <c r="B47" s="36"/>
      <c r="C47" s="36"/>
    </row>
    <row r="48" spans="1:11" x14ac:dyDescent="0.15">
      <c r="A48" s="3" t="s">
        <v>36</v>
      </c>
      <c r="B48" s="24"/>
      <c r="C48" s="380" t="s">
        <v>658</v>
      </c>
      <c r="D48" s="380"/>
      <c r="E48" s="8"/>
    </row>
    <row r="49" spans="1:5" x14ac:dyDescent="0.15">
      <c r="A49" s="3" t="s">
        <v>430</v>
      </c>
      <c r="B49" s="24"/>
      <c r="C49" s="380" t="s">
        <v>659</v>
      </c>
      <c r="D49" s="380"/>
      <c r="E49" s="8"/>
    </row>
    <row r="50" spans="1:5" x14ac:dyDescent="0.15">
      <c r="A50" s="3" t="s">
        <v>513</v>
      </c>
      <c r="B50" s="24"/>
      <c r="C50" s="380" t="s">
        <v>659</v>
      </c>
      <c r="D50" s="380"/>
      <c r="E50" s="8"/>
    </row>
    <row r="51" spans="1:5" ht="14" thickBot="1" x14ac:dyDescent="0.2">
      <c r="A51" s="14"/>
      <c r="B51" s="14"/>
      <c r="C51" s="14"/>
      <c r="D51" s="14"/>
      <c r="E51" s="14"/>
    </row>
    <row r="52" spans="1:5" ht="20" x14ac:dyDescent="0.2">
      <c r="A52" s="1" t="s">
        <v>30</v>
      </c>
      <c r="B52" s="1"/>
      <c r="C52" s="1"/>
      <c r="D52" s="1"/>
      <c r="E52" s="1"/>
    </row>
    <row r="55" spans="1:5" x14ac:dyDescent="0.15">
      <c r="A55" s="3" t="s">
        <v>486</v>
      </c>
      <c r="B55" s="40"/>
    </row>
    <row r="56" spans="1:5" x14ac:dyDescent="0.15">
      <c r="A56" s="3" t="s">
        <v>485</v>
      </c>
      <c r="B56" s="40"/>
    </row>
    <row r="57" spans="1:5" x14ac:dyDescent="0.15">
      <c r="A57" s="3" t="s">
        <v>68</v>
      </c>
      <c r="B57" s="40" t="str">
        <f>IF(OR(ISBLANK(B55),ISBLANK(B56)),"",MIN(VLOOKUP(B55,B61:C69,2,FALSE),VLOOKUP(B56,B71:C79,2,FALSE)))</f>
        <v/>
      </c>
      <c r="C57" s="41" t="s">
        <v>357</v>
      </c>
      <c r="D57" s="3">
        <v>50</v>
      </c>
    </row>
    <row r="60" spans="1:5" x14ac:dyDescent="0.15">
      <c r="A60" s="3" t="s">
        <v>483</v>
      </c>
    </row>
    <row r="61" spans="1:5" x14ac:dyDescent="0.15">
      <c r="B61" t="str">
        <f>E2</f>
        <v>AA</v>
      </c>
      <c r="C61" s="95">
        <f>$D$57*F2</f>
        <v>50</v>
      </c>
      <c r="D61" s="375" t="s">
        <v>547</v>
      </c>
      <c r="E61" s="375"/>
    </row>
    <row r="62" spans="1:5" x14ac:dyDescent="0.15">
      <c r="B62" t="str">
        <f t="shared" ref="B62:B69" si="0">E3</f>
        <v>A</v>
      </c>
      <c r="C62" s="95">
        <f t="shared" ref="C62:C69" si="1">$D$57*F3</f>
        <v>47.5</v>
      </c>
      <c r="D62" s="374" t="s">
        <v>580</v>
      </c>
      <c r="E62" s="374"/>
    </row>
    <row r="63" spans="1:5" x14ac:dyDescent="0.15">
      <c r="B63" t="str">
        <f t="shared" si="0"/>
        <v>AB</v>
      </c>
      <c r="C63" s="95">
        <f t="shared" si="1"/>
        <v>45</v>
      </c>
      <c r="D63" s="374" t="s">
        <v>581</v>
      </c>
      <c r="E63" s="374"/>
    </row>
    <row r="64" spans="1:5" x14ac:dyDescent="0.15">
      <c r="B64" t="str">
        <f t="shared" si="0"/>
        <v>B</v>
      </c>
      <c r="C64" s="95">
        <f t="shared" si="1"/>
        <v>42.5</v>
      </c>
      <c r="D64" s="374" t="s">
        <v>582</v>
      </c>
      <c r="E64" s="374"/>
    </row>
    <row r="65" spans="1:10" x14ac:dyDescent="0.15">
      <c r="B65" t="str">
        <f t="shared" si="0"/>
        <v>BC</v>
      </c>
      <c r="C65" s="95">
        <f t="shared" si="1"/>
        <v>40</v>
      </c>
      <c r="D65" s="374" t="s">
        <v>583</v>
      </c>
      <c r="E65" s="375"/>
    </row>
    <row r="66" spans="1:10" x14ac:dyDescent="0.15">
      <c r="B66" t="str">
        <f t="shared" si="0"/>
        <v>C</v>
      </c>
      <c r="C66" s="95">
        <f t="shared" si="1"/>
        <v>37.5</v>
      </c>
      <c r="D66" s="374" t="s">
        <v>584</v>
      </c>
      <c r="E66" s="375"/>
    </row>
    <row r="67" spans="1:10" x14ac:dyDescent="0.15">
      <c r="B67" t="str">
        <f t="shared" si="0"/>
        <v>CD</v>
      </c>
      <c r="C67" s="95">
        <f t="shared" si="1"/>
        <v>35</v>
      </c>
      <c r="D67" s="374" t="s">
        <v>585</v>
      </c>
      <c r="E67" s="375"/>
    </row>
    <row r="68" spans="1:10" x14ac:dyDescent="0.15">
      <c r="B68" t="str">
        <f t="shared" si="0"/>
        <v>D</v>
      </c>
      <c r="C68" s="95">
        <f t="shared" si="1"/>
        <v>32.5</v>
      </c>
      <c r="D68" s="376" t="s">
        <v>586</v>
      </c>
      <c r="E68" s="377"/>
    </row>
    <row r="69" spans="1:10" x14ac:dyDescent="0.15">
      <c r="B69" t="str">
        <f t="shared" si="0"/>
        <v>F</v>
      </c>
      <c r="C69" s="95">
        <f t="shared" si="1"/>
        <v>25</v>
      </c>
      <c r="D69" s="375" t="s">
        <v>487</v>
      </c>
      <c r="E69" s="375"/>
      <c r="I69" s="377"/>
      <c r="J69" s="377"/>
    </row>
    <row r="70" spans="1:10" x14ac:dyDescent="0.15">
      <c r="A70" s="3" t="s">
        <v>484</v>
      </c>
    </row>
    <row r="71" spans="1:10" x14ac:dyDescent="0.15">
      <c r="B71" t="str">
        <f>E2</f>
        <v>AA</v>
      </c>
      <c r="C71" s="95">
        <f>$D$57*F2</f>
        <v>50</v>
      </c>
      <c r="D71" s="375" t="s">
        <v>547</v>
      </c>
      <c r="E71" s="375"/>
    </row>
    <row r="72" spans="1:10" x14ac:dyDescent="0.15">
      <c r="B72" t="str">
        <f t="shared" ref="B72:B79" si="2">E3</f>
        <v>A</v>
      </c>
      <c r="C72" s="95">
        <f t="shared" ref="C72:C79" si="3">$D$57*F3</f>
        <v>47.5</v>
      </c>
      <c r="D72" s="375" t="s">
        <v>548</v>
      </c>
      <c r="E72" s="375"/>
    </row>
    <row r="73" spans="1:10" x14ac:dyDescent="0.15">
      <c r="B73" t="str">
        <f t="shared" si="2"/>
        <v>AB</v>
      </c>
      <c r="C73" s="95">
        <f t="shared" si="3"/>
        <v>45</v>
      </c>
      <c r="D73" s="375" t="s">
        <v>549</v>
      </c>
      <c r="E73" s="375"/>
    </row>
    <row r="74" spans="1:10" x14ac:dyDescent="0.15">
      <c r="B74" t="str">
        <f t="shared" si="2"/>
        <v>B</v>
      </c>
      <c r="C74" s="95">
        <f t="shared" si="3"/>
        <v>42.5</v>
      </c>
      <c r="D74" s="375" t="s">
        <v>550</v>
      </c>
      <c r="E74" s="375"/>
    </row>
    <row r="75" spans="1:10" x14ac:dyDescent="0.15">
      <c r="B75" t="str">
        <f t="shared" si="2"/>
        <v>BC</v>
      </c>
      <c r="C75" s="95">
        <f t="shared" si="3"/>
        <v>40</v>
      </c>
      <c r="D75" s="375" t="s">
        <v>489</v>
      </c>
      <c r="E75" s="375"/>
    </row>
    <row r="76" spans="1:10" x14ac:dyDescent="0.15">
      <c r="B76" t="str">
        <f t="shared" si="2"/>
        <v>C</v>
      </c>
      <c r="C76" s="95">
        <f t="shared" si="3"/>
        <v>37.5</v>
      </c>
      <c r="D76" s="375" t="s">
        <v>491</v>
      </c>
      <c r="E76" s="375"/>
    </row>
    <row r="77" spans="1:10" x14ac:dyDescent="0.15">
      <c r="B77" t="str">
        <f t="shared" si="2"/>
        <v>CD</v>
      </c>
      <c r="C77" s="95">
        <f t="shared" si="3"/>
        <v>35</v>
      </c>
      <c r="D77" s="375" t="s">
        <v>488</v>
      </c>
      <c r="E77" s="375"/>
    </row>
    <row r="78" spans="1:10" x14ac:dyDescent="0.15">
      <c r="B78" t="str">
        <f t="shared" si="2"/>
        <v>D</v>
      </c>
      <c r="C78" s="95">
        <f t="shared" si="3"/>
        <v>32.5</v>
      </c>
      <c r="D78" s="375" t="s">
        <v>492</v>
      </c>
      <c r="E78" s="375"/>
    </row>
    <row r="79" spans="1:10" x14ac:dyDescent="0.15">
      <c r="B79" t="str">
        <f t="shared" si="2"/>
        <v>F</v>
      </c>
      <c r="C79" s="95">
        <f t="shared" si="3"/>
        <v>25</v>
      </c>
      <c r="D79" s="375" t="s">
        <v>490</v>
      </c>
      <c r="E79" s="375"/>
    </row>
    <row r="82" spans="1:12" ht="20" x14ac:dyDescent="0.2">
      <c r="A82" s="378" t="s">
        <v>127</v>
      </c>
      <c r="B82" s="378"/>
      <c r="C82" s="216"/>
      <c r="D82" s="216"/>
      <c r="E82" s="216"/>
    </row>
    <row r="83" spans="1:12" customFormat="1" x14ac:dyDescent="0.15">
      <c r="A83" s="373" t="s">
        <v>69</v>
      </c>
      <c r="B83" s="373"/>
      <c r="C83" s="373"/>
      <c r="D83" s="373"/>
      <c r="E83" s="373"/>
      <c r="F83" s="373"/>
      <c r="G83" s="373"/>
      <c r="H83" s="373"/>
      <c r="I83" s="373"/>
      <c r="J83" s="373"/>
      <c r="K83" s="373"/>
      <c r="L83" s="373"/>
    </row>
    <row r="84" spans="1:12" customFormat="1" x14ac:dyDescent="0.15">
      <c r="A84" s="16"/>
      <c r="B84" s="372" t="s">
        <v>155</v>
      </c>
      <c r="C84" s="372"/>
      <c r="D84" s="372"/>
      <c r="E84" s="372"/>
      <c r="F84" s="372"/>
      <c r="G84" s="372"/>
      <c r="H84" s="372"/>
      <c r="I84" s="372"/>
      <c r="J84" s="372"/>
      <c r="K84" s="372"/>
      <c r="L84" s="372"/>
    </row>
    <row r="85" spans="1:12" customFormat="1" x14ac:dyDescent="0.15">
      <c r="A85" s="16"/>
      <c r="B85" s="372" t="s">
        <v>349</v>
      </c>
      <c r="C85" s="372"/>
      <c r="D85" s="372"/>
      <c r="E85" s="372"/>
      <c r="F85" s="372"/>
      <c r="G85" s="372"/>
      <c r="H85" s="372"/>
      <c r="I85" s="372"/>
      <c r="J85" s="372"/>
      <c r="K85" s="372"/>
      <c r="L85" s="372"/>
    </row>
    <row r="86" spans="1:12" customFormat="1" x14ac:dyDescent="0.15">
      <c r="A86" s="16"/>
      <c r="B86" s="372" t="s">
        <v>350</v>
      </c>
      <c r="C86" s="372"/>
      <c r="D86" s="372"/>
      <c r="E86" s="372"/>
      <c r="F86" s="372"/>
      <c r="G86" s="372"/>
      <c r="H86" s="372"/>
      <c r="I86" s="372"/>
      <c r="J86" s="372"/>
      <c r="K86" s="372"/>
      <c r="L86" s="372"/>
    </row>
    <row r="87" spans="1:12" customFormat="1" hidden="1" x14ac:dyDescent="0.15">
      <c r="A87" s="373" t="s">
        <v>129</v>
      </c>
      <c r="B87" s="373"/>
      <c r="C87" s="373"/>
      <c r="D87" s="373"/>
      <c r="E87" s="373"/>
      <c r="F87" s="373"/>
      <c r="G87" s="373"/>
      <c r="H87" s="373"/>
      <c r="I87" s="373"/>
      <c r="J87" s="373"/>
      <c r="K87" s="373"/>
      <c r="L87" s="373"/>
    </row>
    <row r="88" spans="1:12" customFormat="1" hidden="1" x14ac:dyDescent="0.15">
      <c r="A88" s="16"/>
      <c r="B88" s="372" t="s">
        <v>300</v>
      </c>
      <c r="C88" s="372"/>
      <c r="D88" s="372"/>
      <c r="E88" s="372"/>
      <c r="F88" s="372"/>
      <c r="G88" s="372"/>
      <c r="H88" s="372"/>
      <c r="I88" s="372"/>
      <c r="J88" s="372"/>
      <c r="K88" s="372"/>
      <c r="L88" s="372"/>
    </row>
    <row r="89" spans="1:12" customFormat="1" hidden="1" x14ac:dyDescent="0.15">
      <c r="A89" s="16"/>
      <c r="B89" s="372" t="s">
        <v>479</v>
      </c>
      <c r="C89" s="372"/>
      <c r="D89" s="372"/>
      <c r="E89" s="372"/>
      <c r="F89" s="372"/>
      <c r="G89" s="372"/>
      <c r="H89" s="372"/>
      <c r="I89" s="372"/>
      <c r="J89" s="372"/>
      <c r="K89" s="372"/>
      <c r="L89" s="372"/>
    </row>
    <row r="90" spans="1:12" s="234" customFormat="1" hidden="1" x14ac:dyDescent="0.15">
      <c r="A90" s="233"/>
      <c r="B90" s="369" t="s">
        <v>363</v>
      </c>
      <c r="C90" s="369"/>
      <c r="D90" s="369"/>
      <c r="E90" s="369"/>
      <c r="F90" s="369"/>
      <c r="G90" s="369"/>
      <c r="H90" s="369"/>
      <c r="I90" s="369"/>
      <c r="J90" s="369"/>
      <c r="K90" s="369"/>
      <c r="L90" s="369"/>
    </row>
    <row r="91" spans="1:12" customFormat="1" hidden="1" x14ac:dyDescent="0.15">
      <c r="A91" s="16"/>
      <c r="B91" s="372" t="s">
        <v>301</v>
      </c>
      <c r="C91" s="372"/>
      <c r="D91" s="372"/>
      <c r="E91" s="372"/>
      <c r="F91" s="372"/>
      <c r="G91" s="372"/>
      <c r="H91" s="372"/>
      <c r="I91" s="372"/>
      <c r="J91" s="372"/>
      <c r="K91" s="372"/>
      <c r="L91" s="372"/>
    </row>
    <row r="92" spans="1:12" customFormat="1" hidden="1" x14ac:dyDescent="0.15">
      <c r="A92" s="373" t="s">
        <v>150</v>
      </c>
      <c r="B92" s="373"/>
      <c r="C92" s="373"/>
      <c r="D92" s="373"/>
      <c r="E92" s="373"/>
      <c r="F92" s="373"/>
      <c r="G92" s="373"/>
      <c r="H92" s="373"/>
      <c r="I92" s="373"/>
      <c r="J92" s="373"/>
      <c r="K92" s="373"/>
      <c r="L92" s="373"/>
    </row>
    <row r="93" spans="1:12" customFormat="1" hidden="1" x14ac:dyDescent="0.15">
      <c r="A93" s="16"/>
      <c r="B93" s="372" t="s">
        <v>123</v>
      </c>
      <c r="C93" s="372"/>
      <c r="D93" s="372"/>
      <c r="E93" s="372"/>
      <c r="F93" s="372"/>
      <c r="G93" s="372"/>
      <c r="H93" s="372"/>
      <c r="I93" s="372"/>
      <c r="J93" s="372"/>
      <c r="K93" s="372"/>
      <c r="L93" s="372"/>
    </row>
    <row r="94" spans="1:12" customFormat="1" hidden="1" x14ac:dyDescent="0.15">
      <c r="A94" s="16"/>
      <c r="B94" s="372" t="s">
        <v>124</v>
      </c>
      <c r="C94" s="372"/>
      <c r="D94" s="372"/>
      <c r="E94" s="372"/>
      <c r="F94" s="372"/>
      <c r="G94" s="372"/>
      <c r="H94" s="372"/>
      <c r="I94" s="372"/>
      <c r="J94" s="372"/>
      <c r="K94" s="372"/>
      <c r="L94" s="372"/>
    </row>
    <row r="95" spans="1:12" customFormat="1" hidden="1" x14ac:dyDescent="0.15">
      <c r="A95" s="16"/>
      <c r="B95" s="372" t="s">
        <v>480</v>
      </c>
      <c r="C95" s="372"/>
      <c r="D95" s="372"/>
      <c r="E95" s="372"/>
      <c r="F95" s="372"/>
      <c r="G95" s="372"/>
      <c r="H95" s="372"/>
      <c r="I95" s="372"/>
      <c r="J95" s="372"/>
      <c r="K95" s="372"/>
      <c r="L95" s="372"/>
    </row>
    <row r="96" spans="1:12" customFormat="1" hidden="1" x14ac:dyDescent="0.15">
      <c r="A96" s="16"/>
      <c r="B96" s="372" t="s">
        <v>166</v>
      </c>
      <c r="C96" s="372"/>
      <c r="D96" s="372"/>
      <c r="E96" s="372"/>
      <c r="F96" s="372"/>
      <c r="G96" s="372"/>
      <c r="H96" s="372"/>
      <c r="I96" s="372"/>
      <c r="J96" s="372"/>
      <c r="K96" s="372"/>
      <c r="L96" s="372"/>
    </row>
    <row r="97" spans="1:12" customFormat="1" hidden="1" x14ac:dyDescent="0.15">
      <c r="A97" s="16"/>
      <c r="B97" s="372" t="s">
        <v>351</v>
      </c>
      <c r="C97" s="372"/>
      <c r="D97" s="372"/>
      <c r="E97" s="372"/>
      <c r="F97" s="372"/>
      <c r="G97" s="372"/>
      <c r="H97" s="372"/>
      <c r="I97" s="372"/>
      <c r="J97" s="372"/>
      <c r="K97" s="372"/>
      <c r="L97" s="372"/>
    </row>
    <row r="98" spans="1:12" customFormat="1" hidden="1" x14ac:dyDescent="0.15">
      <c r="A98" s="373" t="s">
        <v>220</v>
      </c>
      <c r="B98" s="373"/>
      <c r="C98" s="26"/>
      <c r="D98" s="26"/>
      <c r="E98" s="26"/>
      <c r="F98" s="26"/>
      <c r="G98" s="26"/>
      <c r="H98" s="26"/>
      <c r="I98" s="26"/>
      <c r="J98" s="26"/>
      <c r="K98" s="26"/>
      <c r="L98" s="26"/>
    </row>
    <row r="99" spans="1:12" customFormat="1" hidden="1" x14ac:dyDescent="0.15">
      <c r="A99" s="16"/>
      <c r="B99" s="372" t="s">
        <v>352</v>
      </c>
      <c r="C99" s="372"/>
      <c r="D99" s="372"/>
      <c r="E99" s="372"/>
      <c r="F99" s="372"/>
      <c r="G99" s="372"/>
      <c r="H99" s="372"/>
      <c r="I99" s="372"/>
      <c r="J99" s="372"/>
      <c r="K99" s="372"/>
      <c r="L99" s="372"/>
    </row>
    <row r="100" spans="1:12" customFormat="1" hidden="1" x14ac:dyDescent="0.15">
      <c r="A100" s="16"/>
      <c r="B100" s="372" t="s">
        <v>353</v>
      </c>
      <c r="C100" s="372"/>
      <c r="D100" s="372"/>
      <c r="E100" s="372"/>
      <c r="F100" s="372"/>
      <c r="G100" s="372"/>
      <c r="H100" s="372"/>
      <c r="I100" s="372"/>
      <c r="J100" s="372"/>
      <c r="K100" s="372"/>
      <c r="L100" s="372"/>
    </row>
    <row r="101" spans="1:12" customFormat="1" hidden="1" x14ac:dyDescent="0.15">
      <c r="A101" s="16"/>
      <c r="B101" s="372" t="s">
        <v>66</v>
      </c>
      <c r="C101" s="372"/>
      <c r="D101" s="372"/>
      <c r="E101" s="372"/>
      <c r="F101" s="372"/>
      <c r="G101" s="372"/>
      <c r="H101" s="372"/>
      <c r="I101" s="372"/>
      <c r="J101" s="372"/>
      <c r="K101" s="372"/>
      <c r="L101" s="372"/>
    </row>
    <row r="102" spans="1:12" customFormat="1" hidden="1" x14ac:dyDescent="0.15">
      <c r="A102" s="16"/>
      <c r="B102" s="372" t="s">
        <v>501</v>
      </c>
      <c r="C102" s="372"/>
      <c r="D102" s="372"/>
      <c r="E102" s="372"/>
      <c r="F102" s="372"/>
      <c r="G102" s="372"/>
      <c r="H102" s="372"/>
      <c r="I102" s="372"/>
      <c r="J102" s="372"/>
      <c r="K102" s="372"/>
      <c r="L102" s="372"/>
    </row>
    <row r="103" spans="1:12" customFormat="1" x14ac:dyDescent="0.15">
      <c r="A103" s="373" t="s">
        <v>354</v>
      </c>
      <c r="B103" s="373"/>
      <c r="C103" s="26"/>
      <c r="D103" s="26"/>
      <c r="E103" s="26"/>
      <c r="F103" s="26"/>
      <c r="G103" s="26"/>
      <c r="H103" s="26"/>
      <c r="I103" s="26"/>
      <c r="J103" s="26"/>
      <c r="K103" s="26"/>
      <c r="L103" s="26"/>
    </row>
    <row r="104" spans="1:12" customFormat="1" x14ac:dyDescent="0.15">
      <c r="A104" s="16"/>
      <c r="B104" s="372" t="s">
        <v>49</v>
      </c>
      <c r="C104" s="372"/>
      <c r="D104" s="372"/>
      <c r="E104" s="372"/>
      <c r="F104" s="372"/>
      <c r="G104" s="372"/>
      <c r="H104" s="372"/>
      <c r="I104" s="372"/>
      <c r="J104" s="372"/>
      <c r="K104" s="372"/>
      <c r="L104" s="372"/>
    </row>
    <row r="105" spans="1:12" customFormat="1" x14ac:dyDescent="0.15">
      <c r="A105" s="16"/>
      <c r="B105" s="372" t="s">
        <v>67</v>
      </c>
      <c r="C105" s="372"/>
      <c r="D105" s="372"/>
      <c r="E105" s="372"/>
      <c r="F105" s="372"/>
      <c r="G105" s="372"/>
      <c r="H105" s="372"/>
      <c r="I105" s="372"/>
      <c r="J105" s="372"/>
      <c r="K105" s="372"/>
      <c r="L105" s="372"/>
    </row>
    <row r="106" spans="1:12" customFormat="1" x14ac:dyDescent="0.15">
      <c r="A106" s="16"/>
      <c r="B106" s="372" t="s">
        <v>29</v>
      </c>
      <c r="C106" s="372"/>
      <c r="D106" s="372"/>
      <c r="E106" s="372"/>
      <c r="F106" s="372"/>
      <c r="G106" s="372"/>
      <c r="H106" s="372"/>
      <c r="I106" s="372"/>
      <c r="J106" s="372"/>
      <c r="K106" s="372"/>
      <c r="L106" s="372"/>
    </row>
    <row r="107" spans="1:12" customFormat="1" x14ac:dyDescent="0.15">
      <c r="A107" s="16"/>
      <c r="B107" s="372" t="s">
        <v>100</v>
      </c>
      <c r="C107" s="372"/>
      <c r="D107" s="372"/>
      <c r="E107" s="372"/>
      <c r="F107" s="372"/>
      <c r="G107" s="372"/>
      <c r="H107" s="372"/>
      <c r="I107" s="372"/>
      <c r="J107" s="372"/>
      <c r="K107" s="372"/>
      <c r="L107" s="372"/>
    </row>
    <row r="108" spans="1:12" customFormat="1" x14ac:dyDescent="0.15">
      <c r="A108" s="16"/>
      <c r="B108" s="372" t="s">
        <v>355</v>
      </c>
      <c r="C108" s="372"/>
      <c r="D108" s="372"/>
      <c r="E108" s="372"/>
      <c r="F108" s="372"/>
      <c r="G108" s="372"/>
      <c r="H108" s="372"/>
      <c r="I108" s="372"/>
      <c r="J108" s="372"/>
      <c r="K108" s="372"/>
      <c r="L108" s="372"/>
    </row>
    <row r="109" spans="1:12" customFormat="1" x14ac:dyDescent="0.15">
      <c r="A109" s="373" t="s">
        <v>130</v>
      </c>
      <c r="B109" s="373"/>
      <c r="C109" s="26"/>
      <c r="D109" s="26"/>
      <c r="E109" s="26"/>
      <c r="F109" s="26"/>
      <c r="G109" s="26"/>
      <c r="H109" s="26"/>
      <c r="I109" s="26"/>
      <c r="J109" s="26"/>
      <c r="K109" s="26"/>
      <c r="L109" s="26"/>
    </row>
    <row r="110" spans="1:12" customFormat="1" hidden="1" x14ac:dyDescent="0.15">
      <c r="A110" s="16"/>
      <c r="B110" s="372" t="s">
        <v>50</v>
      </c>
      <c r="C110" s="372"/>
      <c r="D110" s="372"/>
      <c r="E110" s="372"/>
      <c r="F110" s="372"/>
      <c r="G110" s="372"/>
      <c r="H110" s="372"/>
      <c r="I110" s="372"/>
      <c r="J110" s="372"/>
      <c r="K110" s="372"/>
      <c r="L110" s="372"/>
    </row>
    <row r="111" spans="1:12" customFormat="1" x14ac:dyDescent="0.15">
      <c r="A111" s="16"/>
      <c r="B111" s="372" t="s">
        <v>356</v>
      </c>
      <c r="C111" s="372"/>
      <c r="D111" s="372"/>
      <c r="E111" s="372"/>
      <c r="F111" s="372"/>
      <c r="G111" s="372"/>
      <c r="H111" s="372"/>
      <c r="I111" s="372"/>
      <c r="J111" s="372"/>
      <c r="K111" s="372"/>
      <c r="L111" s="372"/>
    </row>
    <row r="112" spans="1:12" customFormat="1" x14ac:dyDescent="0.15">
      <c r="A112" s="16"/>
      <c r="B112" s="372" t="s">
        <v>510</v>
      </c>
      <c r="C112" s="372"/>
      <c r="D112" s="372"/>
      <c r="E112" s="372"/>
      <c r="F112" s="372"/>
      <c r="G112" s="372"/>
      <c r="H112" s="372"/>
      <c r="I112" s="372"/>
      <c r="J112" s="372"/>
      <c r="K112" s="372"/>
      <c r="L112" s="372"/>
    </row>
    <row r="113" spans="1:12" customFormat="1" hidden="1" x14ac:dyDescent="0.15">
      <c r="A113" s="16"/>
      <c r="B113" s="372" t="s">
        <v>126</v>
      </c>
      <c r="C113" s="372"/>
      <c r="D113" s="372"/>
      <c r="E113" s="372"/>
      <c r="F113" s="372"/>
      <c r="G113" s="372"/>
      <c r="H113" s="372"/>
      <c r="I113" s="372"/>
      <c r="J113" s="372"/>
      <c r="K113" s="372"/>
      <c r="L113" s="372"/>
    </row>
    <row r="114" spans="1:12" customFormat="1" x14ac:dyDescent="0.15">
      <c r="A114" s="16"/>
      <c r="B114" s="372" t="s">
        <v>149</v>
      </c>
      <c r="C114" s="372"/>
      <c r="D114" s="372"/>
      <c r="E114" s="372"/>
      <c r="F114" s="372"/>
      <c r="G114" s="372"/>
      <c r="H114" s="372"/>
      <c r="I114" s="372"/>
      <c r="J114" s="372"/>
      <c r="K114" s="372"/>
      <c r="L114" s="372"/>
    </row>
    <row r="115" spans="1:12" s="176" customFormat="1" hidden="1" x14ac:dyDescent="0.15">
      <c r="A115" s="171"/>
      <c r="B115" s="369" t="s">
        <v>502</v>
      </c>
      <c r="C115" s="369"/>
      <c r="D115" s="369"/>
      <c r="E115" s="369"/>
      <c r="F115" s="369"/>
      <c r="G115" s="369"/>
      <c r="H115" s="369"/>
      <c r="I115" s="369"/>
      <c r="J115" s="369"/>
      <c r="K115" s="369"/>
      <c r="L115" s="369"/>
    </row>
    <row r="116" spans="1:12" s="176" customFormat="1" hidden="1" x14ac:dyDescent="0.15">
      <c r="A116" s="373" t="s">
        <v>39</v>
      </c>
      <c r="B116" s="373"/>
      <c r="C116" s="170"/>
      <c r="D116" s="170"/>
      <c r="E116" s="170"/>
      <c r="F116" s="170"/>
      <c r="G116" s="170"/>
      <c r="H116" s="170"/>
      <c r="I116" s="170"/>
      <c r="J116" s="170"/>
      <c r="K116" s="170"/>
      <c r="L116" s="170"/>
    </row>
    <row r="117" spans="1:12" s="176" customFormat="1" hidden="1" x14ac:dyDescent="0.15">
      <c r="A117" s="171"/>
      <c r="B117" s="369" t="s">
        <v>40</v>
      </c>
      <c r="C117" s="369"/>
      <c r="D117" s="369"/>
      <c r="E117" s="369"/>
      <c r="F117" s="369"/>
      <c r="G117" s="369"/>
      <c r="H117" s="369"/>
      <c r="I117" s="369"/>
      <c r="J117" s="369"/>
      <c r="K117" s="369"/>
      <c r="L117" s="369"/>
    </row>
    <row r="118" spans="1:12" s="176" customFormat="1" hidden="1" x14ac:dyDescent="0.15">
      <c r="A118" s="171"/>
      <c r="B118" s="369" t="s">
        <v>41</v>
      </c>
      <c r="C118" s="369"/>
      <c r="D118" s="369"/>
      <c r="E118" s="369"/>
      <c r="F118" s="369"/>
      <c r="G118" s="369"/>
      <c r="H118" s="369"/>
      <c r="I118" s="369"/>
      <c r="J118" s="369"/>
      <c r="K118" s="369"/>
      <c r="L118" s="369"/>
    </row>
    <row r="119" spans="1:12" s="176" customFormat="1" x14ac:dyDescent="0.15">
      <c r="A119" s="177" t="s">
        <v>179</v>
      </c>
      <c r="B119" s="175"/>
      <c r="C119" s="175"/>
      <c r="D119" s="175"/>
      <c r="E119" s="175"/>
      <c r="F119" s="175"/>
      <c r="G119" s="175"/>
      <c r="H119" s="175"/>
      <c r="I119" s="175"/>
      <c r="J119" s="175"/>
      <c r="K119" s="175"/>
      <c r="L119" s="175"/>
    </row>
    <row r="120" spans="1:12" s="176" customFormat="1" x14ac:dyDescent="0.15">
      <c r="A120" s="171"/>
      <c r="B120" s="369" t="s">
        <v>511</v>
      </c>
      <c r="C120" s="369"/>
      <c r="D120" s="369"/>
      <c r="E120" s="369"/>
      <c r="F120" s="369"/>
      <c r="G120" s="369"/>
      <c r="H120" s="369"/>
      <c r="I120" s="369"/>
      <c r="J120" s="369"/>
      <c r="K120" s="369"/>
      <c r="L120" s="369"/>
    </row>
    <row r="121" spans="1:12" s="176" customFormat="1" hidden="1" x14ac:dyDescent="0.15">
      <c r="A121" s="171"/>
      <c r="B121" s="369" t="s">
        <v>512</v>
      </c>
      <c r="C121" s="369"/>
      <c r="D121" s="369"/>
      <c r="E121" s="369"/>
      <c r="F121" s="369"/>
      <c r="G121" s="369"/>
      <c r="H121" s="369"/>
      <c r="I121" s="369"/>
      <c r="J121" s="369"/>
      <c r="K121" s="369"/>
      <c r="L121" s="369"/>
    </row>
    <row r="122" spans="1:12" s="176" customFormat="1" hidden="1" x14ac:dyDescent="0.15">
      <c r="A122" s="171"/>
      <c r="B122" s="369" t="s">
        <v>180</v>
      </c>
      <c r="C122" s="369"/>
      <c r="D122" s="369"/>
      <c r="E122" s="369"/>
      <c r="F122" s="369"/>
      <c r="G122" s="369"/>
      <c r="H122" s="369"/>
      <c r="I122" s="369"/>
      <c r="J122" s="369"/>
      <c r="K122" s="369"/>
      <c r="L122" s="369"/>
    </row>
    <row r="123" spans="1:12" s="176" customFormat="1" hidden="1" x14ac:dyDescent="0.15">
      <c r="A123" s="171"/>
      <c r="B123" s="369" t="s">
        <v>307</v>
      </c>
      <c r="C123" s="369"/>
      <c r="D123" s="369"/>
      <c r="E123" s="369"/>
      <c r="F123" s="369"/>
      <c r="G123" s="369"/>
      <c r="H123" s="369"/>
      <c r="I123" s="369"/>
      <c r="J123" s="369"/>
      <c r="K123" s="369"/>
      <c r="L123" s="369"/>
    </row>
    <row r="124" spans="1:12" s="176" customFormat="1" hidden="1" x14ac:dyDescent="0.15">
      <c r="A124" s="171"/>
      <c r="B124" s="369" t="s">
        <v>482</v>
      </c>
      <c r="C124" s="369"/>
      <c r="D124" s="369"/>
      <c r="E124" s="369"/>
      <c r="F124" s="369"/>
      <c r="G124" s="369"/>
      <c r="H124" s="369"/>
      <c r="I124" s="369"/>
      <c r="J124" s="369"/>
      <c r="K124" s="369"/>
      <c r="L124" s="369"/>
    </row>
    <row r="125" spans="1:12" s="176" customFormat="1" hidden="1" x14ac:dyDescent="0.15">
      <c r="A125" s="98" t="s">
        <v>141</v>
      </c>
      <c r="B125" s="245"/>
      <c r="C125" s="245"/>
      <c r="D125" s="245"/>
      <c r="E125" s="245"/>
      <c r="F125" s="245"/>
      <c r="G125" s="245"/>
      <c r="H125" s="245"/>
      <c r="I125" s="245"/>
      <c r="J125" s="245"/>
      <c r="K125" s="245"/>
      <c r="L125" s="245"/>
    </row>
    <row r="126" spans="1:12" s="176" customFormat="1" hidden="1" x14ac:dyDescent="0.15">
      <c r="B126" s="370" t="s">
        <v>15</v>
      </c>
      <c r="C126" s="370"/>
      <c r="D126" s="370"/>
      <c r="E126" s="370"/>
      <c r="F126" s="370"/>
      <c r="G126" s="370"/>
      <c r="H126" s="370"/>
      <c r="I126" s="370"/>
      <c r="J126" s="370"/>
      <c r="K126" s="370"/>
      <c r="L126" s="370"/>
    </row>
    <row r="127" spans="1:12" s="176" customFormat="1" hidden="1" x14ac:dyDescent="0.15">
      <c r="B127" s="370" t="s">
        <v>16</v>
      </c>
      <c r="C127" s="370"/>
      <c r="D127" s="370"/>
      <c r="E127" s="370"/>
      <c r="F127" s="370"/>
      <c r="G127" s="370"/>
      <c r="H127" s="370"/>
      <c r="I127" s="370"/>
      <c r="J127" s="370"/>
      <c r="K127" s="370"/>
      <c r="L127" s="370"/>
    </row>
    <row r="128" spans="1:12" s="176" customFormat="1" hidden="1" x14ac:dyDescent="0.15">
      <c r="B128" s="370" t="s">
        <v>17</v>
      </c>
      <c r="C128" s="370"/>
      <c r="D128" s="370"/>
      <c r="E128" s="370"/>
      <c r="F128" s="370"/>
      <c r="G128" s="370"/>
      <c r="H128" s="370"/>
      <c r="I128" s="370"/>
      <c r="J128" s="370"/>
      <c r="K128" s="370"/>
      <c r="L128" s="370"/>
    </row>
    <row r="129" spans="1:12" s="176" customFormat="1" hidden="1" x14ac:dyDescent="0.15">
      <c r="B129" s="370" t="s">
        <v>18</v>
      </c>
      <c r="C129" s="370"/>
      <c r="D129" s="370"/>
      <c r="E129" s="370"/>
      <c r="F129" s="370"/>
      <c r="G129" s="370"/>
      <c r="H129" s="370"/>
      <c r="I129" s="370"/>
      <c r="J129" s="370"/>
      <c r="K129" s="370"/>
      <c r="L129" s="370"/>
    </row>
    <row r="130" spans="1:12" s="176" customFormat="1" hidden="1" x14ac:dyDescent="0.15">
      <c r="B130" s="370" t="s">
        <v>19</v>
      </c>
      <c r="C130" s="370"/>
      <c r="D130" s="370"/>
      <c r="E130" s="370"/>
      <c r="F130" s="370"/>
      <c r="G130" s="370"/>
      <c r="H130" s="370"/>
      <c r="I130" s="370"/>
      <c r="J130" s="370"/>
      <c r="K130" s="370"/>
      <c r="L130" s="370"/>
    </row>
    <row r="131" spans="1:12" s="234" customFormat="1" hidden="1" x14ac:dyDescent="0.15">
      <c r="A131" s="98" t="s">
        <v>7</v>
      </c>
      <c r="B131" s="245"/>
      <c r="C131" s="245"/>
      <c r="D131" s="245"/>
      <c r="E131" s="245"/>
      <c r="F131" s="245"/>
      <c r="G131" s="245"/>
      <c r="H131" s="245"/>
      <c r="I131" s="245"/>
      <c r="J131" s="245"/>
      <c r="K131" s="245"/>
      <c r="L131" s="245"/>
    </row>
    <row r="132" spans="1:12" s="234" customFormat="1" hidden="1" x14ac:dyDescent="0.15">
      <c r="A132" s="98"/>
      <c r="B132" s="370" t="s">
        <v>6</v>
      </c>
      <c r="C132" s="370"/>
      <c r="D132" s="370"/>
      <c r="E132" s="370"/>
      <c r="F132" s="370"/>
      <c r="G132" s="370"/>
      <c r="H132" s="370"/>
      <c r="I132" s="370"/>
      <c r="J132" s="370"/>
      <c r="K132" s="370"/>
      <c r="L132" s="370"/>
    </row>
    <row r="133" spans="1:12" s="234" customFormat="1" hidden="1" x14ac:dyDescent="0.15">
      <c r="A133" s="98"/>
      <c r="B133" s="370" t="s">
        <v>310</v>
      </c>
      <c r="C133" s="370"/>
      <c r="D133" s="370"/>
      <c r="E133" s="370"/>
      <c r="F133" s="370"/>
      <c r="G133" s="370"/>
      <c r="H133" s="370"/>
      <c r="I133" s="370"/>
      <c r="J133" s="370"/>
      <c r="K133" s="370"/>
      <c r="L133" s="370"/>
    </row>
    <row r="134" spans="1:12" s="176" customFormat="1" hidden="1" x14ac:dyDescent="0.15">
      <c r="A134" s="98" t="s">
        <v>9</v>
      </c>
      <c r="B134" s="98"/>
      <c r="C134" s="170"/>
      <c r="D134" s="170"/>
      <c r="E134" s="170"/>
      <c r="F134" s="170"/>
      <c r="G134" s="170"/>
      <c r="H134" s="170"/>
      <c r="I134" s="170"/>
      <c r="J134" s="170"/>
      <c r="K134" s="170"/>
      <c r="L134" s="170"/>
    </row>
    <row r="135" spans="1:12" s="176" customFormat="1" hidden="1" x14ac:dyDescent="0.15">
      <c r="A135" s="98"/>
      <c r="B135" s="370" t="s">
        <v>1</v>
      </c>
      <c r="C135" s="370"/>
      <c r="D135" s="370"/>
      <c r="E135" s="370"/>
      <c r="F135" s="370"/>
      <c r="G135" s="370"/>
      <c r="H135" s="370"/>
      <c r="I135" s="370"/>
      <c r="J135" s="370"/>
      <c r="K135" s="370"/>
      <c r="L135" s="370"/>
    </row>
    <row r="136" spans="1:12" s="176" customFormat="1" hidden="1" x14ac:dyDescent="0.15">
      <c r="A136" s="98"/>
      <c r="B136" s="370" t="s">
        <v>2</v>
      </c>
      <c r="C136" s="370"/>
      <c r="D136" s="370"/>
      <c r="E136" s="370"/>
      <c r="F136" s="370"/>
      <c r="G136" s="370"/>
      <c r="H136" s="370"/>
      <c r="I136" s="370"/>
      <c r="J136" s="370"/>
      <c r="K136" s="370"/>
      <c r="L136" s="370"/>
    </row>
    <row r="137" spans="1:12" s="176" customFormat="1" hidden="1" x14ac:dyDescent="0.15">
      <c r="A137" s="98"/>
      <c r="B137" s="370" t="s">
        <v>3</v>
      </c>
      <c r="C137" s="370"/>
      <c r="D137" s="370"/>
      <c r="E137" s="370"/>
      <c r="F137" s="370"/>
      <c r="G137" s="370"/>
      <c r="H137" s="370"/>
      <c r="I137" s="370"/>
      <c r="J137" s="370"/>
      <c r="K137" s="370"/>
      <c r="L137" s="370"/>
    </row>
    <row r="138" spans="1:12" s="176" customFormat="1" hidden="1" x14ac:dyDescent="0.15">
      <c r="A138" s="171"/>
      <c r="B138" s="370" t="s">
        <v>4</v>
      </c>
      <c r="C138" s="370"/>
      <c r="D138" s="370"/>
      <c r="E138" s="370"/>
      <c r="F138" s="370"/>
      <c r="G138" s="370"/>
      <c r="H138" s="370"/>
      <c r="I138" s="370"/>
      <c r="J138" s="370"/>
      <c r="K138" s="370"/>
      <c r="L138" s="370"/>
    </row>
    <row r="139" spans="1:12" s="176" customFormat="1" hidden="1" x14ac:dyDescent="0.15">
      <c r="A139" s="171"/>
      <c r="B139" s="370" t="s">
        <v>5</v>
      </c>
      <c r="C139" s="370"/>
      <c r="D139" s="370"/>
      <c r="E139" s="370"/>
      <c r="F139" s="370"/>
      <c r="G139" s="370"/>
      <c r="H139" s="370"/>
      <c r="I139" s="370"/>
      <c r="J139" s="370"/>
      <c r="K139" s="370"/>
      <c r="L139" s="370"/>
    </row>
    <row r="140" spans="1:12" s="176" customFormat="1" hidden="1" x14ac:dyDescent="0.15">
      <c r="A140" s="373" t="s">
        <v>164</v>
      </c>
      <c r="B140" s="373"/>
      <c r="C140" s="170"/>
      <c r="D140" s="170"/>
      <c r="E140" s="170"/>
      <c r="F140" s="170"/>
      <c r="G140" s="170"/>
      <c r="H140" s="170"/>
      <c r="I140" s="170"/>
      <c r="J140" s="170"/>
      <c r="K140" s="170"/>
      <c r="L140" s="170"/>
    </row>
    <row r="141" spans="1:12" s="176" customFormat="1" hidden="1" x14ac:dyDescent="0.15">
      <c r="A141" s="171"/>
      <c r="B141" s="369" t="s">
        <v>217</v>
      </c>
      <c r="C141" s="369"/>
      <c r="D141" s="369"/>
      <c r="E141" s="369"/>
      <c r="F141" s="369"/>
      <c r="G141" s="369"/>
      <c r="H141" s="369"/>
      <c r="I141" s="369"/>
      <c r="J141" s="369"/>
      <c r="K141" s="369"/>
      <c r="L141" s="369"/>
    </row>
    <row r="142" spans="1:12" s="176" customFormat="1" hidden="1" x14ac:dyDescent="0.15">
      <c r="A142" s="171"/>
      <c r="B142" s="369" t="s">
        <v>219</v>
      </c>
      <c r="C142" s="369"/>
      <c r="D142" s="369"/>
      <c r="E142" s="369"/>
      <c r="F142" s="369"/>
      <c r="G142" s="369"/>
      <c r="H142" s="369"/>
      <c r="I142" s="369"/>
      <c r="J142" s="369"/>
      <c r="K142" s="369"/>
      <c r="L142" s="369"/>
    </row>
    <row r="143" spans="1:12" s="176" customFormat="1" hidden="1" x14ac:dyDescent="0.15">
      <c r="A143" s="171"/>
      <c r="B143" s="369" t="s">
        <v>362</v>
      </c>
      <c r="C143" s="369"/>
      <c r="D143" s="369"/>
      <c r="E143" s="369"/>
      <c r="F143" s="369"/>
      <c r="G143" s="369"/>
      <c r="H143" s="369"/>
      <c r="I143" s="369"/>
      <c r="J143" s="369"/>
      <c r="K143" s="369"/>
      <c r="L143" s="369"/>
    </row>
    <row r="144" spans="1:12" s="176" customFormat="1" hidden="1" x14ac:dyDescent="0.15">
      <c r="A144" s="171"/>
      <c r="B144" s="369" t="s">
        <v>364</v>
      </c>
      <c r="C144" s="369"/>
      <c r="D144" s="369"/>
      <c r="E144" s="369"/>
      <c r="F144" s="369"/>
      <c r="G144" s="369"/>
      <c r="H144" s="369"/>
      <c r="I144" s="369"/>
      <c r="J144" s="369"/>
      <c r="K144" s="369"/>
      <c r="L144" s="369"/>
    </row>
    <row r="145" spans="1:12" s="176" customFormat="1" hidden="1" x14ac:dyDescent="0.15">
      <c r="A145" s="171"/>
      <c r="B145" s="369" t="s">
        <v>365</v>
      </c>
      <c r="C145" s="369"/>
      <c r="D145" s="369"/>
      <c r="E145" s="369"/>
      <c r="F145" s="369"/>
      <c r="G145" s="369"/>
      <c r="H145" s="369"/>
      <c r="I145" s="369"/>
      <c r="J145" s="369"/>
      <c r="K145" s="369"/>
      <c r="L145" s="369"/>
    </row>
    <row r="146" spans="1:12" s="176" customFormat="1" hidden="1" x14ac:dyDescent="0.15">
      <c r="A146" s="171"/>
      <c r="B146" s="369" t="s">
        <v>366</v>
      </c>
      <c r="C146" s="369"/>
      <c r="D146" s="369"/>
      <c r="E146" s="369"/>
      <c r="F146" s="369"/>
      <c r="G146" s="369"/>
      <c r="H146" s="369"/>
      <c r="I146" s="369"/>
      <c r="J146" s="369"/>
      <c r="K146" s="369"/>
      <c r="L146" s="369"/>
    </row>
    <row r="147" spans="1:12" s="176" customFormat="1" hidden="1" x14ac:dyDescent="0.15">
      <c r="A147" s="171"/>
      <c r="B147" s="369" t="s">
        <v>218</v>
      </c>
      <c r="C147" s="369"/>
      <c r="D147" s="369"/>
      <c r="E147" s="369"/>
      <c r="F147" s="369"/>
      <c r="G147" s="369"/>
      <c r="H147" s="369"/>
      <c r="I147" s="369"/>
      <c r="J147" s="369"/>
      <c r="K147" s="369"/>
      <c r="L147" s="369"/>
    </row>
    <row r="148" spans="1:12" s="238" customFormat="1" hidden="1" x14ac:dyDescent="0.15">
      <c r="A148" s="247" t="s">
        <v>279</v>
      </c>
      <c r="B148" s="247"/>
      <c r="C148" s="248"/>
      <c r="D148" s="248"/>
      <c r="E148" s="248"/>
      <c r="F148" s="248"/>
      <c r="G148" s="248"/>
      <c r="H148" s="248"/>
      <c r="I148" s="248"/>
      <c r="J148" s="248"/>
      <c r="K148" s="248"/>
    </row>
    <row r="149" spans="1:12" s="238" customFormat="1" hidden="1" x14ac:dyDescent="0.15">
      <c r="A149" s="241"/>
      <c r="B149" s="371" t="s">
        <v>280</v>
      </c>
      <c r="C149" s="371"/>
      <c r="D149" s="371"/>
      <c r="E149" s="371"/>
      <c r="F149" s="371"/>
      <c r="G149" s="371"/>
      <c r="H149" s="371"/>
      <c r="I149" s="371"/>
      <c r="J149" s="371"/>
      <c r="K149" s="371"/>
    </row>
    <row r="150" spans="1:12" s="238" customFormat="1" hidden="1" x14ac:dyDescent="0.15">
      <c r="A150" s="241"/>
      <c r="B150" s="371" t="s">
        <v>281</v>
      </c>
      <c r="C150" s="371"/>
      <c r="D150" s="371"/>
      <c r="E150" s="371"/>
      <c r="F150" s="371"/>
      <c r="G150" s="371"/>
      <c r="H150" s="371"/>
      <c r="I150" s="371"/>
      <c r="J150" s="371"/>
      <c r="K150" s="371"/>
    </row>
    <row r="151" spans="1:12" s="238" customFormat="1" hidden="1" x14ac:dyDescent="0.15">
      <c r="A151" s="241"/>
      <c r="B151" s="371" t="s">
        <v>284</v>
      </c>
      <c r="C151" s="371"/>
      <c r="D151" s="371"/>
      <c r="E151" s="371"/>
      <c r="F151" s="371"/>
      <c r="G151" s="371"/>
      <c r="H151" s="371"/>
      <c r="I151" s="371"/>
      <c r="J151" s="371"/>
      <c r="K151" s="371"/>
    </row>
    <row r="152" spans="1:12" s="238" customFormat="1" hidden="1" x14ac:dyDescent="0.15">
      <c r="A152" s="241"/>
      <c r="B152" s="371" t="s">
        <v>285</v>
      </c>
      <c r="C152" s="371"/>
      <c r="D152" s="371"/>
      <c r="E152" s="371"/>
      <c r="F152" s="371"/>
      <c r="G152" s="371"/>
      <c r="H152" s="371"/>
      <c r="I152" s="371"/>
      <c r="J152" s="371"/>
      <c r="K152" s="371"/>
    </row>
    <row r="153" spans="1:12" s="238" customFormat="1" hidden="1" x14ac:dyDescent="0.15">
      <c r="A153" s="241"/>
      <c r="B153" s="371" t="s">
        <v>282</v>
      </c>
      <c r="C153" s="371"/>
      <c r="D153" s="371"/>
      <c r="E153" s="371"/>
      <c r="F153" s="371"/>
      <c r="G153" s="371"/>
      <c r="H153" s="371"/>
      <c r="I153" s="371"/>
      <c r="J153" s="371"/>
      <c r="K153" s="371"/>
    </row>
    <row r="154" spans="1:12" s="238" customFormat="1" hidden="1" x14ac:dyDescent="0.15">
      <c r="A154" s="241"/>
      <c r="B154" s="371" t="s">
        <v>283</v>
      </c>
      <c r="C154" s="371"/>
      <c r="D154" s="371"/>
      <c r="E154" s="371"/>
      <c r="F154" s="371"/>
      <c r="G154" s="371"/>
      <c r="H154" s="371"/>
      <c r="I154" s="371"/>
      <c r="J154" s="371"/>
      <c r="K154" s="371"/>
    </row>
    <row r="155" spans="1:12" s="238" customFormat="1" hidden="1" x14ac:dyDescent="0.15">
      <c r="A155" s="244" t="s">
        <v>333</v>
      </c>
      <c r="B155" s="246"/>
      <c r="C155" s="246"/>
      <c r="D155" s="246"/>
      <c r="E155" s="246"/>
      <c r="F155" s="246"/>
      <c r="G155" s="246"/>
      <c r="H155" s="246"/>
      <c r="I155" s="246"/>
      <c r="J155" s="246"/>
      <c r="K155" s="246"/>
      <c r="L155" s="246"/>
    </row>
    <row r="156" spans="1:12" s="238" customFormat="1" hidden="1" x14ac:dyDescent="0.15">
      <c r="A156" s="241"/>
      <c r="B156" s="371" t="s">
        <v>428</v>
      </c>
      <c r="C156" s="371"/>
      <c r="D156" s="371"/>
      <c r="E156" s="371"/>
      <c r="F156" s="371"/>
      <c r="G156" s="371"/>
      <c r="H156" s="371"/>
      <c r="I156" s="371"/>
      <c r="J156" s="371"/>
      <c r="K156" s="371"/>
      <c r="L156" s="371"/>
    </row>
    <row r="157" spans="1:12" s="238" customFormat="1" hidden="1" x14ac:dyDescent="0.15">
      <c r="A157" s="241"/>
      <c r="B157" s="371" t="s">
        <v>289</v>
      </c>
      <c r="C157" s="371"/>
      <c r="D157" s="371"/>
      <c r="E157" s="371"/>
      <c r="F157" s="371"/>
      <c r="G157" s="371"/>
      <c r="H157" s="371"/>
      <c r="I157" s="371"/>
      <c r="J157" s="371"/>
      <c r="K157" s="371"/>
      <c r="L157" s="371"/>
    </row>
    <row r="158" spans="1:12" s="238" customFormat="1" hidden="1" x14ac:dyDescent="0.15">
      <c r="A158" s="241"/>
      <c r="B158" s="371" t="s">
        <v>290</v>
      </c>
      <c r="C158" s="371"/>
      <c r="D158" s="371"/>
      <c r="E158" s="371"/>
      <c r="F158" s="371"/>
      <c r="G158" s="371"/>
      <c r="H158" s="371"/>
      <c r="I158" s="371"/>
      <c r="J158" s="371"/>
      <c r="K158" s="371"/>
      <c r="L158" s="371"/>
    </row>
    <row r="159" spans="1:12" s="238" customFormat="1" hidden="1" x14ac:dyDescent="0.15">
      <c r="A159" s="241"/>
      <c r="B159" s="371" t="s">
        <v>286</v>
      </c>
      <c r="C159" s="371"/>
      <c r="D159" s="371"/>
      <c r="E159" s="371"/>
      <c r="F159" s="371"/>
      <c r="G159" s="371"/>
      <c r="H159" s="371"/>
      <c r="I159" s="371"/>
      <c r="J159" s="371"/>
      <c r="K159" s="371"/>
      <c r="L159" s="371"/>
    </row>
    <row r="160" spans="1:12" s="238" customFormat="1" hidden="1" x14ac:dyDescent="0.15">
      <c r="A160" s="241"/>
      <c r="B160" s="371" t="s">
        <v>287</v>
      </c>
      <c r="C160" s="371"/>
      <c r="D160" s="371"/>
      <c r="E160" s="371"/>
      <c r="F160" s="371"/>
      <c r="G160" s="371"/>
      <c r="H160" s="371"/>
      <c r="I160" s="371"/>
      <c r="J160" s="371"/>
      <c r="K160" s="371"/>
      <c r="L160" s="371"/>
    </row>
    <row r="161" spans="1:12" s="238" customFormat="1" hidden="1" x14ac:dyDescent="0.15">
      <c r="A161" s="241"/>
      <c r="B161" s="371" t="s">
        <v>288</v>
      </c>
      <c r="C161" s="371"/>
      <c r="D161" s="371"/>
      <c r="E161" s="371"/>
      <c r="F161" s="371"/>
      <c r="G161" s="371"/>
      <c r="H161" s="371"/>
      <c r="I161" s="371"/>
      <c r="J161" s="371"/>
      <c r="K161" s="371"/>
      <c r="L161" s="371"/>
    </row>
    <row r="162" spans="1:12" s="234" customFormat="1" hidden="1" x14ac:dyDescent="0.15">
      <c r="A162" s="177" t="s">
        <v>181</v>
      </c>
      <c r="B162" s="175"/>
      <c r="C162" s="175"/>
      <c r="D162" s="175"/>
      <c r="E162" s="175"/>
      <c r="F162" s="175"/>
      <c r="G162" s="175"/>
      <c r="H162" s="175"/>
      <c r="I162" s="175"/>
      <c r="J162" s="175"/>
      <c r="K162" s="175"/>
      <c r="L162" s="175"/>
    </row>
    <row r="163" spans="1:12" s="234" customFormat="1" hidden="1" x14ac:dyDescent="0.15">
      <c r="A163" s="171"/>
      <c r="B163" s="369" t="s">
        <v>306</v>
      </c>
      <c r="C163" s="369"/>
      <c r="D163" s="369"/>
      <c r="E163" s="369"/>
      <c r="F163" s="369"/>
      <c r="G163" s="369"/>
      <c r="H163" s="369"/>
      <c r="I163" s="369"/>
      <c r="J163" s="369"/>
      <c r="K163" s="369"/>
      <c r="L163" s="369"/>
    </row>
    <row r="164" spans="1:12" s="234" customFormat="1" hidden="1" x14ac:dyDescent="0.15">
      <c r="A164" s="171"/>
      <c r="B164" s="369" t="s">
        <v>481</v>
      </c>
      <c r="C164" s="369"/>
      <c r="D164" s="369"/>
      <c r="E164" s="369"/>
      <c r="F164" s="369"/>
      <c r="G164" s="369"/>
      <c r="H164" s="369"/>
      <c r="I164" s="369"/>
      <c r="J164" s="369"/>
      <c r="K164" s="369"/>
      <c r="L164" s="369"/>
    </row>
    <row r="165" spans="1:12" s="234" customFormat="1" hidden="1" x14ac:dyDescent="0.15">
      <c r="A165" s="171"/>
      <c r="B165" s="369" t="s">
        <v>174</v>
      </c>
      <c r="C165" s="369"/>
      <c r="D165" s="369"/>
      <c r="E165" s="369"/>
      <c r="F165" s="369"/>
      <c r="G165" s="369"/>
      <c r="H165" s="369"/>
      <c r="I165" s="369"/>
      <c r="J165" s="369"/>
      <c r="K165" s="369"/>
      <c r="L165" s="369"/>
    </row>
    <row r="166" spans="1:12" s="234" customFormat="1" hidden="1" x14ac:dyDescent="0.15">
      <c r="A166" s="171"/>
      <c r="B166" s="369" t="s">
        <v>169</v>
      </c>
      <c r="C166" s="369"/>
      <c r="D166" s="369"/>
      <c r="E166" s="369"/>
      <c r="F166" s="369"/>
      <c r="G166" s="369"/>
      <c r="H166" s="369"/>
      <c r="I166" s="369"/>
      <c r="J166" s="369"/>
      <c r="K166" s="369"/>
      <c r="L166" s="369"/>
    </row>
    <row r="167" spans="1:12" s="234" customFormat="1" hidden="1" x14ac:dyDescent="0.15">
      <c r="A167" s="171"/>
      <c r="B167" s="369" t="s">
        <v>132</v>
      </c>
      <c r="C167" s="369"/>
      <c r="D167" s="369"/>
      <c r="E167" s="369"/>
      <c r="F167" s="369"/>
      <c r="G167" s="369"/>
      <c r="H167" s="369"/>
      <c r="I167" s="369"/>
      <c r="J167" s="369"/>
      <c r="K167" s="369"/>
      <c r="L167" s="369"/>
    </row>
    <row r="168" spans="1:12" s="234" customFormat="1" hidden="1" x14ac:dyDescent="0.15">
      <c r="A168" s="171"/>
      <c r="B168" s="369" t="s">
        <v>133</v>
      </c>
      <c r="C168" s="369"/>
      <c r="D168" s="369"/>
      <c r="E168" s="369"/>
      <c r="F168" s="369"/>
      <c r="G168" s="369"/>
      <c r="H168" s="369"/>
      <c r="I168" s="369"/>
      <c r="J168" s="369"/>
      <c r="K168" s="369"/>
      <c r="L168" s="369"/>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3">
    <mergeCell ref="A46:C46"/>
    <mergeCell ref="D61:E61"/>
    <mergeCell ref="D62:E62"/>
    <mergeCell ref="D63:E63"/>
    <mergeCell ref="D64:E64"/>
    <mergeCell ref="D65:E65"/>
    <mergeCell ref="C50:D50"/>
    <mergeCell ref="D79:E79"/>
    <mergeCell ref="B164:L164"/>
    <mergeCell ref="B124:L124"/>
    <mergeCell ref="D71:E71"/>
    <mergeCell ref="D72:E72"/>
    <mergeCell ref="D73:E73"/>
    <mergeCell ref="D74:E74"/>
    <mergeCell ref="D75:E75"/>
    <mergeCell ref="D76:E76"/>
    <mergeCell ref="D77:E77"/>
    <mergeCell ref="A83:L83"/>
    <mergeCell ref="B84:L84"/>
    <mergeCell ref="B85:L85"/>
    <mergeCell ref="B86:L86"/>
    <mergeCell ref="A87:L87"/>
    <mergeCell ref="C48:D48"/>
    <mergeCell ref="C49:D49"/>
    <mergeCell ref="D66:E66"/>
    <mergeCell ref="D67:E67"/>
    <mergeCell ref="D68:E68"/>
    <mergeCell ref="D78:E78"/>
    <mergeCell ref="D69:E69"/>
    <mergeCell ref="B95:L95"/>
    <mergeCell ref="B96:L96"/>
    <mergeCell ref="B97:L97"/>
    <mergeCell ref="A98:B98"/>
    <mergeCell ref="I69:J69"/>
    <mergeCell ref="A82:B82"/>
    <mergeCell ref="B99:L99"/>
    <mergeCell ref="B100:L100"/>
    <mergeCell ref="B88:L88"/>
    <mergeCell ref="B91:L91"/>
    <mergeCell ref="A92:L92"/>
    <mergeCell ref="B93:L93"/>
    <mergeCell ref="B94:L94"/>
    <mergeCell ref="B90:L90"/>
    <mergeCell ref="B89:L89"/>
    <mergeCell ref="B108:L108"/>
    <mergeCell ref="A109:B109"/>
    <mergeCell ref="B110:L110"/>
    <mergeCell ref="B111:L111"/>
    <mergeCell ref="B112:L112"/>
    <mergeCell ref="B113:L113"/>
    <mergeCell ref="B101:L101"/>
    <mergeCell ref="B102:L102"/>
    <mergeCell ref="A103:B103"/>
    <mergeCell ref="B105:L105"/>
    <mergeCell ref="B106:L106"/>
    <mergeCell ref="B107:L107"/>
    <mergeCell ref="B104:L104"/>
    <mergeCell ref="B114:L114"/>
    <mergeCell ref="B115:L115"/>
    <mergeCell ref="A116:B116"/>
    <mergeCell ref="B117:L117"/>
    <mergeCell ref="B118:L118"/>
    <mergeCell ref="B120:L120"/>
    <mergeCell ref="B163:L163"/>
    <mergeCell ref="B123:L123"/>
    <mergeCell ref="B126:L126"/>
    <mergeCell ref="B127:L127"/>
    <mergeCell ref="B128:L128"/>
    <mergeCell ref="B138:L138"/>
    <mergeCell ref="B139:L139"/>
    <mergeCell ref="A140:B140"/>
    <mergeCell ref="B141:L141"/>
    <mergeCell ref="B147:L147"/>
    <mergeCell ref="B142:L142"/>
    <mergeCell ref="B143:L143"/>
    <mergeCell ref="B149:K149"/>
    <mergeCell ref="B150:K150"/>
    <mergeCell ref="B151:K151"/>
    <mergeCell ref="B152:K152"/>
    <mergeCell ref="B129:L129"/>
    <mergeCell ref="B165:L165"/>
    <mergeCell ref="B166:L166"/>
    <mergeCell ref="B167:L167"/>
    <mergeCell ref="B168:L168"/>
    <mergeCell ref="B121:L121"/>
    <mergeCell ref="B135:L135"/>
    <mergeCell ref="B136:L136"/>
    <mergeCell ref="B137:L137"/>
    <mergeCell ref="B122:L122"/>
    <mergeCell ref="B157:L157"/>
    <mergeCell ref="B158:L158"/>
    <mergeCell ref="B159:L159"/>
    <mergeCell ref="B160:L160"/>
    <mergeCell ref="B161:L161"/>
    <mergeCell ref="B153:K153"/>
    <mergeCell ref="B146:L146"/>
    <mergeCell ref="B130:L130"/>
    <mergeCell ref="B132:L132"/>
    <mergeCell ref="B133:L133"/>
    <mergeCell ref="B156:L156"/>
    <mergeCell ref="B145:L145"/>
    <mergeCell ref="B154:K154"/>
    <mergeCell ref="B144:L144"/>
  </mergeCells>
  <phoneticPr fontId="0" type="noConversion"/>
  <dataValidations count="1">
    <dataValidation type="list" allowBlank="1" showInputMessage="1" showErrorMessage="1" sqref="B55:B56" xr:uid="{00000000-0002-0000-0500-000000000000}">
      <formula1>$B$61:$B$69</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58"/>
  <sheetViews>
    <sheetView showGridLines="0" topLeftCell="B104" zoomScaleNormal="100" workbookViewId="0">
      <selection activeCell="C52" sqref="C52"/>
    </sheetView>
  </sheetViews>
  <sheetFormatPr baseColWidth="10" defaultColWidth="7.6640625" defaultRowHeight="13" x14ac:dyDescent="0.15"/>
  <cols>
    <col min="1" max="1" width="12.1640625" style="3" customWidth="1"/>
    <col min="2" max="5" width="10.5" style="3" customWidth="1"/>
    <col min="6" max="6" width="11.83203125" style="3" customWidth="1"/>
    <col min="7" max="8" width="10.5" style="3" customWidth="1"/>
    <col min="9" max="9" width="7.6640625" style="3" customWidth="1"/>
    <col min="10" max="16384" width="7.6640625" style="3"/>
  </cols>
  <sheetData>
    <row r="1" spans="1:8" hidden="1" x14ac:dyDescent="0.15">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x14ac:dyDescent="0.15">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x14ac:dyDescent="0.15">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x14ac:dyDescent="0.15">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x14ac:dyDescent="0.15">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x14ac:dyDescent="0.15">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x14ac:dyDescent="0.15">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x14ac:dyDescent="0.15">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x14ac:dyDescent="0.15">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x14ac:dyDescent="0.15">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x14ac:dyDescent="0.15">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x14ac:dyDescent="0.15">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x14ac:dyDescent="0.15">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x14ac:dyDescent="0.15">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x14ac:dyDescent="0.15">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x14ac:dyDescent="0.15">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x14ac:dyDescent="0.15">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x14ac:dyDescent="0.15">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x14ac:dyDescent="0.15">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x14ac:dyDescent="0.15">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x14ac:dyDescent="0.15">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x14ac:dyDescent="0.15">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x14ac:dyDescent="0.15">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x14ac:dyDescent="0.15">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x14ac:dyDescent="0.15">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x14ac:dyDescent="0.15">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x14ac:dyDescent="0.15">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x14ac:dyDescent="0.15">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x14ac:dyDescent="0.15">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x14ac:dyDescent="0.15">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x14ac:dyDescent="0.15">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x14ac:dyDescent="0.15">
      <c r="A32" s="64" t="str">
        <f>Constants!A32</f>
        <v>Proxy Types:</v>
      </c>
      <c r="B32" s="64" t="s">
        <v>308</v>
      </c>
      <c r="C32" s="64" t="str">
        <f>Constants!C32</f>
        <v xml:space="preserve"> </v>
      </c>
      <c r="D32" s="64" t="str">
        <f>Constants!D32</f>
        <v xml:space="preserve"> </v>
      </c>
      <c r="E32" s="64" t="str">
        <f>Constants!E32</f>
        <v>Not tested</v>
      </c>
      <c r="F32" s="64" t="str">
        <f>Constants!F32</f>
        <v xml:space="preserve"> </v>
      </c>
      <c r="G32" s="8"/>
      <c r="H32" s="31"/>
    </row>
    <row r="33" spans="1:11" hidden="1" x14ac:dyDescent="0.15">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x14ac:dyDescent="0.15">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x14ac:dyDescent="0.15">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x14ac:dyDescent="0.15">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x14ac:dyDescent="0.15">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x14ac:dyDescent="0.15">
      <c r="A38" s="64" t="str">
        <f>Constants!A38</f>
        <v>Sizes:</v>
      </c>
      <c r="B38" s="64" t="str">
        <f>Constants!B38</f>
        <v>VS</v>
      </c>
      <c r="C38" s="64" t="str">
        <f>Constants!C38</f>
        <v>S</v>
      </c>
      <c r="D38" s="64" t="str">
        <f>Constants!D38</f>
        <v>M</v>
      </c>
      <c r="E38" s="64" t="str">
        <f>Constants!E38</f>
        <v>L</v>
      </c>
      <c r="F38" s="64" t="str">
        <f>Constants!F38</f>
        <v>VL</v>
      </c>
      <c r="G38" s="8"/>
      <c r="H38" s="31"/>
    </row>
    <row r="39" spans="1:11" hidden="1" x14ac:dyDescent="0.15">
      <c r="A39" s="64" t="str">
        <f>Constants!A39</f>
        <v>upper</v>
      </c>
      <c r="B39" s="64">
        <f>Constants!B39</f>
        <v>-1.5</v>
      </c>
      <c r="C39" s="64">
        <f>Constants!C39</f>
        <v>-0.5</v>
      </c>
      <c r="D39" s="64">
        <f>Constants!D39</f>
        <v>0.5</v>
      </c>
      <c r="E39" s="64">
        <f>Constants!E39</f>
        <v>1.5</v>
      </c>
      <c r="F39" s="64">
        <f>Constants!F39</f>
        <v>99999</v>
      </c>
      <c r="G39" s="8"/>
      <c r="H39" s="31"/>
    </row>
    <row r="40" spans="1:11" hidden="1" x14ac:dyDescent="0.15">
      <c r="A40" s="64" t="str">
        <f>Constants!A40</f>
        <v>mid</v>
      </c>
      <c r="B40" s="64">
        <f>Constants!B40</f>
        <v>-2</v>
      </c>
      <c r="C40" s="64">
        <f>Constants!C40</f>
        <v>-1</v>
      </c>
      <c r="D40" s="64">
        <f>Constants!D40</f>
        <v>0</v>
      </c>
      <c r="E40" s="64">
        <f>Constants!E40</f>
        <v>1</v>
      </c>
      <c r="F40" s="64">
        <f>Constants!F40</f>
        <v>2</v>
      </c>
      <c r="G40" s="8"/>
      <c r="H40" s="31"/>
    </row>
    <row r="41" spans="1:11" hidden="1" x14ac:dyDescent="0.15">
      <c r="A41" s="64" t="str">
        <f>Constants!A41</f>
        <v>lower</v>
      </c>
      <c r="B41" s="64">
        <f>Constants!B41</f>
        <v>0</v>
      </c>
      <c r="C41" s="64">
        <f>Constants!C41</f>
        <v>-1.5</v>
      </c>
      <c r="D41" s="64">
        <f>Constants!D41</f>
        <v>-0.5</v>
      </c>
      <c r="E41" s="64">
        <f>Constants!E41</f>
        <v>0.5</v>
      </c>
      <c r="F41" s="64">
        <f>Constants!F41</f>
        <v>1.5</v>
      </c>
      <c r="G41" s="8"/>
      <c r="H41" s="31"/>
    </row>
    <row r="42" spans="1:11" customFormat="1" hidden="1" x14ac:dyDescent="0.15">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x14ac:dyDescent="0.15">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idden="1" x14ac:dyDescent="0.15"/>
    <row r="45" spans="1:11" ht="20" x14ac:dyDescent="0.2">
      <c r="A45" s="379" t="s">
        <v>27</v>
      </c>
      <c r="B45" s="379"/>
      <c r="C45" s="379"/>
      <c r="D45" s="1"/>
      <c r="E45" s="1"/>
      <c r="F45" s="1"/>
      <c r="G45" s="1"/>
      <c r="H45" s="1"/>
    </row>
    <row r="46" spans="1:11" ht="10" customHeight="1" x14ac:dyDescent="0.2">
      <c r="A46" s="1"/>
      <c r="B46" s="1"/>
      <c r="C46" s="1"/>
      <c r="D46" s="1"/>
      <c r="E46" s="1"/>
      <c r="F46" s="1"/>
      <c r="G46" s="1"/>
      <c r="H46" s="1"/>
    </row>
    <row r="47" spans="1:11" s="49" customFormat="1" x14ac:dyDescent="0.15">
      <c r="A47" s="62" t="s">
        <v>78</v>
      </c>
      <c r="B47" s="62"/>
      <c r="C47" s="62" t="str">
        <f>Description!B3</f>
        <v>Assignment 2</v>
      </c>
      <c r="D47" s="62" t="str">
        <f>CONCATENATE("CA",C47,".xls")</f>
        <v>CAAssignment 2.xls</v>
      </c>
      <c r="E47" s="62"/>
      <c r="F47" s="62"/>
      <c r="G47" s="62"/>
      <c r="H47" s="62"/>
    </row>
    <row r="48" spans="1:11" s="49" customFormat="1" x14ac:dyDescent="0.15">
      <c r="A48" s="62" t="s">
        <v>79</v>
      </c>
      <c r="B48" s="62"/>
      <c r="C48" s="62">
        <v>5</v>
      </c>
      <c r="D48" s="62" t="str">
        <f>CONCATENATE("CA",C48,".xls")</f>
        <v>CA5.xls</v>
      </c>
      <c r="E48" s="62"/>
      <c r="F48" s="62"/>
      <c r="G48" s="62"/>
      <c r="H48" s="62"/>
    </row>
    <row r="49" spans="1:13" ht="10" customHeight="1" x14ac:dyDescent="0.2">
      <c r="A49" s="1"/>
      <c r="B49" s="1"/>
      <c r="C49" s="1"/>
      <c r="D49" s="1"/>
      <c r="E49" s="1"/>
      <c r="F49" s="1"/>
      <c r="G49" s="1"/>
      <c r="H49" s="1"/>
    </row>
    <row r="50" spans="1:13" s="79" customFormat="1" ht="18" x14ac:dyDescent="0.2">
      <c r="A50" s="381" t="s">
        <v>38</v>
      </c>
      <c r="B50" s="381"/>
      <c r="C50" s="381"/>
      <c r="D50" s="36" t="str">
        <f>D48</f>
        <v>CA5.xls</v>
      </c>
      <c r="E50" s="36"/>
      <c r="F50" s="36"/>
      <c r="G50" s="36"/>
      <c r="H50" s="36"/>
    </row>
    <row r="51" spans="1:13" x14ac:dyDescent="0.15">
      <c r="A51" s="2" t="s">
        <v>186</v>
      </c>
      <c r="C51" s="2" t="s">
        <v>86</v>
      </c>
      <c r="D51" s="2" t="s">
        <v>87</v>
      </c>
      <c r="E51" s="2" t="s">
        <v>375</v>
      </c>
    </row>
    <row r="52" spans="1:13" x14ac:dyDescent="0.15">
      <c r="A52" s="49" t="s">
        <v>367</v>
      </c>
      <c r="B52" s="49"/>
      <c r="C52" s="50"/>
      <c r="D52" s="50"/>
      <c r="E52" s="50"/>
      <c r="G52" s="49"/>
      <c r="H52" s="49"/>
    </row>
    <row r="53" spans="1:13" x14ac:dyDescent="0.15">
      <c r="A53" s="49" t="s">
        <v>368</v>
      </c>
      <c r="B53" s="49"/>
      <c r="C53" s="50"/>
      <c r="D53" s="50"/>
      <c r="E53" s="50"/>
      <c r="G53" s="49"/>
      <c r="H53" s="49"/>
    </row>
    <row r="54" spans="1:13" x14ac:dyDescent="0.15">
      <c r="A54" s="49" t="s">
        <v>369</v>
      </c>
      <c r="B54" s="49"/>
      <c r="C54" s="50"/>
      <c r="D54" s="50"/>
      <c r="E54" s="50"/>
      <c r="G54" s="49"/>
      <c r="H54" s="49"/>
    </row>
    <row r="55" spans="1:13" x14ac:dyDescent="0.15">
      <c r="A55" s="49" t="s">
        <v>370</v>
      </c>
      <c r="B55" s="49"/>
      <c r="C55" s="50"/>
      <c r="D55" s="50"/>
      <c r="E55" s="50"/>
      <c r="G55" s="49"/>
      <c r="H55" s="49"/>
    </row>
    <row r="56" spans="1:13" x14ac:dyDescent="0.15">
      <c r="A56" s="164" t="s">
        <v>371</v>
      </c>
      <c r="B56" s="49"/>
      <c r="C56" s="50"/>
      <c r="D56" s="50"/>
      <c r="E56" s="50"/>
      <c r="G56" s="49"/>
      <c r="H56" s="49"/>
    </row>
    <row r="57" spans="1:13" x14ac:dyDescent="0.15">
      <c r="A57" s="164" t="s">
        <v>334</v>
      </c>
      <c r="B57" s="49"/>
      <c r="C57" s="50"/>
      <c r="D57" s="51"/>
      <c r="E57" s="82"/>
      <c r="G57" s="49"/>
      <c r="H57" s="49"/>
    </row>
    <row r="58" spans="1:13" x14ac:dyDescent="0.15">
      <c r="C58" s="2"/>
      <c r="D58" s="2"/>
      <c r="E58" s="2"/>
    </row>
    <row r="59" spans="1:13" hidden="1" x14ac:dyDescent="0.15">
      <c r="A59" s="3" t="s">
        <v>297</v>
      </c>
      <c r="C59" s="2" t="s">
        <v>86</v>
      </c>
      <c r="D59" s="2" t="s">
        <v>87</v>
      </c>
      <c r="E59" s="2" t="s">
        <v>375</v>
      </c>
    </row>
    <row r="60" spans="1:13" hidden="1" x14ac:dyDescent="0.15">
      <c r="A60" s="164" t="s">
        <v>298</v>
      </c>
      <c r="B60" s="49"/>
      <c r="C60" s="50"/>
      <c r="D60" s="50"/>
      <c r="E60" s="50">
        <v>0</v>
      </c>
      <c r="G60" s="49"/>
      <c r="H60" s="49"/>
    </row>
    <row r="61" spans="1:13" hidden="1" x14ac:dyDescent="0.15">
      <c r="A61" s="164" t="s">
        <v>299</v>
      </c>
      <c r="B61" s="49"/>
      <c r="C61" s="50"/>
      <c r="D61" s="50"/>
      <c r="E61" s="50">
        <v>0</v>
      </c>
      <c r="G61" s="49"/>
      <c r="H61" s="49"/>
    </row>
    <row r="62" spans="1:13" hidden="1" x14ac:dyDescent="0.15">
      <c r="A62" s="164" t="s">
        <v>296</v>
      </c>
      <c r="B62" s="49"/>
      <c r="C62" s="50"/>
      <c r="D62" s="51"/>
      <c r="E62" s="82">
        <v>0</v>
      </c>
      <c r="G62" s="49"/>
      <c r="H62" s="49"/>
    </row>
    <row r="63" spans="1:13" hidden="1" x14ac:dyDescent="0.15">
      <c r="C63" s="47"/>
      <c r="D63" s="47"/>
      <c r="E63" s="2"/>
    </row>
    <row r="64" spans="1:13" ht="14" x14ac:dyDescent="0.15">
      <c r="A64" s="2" t="s">
        <v>188</v>
      </c>
      <c r="B64" s="2"/>
      <c r="C64" s="47" t="s">
        <v>86</v>
      </c>
      <c r="D64" s="47" t="s">
        <v>87</v>
      </c>
      <c r="E64" s="2" t="s">
        <v>376</v>
      </c>
      <c r="F64" s="2" t="s">
        <v>377</v>
      </c>
      <c r="H64" s="2"/>
      <c r="I64" s="225"/>
      <c r="J64" s="225"/>
      <c r="K64" s="225"/>
      <c r="L64" s="225"/>
      <c r="M64" s="225"/>
    </row>
    <row r="65" spans="1:14" x14ac:dyDescent="0.15">
      <c r="A65" s="64" t="str">
        <f>B4</f>
        <v>Analysis</v>
      </c>
      <c r="C65" s="63"/>
      <c r="D65" s="7">
        <v>0</v>
      </c>
      <c r="E65" s="7">
        <v>0</v>
      </c>
      <c r="F65" s="25">
        <v>0</v>
      </c>
      <c r="I65"/>
      <c r="J65"/>
      <c r="K65"/>
      <c r="L65"/>
      <c r="M65"/>
      <c r="N65"/>
    </row>
    <row r="66" spans="1:14" ht="14" x14ac:dyDescent="0.15">
      <c r="A66" s="64" t="str">
        <f t="shared" ref="A66:A75" si="0">B5</f>
        <v>Architecture</v>
      </c>
      <c r="C66" s="63"/>
      <c r="D66" s="7">
        <v>0</v>
      </c>
      <c r="E66" s="7">
        <v>0</v>
      </c>
      <c r="F66" s="25">
        <v>0</v>
      </c>
      <c r="I66" s="242"/>
      <c r="J66" s="242"/>
      <c r="K66" s="242"/>
      <c r="L66" s="242"/>
      <c r="M66" s="242"/>
      <c r="N66"/>
    </row>
    <row r="67" spans="1:14" ht="14" x14ac:dyDescent="0.15">
      <c r="A67" s="64" t="str">
        <f t="shared" si="0"/>
        <v>Project planning</v>
      </c>
      <c r="C67" s="63"/>
      <c r="D67" s="7">
        <v>0</v>
      </c>
      <c r="E67" s="7">
        <v>0</v>
      </c>
      <c r="F67" s="25">
        <v>0</v>
      </c>
      <c r="I67" s="243"/>
      <c r="J67" s="242"/>
      <c r="K67" s="242"/>
      <c r="L67" s="242"/>
      <c r="M67" s="242"/>
      <c r="N67"/>
    </row>
    <row r="68" spans="1:14" ht="14" x14ac:dyDescent="0.15">
      <c r="A68" s="64" t="str">
        <f t="shared" si="0"/>
        <v>Interation planning</v>
      </c>
      <c r="C68" s="63"/>
      <c r="D68" s="7">
        <v>0</v>
      </c>
      <c r="E68" s="7">
        <v>0</v>
      </c>
      <c r="F68" s="25">
        <v>0</v>
      </c>
      <c r="I68" s="242"/>
      <c r="J68" s="242"/>
      <c r="K68" s="242"/>
      <c r="L68" s="242"/>
      <c r="M68" s="242"/>
      <c r="N68"/>
    </row>
    <row r="69" spans="1:14" ht="14" x14ac:dyDescent="0.15">
      <c r="A69" s="64" t="str">
        <f t="shared" si="0"/>
        <v>Construction</v>
      </c>
      <c r="C69" s="63"/>
      <c r="D69" s="7">
        <v>0</v>
      </c>
      <c r="E69" s="7">
        <v>0</v>
      </c>
      <c r="F69" s="25">
        <v>0</v>
      </c>
      <c r="I69" s="242"/>
      <c r="J69" s="242"/>
      <c r="K69" s="242"/>
      <c r="L69" s="242"/>
      <c r="M69" s="242"/>
      <c r="N69"/>
    </row>
    <row r="70" spans="1:14" ht="14" x14ac:dyDescent="0.15">
      <c r="A70" s="64" t="str">
        <f t="shared" si="0"/>
        <v>Refactoring</v>
      </c>
      <c r="C70" s="63"/>
      <c r="D70" s="7">
        <v>0</v>
      </c>
      <c r="E70" s="7">
        <v>0</v>
      </c>
      <c r="F70" s="25">
        <v>0</v>
      </c>
      <c r="I70" s="242"/>
      <c r="J70" s="242"/>
      <c r="K70" s="242"/>
      <c r="L70" s="242"/>
      <c r="M70" s="242"/>
      <c r="N70"/>
    </row>
    <row r="71" spans="1:14" ht="14" x14ac:dyDescent="0.15">
      <c r="A71" s="64" t="str">
        <f t="shared" si="0"/>
        <v>Review</v>
      </c>
      <c r="C71" s="63"/>
      <c r="D71" s="7">
        <v>0</v>
      </c>
      <c r="E71" s="7">
        <v>0</v>
      </c>
      <c r="F71" s="25">
        <v>0</v>
      </c>
      <c r="I71" s="242"/>
      <c r="J71" s="242"/>
      <c r="K71" s="242"/>
      <c r="L71" s="242"/>
      <c r="M71" s="242"/>
      <c r="N71"/>
    </row>
    <row r="72" spans="1:14" x14ac:dyDescent="0.15">
      <c r="A72" s="64" t="str">
        <f t="shared" si="0"/>
        <v>Integration test</v>
      </c>
      <c r="C72" s="63"/>
      <c r="D72" s="7">
        <v>0</v>
      </c>
      <c r="E72" s="7">
        <v>0</v>
      </c>
      <c r="F72" s="25">
        <v>0</v>
      </c>
    </row>
    <row r="73" spans="1:14" x14ac:dyDescent="0.15">
      <c r="A73" s="64" t="str">
        <f t="shared" si="0"/>
        <v>Repatterning</v>
      </c>
      <c r="C73" s="63"/>
      <c r="D73" s="7">
        <v>0</v>
      </c>
      <c r="E73" s="7">
        <v>0</v>
      </c>
      <c r="F73" s="25">
        <v>0</v>
      </c>
    </row>
    <row r="74" spans="1:14" x14ac:dyDescent="0.15">
      <c r="A74" s="64" t="str">
        <f t="shared" si="0"/>
        <v>Postmortem</v>
      </c>
      <c r="C74" s="63"/>
      <c r="D74" s="7">
        <v>0</v>
      </c>
      <c r="E74" s="7">
        <v>0</v>
      </c>
      <c r="F74" s="25">
        <v>0</v>
      </c>
    </row>
    <row r="75" spans="1:14" x14ac:dyDescent="0.15">
      <c r="A75" s="64" t="str">
        <f t="shared" si="0"/>
        <v>Sandbox</v>
      </c>
      <c r="C75" s="63"/>
      <c r="D75" s="7">
        <v>0</v>
      </c>
      <c r="E75" s="7">
        <v>0</v>
      </c>
      <c r="F75" s="25">
        <v>0</v>
      </c>
    </row>
    <row r="76" spans="1:14" x14ac:dyDescent="0.15">
      <c r="A76" s="64" t="s">
        <v>190</v>
      </c>
      <c r="C76" s="7">
        <v>0</v>
      </c>
      <c r="D76" s="7">
        <v>0</v>
      </c>
      <c r="E76" s="23">
        <f>SUM(E65:E75)</f>
        <v>0</v>
      </c>
      <c r="F76" s="25">
        <v>0</v>
      </c>
    </row>
    <row r="77" spans="1:14" x14ac:dyDescent="0.15">
      <c r="A77" s="2"/>
      <c r="B77" s="2"/>
      <c r="C77" s="47"/>
      <c r="D77" s="47"/>
      <c r="F77" s="2"/>
      <c r="H77" s="2"/>
    </row>
    <row r="78" spans="1:14" x14ac:dyDescent="0.15">
      <c r="A78" s="2" t="s">
        <v>372</v>
      </c>
      <c r="C78" s="8"/>
      <c r="D78" s="224"/>
      <c r="E78" s="2" t="s">
        <v>375</v>
      </c>
      <c r="F78" s="2" t="s">
        <v>377</v>
      </c>
    </row>
    <row r="79" spans="1:14" x14ac:dyDescent="0.15">
      <c r="A79" s="3" t="str">
        <f>B4</f>
        <v>Analysis</v>
      </c>
      <c r="C79" s="8"/>
      <c r="D79" s="63"/>
      <c r="E79" s="7">
        <v>0</v>
      </c>
      <c r="F79" s="25">
        <f>IF(E79=0,0,E79/$E$90)</f>
        <v>0</v>
      </c>
    </row>
    <row r="80" spans="1:14" x14ac:dyDescent="0.15">
      <c r="A80" s="3" t="str">
        <f t="shared" ref="A80:A89" si="1">B5</f>
        <v>Architecture</v>
      </c>
      <c r="C80" s="8"/>
      <c r="D80" s="63"/>
      <c r="E80" s="7">
        <v>0</v>
      </c>
      <c r="F80" s="25">
        <f t="shared" ref="F80:F90" si="2">IF(E80=0,0,E80/$E$90)</f>
        <v>0</v>
      </c>
    </row>
    <row r="81" spans="1:8" x14ac:dyDescent="0.15">
      <c r="A81" s="3" t="str">
        <f t="shared" si="1"/>
        <v>Project planning</v>
      </c>
      <c r="B81" s="8"/>
      <c r="C81" s="8"/>
      <c r="D81" s="63"/>
      <c r="E81" s="7">
        <v>0</v>
      </c>
      <c r="F81" s="25">
        <f t="shared" si="2"/>
        <v>0</v>
      </c>
      <c r="H81" s="8"/>
    </row>
    <row r="82" spans="1:8" x14ac:dyDescent="0.15">
      <c r="A82" s="3" t="str">
        <f t="shared" si="1"/>
        <v>Interation planning</v>
      </c>
      <c r="C82" s="8"/>
      <c r="D82" s="63"/>
      <c r="E82" s="7">
        <v>0</v>
      </c>
      <c r="F82" s="25">
        <f t="shared" si="2"/>
        <v>0</v>
      </c>
    </row>
    <row r="83" spans="1:8" x14ac:dyDescent="0.15">
      <c r="A83" s="3" t="str">
        <f t="shared" si="1"/>
        <v>Construction</v>
      </c>
      <c r="C83" s="8"/>
      <c r="D83" s="63"/>
      <c r="E83" s="7">
        <v>0</v>
      </c>
      <c r="F83" s="25">
        <f t="shared" si="2"/>
        <v>0</v>
      </c>
    </row>
    <row r="84" spans="1:8" x14ac:dyDescent="0.15">
      <c r="A84" s="3" t="str">
        <f t="shared" si="1"/>
        <v>Refactoring</v>
      </c>
      <c r="C84" s="8"/>
      <c r="D84" s="63"/>
      <c r="E84" s="7">
        <v>0</v>
      </c>
      <c r="F84" s="25">
        <f t="shared" si="2"/>
        <v>0</v>
      </c>
    </row>
    <row r="85" spans="1:8" x14ac:dyDescent="0.15">
      <c r="A85" s="3" t="str">
        <f t="shared" si="1"/>
        <v>Review</v>
      </c>
      <c r="C85" s="8"/>
      <c r="D85" s="63"/>
      <c r="E85" s="7">
        <v>0</v>
      </c>
      <c r="F85" s="25">
        <f t="shared" si="2"/>
        <v>0</v>
      </c>
    </row>
    <row r="86" spans="1:8" x14ac:dyDescent="0.15">
      <c r="A86" s="3" t="str">
        <f t="shared" si="1"/>
        <v>Integration test</v>
      </c>
      <c r="C86" s="8"/>
      <c r="D86" s="63"/>
      <c r="E86" s="7">
        <v>0</v>
      </c>
      <c r="F86" s="25">
        <f t="shared" si="2"/>
        <v>0</v>
      </c>
    </row>
    <row r="87" spans="1:8" x14ac:dyDescent="0.15">
      <c r="A87" s="3" t="str">
        <f t="shared" si="1"/>
        <v>Repatterning</v>
      </c>
      <c r="C87" s="8"/>
      <c r="D87" s="63"/>
      <c r="E87" s="7">
        <v>0</v>
      </c>
      <c r="F87" s="25">
        <f t="shared" si="2"/>
        <v>0</v>
      </c>
    </row>
    <row r="88" spans="1:8" x14ac:dyDescent="0.15">
      <c r="A88" s="3" t="str">
        <f t="shared" si="1"/>
        <v>Postmortem</v>
      </c>
      <c r="C88" s="8"/>
      <c r="D88" s="63"/>
      <c r="E88" s="7">
        <v>0</v>
      </c>
      <c r="F88" s="25">
        <f t="shared" si="2"/>
        <v>0</v>
      </c>
    </row>
    <row r="89" spans="1:8" x14ac:dyDescent="0.15">
      <c r="A89" s="3" t="str">
        <f t="shared" si="1"/>
        <v>Sandbox</v>
      </c>
      <c r="C89" s="8"/>
      <c r="D89" s="8"/>
      <c r="E89" s="7">
        <v>0</v>
      </c>
      <c r="F89" s="25">
        <f t="shared" si="2"/>
        <v>0</v>
      </c>
    </row>
    <row r="90" spans="1:8" x14ac:dyDescent="0.15">
      <c r="A90" s="164" t="s">
        <v>190</v>
      </c>
      <c r="B90" s="2"/>
      <c r="C90" s="47"/>
      <c r="D90" s="209"/>
      <c r="E90" s="23">
        <f>SUM(E79:E89)</f>
        <v>0</v>
      </c>
      <c r="F90" s="25">
        <f t="shared" si="2"/>
        <v>0</v>
      </c>
      <c r="H90" s="2"/>
    </row>
    <row r="91" spans="1:8" x14ac:dyDescent="0.15">
      <c r="C91" s="8"/>
      <c r="D91" s="63"/>
    </row>
    <row r="92" spans="1:8" x14ac:dyDescent="0.15">
      <c r="A92" s="2" t="s">
        <v>373</v>
      </c>
      <c r="C92" s="8"/>
      <c r="D92" s="224"/>
      <c r="E92" s="2" t="s">
        <v>375</v>
      </c>
      <c r="F92" s="2" t="s">
        <v>377</v>
      </c>
    </row>
    <row r="93" spans="1:8" x14ac:dyDescent="0.15">
      <c r="A93" s="3" t="str">
        <f>B4</f>
        <v>Analysis</v>
      </c>
      <c r="C93" s="8"/>
      <c r="D93" s="63"/>
      <c r="E93" s="7">
        <v>0</v>
      </c>
      <c r="F93" s="25">
        <f>IF(E93=0,0,E93/$E$104)</f>
        <v>0</v>
      </c>
    </row>
    <row r="94" spans="1:8" x14ac:dyDescent="0.15">
      <c r="A94" s="3" t="str">
        <f t="shared" ref="A94:A103" si="3">B5</f>
        <v>Architecture</v>
      </c>
      <c r="C94" s="8"/>
      <c r="D94" s="63"/>
      <c r="E94" s="7">
        <v>0</v>
      </c>
      <c r="F94" s="25">
        <f t="shared" ref="F94:F104" si="4">IF(E94=0,0,E94/$E$104)</f>
        <v>0</v>
      </c>
    </row>
    <row r="95" spans="1:8" x14ac:dyDescent="0.15">
      <c r="A95" s="3" t="str">
        <f t="shared" si="3"/>
        <v>Project planning</v>
      </c>
      <c r="C95" s="8"/>
      <c r="D95" s="63"/>
      <c r="E95" s="7">
        <v>0</v>
      </c>
      <c r="F95" s="25">
        <f t="shared" si="4"/>
        <v>0</v>
      </c>
    </row>
    <row r="96" spans="1:8" x14ac:dyDescent="0.15">
      <c r="A96" s="3" t="str">
        <f t="shared" si="3"/>
        <v>Interation planning</v>
      </c>
      <c r="C96" s="8"/>
      <c r="D96" s="63"/>
      <c r="E96" s="7">
        <v>0</v>
      </c>
      <c r="F96" s="25">
        <f t="shared" si="4"/>
        <v>0</v>
      </c>
    </row>
    <row r="97" spans="1:9" x14ac:dyDescent="0.15">
      <c r="A97" s="3" t="str">
        <f t="shared" si="3"/>
        <v>Construction</v>
      </c>
      <c r="C97" s="8"/>
      <c r="D97" s="63"/>
      <c r="E97" s="7">
        <v>0</v>
      </c>
      <c r="F97" s="25">
        <f t="shared" si="4"/>
        <v>0</v>
      </c>
    </row>
    <row r="98" spans="1:9" x14ac:dyDescent="0.15">
      <c r="A98" s="3" t="str">
        <f t="shared" si="3"/>
        <v>Refactoring</v>
      </c>
      <c r="C98" s="8"/>
      <c r="D98" s="63"/>
      <c r="E98" s="7">
        <v>0</v>
      </c>
      <c r="F98" s="25">
        <f t="shared" si="4"/>
        <v>0</v>
      </c>
    </row>
    <row r="99" spans="1:9" x14ac:dyDescent="0.15">
      <c r="A99" s="3" t="str">
        <f t="shared" si="3"/>
        <v>Review</v>
      </c>
      <c r="C99" s="8"/>
      <c r="D99" s="63"/>
      <c r="E99" s="7">
        <v>0</v>
      </c>
      <c r="F99" s="25">
        <f t="shared" si="4"/>
        <v>0</v>
      </c>
    </row>
    <row r="100" spans="1:9" x14ac:dyDescent="0.15">
      <c r="A100" s="3" t="str">
        <f t="shared" si="3"/>
        <v>Integration test</v>
      </c>
      <c r="C100" s="8"/>
      <c r="D100" s="63"/>
      <c r="E100" s="7">
        <v>0</v>
      </c>
      <c r="F100" s="25">
        <f t="shared" si="4"/>
        <v>0</v>
      </c>
    </row>
    <row r="101" spans="1:9" x14ac:dyDescent="0.15">
      <c r="A101" s="3" t="str">
        <f t="shared" si="3"/>
        <v>Repatterning</v>
      </c>
      <c r="C101" s="8"/>
      <c r="D101" s="63"/>
      <c r="E101" s="7">
        <v>0</v>
      </c>
      <c r="F101" s="25">
        <f t="shared" si="4"/>
        <v>0</v>
      </c>
    </row>
    <row r="102" spans="1:9" x14ac:dyDescent="0.15">
      <c r="A102" s="3" t="str">
        <f t="shared" si="3"/>
        <v>Postmortem</v>
      </c>
      <c r="C102" s="8"/>
      <c r="D102" s="8"/>
      <c r="E102" s="7">
        <v>0</v>
      </c>
      <c r="F102" s="25">
        <f t="shared" si="4"/>
        <v>0</v>
      </c>
    </row>
    <row r="103" spans="1:9" x14ac:dyDescent="0.15">
      <c r="A103" s="3" t="str">
        <f t="shared" si="3"/>
        <v>Sandbox</v>
      </c>
      <c r="C103" s="8"/>
      <c r="D103" s="8"/>
      <c r="E103" s="7">
        <v>0</v>
      </c>
      <c r="F103" s="25">
        <f t="shared" si="4"/>
        <v>0</v>
      </c>
    </row>
    <row r="104" spans="1:9" x14ac:dyDescent="0.15">
      <c r="A104" s="164" t="s">
        <v>190</v>
      </c>
      <c r="C104" s="8"/>
      <c r="D104" s="8"/>
      <c r="E104" s="23">
        <f>SUM(E93:E103)</f>
        <v>0</v>
      </c>
      <c r="F104" s="25">
        <f t="shared" si="4"/>
        <v>0</v>
      </c>
    </row>
    <row r="105" spans="1:9" x14ac:dyDescent="0.15">
      <c r="C105" s="8"/>
      <c r="D105" s="8"/>
      <c r="F105" s="25"/>
    </row>
    <row r="106" spans="1:9" s="49" customFormat="1" ht="16" hidden="1" x14ac:dyDescent="0.2">
      <c r="A106" s="65" t="s">
        <v>80</v>
      </c>
      <c r="B106" s="66"/>
      <c r="C106" s="66"/>
      <c r="D106" s="66"/>
      <c r="E106" s="66"/>
      <c r="F106" s="66"/>
    </row>
    <row r="107" spans="1:9" s="49" customFormat="1" hidden="1" x14ac:dyDescent="0.15">
      <c r="A107" s="66"/>
      <c r="B107" s="41" t="str">
        <f>B38</f>
        <v>VS</v>
      </c>
      <c r="C107" s="41" t="str">
        <f>C38</f>
        <v>S</v>
      </c>
      <c r="D107" s="41" t="str">
        <f>D38</f>
        <v>M</v>
      </c>
      <c r="E107" s="41" t="str">
        <f>E38</f>
        <v>L</v>
      </c>
      <c r="F107" s="41" t="str">
        <f>F38</f>
        <v>VL</v>
      </c>
    </row>
    <row r="108" spans="1:9" s="49" customFormat="1" hidden="1" x14ac:dyDescent="0.15">
      <c r="A108" s="163" t="s">
        <v>338</v>
      </c>
      <c r="B108" s="203">
        <f t="shared" ref="B108:E109" si="5">CEILING(EXP($H$157+$H$158*B39),1)</f>
        <v>1</v>
      </c>
      <c r="C108" s="203">
        <f t="shared" si="5"/>
        <v>1</v>
      </c>
      <c r="D108" s="203">
        <f t="shared" si="5"/>
        <v>1</v>
      </c>
      <c r="E108" s="203">
        <f t="shared" si="5"/>
        <v>1</v>
      </c>
      <c r="F108" s="203" t="s">
        <v>382</v>
      </c>
    </row>
    <row r="109" spans="1:9" s="49" customFormat="1" hidden="1" x14ac:dyDescent="0.15">
      <c r="A109" s="202" t="s">
        <v>336</v>
      </c>
      <c r="B109" s="203">
        <f t="shared" si="5"/>
        <v>1</v>
      </c>
      <c r="C109" s="203">
        <f t="shared" si="5"/>
        <v>1</v>
      </c>
      <c r="D109" s="203">
        <f t="shared" si="5"/>
        <v>1</v>
      </c>
      <c r="E109" s="203">
        <f t="shared" si="5"/>
        <v>1</v>
      </c>
      <c r="F109" s="203">
        <f>CEILING(EXP($H$157+$H$158*F40),1)</f>
        <v>1</v>
      </c>
      <c r="G109" s="230"/>
    </row>
    <row r="110" spans="1:9" s="49" customFormat="1" hidden="1" x14ac:dyDescent="0.15">
      <c r="A110" s="202" t="s">
        <v>337</v>
      </c>
      <c r="B110" s="203">
        <v>0</v>
      </c>
      <c r="C110" s="203">
        <f>CEILING(EXP($H$157+$H$158*C41),1)</f>
        <v>1</v>
      </c>
      <c r="D110" s="203">
        <f>CEILING(EXP($H$157+$H$158*D41),1)</f>
        <v>1</v>
      </c>
      <c r="E110" s="203">
        <f>CEILING(EXP($H$157+$H$158*E41),1)</f>
        <v>1</v>
      </c>
      <c r="F110" s="203">
        <f>CEILING(EXP($H$157+$H$158*F41),1)</f>
        <v>1</v>
      </c>
    </row>
    <row r="111" spans="1:9" s="49" customFormat="1" hidden="1" x14ac:dyDescent="0.15">
      <c r="A111" s="202"/>
      <c r="B111" s="232" t="str">
        <f>B107</f>
        <v>VS</v>
      </c>
      <c r="C111" s="232" t="str">
        <f>C107</f>
        <v>S</v>
      </c>
      <c r="D111" s="232" t="str">
        <f>D107</f>
        <v>M</v>
      </c>
      <c r="E111" s="232" t="str">
        <f>E107</f>
        <v>L</v>
      </c>
      <c r="F111" s="232" t="str">
        <f>F107</f>
        <v>VL</v>
      </c>
    </row>
    <row r="112" spans="1:9" s="49" customFormat="1" hidden="1" x14ac:dyDescent="0.15">
      <c r="A112" s="66"/>
      <c r="B112" s="66"/>
      <c r="C112" s="66"/>
      <c r="E112" s="66"/>
      <c r="F112" s="66"/>
      <c r="G112" s="66"/>
      <c r="H112" s="66"/>
      <c r="I112" s="68"/>
    </row>
    <row r="113" spans="1:11" s="49" customFormat="1" ht="18" x14ac:dyDescent="0.2">
      <c r="A113" s="69" t="s">
        <v>81</v>
      </c>
      <c r="B113" s="66"/>
      <c r="C113" s="66"/>
      <c r="D113" s="66"/>
      <c r="E113" s="66"/>
      <c r="F113" s="66"/>
      <c r="G113" s="66"/>
      <c r="H113" s="41"/>
    </row>
    <row r="114" spans="1:11" s="49" customFormat="1" ht="18" x14ac:dyDescent="0.2">
      <c r="A114" s="69"/>
      <c r="B114" s="382" t="s">
        <v>82</v>
      </c>
      <c r="C114" s="383"/>
      <c r="D114" s="384"/>
      <c r="E114" s="382" t="s">
        <v>170</v>
      </c>
      <c r="F114" s="384"/>
      <c r="G114" s="66"/>
      <c r="H114" s="41"/>
    </row>
    <row r="115" spans="1:11" s="49" customFormat="1" x14ac:dyDescent="0.15">
      <c r="A115" s="70" t="s">
        <v>83</v>
      </c>
      <c r="B115" s="71" t="s">
        <v>273</v>
      </c>
      <c r="C115" s="72" t="s">
        <v>42</v>
      </c>
      <c r="D115" s="73" t="s">
        <v>171</v>
      </c>
      <c r="E115" s="71" t="s">
        <v>172</v>
      </c>
      <c r="F115" s="73" t="s">
        <v>173</v>
      </c>
      <c r="G115" s="88" t="s">
        <v>277</v>
      </c>
      <c r="H115" s="160" t="s">
        <v>278</v>
      </c>
      <c r="I115" s="161"/>
      <c r="J115" s="161"/>
      <c r="K115" s="161"/>
    </row>
    <row r="116" spans="1:11" s="49" customFormat="1" hidden="1" x14ac:dyDescent="0.15">
      <c r="A116" s="70" t="s">
        <v>99</v>
      </c>
      <c r="B116" s="78">
        <f>C116</f>
        <v>0</v>
      </c>
      <c r="C116" s="77"/>
      <c r="D116" s="77"/>
      <c r="E116" s="77"/>
      <c r="F116" s="77"/>
      <c r="G116" s="162">
        <f>IF(ISERR(D116/B116),0,D116/B116)</f>
        <v>0</v>
      </c>
      <c r="H116" s="162">
        <f>IF(ISERR(F116/D116),0,F116/D116)</f>
        <v>0</v>
      </c>
      <c r="I116" s="162"/>
      <c r="J116" s="161"/>
      <c r="K116" s="161"/>
    </row>
    <row r="117" spans="1:11" s="49" customFormat="1" x14ac:dyDescent="0.15">
      <c r="A117" s="70" t="s">
        <v>437</v>
      </c>
      <c r="B117" s="78">
        <f>C117</f>
        <v>0</v>
      </c>
      <c r="C117" s="77"/>
      <c r="D117" s="77"/>
      <c r="E117" s="77"/>
      <c r="F117" s="77"/>
      <c r="G117" s="162">
        <f>IF(ISERR(D117/B117),0,D117/B117)</f>
        <v>0</v>
      </c>
      <c r="H117" s="162">
        <f>IF(ISERR(F117/D117),0,F117/D117)</f>
        <v>0</v>
      </c>
      <c r="I117" s="162"/>
      <c r="J117" s="161"/>
      <c r="K117" s="161"/>
    </row>
    <row r="118" spans="1:11" s="49" customFormat="1" ht="12" hidden="1" customHeight="1" x14ac:dyDescent="0.15">
      <c r="A118" s="70" t="s">
        <v>84</v>
      </c>
      <c r="B118" s="78"/>
      <c r="C118" s="77"/>
      <c r="D118" s="77"/>
      <c r="E118" s="77"/>
      <c r="F118" s="77"/>
      <c r="G118" s="162">
        <f>IF(ISERR(D118/B118),0,D118/B118)</f>
        <v>0</v>
      </c>
      <c r="H118" s="162">
        <f>IF(ISERR(F118/D118),0,F118/D118)</f>
        <v>0</v>
      </c>
      <c r="I118" s="162"/>
      <c r="J118" s="161"/>
      <c r="K118" s="161"/>
    </row>
    <row r="119" spans="1:11" s="49" customFormat="1" ht="12" customHeight="1" x14ac:dyDescent="0.15">
      <c r="A119" s="70" t="s">
        <v>436</v>
      </c>
      <c r="B119" s="78">
        <f>C119</f>
        <v>0</v>
      </c>
      <c r="C119" s="77"/>
      <c r="D119" s="77"/>
      <c r="E119" s="77"/>
      <c r="F119" s="77"/>
      <c r="G119" s="162">
        <f>IF(ISERR(D119/B119),0,D119/B119)</f>
        <v>0</v>
      </c>
      <c r="H119" s="162">
        <f>IF(ISERR(F119/D119),0,F119/D119)</f>
        <v>0</v>
      </c>
      <c r="I119" s="162"/>
      <c r="J119" s="161"/>
      <c r="K119" s="161"/>
    </row>
    <row r="120" spans="1:11" s="49" customFormat="1" ht="12" customHeight="1" x14ac:dyDescent="0.15">
      <c r="A120" s="70" t="s">
        <v>438</v>
      </c>
      <c r="B120" s="77"/>
      <c r="C120" s="78">
        <f>C57</f>
        <v>0</v>
      </c>
      <c r="D120" s="78">
        <f>D57</f>
        <v>0</v>
      </c>
      <c r="E120" s="78">
        <f>C76</f>
        <v>0</v>
      </c>
      <c r="F120" s="78">
        <f>D76</f>
        <v>0</v>
      </c>
      <c r="G120" s="162">
        <f>IF(ISERR(D120/B120),0,D120/B120)</f>
        <v>0</v>
      </c>
      <c r="H120" s="162">
        <f>IF(ISERR(F120/D120),0,F120/D120)</f>
        <v>0</v>
      </c>
      <c r="I120" s="74" t="str">
        <f>IF(ISERR(F120/C120),"",F120/C120)</f>
        <v/>
      </c>
    </row>
    <row r="121" spans="1:11" s="49" customFormat="1" ht="12" customHeight="1" x14ac:dyDescent="0.15">
      <c r="A121" s="66"/>
      <c r="B121" s="66"/>
      <c r="C121" s="66"/>
      <c r="D121" s="66"/>
      <c r="E121" s="66"/>
      <c r="F121" s="66"/>
      <c r="G121" s="66"/>
    </row>
    <row r="122" spans="1:11" s="49" customFormat="1" ht="16" x14ac:dyDescent="0.2">
      <c r="A122" s="75" t="s">
        <v>108</v>
      </c>
      <c r="B122" s="66"/>
      <c r="C122" s="66"/>
      <c r="D122" s="66"/>
      <c r="E122" s="66"/>
      <c r="F122" s="66"/>
      <c r="G122" s="66"/>
    </row>
    <row r="123" spans="1:11" s="49" customFormat="1" x14ac:dyDescent="0.15">
      <c r="A123" s="70" t="s">
        <v>109</v>
      </c>
      <c r="B123" s="76" t="str">
        <f>IF(ISERR(SUM(D116:D120)/SUM(F116:F120)),"",SUM(D116:D118)/SUM(F116:F118)*60)</f>
        <v/>
      </c>
      <c r="C123" s="66" t="s">
        <v>110</v>
      </c>
      <c r="D123" s="66"/>
      <c r="E123" s="66"/>
      <c r="F123" s="66"/>
      <c r="G123" s="66"/>
    </row>
    <row r="124" spans="1:11" s="49" customFormat="1" x14ac:dyDescent="0.15">
      <c r="A124" s="70" t="s">
        <v>275</v>
      </c>
      <c r="B124" s="66" t="str">
        <f>IF(ISERR(ROUNDUP(EXP(AVERAGE(H128:H156)),0)),"",ROUNDUP(EXP(AVERAGE(H128:H156)),0))</f>
        <v/>
      </c>
      <c r="C124" s="66" t="s">
        <v>113</v>
      </c>
      <c r="D124" s="66"/>
      <c r="E124" s="66"/>
      <c r="F124" s="66"/>
      <c r="G124" s="66"/>
    </row>
    <row r="125" spans="1:11" s="49" customFormat="1" x14ac:dyDescent="0.15">
      <c r="A125" s="70"/>
      <c r="B125" s="66"/>
      <c r="C125" s="66"/>
      <c r="D125" s="66"/>
      <c r="E125" s="66"/>
      <c r="F125" s="66"/>
      <c r="G125" s="66"/>
    </row>
    <row r="126" spans="1:11" s="49" customFormat="1" ht="16" x14ac:dyDescent="0.2">
      <c r="A126" s="65" t="s">
        <v>316</v>
      </c>
      <c r="B126" s="66"/>
      <c r="C126" s="66"/>
      <c r="D126" s="66"/>
      <c r="E126" s="66"/>
      <c r="F126" s="66"/>
      <c r="G126" s="66"/>
      <c r="H126" s="66"/>
      <c r="I126" s="68"/>
      <c r="J126" s="41"/>
    </row>
    <row r="127" spans="1:11" s="49" customFormat="1" x14ac:dyDescent="0.15">
      <c r="A127" s="385" t="s">
        <v>317</v>
      </c>
      <c r="B127" s="385"/>
      <c r="C127" s="66" t="s">
        <v>111</v>
      </c>
      <c r="D127" s="66" t="s">
        <v>309</v>
      </c>
      <c r="E127" s="66" t="s">
        <v>92</v>
      </c>
      <c r="F127" s="217" t="s">
        <v>112</v>
      </c>
      <c r="G127" s="217" t="s">
        <v>113</v>
      </c>
      <c r="H127" s="217" t="s">
        <v>114</v>
      </c>
      <c r="I127" s="68"/>
      <c r="J127" s="68"/>
    </row>
    <row r="128" spans="1:11" s="49" customFormat="1" x14ac:dyDescent="0.15">
      <c r="A128" s="380"/>
      <c r="B128" s="380"/>
      <c r="C128" s="77"/>
      <c r="D128" s="77"/>
      <c r="E128" s="178" t="s">
        <v>374</v>
      </c>
      <c r="F128" s="218" t="str">
        <f>IF($C$48&gt;5,IF(G128="","-",HLOOKUP(G128,$B$110:$F$111,2)),IF(ISBLANK(A128),"-","M"))</f>
        <v>-</v>
      </c>
      <c r="G128" s="219" t="str">
        <f>IF(OR(ISBLANK(C128),ISBLANK(D128)),"",CEILING(C128/D128,1))</f>
        <v/>
      </c>
      <c r="H128" s="220" t="str">
        <f t="shared" ref="H128:H156" si="6">IF(OR(ISBLANK(C128),ISBLANK(D128)),"",LN(G128))</f>
        <v/>
      </c>
      <c r="I128" s="68"/>
      <c r="J128" s="209"/>
    </row>
    <row r="129" spans="1:15" s="49" customFormat="1" x14ac:dyDescent="0.15">
      <c r="A129" s="380"/>
      <c r="B129" s="380"/>
      <c r="C129" s="77"/>
      <c r="D129" s="77"/>
      <c r="E129" s="178" t="s">
        <v>374</v>
      </c>
      <c r="F129" s="218" t="str">
        <f t="shared" ref="F129:F156" si="7">IF($C$48&gt;5,IF(G129="","-",HLOOKUP(G129,$B$110:$F$111,2)),IF(ISBLANK(A129),"-","M"))</f>
        <v>-</v>
      </c>
      <c r="G129" s="219" t="str">
        <f t="shared" ref="G129:G156" si="8">IF(OR(ISBLANK(C129),ISBLANK(D129)),"",CEILING(C129/D129,1))</f>
        <v/>
      </c>
      <c r="H129" s="220" t="str">
        <f t="shared" si="6"/>
        <v/>
      </c>
      <c r="I129" s="68"/>
      <c r="J129" s="209"/>
    </row>
    <row r="130" spans="1:15" s="49" customFormat="1" x14ac:dyDescent="0.15">
      <c r="A130" s="380"/>
      <c r="B130" s="380"/>
      <c r="C130" s="77"/>
      <c r="D130" s="77"/>
      <c r="E130" s="178" t="s">
        <v>374</v>
      </c>
      <c r="F130" s="218" t="str">
        <f t="shared" si="7"/>
        <v>-</v>
      </c>
      <c r="G130" s="219" t="str">
        <f t="shared" si="8"/>
        <v/>
      </c>
      <c r="H130" s="220" t="str">
        <f t="shared" si="6"/>
        <v/>
      </c>
      <c r="I130" s="68"/>
      <c r="J130" s="209"/>
      <c r="L130" s="164" t="s">
        <v>383</v>
      </c>
    </row>
    <row r="131" spans="1:15" s="49" customFormat="1" x14ac:dyDescent="0.15">
      <c r="A131" s="380"/>
      <c r="B131" s="380"/>
      <c r="C131" s="77"/>
      <c r="D131" s="77"/>
      <c r="E131" s="178" t="s">
        <v>374</v>
      </c>
      <c r="F131" s="218" t="str">
        <f t="shared" si="7"/>
        <v>-</v>
      </c>
      <c r="G131" s="219" t="str">
        <f t="shared" si="8"/>
        <v/>
      </c>
      <c r="H131" s="220" t="str">
        <f t="shared" si="6"/>
        <v/>
      </c>
      <c r="I131" s="68"/>
      <c r="J131" s="68"/>
      <c r="L131" s="386"/>
      <c r="M131" s="386"/>
      <c r="N131" s="386"/>
      <c r="O131" s="386"/>
    </row>
    <row r="132" spans="1:15" s="49" customFormat="1" x14ac:dyDescent="0.15">
      <c r="A132" s="380"/>
      <c r="B132" s="380"/>
      <c r="C132" s="77"/>
      <c r="D132" s="77"/>
      <c r="E132" s="178" t="s">
        <v>374</v>
      </c>
      <c r="F132" s="218" t="str">
        <f t="shared" si="7"/>
        <v>-</v>
      </c>
      <c r="G132" s="219" t="str">
        <f t="shared" si="8"/>
        <v/>
      </c>
      <c r="H132" s="220" t="str">
        <f t="shared" si="6"/>
        <v/>
      </c>
      <c r="I132" s="68"/>
      <c r="J132" s="68"/>
      <c r="L132" s="386"/>
      <c r="M132" s="386"/>
      <c r="N132" s="386"/>
      <c r="O132" s="386"/>
    </row>
    <row r="133" spans="1:15" s="49" customFormat="1" x14ac:dyDescent="0.15">
      <c r="A133" s="380"/>
      <c r="B133" s="380"/>
      <c r="C133" s="77"/>
      <c r="D133" s="77"/>
      <c r="E133" s="178" t="s">
        <v>374</v>
      </c>
      <c r="F133" s="218" t="str">
        <f t="shared" si="7"/>
        <v>-</v>
      </c>
      <c r="G133" s="219" t="str">
        <f t="shared" si="8"/>
        <v/>
      </c>
      <c r="H133" s="220" t="str">
        <f t="shared" si="6"/>
        <v/>
      </c>
      <c r="I133" s="68"/>
      <c r="J133" s="68"/>
      <c r="L133" s="386"/>
      <c r="M133" s="386"/>
      <c r="N133" s="386"/>
      <c r="O133" s="386"/>
    </row>
    <row r="134" spans="1:15" s="49" customFormat="1" x14ac:dyDescent="0.15">
      <c r="A134" s="387"/>
      <c r="B134" s="380"/>
      <c r="C134" s="77"/>
      <c r="D134" s="77"/>
      <c r="E134" s="178" t="s">
        <v>374</v>
      </c>
      <c r="F134" s="218" t="str">
        <f t="shared" si="7"/>
        <v>-</v>
      </c>
      <c r="G134" s="219" t="str">
        <f t="shared" si="8"/>
        <v/>
      </c>
      <c r="H134" s="220" t="str">
        <f t="shared" si="6"/>
        <v/>
      </c>
      <c r="I134" s="68"/>
      <c r="J134" s="68"/>
    </row>
    <row r="135" spans="1:15" s="49" customFormat="1" x14ac:dyDescent="0.15">
      <c r="A135" s="380"/>
      <c r="B135" s="380"/>
      <c r="C135" s="77"/>
      <c r="D135" s="77"/>
      <c r="E135" s="178" t="s">
        <v>374</v>
      </c>
      <c r="F135" s="218" t="str">
        <f t="shared" si="7"/>
        <v>-</v>
      </c>
      <c r="G135" s="219" t="str">
        <f t="shared" si="8"/>
        <v/>
      </c>
      <c r="H135" s="220" t="str">
        <f t="shared" si="6"/>
        <v/>
      </c>
      <c r="I135" s="68"/>
      <c r="J135" s="68"/>
    </row>
    <row r="136" spans="1:15" s="49" customFormat="1" x14ac:dyDescent="0.15">
      <c r="A136" s="380"/>
      <c r="B136" s="380"/>
      <c r="C136" s="77"/>
      <c r="D136" s="77"/>
      <c r="E136" s="178" t="s">
        <v>374</v>
      </c>
      <c r="F136" s="218" t="str">
        <f t="shared" si="7"/>
        <v>-</v>
      </c>
      <c r="G136" s="219" t="str">
        <f t="shared" si="8"/>
        <v/>
      </c>
      <c r="H136" s="220" t="str">
        <f t="shared" si="6"/>
        <v/>
      </c>
      <c r="I136" s="68"/>
      <c r="J136" s="68"/>
    </row>
    <row r="137" spans="1:15" s="49" customFormat="1" x14ac:dyDescent="0.15">
      <c r="A137" s="380"/>
      <c r="B137" s="380"/>
      <c r="C137" s="77"/>
      <c r="D137" s="77"/>
      <c r="E137" s="178" t="s">
        <v>374</v>
      </c>
      <c r="F137" s="218" t="str">
        <f t="shared" si="7"/>
        <v>-</v>
      </c>
      <c r="G137" s="219" t="str">
        <f t="shared" si="8"/>
        <v/>
      </c>
      <c r="H137" s="220" t="str">
        <f t="shared" si="6"/>
        <v/>
      </c>
      <c r="I137" s="68"/>
      <c r="J137" s="68"/>
    </row>
    <row r="138" spans="1:15" s="49" customFormat="1" x14ac:dyDescent="0.15">
      <c r="A138" s="380"/>
      <c r="B138" s="380"/>
      <c r="C138" s="77"/>
      <c r="D138" s="77"/>
      <c r="E138" s="178" t="s">
        <v>374</v>
      </c>
      <c r="F138" s="218" t="str">
        <f t="shared" si="7"/>
        <v>-</v>
      </c>
      <c r="G138" s="219" t="str">
        <f t="shared" si="8"/>
        <v/>
      </c>
      <c r="H138" s="220" t="str">
        <f t="shared" si="6"/>
        <v/>
      </c>
      <c r="I138" s="68"/>
      <c r="J138" s="68"/>
    </row>
    <row r="139" spans="1:15" s="49" customFormat="1" x14ac:dyDescent="0.15">
      <c r="A139" s="380"/>
      <c r="B139" s="380"/>
      <c r="C139" s="77"/>
      <c r="D139" s="77"/>
      <c r="E139" s="178" t="s">
        <v>374</v>
      </c>
      <c r="F139" s="218" t="str">
        <f t="shared" si="7"/>
        <v>-</v>
      </c>
      <c r="G139" s="219" t="str">
        <f t="shared" si="8"/>
        <v/>
      </c>
      <c r="H139" s="220" t="str">
        <f t="shared" si="6"/>
        <v/>
      </c>
      <c r="I139" s="68"/>
      <c r="J139" s="68"/>
    </row>
    <row r="140" spans="1:15" s="49" customFormat="1" x14ac:dyDescent="0.15">
      <c r="A140" s="380"/>
      <c r="B140" s="380"/>
      <c r="C140" s="77"/>
      <c r="D140" s="77"/>
      <c r="E140" s="178" t="s">
        <v>374</v>
      </c>
      <c r="F140" s="218" t="str">
        <f t="shared" si="7"/>
        <v>-</v>
      </c>
      <c r="G140" s="219" t="str">
        <f t="shared" si="8"/>
        <v/>
      </c>
      <c r="H140" s="220" t="str">
        <f t="shared" si="6"/>
        <v/>
      </c>
      <c r="I140" s="68"/>
      <c r="J140" s="68"/>
    </row>
    <row r="141" spans="1:15" s="49" customFormat="1" x14ac:dyDescent="0.15">
      <c r="A141" s="380"/>
      <c r="B141" s="380"/>
      <c r="C141" s="77"/>
      <c r="D141" s="77"/>
      <c r="E141" s="178" t="s">
        <v>374</v>
      </c>
      <c r="F141" s="218" t="str">
        <f t="shared" si="7"/>
        <v>-</v>
      </c>
      <c r="G141" s="219" t="str">
        <f t="shared" si="8"/>
        <v/>
      </c>
      <c r="H141" s="220" t="str">
        <f t="shared" si="6"/>
        <v/>
      </c>
      <c r="I141" s="68"/>
      <c r="J141" s="68"/>
    </row>
    <row r="142" spans="1:15" s="49" customFormat="1" x14ac:dyDescent="0.15">
      <c r="A142" s="380"/>
      <c r="B142" s="380"/>
      <c r="C142" s="77"/>
      <c r="D142" s="77"/>
      <c r="E142" s="178" t="s">
        <v>374</v>
      </c>
      <c r="F142" s="218" t="str">
        <f t="shared" si="7"/>
        <v>-</v>
      </c>
      <c r="G142" s="219" t="str">
        <f t="shared" si="8"/>
        <v/>
      </c>
      <c r="H142" s="220" t="str">
        <f t="shared" si="6"/>
        <v/>
      </c>
      <c r="I142" s="68"/>
      <c r="J142" s="68"/>
    </row>
    <row r="143" spans="1:15" s="49" customFormat="1" x14ac:dyDescent="0.15">
      <c r="A143" s="380"/>
      <c r="B143" s="380"/>
      <c r="C143" s="77"/>
      <c r="D143" s="77"/>
      <c r="E143" s="178" t="s">
        <v>374</v>
      </c>
      <c r="F143" s="218" t="str">
        <f t="shared" si="7"/>
        <v>-</v>
      </c>
      <c r="G143" s="219" t="str">
        <f t="shared" si="8"/>
        <v/>
      </c>
      <c r="H143" s="220" t="str">
        <f t="shared" si="6"/>
        <v/>
      </c>
      <c r="I143" s="68"/>
      <c r="J143" s="68"/>
    </row>
    <row r="144" spans="1:15" s="49" customFormat="1" x14ac:dyDescent="0.15">
      <c r="A144" s="380"/>
      <c r="B144" s="380"/>
      <c r="C144" s="77"/>
      <c r="D144" s="77"/>
      <c r="E144" s="178" t="s">
        <v>374</v>
      </c>
      <c r="F144" s="218" t="str">
        <f t="shared" si="7"/>
        <v>-</v>
      </c>
      <c r="G144" s="219" t="str">
        <f t="shared" si="8"/>
        <v/>
      </c>
      <c r="H144" s="220" t="str">
        <f t="shared" si="6"/>
        <v/>
      </c>
      <c r="I144" s="68"/>
      <c r="J144" s="68"/>
    </row>
    <row r="145" spans="1:10" s="49" customFormat="1" x14ac:dyDescent="0.15">
      <c r="A145" s="380"/>
      <c r="B145" s="380"/>
      <c r="C145" s="77"/>
      <c r="D145" s="77"/>
      <c r="E145" s="178" t="s">
        <v>374</v>
      </c>
      <c r="F145" s="218" t="str">
        <f t="shared" si="7"/>
        <v>-</v>
      </c>
      <c r="G145" s="219" t="str">
        <f t="shared" si="8"/>
        <v/>
      </c>
      <c r="H145" s="220" t="str">
        <f t="shared" si="6"/>
        <v/>
      </c>
      <c r="I145" s="68"/>
      <c r="J145" s="68"/>
    </row>
    <row r="146" spans="1:10" s="49" customFormat="1" x14ac:dyDescent="0.15">
      <c r="A146" s="380"/>
      <c r="B146" s="380"/>
      <c r="C146" s="77"/>
      <c r="D146" s="77"/>
      <c r="E146" s="178" t="s">
        <v>374</v>
      </c>
      <c r="F146" s="218" t="str">
        <f t="shared" si="7"/>
        <v>-</v>
      </c>
      <c r="G146" s="219" t="str">
        <f t="shared" si="8"/>
        <v/>
      </c>
      <c r="H146" s="220" t="str">
        <f t="shared" si="6"/>
        <v/>
      </c>
      <c r="I146" s="68"/>
      <c r="J146" s="68"/>
    </row>
    <row r="147" spans="1:10" s="49" customFormat="1" x14ac:dyDescent="0.15">
      <c r="A147" s="380"/>
      <c r="B147" s="380"/>
      <c r="C147" s="77"/>
      <c r="D147" s="77"/>
      <c r="E147" s="178" t="s">
        <v>374</v>
      </c>
      <c r="F147" s="218" t="str">
        <f t="shared" si="7"/>
        <v>-</v>
      </c>
      <c r="G147" s="219" t="str">
        <f t="shared" si="8"/>
        <v/>
      </c>
      <c r="H147" s="220" t="str">
        <f t="shared" si="6"/>
        <v/>
      </c>
      <c r="I147" s="68"/>
      <c r="J147" s="68"/>
    </row>
    <row r="148" spans="1:10" s="49" customFormat="1" x14ac:dyDescent="0.15">
      <c r="A148" s="380"/>
      <c r="B148" s="380"/>
      <c r="C148" s="77"/>
      <c r="D148" s="77"/>
      <c r="E148" s="178" t="s">
        <v>374</v>
      </c>
      <c r="F148" s="218" t="str">
        <f t="shared" si="7"/>
        <v>-</v>
      </c>
      <c r="G148" s="219" t="str">
        <f t="shared" si="8"/>
        <v/>
      </c>
      <c r="H148" s="220" t="str">
        <f t="shared" si="6"/>
        <v/>
      </c>
      <c r="I148" s="68"/>
      <c r="J148" s="68"/>
    </row>
    <row r="149" spans="1:10" s="49" customFormat="1" x14ac:dyDescent="0.15">
      <c r="A149" s="380"/>
      <c r="B149" s="380"/>
      <c r="C149" s="77"/>
      <c r="D149" s="77"/>
      <c r="E149" s="178" t="s">
        <v>374</v>
      </c>
      <c r="F149" s="218" t="str">
        <f t="shared" si="7"/>
        <v>-</v>
      </c>
      <c r="G149" s="219" t="str">
        <f t="shared" si="8"/>
        <v/>
      </c>
      <c r="H149" s="220" t="str">
        <f t="shared" si="6"/>
        <v/>
      </c>
      <c r="I149" s="68"/>
      <c r="J149" s="68"/>
    </row>
    <row r="150" spans="1:10" s="49" customFormat="1" x14ac:dyDescent="0.15">
      <c r="A150" s="380"/>
      <c r="B150" s="380"/>
      <c r="C150" s="77"/>
      <c r="D150" s="77"/>
      <c r="E150" s="178" t="s">
        <v>374</v>
      </c>
      <c r="F150" s="218" t="str">
        <f t="shared" si="7"/>
        <v>-</v>
      </c>
      <c r="G150" s="219" t="str">
        <f t="shared" si="8"/>
        <v/>
      </c>
      <c r="H150" s="220" t="str">
        <f t="shared" si="6"/>
        <v/>
      </c>
      <c r="I150" s="68"/>
      <c r="J150" s="68"/>
    </row>
    <row r="151" spans="1:10" s="49" customFormat="1" x14ac:dyDescent="0.15">
      <c r="A151" s="380"/>
      <c r="B151" s="380"/>
      <c r="C151" s="77"/>
      <c r="D151" s="77"/>
      <c r="E151" s="178" t="s">
        <v>374</v>
      </c>
      <c r="F151" s="218" t="str">
        <f t="shared" si="7"/>
        <v>-</v>
      </c>
      <c r="G151" s="219" t="str">
        <f t="shared" si="8"/>
        <v/>
      </c>
      <c r="H151" s="220" t="str">
        <f t="shared" si="6"/>
        <v/>
      </c>
      <c r="I151" s="68"/>
      <c r="J151" s="68"/>
    </row>
    <row r="152" spans="1:10" s="49" customFormat="1" x14ac:dyDescent="0.15">
      <c r="A152" s="380"/>
      <c r="B152" s="380"/>
      <c r="C152" s="77"/>
      <c r="D152" s="77"/>
      <c r="E152" s="178" t="s">
        <v>374</v>
      </c>
      <c r="F152" s="218" t="str">
        <f t="shared" si="7"/>
        <v>-</v>
      </c>
      <c r="G152" s="219" t="str">
        <f t="shared" si="8"/>
        <v/>
      </c>
      <c r="H152" s="220" t="str">
        <f t="shared" si="6"/>
        <v/>
      </c>
      <c r="I152" s="68"/>
      <c r="J152" s="68"/>
    </row>
    <row r="153" spans="1:10" s="49" customFormat="1" x14ac:dyDescent="0.15">
      <c r="A153" s="380"/>
      <c r="B153" s="380"/>
      <c r="C153" s="77"/>
      <c r="D153" s="77"/>
      <c r="E153" s="178" t="s">
        <v>374</v>
      </c>
      <c r="F153" s="218" t="str">
        <f t="shared" si="7"/>
        <v>-</v>
      </c>
      <c r="G153" s="219" t="str">
        <f t="shared" si="8"/>
        <v/>
      </c>
      <c r="H153" s="220" t="str">
        <f t="shared" si="6"/>
        <v/>
      </c>
      <c r="I153" s="68"/>
      <c r="J153" s="68"/>
    </row>
    <row r="154" spans="1:10" s="49" customFormat="1" x14ac:dyDescent="0.15">
      <c r="A154" s="380"/>
      <c r="B154" s="380"/>
      <c r="C154" s="77"/>
      <c r="D154" s="77"/>
      <c r="E154" s="178" t="s">
        <v>374</v>
      </c>
      <c r="F154" s="218" t="str">
        <f t="shared" si="7"/>
        <v>-</v>
      </c>
      <c r="G154" s="219" t="str">
        <f t="shared" si="8"/>
        <v/>
      </c>
      <c r="H154" s="220" t="str">
        <f t="shared" si="6"/>
        <v/>
      </c>
      <c r="I154" s="68"/>
      <c r="J154" s="68"/>
    </row>
    <row r="155" spans="1:10" s="49" customFormat="1" x14ac:dyDescent="0.15">
      <c r="A155" s="380"/>
      <c r="B155" s="380"/>
      <c r="C155" s="77"/>
      <c r="D155" s="77"/>
      <c r="E155" s="178" t="s">
        <v>374</v>
      </c>
      <c r="F155" s="218" t="str">
        <f t="shared" si="7"/>
        <v>-</v>
      </c>
      <c r="G155" s="219" t="str">
        <f t="shared" si="8"/>
        <v/>
      </c>
      <c r="H155" s="220" t="str">
        <f t="shared" si="6"/>
        <v/>
      </c>
      <c r="I155" s="68"/>
      <c r="J155" s="68"/>
    </row>
    <row r="156" spans="1:10" s="49" customFormat="1" x14ac:dyDescent="0.15">
      <c r="A156" s="380"/>
      <c r="B156" s="380"/>
      <c r="C156" s="77"/>
      <c r="D156" s="77"/>
      <c r="E156" s="178" t="s">
        <v>374</v>
      </c>
      <c r="F156" s="218" t="str">
        <f t="shared" si="7"/>
        <v>-</v>
      </c>
      <c r="G156" s="219" t="str">
        <f t="shared" si="8"/>
        <v/>
      </c>
      <c r="H156" s="220" t="str">
        <f t="shared" si="6"/>
        <v/>
      </c>
      <c r="I156" s="68"/>
      <c r="J156" s="68"/>
    </row>
    <row r="157" spans="1:10" x14ac:dyDescent="0.15">
      <c r="F157" s="221"/>
      <c r="G157" s="222" t="s">
        <v>276</v>
      </c>
      <c r="H157" s="223">
        <f>IF(ISERR(AVERAGE(H128:H156)),0,AVERAGE(H128:H156))</f>
        <v>0</v>
      </c>
    </row>
    <row r="158" spans="1:10" x14ac:dyDescent="0.15">
      <c r="F158" s="221"/>
      <c r="G158" s="222" t="s">
        <v>274</v>
      </c>
      <c r="H158" s="223">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140"/>
  <sheetViews>
    <sheetView showGridLines="0" workbookViewId="0">
      <selection activeCell="E42" sqref="E42"/>
    </sheetView>
  </sheetViews>
  <sheetFormatPr baseColWidth="10" defaultColWidth="7.6640625" defaultRowHeight="13" x14ac:dyDescent="0.15"/>
  <cols>
    <col min="1" max="1" width="10.33203125" style="3" customWidth="1"/>
    <col min="2" max="2" width="13.1640625" style="3" customWidth="1"/>
    <col min="3" max="3" width="15.33203125" style="3" customWidth="1"/>
    <col min="4" max="4" width="43" style="3" customWidth="1"/>
    <col min="5" max="5" width="14.5" style="3" customWidth="1"/>
    <col min="6" max="6" width="8.6640625" style="3" customWidth="1"/>
    <col min="7" max="7" width="10.5" style="3" customWidth="1"/>
    <col min="8" max="16384" width="7.6640625" style="3"/>
  </cols>
  <sheetData>
    <row r="1" spans="1:10" ht="20" x14ac:dyDescent="0.2">
      <c r="A1" s="379" t="s">
        <v>141</v>
      </c>
      <c r="B1" s="379"/>
      <c r="C1" s="1"/>
      <c r="D1" s="1"/>
      <c r="E1" s="1"/>
      <c r="F1" s="1"/>
      <c r="G1" s="1"/>
    </row>
    <row r="2" spans="1:10" ht="14" hidden="1" thickBot="1" x14ac:dyDescent="0.2">
      <c r="A2" s="27"/>
      <c r="B2" s="27"/>
      <c r="C2" s="27"/>
      <c r="D2" s="27"/>
      <c r="E2" s="27"/>
      <c r="F2" s="27"/>
      <c r="G2" s="27"/>
      <c r="H2" s="27"/>
      <c r="I2" s="27"/>
      <c r="J2" s="27"/>
    </row>
    <row r="3" spans="1:10" ht="20" hidden="1" x14ac:dyDescent="0.2">
      <c r="A3" s="392" t="s">
        <v>131</v>
      </c>
      <c r="B3" s="392"/>
      <c r="C3" s="42"/>
      <c r="D3" s="42"/>
      <c r="E3" s="42"/>
      <c r="F3" s="42"/>
      <c r="G3" s="42"/>
      <c r="H3" s="28"/>
      <c r="I3" s="28"/>
      <c r="J3" s="28"/>
    </row>
    <row r="4" spans="1:10" hidden="1" x14ac:dyDescent="0.15">
      <c r="A4" s="42" t="s">
        <v>89</v>
      </c>
      <c r="B4" s="43">
        <v>36526</v>
      </c>
      <c r="C4" s="42"/>
      <c r="D4" s="42" t="s">
        <v>160</v>
      </c>
      <c r="E4" s="42"/>
      <c r="F4" s="42"/>
      <c r="G4" s="42" t="s">
        <v>154</v>
      </c>
      <c r="H4" s="28"/>
      <c r="I4" s="28"/>
      <c r="J4" s="28"/>
    </row>
    <row r="5" spans="1:10" hidden="1" x14ac:dyDescent="0.15">
      <c r="A5" s="42" t="s">
        <v>118</v>
      </c>
      <c r="B5" s="43">
        <v>43831</v>
      </c>
      <c r="C5" s="42"/>
      <c r="D5" s="42"/>
      <c r="E5" s="42"/>
      <c r="F5" s="42"/>
      <c r="G5" s="42" t="s">
        <v>161</v>
      </c>
      <c r="H5" s="28"/>
      <c r="I5" s="28"/>
      <c r="J5" s="28"/>
    </row>
    <row r="6" spans="1:10" hidden="1" x14ac:dyDescent="0.15">
      <c r="A6" s="42" t="s">
        <v>90</v>
      </c>
      <c r="B6" s="42" t="s">
        <v>104</v>
      </c>
      <c r="C6" s="42"/>
      <c r="D6" s="42"/>
      <c r="E6" s="42"/>
      <c r="F6" s="42"/>
      <c r="G6" s="42" t="s">
        <v>115</v>
      </c>
      <c r="H6" s="28"/>
      <c r="I6" s="28"/>
      <c r="J6" s="28"/>
    </row>
    <row r="7" spans="1:10" hidden="1" x14ac:dyDescent="0.15">
      <c r="A7" s="42"/>
      <c r="B7" s="42" t="s">
        <v>164</v>
      </c>
      <c r="C7" s="42"/>
      <c r="D7" s="42"/>
      <c r="E7" s="42"/>
      <c r="F7" s="42"/>
      <c r="G7" s="42" t="s">
        <v>116</v>
      </c>
      <c r="H7" s="28"/>
      <c r="I7" s="28"/>
      <c r="J7" s="28"/>
    </row>
    <row r="8" spans="1:10" hidden="1" x14ac:dyDescent="0.15">
      <c r="A8" s="42"/>
      <c r="B8" s="42" t="s">
        <v>105</v>
      </c>
      <c r="C8" s="42"/>
      <c r="D8" s="42"/>
      <c r="E8" s="42"/>
      <c r="F8" s="42"/>
      <c r="G8" s="42" t="s">
        <v>44</v>
      </c>
      <c r="H8" s="28"/>
      <c r="I8" s="28"/>
      <c r="J8" s="28"/>
    </row>
    <row r="9" spans="1:10" hidden="1" x14ac:dyDescent="0.15">
      <c r="A9" s="42"/>
      <c r="B9" s="42" t="s">
        <v>125</v>
      </c>
      <c r="C9" s="42"/>
      <c r="D9" s="42"/>
      <c r="E9" s="42"/>
      <c r="F9" s="42"/>
      <c r="G9" s="42" t="s">
        <v>45</v>
      </c>
      <c r="H9" s="28"/>
      <c r="I9" s="28"/>
      <c r="J9" s="28"/>
    </row>
    <row r="10" spans="1:10" hidden="1" x14ac:dyDescent="0.15">
      <c r="A10" s="42"/>
      <c r="B10" s="42" t="s">
        <v>162</v>
      </c>
      <c r="C10" s="42"/>
      <c r="D10" s="42"/>
      <c r="E10" s="42"/>
      <c r="F10" s="42"/>
      <c r="G10" s="42" t="s">
        <v>46</v>
      </c>
      <c r="H10" s="28"/>
      <c r="I10" s="28"/>
      <c r="J10" s="28"/>
    </row>
    <row r="11" spans="1:10" hidden="1" x14ac:dyDescent="0.15">
      <c r="A11" s="42"/>
      <c r="B11" s="42" t="s">
        <v>121</v>
      </c>
      <c r="C11" s="42"/>
      <c r="D11" s="42"/>
      <c r="E11" s="42"/>
      <c r="F11" s="42"/>
      <c r="G11" s="42" t="s">
        <v>47</v>
      </c>
      <c r="H11" s="28"/>
      <c r="I11" s="28"/>
      <c r="J11" s="28"/>
    </row>
    <row r="12" spans="1:10" hidden="1" x14ac:dyDescent="0.15">
      <c r="A12" s="42"/>
      <c r="B12" s="42" t="s">
        <v>163</v>
      </c>
      <c r="C12" s="42"/>
      <c r="D12" s="42"/>
      <c r="E12" s="42"/>
      <c r="F12" s="42"/>
      <c r="G12" s="42" t="s">
        <v>119</v>
      </c>
      <c r="H12" s="28"/>
      <c r="I12" s="28"/>
      <c r="J12" s="28"/>
    </row>
    <row r="13" spans="1:10" hidden="1" x14ac:dyDescent="0.15">
      <c r="A13" s="42"/>
      <c r="B13" s="42" t="s">
        <v>189</v>
      </c>
      <c r="C13" s="42"/>
      <c r="D13" s="42"/>
      <c r="E13" s="42"/>
      <c r="F13" s="42"/>
      <c r="G13" s="42"/>
      <c r="H13" s="28"/>
      <c r="I13" s="28"/>
      <c r="J13" s="28"/>
    </row>
    <row r="14" spans="1:10" hidden="1" x14ac:dyDescent="0.15">
      <c r="A14" s="42"/>
      <c r="B14" s="42" t="s">
        <v>122</v>
      </c>
      <c r="C14" s="42"/>
      <c r="D14" s="42"/>
      <c r="E14" s="42"/>
      <c r="F14" s="42"/>
      <c r="G14" s="42"/>
      <c r="H14" s="28"/>
      <c r="I14" s="28"/>
      <c r="J14" s="28"/>
    </row>
    <row r="15" spans="1:10" hidden="1" x14ac:dyDescent="0.15">
      <c r="A15" s="42" t="s">
        <v>95</v>
      </c>
      <c r="B15" s="42" t="s">
        <v>96</v>
      </c>
      <c r="C15" s="42"/>
      <c r="D15" s="42" t="s">
        <v>71</v>
      </c>
      <c r="E15" s="42"/>
      <c r="F15" s="42"/>
      <c r="G15" s="42" t="s">
        <v>72</v>
      </c>
      <c r="H15" s="28"/>
      <c r="I15" s="28"/>
      <c r="J15" s="28"/>
    </row>
    <row r="16" spans="1:10" hidden="1" x14ac:dyDescent="0.15">
      <c r="A16" s="42"/>
      <c r="B16" s="42" t="s">
        <v>165</v>
      </c>
      <c r="C16" s="42"/>
      <c r="D16" s="42"/>
      <c r="E16" s="42"/>
      <c r="F16" s="42"/>
      <c r="G16" s="42">
        <v>1</v>
      </c>
      <c r="H16" s="28"/>
      <c r="I16" s="28"/>
      <c r="J16" s="28"/>
    </row>
    <row r="17" spans="1:10" hidden="1" x14ac:dyDescent="0.15">
      <c r="A17" s="42"/>
      <c r="B17" s="42" t="s">
        <v>143</v>
      </c>
      <c r="C17" s="42"/>
      <c r="D17" s="42"/>
      <c r="E17" s="42"/>
      <c r="F17" s="42"/>
      <c r="G17" s="42">
        <v>2</v>
      </c>
      <c r="H17" s="28"/>
      <c r="I17" s="28"/>
      <c r="J17" s="28"/>
    </row>
    <row r="18" spans="1:10" hidden="1" x14ac:dyDescent="0.15">
      <c r="A18" s="42"/>
      <c r="B18" s="42" t="s">
        <v>144</v>
      </c>
      <c r="C18" s="42"/>
      <c r="D18" s="42"/>
      <c r="E18" s="42"/>
      <c r="F18" s="42"/>
      <c r="G18" s="42">
        <v>3</v>
      </c>
      <c r="H18" s="28"/>
      <c r="I18" s="28"/>
      <c r="J18" s="28"/>
    </row>
    <row r="19" spans="1:10" hidden="1" x14ac:dyDescent="0.15">
      <c r="A19" s="42"/>
      <c r="B19" s="42" t="s">
        <v>182</v>
      </c>
      <c r="C19" s="42"/>
      <c r="D19" s="42"/>
      <c r="E19" s="42"/>
      <c r="F19" s="42"/>
      <c r="G19" s="42">
        <v>4</v>
      </c>
      <c r="H19" s="28"/>
      <c r="I19" s="28"/>
      <c r="J19" s="28"/>
    </row>
    <row r="20" spans="1:10" hidden="1" x14ac:dyDescent="0.15">
      <c r="A20" s="42"/>
      <c r="B20" s="42" t="s">
        <v>98</v>
      </c>
      <c r="C20" s="42"/>
      <c r="D20" s="42"/>
      <c r="E20" s="42"/>
      <c r="F20" s="42"/>
      <c r="G20" s="42">
        <v>5</v>
      </c>
      <c r="H20" s="28"/>
      <c r="I20" s="28"/>
      <c r="J20" s="28"/>
    </row>
    <row r="21" spans="1:10" hidden="1" x14ac:dyDescent="0.15">
      <c r="A21" s="42"/>
      <c r="B21" s="42" t="s">
        <v>28</v>
      </c>
      <c r="C21" s="42"/>
      <c r="D21" s="42"/>
      <c r="E21" s="42"/>
      <c r="F21" s="42"/>
      <c r="G21" s="42">
        <v>6</v>
      </c>
      <c r="H21" s="28"/>
      <c r="I21" s="28"/>
      <c r="J21" s="28"/>
    </row>
    <row r="22" spans="1:10" hidden="1" x14ac:dyDescent="0.15">
      <c r="A22" s="42"/>
      <c r="B22" s="42" t="s">
        <v>183</v>
      </c>
      <c r="C22" s="42"/>
      <c r="D22" s="42"/>
      <c r="E22" s="42"/>
      <c r="F22" s="42"/>
      <c r="G22" s="42">
        <v>7</v>
      </c>
      <c r="H22" s="28"/>
      <c r="I22" s="28"/>
      <c r="J22" s="28"/>
    </row>
    <row r="23" spans="1:10" hidden="1" x14ac:dyDescent="0.15">
      <c r="A23" s="42"/>
      <c r="B23" s="42" t="s">
        <v>184</v>
      </c>
      <c r="C23" s="42"/>
      <c r="D23" s="42"/>
      <c r="E23" s="42"/>
      <c r="F23" s="42"/>
      <c r="G23" s="42">
        <v>8</v>
      </c>
      <c r="H23" s="28"/>
      <c r="I23" s="28"/>
      <c r="J23" s="28"/>
    </row>
    <row r="24" spans="1:10" hidden="1" x14ac:dyDescent="0.15">
      <c r="A24" s="42"/>
      <c r="B24" s="42" t="s">
        <v>185</v>
      </c>
      <c r="C24" s="42"/>
      <c r="D24" s="42"/>
      <c r="E24" s="42"/>
      <c r="F24" s="42"/>
      <c r="G24" s="42">
        <v>9</v>
      </c>
      <c r="H24" s="28"/>
      <c r="I24" s="28"/>
      <c r="J24" s="28"/>
    </row>
    <row r="25" spans="1:10" hidden="1" x14ac:dyDescent="0.15">
      <c r="A25" s="42"/>
      <c r="B25" s="42" t="s">
        <v>102</v>
      </c>
      <c r="C25" s="42"/>
      <c r="D25" s="42"/>
      <c r="E25" s="42"/>
      <c r="F25" s="42"/>
      <c r="G25" s="42">
        <v>10</v>
      </c>
      <c r="H25" s="28"/>
      <c r="I25" s="28"/>
      <c r="J25" s="28"/>
    </row>
    <row r="26" spans="1:10" hidden="1" x14ac:dyDescent="0.15">
      <c r="A26" s="42" t="s">
        <v>53</v>
      </c>
      <c r="B26" s="42" t="s">
        <v>54</v>
      </c>
      <c r="C26" s="42"/>
      <c r="D26" s="42"/>
      <c r="E26" s="42"/>
      <c r="F26" s="42"/>
      <c r="G26" s="42"/>
      <c r="H26" s="28"/>
      <c r="I26" s="28"/>
      <c r="J26" s="28"/>
    </row>
    <row r="27" spans="1:10" s="21" customFormat="1" hidden="1" x14ac:dyDescent="0.15">
      <c r="A27" s="42"/>
      <c r="B27" s="28" t="s">
        <v>55</v>
      </c>
      <c r="C27" s="42"/>
      <c r="D27" s="42"/>
      <c r="E27" s="42"/>
      <c r="F27" s="42"/>
      <c r="G27" s="42"/>
      <c r="H27" s="29"/>
      <c r="I27" s="29"/>
      <c r="J27" s="29"/>
    </row>
    <row r="28" spans="1:10" hidden="1" x14ac:dyDescent="0.15">
      <c r="A28" s="42" t="s">
        <v>56</v>
      </c>
      <c r="B28" s="42" t="s">
        <v>57</v>
      </c>
      <c r="C28" s="42"/>
      <c r="D28" s="42"/>
      <c r="E28" s="42"/>
      <c r="F28" s="42"/>
      <c r="G28" s="42"/>
      <c r="H28" s="29"/>
      <c r="I28" s="29"/>
      <c r="J28" s="29"/>
    </row>
    <row r="29" spans="1:10" hidden="1" x14ac:dyDescent="0.15">
      <c r="A29" s="42"/>
      <c r="B29" s="42" t="s">
        <v>97</v>
      </c>
      <c r="C29" s="42"/>
      <c r="D29" s="42"/>
      <c r="E29" s="42"/>
      <c r="F29" s="42"/>
      <c r="G29" s="42"/>
      <c r="H29" s="29"/>
      <c r="I29" s="29"/>
      <c r="J29" s="29"/>
    </row>
    <row r="30" spans="1:10" hidden="1" x14ac:dyDescent="0.15">
      <c r="A30" s="42"/>
      <c r="B30" s="42" t="s">
        <v>59</v>
      </c>
      <c r="C30" s="42"/>
      <c r="D30" s="42"/>
      <c r="E30" s="42"/>
      <c r="F30" s="42"/>
      <c r="G30" s="42"/>
      <c r="H30" s="29"/>
      <c r="I30" s="29"/>
      <c r="J30" s="29"/>
    </row>
    <row r="31" spans="1:10" hidden="1" x14ac:dyDescent="0.15">
      <c r="A31" s="42"/>
      <c r="B31" s="42" t="s">
        <v>58</v>
      </c>
      <c r="C31" s="42"/>
      <c r="D31" s="42"/>
      <c r="E31" s="42"/>
      <c r="F31" s="42"/>
      <c r="G31" s="42"/>
      <c r="H31" s="29"/>
      <c r="I31" s="29"/>
      <c r="J31" s="29"/>
    </row>
    <row r="32" spans="1:10" hidden="1" x14ac:dyDescent="0.15">
      <c r="A32" s="42"/>
      <c r="B32" s="42"/>
      <c r="C32" s="42"/>
      <c r="D32" s="42"/>
      <c r="E32" s="42"/>
      <c r="F32" s="42"/>
      <c r="G32" s="42"/>
      <c r="H32" s="29"/>
      <c r="I32" s="29"/>
      <c r="J32" s="29"/>
    </row>
    <row r="33" spans="1:10" hidden="1" x14ac:dyDescent="0.15">
      <c r="A33" s="42"/>
      <c r="B33" s="42"/>
      <c r="C33" s="42"/>
      <c r="D33" s="42"/>
      <c r="E33" s="42"/>
      <c r="F33" s="42"/>
      <c r="G33" s="42"/>
      <c r="H33" s="29"/>
      <c r="I33" s="29"/>
      <c r="J33" s="29"/>
    </row>
    <row r="34" spans="1:10" hidden="1" x14ac:dyDescent="0.15">
      <c r="A34" s="42" t="s">
        <v>60</v>
      </c>
      <c r="B34" s="42" t="s">
        <v>61</v>
      </c>
      <c r="C34" s="42"/>
      <c r="D34" s="42"/>
      <c r="E34" s="42"/>
      <c r="F34" s="42"/>
      <c r="G34" s="42"/>
      <c r="H34" s="29"/>
      <c r="I34" s="29"/>
      <c r="J34" s="29"/>
    </row>
    <row r="35" spans="1:10" hidden="1" x14ac:dyDescent="0.15">
      <c r="A35" s="42"/>
      <c r="B35" s="42" t="s">
        <v>62</v>
      </c>
      <c r="C35" s="42"/>
      <c r="D35" s="42"/>
      <c r="E35" s="42"/>
      <c r="F35" s="42"/>
      <c r="G35" s="42"/>
      <c r="H35" s="29"/>
      <c r="I35" s="29"/>
      <c r="J35" s="29"/>
    </row>
    <row r="36" spans="1:10" hidden="1" x14ac:dyDescent="0.15">
      <c r="A36" s="42"/>
      <c r="B36" s="42" t="s">
        <v>63</v>
      </c>
      <c r="C36" s="42"/>
      <c r="D36" s="42"/>
      <c r="E36" s="42"/>
      <c r="F36" s="42"/>
      <c r="G36" s="42"/>
      <c r="H36" s="29"/>
      <c r="I36" s="29"/>
      <c r="J36" s="29"/>
    </row>
    <row r="37" spans="1:10" hidden="1" x14ac:dyDescent="0.15">
      <c r="A37" s="42"/>
      <c r="B37" s="42" t="s">
        <v>64</v>
      </c>
      <c r="C37" s="42"/>
      <c r="D37" s="42"/>
      <c r="E37" s="42"/>
      <c r="F37" s="42"/>
      <c r="G37" s="42"/>
      <c r="H37" s="29"/>
      <c r="I37" s="29"/>
      <c r="J37" s="29"/>
    </row>
    <row r="38" spans="1:10" hidden="1" x14ac:dyDescent="0.15">
      <c r="A38" s="42"/>
      <c r="B38" s="42" t="s">
        <v>65</v>
      </c>
      <c r="C38" s="42"/>
      <c r="D38" s="42"/>
      <c r="E38" s="42"/>
      <c r="F38" s="42"/>
      <c r="G38" s="42"/>
      <c r="H38" s="29"/>
      <c r="I38" s="29"/>
      <c r="J38" s="29"/>
    </row>
    <row r="39" spans="1:10" s="8" customFormat="1" ht="20" x14ac:dyDescent="0.2">
      <c r="A39" s="83"/>
      <c r="B39" s="83"/>
      <c r="C39" s="83"/>
      <c r="D39" s="83"/>
      <c r="E39" s="83"/>
      <c r="F39" s="83"/>
      <c r="G39" s="83"/>
    </row>
    <row r="40" spans="1:10" s="68" customFormat="1" x14ac:dyDescent="0.15">
      <c r="A40" s="84" t="s">
        <v>48</v>
      </c>
      <c r="B40" s="85"/>
      <c r="C40" s="85"/>
      <c r="D40" s="85"/>
      <c r="E40" s="85"/>
      <c r="F40" s="8"/>
      <c r="G40" s="8"/>
      <c r="H40" s="8"/>
      <c r="I40" s="8"/>
    </row>
    <row r="41" spans="1:10" s="68" customFormat="1" x14ac:dyDescent="0.15">
      <c r="A41" s="86"/>
      <c r="B41" s="87" t="s">
        <v>92</v>
      </c>
      <c r="C41" s="87" t="s">
        <v>94</v>
      </c>
      <c r="D41" s="87"/>
      <c r="E41" s="87" t="s">
        <v>10</v>
      </c>
      <c r="F41" s="88" t="s">
        <v>21</v>
      </c>
      <c r="G41" s="8"/>
      <c r="H41" s="8"/>
      <c r="I41" s="8"/>
    </row>
    <row r="42" spans="1:10" s="68" customFormat="1" ht="12.75" customHeight="1" x14ac:dyDescent="0.15">
      <c r="A42" s="86"/>
      <c r="B42" s="16" t="str">
        <f>B15</f>
        <v>Documentation</v>
      </c>
      <c r="C42" s="89" t="e">
        <f>Process!#REF!</f>
        <v>#REF!</v>
      </c>
      <c r="D42" s="85"/>
      <c r="E42" s="90"/>
      <c r="F42" s="91" t="str">
        <f>IF(ISERR(E42/$E$53),"",E42/$E$53)</f>
        <v/>
      </c>
      <c r="G42" s="85"/>
      <c r="H42" s="8"/>
      <c r="I42" s="8"/>
    </row>
    <row r="43" spans="1:10" s="68" customFormat="1" ht="12.75" customHeight="1" x14ac:dyDescent="0.15">
      <c r="A43" s="86"/>
      <c r="B43" s="16" t="str">
        <f t="shared" ref="B43:B52" si="0">B16</f>
        <v>Build</v>
      </c>
      <c r="C43" s="89" t="e">
        <f>Process!#REF!</f>
        <v>#REF!</v>
      </c>
      <c r="D43" s="85"/>
      <c r="E43" s="90"/>
      <c r="F43" s="91" t="str">
        <f t="shared" ref="F43:F52" si="1">IF(ISERR(E43/$E$53),"",E43/$E$53)</f>
        <v/>
      </c>
      <c r="G43" s="85"/>
      <c r="H43" s="8"/>
      <c r="I43" s="8"/>
    </row>
    <row r="44" spans="1:10" s="68" customFormat="1" ht="12.75" customHeight="1" x14ac:dyDescent="0.15">
      <c r="A44" s="86"/>
      <c r="B44" s="16" t="str">
        <f t="shared" si="0"/>
        <v>Product syntax</v>
      </c>
      <c r="C44" s="89" t="e">
        <f>Process!#REF!</f>
        <v>#REF!</v>
      </c>
      <c r="D44" s="85"/>
      <c r="E44" s="90"/>
      <c r="F44" s="91" t="str">
        <f t="shared" si="1"/>
        <v/>
      </c>
      <c r="G44" s="92"/>
      <c r="H44" s="8"/>
      <c r="I44" s="8"/>
    </row>
    <row r="45" spans="1:10" s="68" customFormat="1" ht="12.75" customHeight="1" x14ac:dyDescent="0.15">
      <c r="A45" s="86"/>
      <c r="B45" s="16" t="str">
        <f t="shared" si="0"/>
        <v>Product logic</v>
      </c>
      <c r="C45" s="89" t="e">
        <f>Process!#REF!</f>
        <v>#REF!</v>
      </c>
      <c r="D45" s="85"/>
      <c r="E45" s="90"/>
      <c r="F45" s="91" t="str">
        <f t="shared" si="1"/>
        <v/>
      </c>
      <c r="G45" s="92"/>
      <c r="H45" s="8"/>
      <c r="I45" s="8"/>
    </row>
    <row r="46" spans="1:10" s="68" customFormat="1" ht="12.75" customHeight="1" x14ac:dyDescent="0.15">
      <c r="A46" s="86"/>
      <c r="B46" s="16" t="str">
        <f t="shared" si="0"/>
        <v>Product interface</v>
      </c>
      <c r="C46" s="89" t="e">
        <f>Process!#REF!</f>
        <v>#REF!</v>
      </c>
      <c r="D46" s="85"/>
      <c r="E46" s="90"/>
      <c r="F46" s="91" t="str">
        <f t="shared" si="1"/>
        <v/>
      </c>
      <c r="G46" s="92"/>
      <c r="H46" s="8"/>
      <c r="I46" s="8"/>
    </row>
    <row r="47" spans="1:10" s="68" customFormat="1" ht="12.75" customHeight="1" x14ac:dyDescent="0.15">
      <c r="A47" s="86"/>
      <c r="B47" s="16" t="str">
        <f t="shared" si="0"/>
        <v>Product checking</v>
      </c>
      <c r="C47" s="89" t="e">
        <f>Process!#REF!</f>
        <v>#REF!</v>
      </c>
      <c r="D47" s="85"/>
      <c r="E47" s="90"/>
      <c r="F47" s="91" t="str">
        <f t="shared" si="1"/>
        <v/>
      </c>
      <c r="G47" s="92"/>
      <c r="H47" s="8"/>
      <c r="I47" s="8"/>
    </row>
    <row r="48" spans="1:10" s="68" customFormat="1" ht="12.75" customHeight="1" x14ac:dyDescent="0.15">
      <c r="A48" s="86"/>
      <c r="B48" s="16" t="str">
        <f t="shared" si="0"/>
        <v>Test syntax</v>
      </c>
      <c r="C48" s="89" t="e">
        <f>Process!#REF!</f>
        <v>#REF!</v>
      </c>
      <c r="D48" s="85"/>
      <c r="E48" s="90"/>
      <c r="F48" s="91" t="str">
        <f t="shared" si="1"/>
        <v/>
      </c>
      <c r="G48" s="85"/>
      <c r="H48" s="8"/>
      <c r="I48" s="8"/>
    </row>
    <row r="49" spans="1:10" s="68" customFormat="1" ht="12.75" customHeight="1" x14ac:dyDescent="0.15">
      <c r="A49" s="86"/>
      <c r="B49" s="16" t="str">
        <f t="shared" si="0"/>
        <v>Test logic</v>
      </c>
      <c r="C49" s="89" t="e">
        <f>Process!#REF!</f>
        <v>#REF!</v>
      </c>
      <c r="D49" s="85"/>
      <c r="E49" s="90"/>
      <c r="F49" s="91" t="str">
        <f t="shared" si="1"/>
        <v/>
      </c>
      <c r="G49" s="92"/>
      <c r="H49" s="8"/>
      <c r="I49" s="8"/>
    </row>
    <row r="50" spans="1:10" s="68" customFormat="1" ht="12.75" customHeight="1" x14ac:dyDescent="0.15">
      <c r="A50" s="86"/>
      <c r="B50" s="16" t="str">
        <f t="shared" si="0"/>
        <v>Test interface</v>
      </c>
      <c r="C50" s="89" t="e">
        <f>Process!#REF!</f>
        <v>#REF!</v>
      </c>
      <c r="D50" s="85"/>
      <c r="E50" s="90"/>
      <c r="F50" s="91" t="str">
        <f t="shared" si="1"/>
        <v/>
      </c>
      <c r="G50" s="92"/>
      <c r="H50" s="8"/>
      <c r="I50" s="8"/>
    </row>
    <row r="51" spans="1:10" s="68" customFormat="1" ht="12.75" customHeight="1" x14ac:dyDescent="0.15">
      <c r="A51" s="86"/>
      <c r="B51" s="16" t="str">
        <f t="shared" si="0"/>
        <v>Test checking</v>
      </c>
      <c r="C51" s="89" t="e">
        <f>Process!#REF!</f>
        <v>#REF!</v>
      </c>
      <c r="D51" s="85"/>
      <c r="E51" s="90"/>
      <c r="F51" s="91" t="str">
        <f t="shared" si="1"/>
        <v/>
      </c>
      <c r="G51" s="92"/>
      <c r="H51" s="8"/>
      <c r="I51" s="8"/>
    </row>
    <row r="52" spans="1:10" s="68" customFormat="1" ht="12.75" customHeight="1" x14ac:dyDescent="0.15">
      <c r="A52" s="86"/>
      <c r="B52" s="16" t="str">
        <f t="shared" si="0"/>
        <v>Bad Smell</v>
      </c>
      <c r="C52" s="89" t="e">
        <f>Process!#REF!</f>
        <v>#REF!</v>
      </c>
      <c r="D52" s="85"/>
      <c r="E52" s="90"/>
      <c r="F52" s="91" t="str">
        <f t="shared" si="1"/>
        <v/>
      </c>
      <c r="G52" s="92"/>
      <c r="H52" s="8"/>
      <c r="I52" s="8"/>
    </row>
    <row r="53" spans="1:10" s="68" customFormat="1" ht="35" customHeight="1" x14ac:dyDescent="0.15">
      <c r="A53" s="86"/>
      <c r="B53" s="8"/>
      <c r="C53" s="93"/>
      <c r="D53" s="94" t="s">
        <v>12</v>
      </c>
      <c r="E53" s="85">
        <f>SUM(E42:E52)</f>
        <v>0</v>
      </c>
      <c r="F53" s="91">
        <f>IF(E53='Historical Data'!E90,,"&lt;-- Warning, defect count doesn't match Historical Data")</f>
        <v>0</v>
      </c>
      <c r="G53" s="92"/>
      <c r="H53" s="8"/>
      <c r="I53" s="8"/>
    </row>
    <row r="54" spans="1:10" s="68" customFormat="1" ht="12.75" customHeight="1" x14ac:dyDescent="0.15">
      <c r="A54" s="84" t="s">
        <v>13</v>
      </c>
      <c r="B54" s="8"/>
      <c r="C54" s="85"/>
      <c r="D54" s="85"/>
      <c r="E54" s="85"/>
      <c r="F54" s="85"/>
      <c r="G54" s="85"/>
      <c r="H54" s="8"/>
      <c r="I54" s="8"/>
    </row>
    <row r="55" spans="1:10" s="68" customFormat="1" ht="36" customHeight="1" x14ac:dyDescent="0.15">
      <c r="A55" s="86"/>
      <c r="B55" s="391" t="s">
        <v>14</v>
      </c>
      <c r="C55" s="391"/>
      <c r="D55" s="85"/>
      <c r="E55" s="96" t="s">
        <v>23</v>
      </c>
      <c r="F55" s="85"/>
      <c r="G55" s="92"/>
      <c r="H55" s="8"/>
      <c r="I55" s="8"/>
    </row>
    <row r="56" spans="1:10" s="68" customFormat="1" ht="27" customHeight="1" x14ac:dyDescent="0.15">
      <c r="A56" s="86"/>
      <c r="B56" s="388"/>
      <c r="C56" s="389"/>
      <c r="D56" s="390"/>
      <c r="E56" s="38"/>
      <c r="F56" s="85"/>
      <c r="G56" s="92"/>
      <c r="H56" s="8"/>
      <c r="I56" s="8"/>
    </row>
    <row r="57" spans="1:10" s="68" customFormat="1" ht="27" customHeight="1" x14ac:dyDescent="0.15">
      <c r="A57" s="86"/>
      <c r="B57" s="388"/>
      <c r="C57" s="389"/>
      <c r="D57" s="390"/>
      <c r="E57" s="38"/>
      <c r="F57" s="85"/>
      <c r="G57" s="92"/>
      <c r="H57" s="8"/>
      <c r="I57" s="8"/>
      <c r="J57" s="8"/>
    </row>
    <row r="58" spans="1:10" s="68" customFormat="1" ht="27" customHeight="1" x14ac:dyDescent="0.15">
      <c r="A58" s="86"/>
      <c r="B58" s="388"/>
      <c r="C58" s="389"/>
      <c r="D58" s="390"/>
      <c r="E58" s="38"/>
      <c r="F58" s="85"/>
      <c r="G58" s="92"/>
      <c r="H58" s="8"/>
      <c r="I58" s="8"/>
      <c r="J58" s="8"/>
    </row>
    <row r="59" spans="1:10" s="68" customFormat="1" ht="27" customHeight="1" x14ac:dyDescent="0.15">
      <c r="A59" s="86"/>
      <c r="B59" s="388"/>
      <c r="C59" s="389"/>
      <c r="D59" s="390"/>
      <c r="E59" s="38"/>
      <c r="F59" s="85"/>
      <c r="G59" s="92"/>
      <c r="H59" s="8"/>
      <c r="I59" s="8"/>
      <c r="J59" s="8"/>
    </row>
    <row r="60" spans="1:10" s="68" customFormat="1" ht="27" customHeight="1" x14ac:dyDescent="0.15">
      <c r="A60" s="86"/>
      <c r="B60" s="388"/>
      <c r="C60" s="389"/>
      <c r="D60" s="390"/>
      <c r="E60" s="38"/>
      <c r="F60" s="85"/>
      <c r="G60" s="92"/>
      <c r="H60" s="8"/>
      <c r="I60" s="8"/>
      <c r="J60" s="8"/>
    </row>
    <row r="61" spans="1:10" s="68" customFormat="1" ht="27" customHeight="1" x14ac:dyDescent="0.15">
      <c r="A61" s="86"/>
      <c r="B61" s="388"/>
      <c r="C61" s="389"/>
      <c r="D61" s="390"/>
      <c r="E61" s="38"/>
      <c r="F61" s="85"/>
      <c r="G61" s="92"/>
      <c r="H61" s="8"/>
      <c r="I61" s="8"/>
      <c r="J61" s="8"/>
    </row>
    <row r="62" spans="1:10" s="68" customFormat="1" ht="27" customHeight="1" x14ac:dyDescent="0.15">
      <c r="A62" s="86"/>
      <c r="B62" s="388"/>
      <c r="C62" s="389"/>
      <c r="D62" s="390"/>
      <c r="E62" s="38"/>
      <c r="F62" s="85"/>
      <c r="G62" s="92"/>
      <c r="H62" s="8"/>
      <c r="I62" s="8"/>
      <c r="J62" s="8"/>
    </row>
    <row r="63" spans="1:10" s="68" customFormat="1" ht="27" customHeight="1" x14ac:dyDescent="0.15">
      <c r="A63" s="86"/>
      <c r="B63" s="388"/>
      <c r="C63" s="389"/>
      <c r="D63" s="390"/>
      <c r="E63" s="38"/>
      <c r="F63" s="85"/>
      <c r="G63" s="92"/>
      <c r="H63" s="8"/>
      <c r="I63" s="8"/>
      <c r="J63" s="8"/>
    </row>
    <row r="64" spans="1:10" s="68" customFormat="1" ht="27" customHeight="1" x14ac:dyDescent="0.15">
      <c r="A64" s="86"/>
      <c r="B64" s="388"/>
      <c r="C64" s="389"/>
      <c r="D64" s="390"/>
      <c r="E64" s="38"/>
      <c r="F64" s="85"/>
      <c r="G64" s="92"/>
      <c r="H64" s="8"/>
      <c r="I64" s="8"/>
      <c r="J64" s="8"/>
    </row>
    <row r="65" spans="1:10" s="68" customFormat="1" ht="27" customHeight="1" x14ac:dyDescent="0.15">
      <c r="A65" s="86"/>
      <c r="B65" s="388"/>
      <c r="C65" s="389"/>
      <c r="D65" s="390"/>
      <c r="E65" s="38"/>
      <c r="F65" s="85"/>
      <c r="G65" s="92"/>
      <c r="H65" s="8"/>
      <c r="I65" s="8"/>
      <c r="J65" s="8"/>
    </row>
    <row r="66" spans="1:10" s="68" customFormat="1" ht="27" customHeight="1" x14ac:dyDescent="0.15">
      <c r="A66" s="86"/>
      <c r="B66" s="388"/>
      <c r="C66" s="389"/>
      <c r="D66" s="390"/>
      <c r="E66" s="38"/>
      <c r="F66" s="85"/>
      <c r="G66" s="92"/>
      <c r="H66" s="8"/>
      <c r="I66" s="8"/>
      <c r="J66" s="8"/>
    </row>
    <row r="67" spans="1:10" s="68" customFormat="1" ht="27" customHeight="1" x14ac:dyDescent="0.15">
      <c r="A67" s="86"/>
      <c r="B67" s="388"/>
      <c r="C67" s="389"/>
      <c r="D67" s="390"/>
      <c r="E67" s="38"/>
      <c r="F67" s="85"/>
      <c r="G67" s="92"/>
      <c r="H67" s="8"/>
      <c r="I67" s="8"/>
      <c r="J67" s="8"/>
    </row>
    <row r="68" spans="1:10" s="68" customFormat="1" ht="27" customHeight="1" x14ac:dyDescent="0.15">
      <c r="A68" s="86"/>
      <c r="B68" s="388"/>
      <c r="C68" s="389"/>
      <c r="D68" s="390"/>
      <c r="E68" s="38"/>
      <c r="F68" s="85"/>
      <c r="G68" s="92"/>
      <c r="H68" s="8"/>
      <c r="I68" s="8"/>
      <c r="J68" s="8"/>
    </row>
    <row r="69" spans="1:10" s="68" customFormat="1" ht="27" customHeight="1" x14ac:dyDescent="0.15">
      <c r="A69" s="86"/>
      <c r="B69" s="388"/>
      <c r="C69" s="389"/>
      <c r="D69" s="390"/>
      <c r="E69" s="38"/>
      <c r="F69" s="85"/>
      <c r="G69" s="92"/>
      <c r="H69" s="8"/>
      <c r="I69" s="8"/>
      <c r="J69" s="8"/>
    </row>
    <row r="70" spans="1:10" s="68" customFormat="1" ht="27" customHeight="1" x14ac:dyDescent="0.15">
      <c r="A70" s="86"/>
      <c r="B70" s="388"/>
      <c r="C70" s="389"/>
      <c r="D70" s="390"/>
      <c r="E70" s="38"/>
      <c r="F70" s="85"/>
      <c r="G70" s="92"/>
      <c r="H70" s="8"/>
      <c r="I70" s="8"/>
      <c r="J70" s="8"/>
    </row>
    <row r="71" spans="1:10" s="68" customFormat="1" ht="27" customHeight="1" x14ac:dyDescent="0.15">
      <c r="A71" s="86"/>
      <c r="B71" s="388"/>
      <c r="C71" s="389"/>
      <c r="D71" s="390"/>
      <c r="E71" s="38"/>
      <c r="F71" s="85"/>
      <c r="G71" s="92"/>
      <c r="H71" s="8"/>
      <c r="I71" s="8"/>
      <c r="J71" s="8"/>
    </row>
    <row r="72" spans="1:10" s="68" customFormat="1" ht="27" customHeight="1" x14ac:dyDescent="0.15">
      <c r="A72" s="86"/>
      <c r="B72" s="388"/>
      <c r="C72" s="389"/>
      <c r="D72" s="390"/>
      <c r="E72" s="38"/>
      <c r="F72" s="85"/>
      <c r="G72" s="92"/>
      <c r="H72" s="8"/>
      <c r="I72" s="8"/>
      <c r="J72" s="8"/>
    </row>
    <row r="73" spans="1:10" s="68" customFormat="1" ht="27" customHeight="1" x14ac:dyDescent="0.15">
      <c r="A73" s="86"/>
      <c r="B73" s="388"/>
      <c r="C73" s="389"/>
      <c r="D73" s="390"/>
      <c r="E73" s="38"/>
      <c r="F73" s="85"/>
      <c r="G73" s="92"/>
      <c r="H73" s="8"/>
      <c r="I73" s="8"/>
      <c r="J73" s="8"/>
    </row>
    <row r="74" spans="1:10" s="68" customFormat="1" ht="27" customHeight="1" x14ac:dyDescent="0.15">
      <c r="A74" s="86"/>
      <c r="B74" s="388"/>
      <c r="C74" s="389"/>
      <c r="D74" s="390"/>
      <c r="E74" s="38"/>
      <c r="F74" s="85"/>
      <c r="G74" s="92"/>
      <c r="H74" s="8"/>
      <c r="I74" s="8"/>
      <c r="J74" s="8"/>
    </row>
    <row r="75" spans="1:10" s="68" customFormat="1" ht="27" customHeight="1" x14ac:dyDescent="0.15">
      <c r="A75" s="86"/>
      <c r="B75" s="388"/>
      <c r="C75" s="389"/>
      <c r="D75" s="390"/>
      <c r="E75" s="38"/>
      <c r="F75" s="85"/>
      <c r="G75" s="92"/>
      <c r="H75" s="8"/>
      <c r="I75" s="8"/>
      <c r="J75" s="8"/>
    </row>
    <row r="76" spans="1:10" s="68" customFormat="1" ht="27" customHeight="1" x14ac:dyDescent="0.15">
      <c r="A76" s="86"/>
      <c r="B76" s="388"/>
      <c r="C76" s="389"/>
      <c r="D76" s="390"/>
      <c r="E76" s="38"/>
      <c r="F76" s="85"/>
      <c r="G76" s="92"/>
      <c r="H76" s="8"/>
      <c r="I76" s="8"/>
      <c r="J76" s="8"/>
    </row>
    <row r="77" spans="1:10" s="68" customFormat="1" ht="27" customHeight="1" x14ac:dyDescent="0.15">
      <c r="A77" s="86"/>
      <c r="B77" s="388"/>
      <c r="C77" s="389"/>
      <c r="D77" s="390"/>
      <c r="E77" s="38"/>
      <c r="F77" s="85"/>
      <c r="G77" s="92"/>
      <c r="H77" s="8"/>
      <c r="I77" s="8"/>
      <c r="J77" s="8"/>
    </row>
    <row r="78" spans="1:10" s="68" customFormat="1" ht="27" customHeight="1" x14ac:dyDescent="0.15">
      <c r="A78" s="86"/>
      <c r="B78" s="388"/>
      <c r="C78" s="389"/>
      <c r="D78" s="390"/>
      <c r="E78" s="38"/>
      <c r="F78" s="85"/>
      <c r="G78" s="92"/>
      <c r="H78" s="8"/>
      <c r="I78" s="8"/>
      <c r="J78" s="8"/>
    </row>
    <row r="79" spans="1:10" s="68" customFormat="1" ht="27" customHeight="1" x14ac:dyDescent="0.15">
      <c r="A79" s="86"/>
      <c r="B79" s="388"/>
      <c r="C79" s="389"/>
      <c r="D79" s="390"/>
      <c r="E79" s="38"/>
      <c r="F79" s="85"/>
      <c r="G79" s="92"/>
      <c r="H79" s="8"/>
      <c r="I79" s="8"/>
      <c r="J79" s="8"/>
    </row>
    <row r="80" spans="1:10" s="68" customFormat="1" ht="12.75" customHeight="1" x14ac:dyDescent="0.15">
      <c r="A80" s="86"/>
      <c r="B80" s="8"/>
      <c r="C80" s="85"/>
      <c r="D80" s="85"/>
      <c r="E80" s="85"/>
      <c r="F80" s="85"/>
      <c r="G80" s="92"/>
      <c r="H80" s="8"/>
      <c r="I80" s="8"/>
      <c r="J80" s="8"/>
    </row>
    <row r="81" spans="1:10" s="68" customFormat="1" ht="12.75" customHeight="1" x14ac:dyDescent="0.15">
      <c r="A81" s="86"/>
      <c r="B81" s="8"/>
      <c r="C81" s="85"/>
      <c r="D81" s="85"/>
      <c r="E81" s="85"/>
      <c r="F81" s="85"/>
      <c r="G81" s="85"/>
      <c r="H81" s="8"/>
      <c r="I81" s="8"/>
      <c r="J81" s="8"/>
    </row>
    <row r="82" spans="1:10" s="68" customFormat="1" ht="12.75" customHeight="1" x14ac:dyDescent="0.15">
      <c r="A82" s="86"/>
      <c r="B82" s="8"/>
      <c r="C82" s="85"/>
      <c r="D82" s="85"/>
      <c r="E82" s="85"/>
      <c r="F82" s="85"/>
      <c r="G82" s="92"/>
      <c r="H82" s="8"/>
      <c r="I82" s="8"/>
      <c r="J82" s="8"/>
    </row>
    <row r="83" spans="1:10" s="68" customFormat="1" ht="12.75" customHeight="1" x14ac:dyDescent="0.15">
      <c r="A83" s="86"/>
      <c r="B83" s="8"/>
      <c r="C83" s="85"/>
      <c r="D83" s="85"/>
      <c r="E83" s="85"/>
      <c r="F83" s="85"/>
      <c r="G83" s="85"/>
      <c r="H83" s="8"/>
      <c r="I83" s="8"/>
      <c r="J83" s="8"/>
    </row>
    <row r="84" spans="1:10" s="68" customFormat="1" ht="12.75" customHeight="1" x14ac:dyDescent="0.15">
      <c r="A84" s="86"/>
      <c r="B84" s="8"/>
      <c r="C84" s="85"/>
      <c r="D84" s="85"/>
      <c r="E84" s="85"/>
      <c r="F84" s="85"/>
      <c r="G84" s="85"/>
      <c r="H84" s="8"/>
      <c r="I84" s="8"/>
      <c r="J84" s="8"/>
    </row>
    <row r="85" spans="1:10" s="68" customFormat="1" ht="12.75" customHeight="1" x14ac:dyDescent="0.15">
      <c r="A85" s="86"/>
      <c r="B85" s="8"/>
      <c r="C85" s="85"/>
      <c r="D85" s="85"/>
      <c r="E85" s="85"/>
      <c r="F85" s="85"/>
      <c r="G85" s="92"/>
      <c r="H85" s="8"/>
      <c r="I85" s="8"/>
      <c r="J85" s="8"/>
    </row>
    <row r="86" spans="1:10" s="68" customFormat="1" ht="12.75" customHeight="1" x14ac:dyDescent="0.15">
      <c r="A86" s="86"/>
      <c r="B86" s="8"/>
      <c r="C86" s="85"/>
      <c r="D86" s="85"/>
      <c r="E86" s="85"/>
      <c r="F86" s="85"/>
      <c r="G86" s="92"/>
      <c r="H86" s="8"/>
      <c r="I86" s="8"/>
      <c r="J86" s="8"/>
    </row>
    <row r="87" spans="1:10" s="68" customFormat="1" ht="12.75" customHeight="1" x14ac:dyDescent="0.15">
      <c r="A87" s="86"/>
      <c r="B87" s="8"/>
      <c r="C87" s="85"/>
      <c r="D87" s="85"/>
      <c r="E87" s="85"/>
      <c r="F87" s="85"/>
      <c r="G87" s="92"/>
      <c r="H87" s="8"/>
      <c r="I87" s="8"/>
      <c r="J87" s="8"/>
    </row>
    <row r="88" spans="1:10" s="68" customFormat="1" ht="12.75" customHeight="1" x14ac:dyDescent="0.15">
      <c r="A88" s="86"/>
      <c r="B88" s="8"/>
      <c r="C88" s="85"/>
      <c r="D88" s="85"/>
      <c r="E88" s="85"/>
      <c r="F88" s="85"/>
      <c r="G88" s="92"/>
      <c r="H88" s="8"/>
      <c r="I88" s="8"/>
      <c r="J88" s="8"/>
    </row>
    <row r="89" spans="1:10" s="68" customFormat="1" ht="12.75" customHeight="1" x14ac:dyDescent="0.15">
      <c r="A89" s="86"/>
      <c r="B89" s="8"/>
      <c r="C89" s="85"/>
      <c r="D89" s="85"/>
      <c r="E89" s="85"/>
      <c r="F89" s="85"/>
      <c r="G89" s="85"/>
      <c r="H89" s="8"/>
      <c r="I89" s="8"/>
      <c r="J89" s="8"/>
    </row>
    <row r="90" spans="1:10" s="68" customFormat="1" ht="12.75" customHeight="1" x14ac:dyDescent="0.15">
      <c r="A90" s="86"/>
      <c r="B90" s="8"/>
      <c r="C90" s="85"/>
      <c r="D90" s="85"/>
      <c r="E90" s="85"/>
      <c r="F90" s="85"/>
      <c r="G90" s="92"/>
      <c r="H90" s="8"/>
      <c r="I90" s="8"/>
      <c r="J90" s="8"/>
    </row>
    <row r="91" spans="1:10" s="68" customFormat="1" ht="12.75" customHeight="1" x14ac:dyDescent="0.15">
      <c r="A91" s="86"/>
      <c r="B91" s="8"/>
      <c r="C91" s="85"/>
      <c r="D91" s="85"/>
      <c r="E91" s="85"/>
      <c r="F91" s="85"/>
      <c r="G91" s="92"/>
      <c r="H91" s="8"/>
      <c r="I91" s="8"/>
      <c r="J91" s="8"/>
    </row>
    <row r="92" spans="1:10" s="68" customFormat="1" ht="12.75" customHeight="1" x14ac:dyDescent="0.15">
      <c r="A92" s="86"/>
      <c r="B92" s="8"/>
      <c r="C92" s="85"/>
      <c r="D92" s="85"/>
      <c r="E92" s="85"/>
      <c r="F92" s="85"/>
      <c r="G92" s="85"/>
      <c r="H92" s="8"/>
      <c r="I92" s="8"/>
      <c r="J92" s="8"/>
    </row>
    <row r="93" spans="1:10" s="68" customFormat="1" ht="12.75" customHeight="1" x14ac:dyDescent="0.15">
      <c r="A93" s="86"/>
      <c r="B93" s="8"/>
      <c r="C93" s="85"/>
      <c r="D93" s="85"/>
      <c r="E93" s="85"/>
      <c r="F93" s="85"/>
      <c r="G93" s="85"/>
      <c r="H93" s="8"/>
      <c r="I93" s="8"/>
      <c r="J93" s="8"/>
    </row>
    <row r="94" spans="1:10" s="68" customFormat="1" ht="12.75" customHeight="1" x14ac:dyDescent="0.15">
      <c r="A94" s="86"/>
      <c r="B94" s="8"/>
      <c r="C94" s="85"/>
      <c r="D94" s="85"/>
      <c r="E94" s="85"/>
      <c r="F94" s="85"/>
      <c r="G94" s="92"/>
      <c r="H94" s="8"/>
      <c r="I94" s="8"/>
      <c r="J94" s="8"/>
    </row>
    <row r="95" spans="1:10" s="68" customFormat="1" ht="12.75" customHeight="1" x14ac:dyDescent="0.15">
      <c r="A95" s="86"/>
      <c r="B95" s="8"/>
      <c r="C95" s="85"/>
      <c r="D95" s="85"/>
      <c r="E95" s="85"/>
      <c r="F95" s="85"/>
      <c r="G95" s="92"/>
      <c r="H95" s="8"/>
      <c r="I95" s="8"/>
      <c r="J95" s="8"/>
    </row>
    <row r="96" spans="1:10" s="68" customFormat="1" ht="12.75" customHeight="1" x14ac:dyDescent="0.15">
      <c r="A96" s="86"/>
      <c r="B96" s="8"/>
      <c r="C96" s="85"/>
      <c r="D96" s="85"/>
      <c r="E96" s="85"/>
      <c r="F96" s="85"/>
      <c r="G96" s="92"/>
      <c r="H96" s="8"/>
      <c r="I96" s="8"/>
      <c r="J96" s="8"/>
    </row>
    <row r="97" spans="1:10" s="68" customFormat="1" ht="12.75" customHeight="1" x14ac:dyDescent="0.15">
      <c r="A97" s="86"/>
      <c r="B97" s="8"/>
      <c r="C97" s="85"/>
      <c r="D97" s="85"/>
      <c r="E97" s="85"/>
      <c r="F97" s="85"/>
      <c r="G97" s="92"/>
      <c r="H97" s="8"/>
      <c r="I97" s="8"/>
      <c r="J97" s="8"/>
    </row>
    <row r="98" spans="1:10" s="68" customFormat="1" ht="12.75" customHeight="1" x14ac:dyDescent="0.15">
      <c r="A98" s="86"/>
      <c r="B98" s="8"/>
      <c r="C98" s="85"/>
      <c r="D98" s="85"/>
      <c r="E98" s="85"/>
      <c r="F98" s="85"/>
      <c r="G98" s="85"/>
      <c r="H98" s="8"/>
      <c r="I98" s="8"/>
      <c r="J98" s="8"/>
    </row>
    <row r="99" spans="1:10" s="68" customFormat="1" ht="12.75" customHeight="1" x14ac:dyDescent="0.15">
      <c r="A99" s="86"/>
      <c r="B99" s="8"/>
      <c r="C99" s="85"/>
      <c r="D99" s="85"/>
      <c r="E99" s="85"/>
      <c r="F99" s="85"/>
      <c r="G99" s="92"/>
      <c r="H99" s="8"/>
      <c r="I99" s="8"/>
      <c r="J99" s="8"/>
    </row>
    <row r="100" spans="1:10" s="68" customFormat="1" ht="12.75" customHeight="1" x14ac:dyDescent="0.15">
      <c r="A100" s="86"/>
      <c r="B100" s="8"/>
      <c r="C100" s="85"/>
      <c r="D100" s="85"/>
      <c r="E100" s="85"/>
      <c r="F100" s="85"/>
      <c r="G100" s="92"/>
      <c r="H100" s="8"/>
      <c r="I100" s="8"/>
      <c r="J100" s="8"/>
    </row>
    <row r="101" spans="1:10" s="68" customFormat="1" ht="12.75" customHeight="1" x14ac:dyDescent="0.15">
      <c r="A101" s="86"/>
      <c r="B101" s="8"/>
      <c r="C101" s="85"/>
      <c r="D101" s="85"/>
      <c r="E101" s="85"/>
      <c r="F101" s="85"/>
      <c r="G101" s="92"/>
      <c r="H101" s="8"/>
      <c r="I101" s="8"/>
      <c r="J101" s="8"/>
    </row>
    <row r="102" spans="1:10" s="68" customFormat="1" ht="12.75" customHeight="1" x14ac:dyDescent="0.15">
      <c r="A102" s="86"/>
      <c r="B102" s="8"/>
      <c r="C102" s="85"/>
      <c r="D102" s="85"/>
      <c r="E102" s="85"/>
      <c r="F102" s="85"/>
      <c r="G102" s="92"/>
      <c r="H102" s="8"/>
      <c r="I102" s="8"/>
      <c r="J102" s="8"/>
    </row>
    <row r="103" spans="1:10" s="68" customFormat="1" ht="12.75" customHeight="1" x14ac:dyDescent="0.15">
      <c r="A103" s="86"/>
      <c r="B103" s="8"/>
      <c r="C103" s="85"/>
      <c r="D103" s="85"/>
      <c r="E103" s="85"/>
      <c r="F103" s="85"/>
      <c r="G103" s="85"/>
      <c r="H103" s="8"/>
      <c r="I103" s="8"/>
      <c r="J103" s="8"/>
    </row>
    <row r="104" spans="1:10" s="68" customFormat="1" ht="12.75" customHeight="1" x14ac:dyDescent="0.15">
      <c r="A104" s="86"/>
      <c r="B104" s="8"/>
      <c r="C104" s="85"/>
      <c r="D104" s="85"/>
      <c r="E104" s="85"/>
      <c r="F104" s="85"/>
      <c r="G104" s="92"/>
      <c r="H104" s="8"/>
      <c r="I104" s="8"/>
      <c r="J104" s="8"/>
    </row>
    <row r="105" spans="1:10" s="68" customFormat="1" ht="12.75" customHeight="1" x14ac:dyDescent="0.15">
      <c r="A105" s="86"/>
      <c r="B105" s="8"/>
      <c r="C105" s="85"/>
      <c r="D105" s="85"/>
      <c r="E105" s="85"/>
      <c r="F105" s="85"/>
      <c r="G105" s="92"/>
      <c r="H105" s="8"/>
      <c r="I105" s="8"/>
      <c r="J105" s="8"/>
    </row>
    <row r="106" spans="1:10" s="68" customFormat="1" ht="12.75" customHeight="1" x14ac:dyDescent="0.15">
      <c r="A106" s="86"/>
      <c r="B106" s="8"/>
      <c r="C106" s="85"/>
      <c r="D106" s="85"/>
      <c r="E106" s="85"/>
      <c r="F106" s="85"/>
      <c r="G106" s="92"/>
      <c r="H106" s="8"/>
      <c r="I106" s="8"/>
      <c r="J106" s="8"/>
    </row>
    <row r="107" spans="1:10" s="68" customFormat="1" ht="12.75" customHeight="1" x14ac:dyDescent="0.15">
      <c r="A107" s="86"/>
      <c r="B107" s="8"/>
      <c r="C107" s="85"/>
      <c r="D107" s="85"/>
      <c r="E107" s="85"/>
      <c r="F107" s="85"/>
      <c r="G107" s="85"/>
      <c r="H107" s="8"/>
      <c r="I107" s="8"/>
      <c r="J107" s="8"/>
    </row>
    <row r="108" spans="1:10" s="68" customFormat="1" ht="12.75" customHeight="1" x14ac:dyDescent="0.15">
      <c r="A108" s="86"/>
      <c r="B108" s="8"/>
      <c r="C108" s="85"/>
      <c r="D108" s="85"/>
      <c r="E108" s="85"/>
      <c r="F108" s="85"/>
      <c r="G108" s="92"/>
      <c r="H108" s="8"/>
      <c r="I108" s="8"/>
      <c r="J108" s="8"/>
    </row>
    <row r="109" spans="1:10" s="68" customFormat="1" ht="12.75" customHeight="1" x14ac:dyDescent="0.15">
      <c r="A109" s="86"/>
      <c r="B109" s="8"/>
      <c r="C109" s="85"/>
      <c r="D109" s="85"/>
      <c r="E109" s="85"/>
      <c r="F109" s="85"/>
      <c r="G109" s="92"/>
      <c r="H109" s="8"/>
      <c r="I109" s="8"/>
      <c r="J109" s="8"/>
    </row>
    <row r="110" spans="1:10" s="68" customFormat="1" ht="12.75" customHeight="1" x14ac:dyDescent="0.15">
      <c r="A110" s="86"/>
      <c r="B110" s="8"/>
      <c r="C110" s="85"/>
      <c r="D110" s="85"/>
      <c r="E110" s="85"/>
      <c r="F110" s="85"/>
      <c r="G110" s="92"/>
      <c r="H110" s="8"/>
      <c r="I110" s="8"/>
      <c r="J110" s="8"/>
    </row>
    <row r="111" spans="1:10" s="68" customFormat="1" ht="12.75" customHeight="1" x14ac:dyDescent="0.15">
      <c r="A111" s="86"/>
      <c r="B111" s="8"/>
      <c r="C111" s="85"/>
      <c r="D111" s="85"/>
      <c r="E111" s="85"/>
      <c r="F111" s="85"/>
      <c r="G111" s="92"/>
      <c r="H111" s="8"/>
      <c r="I111" s="8"/>
      <c r="J111" s="8"/>
    </row>
    <row r="112" spans="1:10" s="68" customFormat="1" ht="12.75" customHeight="1" x14ac:dyDescent="0.15">
      <c r="A112" s="86"/>
      <c r="B112" s="8"/>
      <c r="C112" s="85"/>
      <c r="D112" s="85"/>
      <c r="E112" s="85"/>
      <c r="F112" s="85"/>
      <c r="G112" s="92"/>
      <c r="H112" s="8"/>
      <c r="I112" s="8"/>
      <c r="J112" s="8"/>
    </row>
    <row r="113" spans="1:10" s="68" customFormat="1" ht="12.75" customHeight="1" x14ac:dyDescent="0.15">
      <c r="A113" s="86"/>
      <c r="B113" s="8"/>
      <c r="C113" s="85"/>
      <c r="D113" s="85"/>
      <c r="E113" s="85"/>
      <c r="F113" s="85"/>
      <c r="G113" s="92"/>
      <c r="H113" s="8"/>
      <c r="I113" s="8"/>
      <c r="J113" s="8"/>
    </row>
    <row r="114" spans="1:10" s="68" customFormat="1" ht="12.75" customHeight="1" x14ac:dyDescent="0.15">
      <c r="A114" s="86"/>
      <c r="B114" s="8"/>
      <c r="C114" s="85"/>
      <c r="D114" s="85"/>
      <c r="E114" s="85"/>
      <c r="F114" s="85"/>
      <c r="G114" s="92"/>
      <c r="H114" s="8"/>
      <c r="I114" s="8"/>
      <c r="J114" s="8"/>
    </row>
    <row r="115" spans="1:10" s="68" customFormat="1" ht="12.75" customHeight="1" x14ac:dyDescent="0.15">
      <c r="A115" s="86"/>
      <c r="B115" s="8"/>
      <c r="C115" s="85"/>
      <c r="D115" s="85"/>
      <c r="E115" s="85"/>
      <c r="F115" s="85"/>
      <c r="G115" s="92"/>
      <c r="H115" s="8"/>
      <c r="I115" s="8"/>
      <c r="J115" s="8"/>
    </row>
    <row r="116" spans="1:10" s="68" customFormat="1" ht="12.75" customHeight="1" x14ac:dyDescent="0.15">
      <c r="A116" s="86"/>
      <c r="B116" s="8"/>
      <c r="C116" s="85"/>
      <c r="D116" s="85"/>
      <c r="E116" s="85"/>
      <c r="F116" s="85"/>
      <c r="G116" s="92"/>
      <c r="H116" s="8"/>
      <c r="I116" s="8"/>
      <c r="J116" s="8"/>
    </row>
    <row r="117" spans="1:10" s="68" customFormat="1" ht="12.75" customHeight="1" x14ac:dyDescent="0.15">
      <c r="A117" s="86"/>
      <c r="B117" s="8"/>
      <c r="C117" s="85"/>
      <c r="D117" s="85"/>
      <c r="E117" s="85"/>
      <c r="F117" s="85"/>
      <c r="G117" s="92"/>
      <c r="H117" s="8"/>
      <c r="I117" s="8"/>
      <c r="J117" s="8"/>
    </row>
    <row r="118" spans="1:10" s="68" customFormat="1" ht="12.75" customHeight="1" x14ac:dyDescent="0.15">
      <c r="A118" s="86"/>
      <c r="B118" s="8"/>
      <c r="C118" s="85"/>
      <c r="D118" s="85"/>
      <c r="E118" s="85"/>
      <c r="F118" s="85"/>
      <c r="G118" s="92"/>
      <c r="H118" s="8"/>
      <c r="I118" s="8"/>
      <c r="J118" s="8"/>
    </row>
    <row r="119" spans="1:10" s="68" customFormat="1" ht="12.75" customHeight="1" x14ac:dyDescent="0.15">
      <c r="A119" s="86"/>
      <c r="B119" s="8"/>
      <c r="C119" s="85"/>
      <c r="D119" s="85"/>
      <c r="E119" s="85"/>
      <c r="F119" s="85"/>
      <c r="G119" s="92"/>
      <c r="H119" s="8"/>
      <c r="I119" s="8"/>
      <c r="J119" s="8"/>
    </row>
    <row r="120" spans="1:10" s="68" customFormat="1" ht="12.75" customHeight="1" x14ac:dyDescent="0.15">
      <c r="A120" s="86"/>
      <c r="B120" s="8"/>
      <c r="C120" s="85"/>
      <c r="D120" s="85"/>
      <c r="E120" s="85"/>
      <c r="F120" s="85"/>
      <c r="G120" s="92"/>
      <c r="H120" s="8"/>
      <c r="I120" s="8"/>
      <c r="J120" s="8"/>
    </row>
    <row r="121" spans="1:10" s="68" customFormat="1" ht="12.75" customHeight="1" x14ac:dyDescent="0.15">
      <c r="A121" s="86"/>
      <c r="B121" s="8"/>
      <c r="C121" s="85"/>
      <c r="D121" s="85"/>
      <c r="E121" s="85"/>
      <c r="F121" s="85"/>
      <c r="G121" s="92"/>
      <c r="H121" s="8"/>
      <c r="I121" s="8"/>
      <c r="J121" s="8"/>
    </row>
    <row r="122" spans="1:10" s="68" customFormat="1" ht="12.75" customHeight="1" x14ac:dyDescent="0.15">
      <c r="A122" s="86"/>
      <c r="B122" s="8"/>
      <c r="C122" s="85"/>
      <c r="D122" s="85"/>
      <c r="E122" s="85"/>
      <c r="F122" s="85"/>
      <c r="G122" s="92"/>
      <c r="H122" s="8"/>
      <c r="I122" s="8"/>
      <c r="J122" s="8"/>
    </row>
    <row r="123" spans="1:10" s="68" customFormat="1" ht="12.75" customHeight="1" x14ac:dyDescent="0.15">
      <c r="A123" s="86"/>
      <c r="B123" s="8"/>
      <c r="C123" s="85"/>
      <c r="D123" s="85"/>
      <c r="E123" s="85"/>
      <c r="F123" s="85"/>
      <c r="G123" s="92"/>
      <c r="H123" s="8"/>
      <c r="I123" s="8"/>
      <c r="J123" s="8"/>
    </row>
    <row r="124" spans="1:10" s="68" customFormat="1" ht="12.75" customHeight="1" x14ac:dyDescent="0.15">
      <c r="A124" s="86"/>
      <c r="B124" s="8"/>
      <c r="C124" s="85"/>
      <c r="D124" s="85"/>
      <c r="E124" s="85"/>
      <c r="F124" s="85"/>
      <c r="G124" s="92"/>
      <c r="H124" s="8"/>
      <c r="I124" s="8"/>
      <c r="J124" s="8"/>
    </row>
    <row r="125" spans="1:10" s="68" customFormat="1" ht="12.75" customHeight="1" x14ac:dyDescent="0.15">
      <c r="A125" s="86"/>
      <c r="B125" s="8"/>
      <c r="C125" s="85"/>
      <c r="D125" s="85"/>
      <c r="E125" s="85"/>
      <c r="F125" s="85"/>
      <c r="G125" s="92"/>
      <c r="H125" s="8"/>
      <c r="I125" s="8"/>
      <c r="J125" s="8"/>
    </row>
    <row r="126" spans="1:10" s="68" customFormat="1" ht="12.75" customHeight="1" x14ac:dyDescent="0.15">
      <c r="A126" s="86"/>
      <c r="B126" s="8"/>
      <c r="C126" s="85"/>
      <c r="D126" s="85"/>
      <c r="E126" s="85"/>
      <c r="F126" s="85"/>
      <c r="G126" s="92"/>
      <c r="H126" s="8"/>
      <c r="I126" s="8"/>
      <c r="J126" s="8"/>
    </row>
    <row r="127" spans="1:10" s="68" customFormat="1" ht="12.75" customHeight="1" x14ac:dyDescent="0.15">
      <c r="A127" s="86"/>
      <c r="B127" s="8"/>
      <c r="C127" s="85"/>
      <c r="D127" s="85"/>
      <c r="E127" s="85"/>
      <c r="F127" s="85"/>
      <c r="G127" s="92"/>
      <c r="H127" s="8"/>
      <c r="I127" s="8"/>
      <c r="J127" s="8"/>
    </row>
    <row r="128" spans="1:10" s="68" customFormat="1" x14ac:dyDescent="0.15">
      <c r="A128" s="86"/>
      <c r="B128" s="8"/>
      <c r="C128" s="8"/>
      <c r="D128" s="8"/>
      <c r="E128" s="8"/>
      <c r="F128" s="8"/>
      <c r="G128" s="8"/>
      <c r="H128" s="8"/>
      <c r="I128" s="8"/>
      <c r="J128" s="8"/>
    </row>
    <row r="129" spans="1:10" s="68" customFormat="1" x14ac:dyDescent="0.15">
      <c r="A129" s="86"/>
      <c r="B129" s="8"/>
      <c r="C129" s="8"/>
      <c r="D129" s="8"/>
      <c r="E129" s="8"/>
      <c r="F129" s="8"/>
      <c r="G129" s="8"/>
      <c r="H129" s="8"/>
      <c r="I129" s="8"/>
      <c r="J129" s="8"/>
    </row>
    <row r="130" spans="1:10" s="68" customFormat="1" x14ac:dyDescent="0.15">
      <c r="A130" s="86"/>
      <c r="B130" s="8"/>
      <c r="C130" s="8"/>
      <c r="D130" s="8"/>
      <c r="E130" s="8"/>
      <c r="F130" s="8"/>
      <c r="G130" s="8"/>
      <c r="H130" s="8"/>
      <c r="I130" s="8"/>
      <c r="J130" s="8"/>
    </row>
    <row r="131" spans="1:10" s="68" customFormat="1" x14ac:dyDescent="0.15">
      <c r="A131" s="86"/>
      <c r="B131" s="8"/>
      <c r="C131" s="8"/>
      <c r="D131" s="8"/>
      <c r="E131" s="8"/>
      <c r="F131" s="8"/>
      <c r="G131" s="8"/>
      <c r="H131" s="8"/>
      <c r="I131" s="8"/>
      <c r="J131" s="8"/>
    </row>
    <row r="132" spans="1:10" s="68" customFormat="1" x14ac:dyDescent="0.15">
      <c r="A132" s="86"/>
      <c r="B132" s="8"/>
      <c r="C132" s="8"/>
      <c r="D132" s="8"/>
      <c r="E132" s="8"/>
      <c r="F132" s="8"/>
      <c r="G132" s="8"/>
      <c r="H132" s="8"/>
      <c r="I132" s="8"/>
      <c r="J132" s="8"/>
    </row>
    <row r="133" spans="1:10" s="68" customFormat="1" x14ac:dyDescent="0.15">
      <c r="A133" s="86"/>
      <c r="B133" s="8"/>
      <c r="C133" s="8"/>
      <c r="D133" s="8"/>
      <c r="E133" s="8"/>
      <c r="F133" s="8"/>
      <c r="G133" s="8"/>
      <c r="H133" s="8"/>
      <c r="I133" s="8"/>
      <c r="J133" s="8"/>
    </row>
    <row r="134" spans="1:10" s="68" customFormat="1" x14ac:dyDescent="0.15">
      <c r="A134" s="86"/>
      <c r="B134" s="8"/>
      <c r="C134" s="8"/>
      <c r="D134" s="8"/>
      <c r="E134" s="8"/>
      <c r="F134" s="8"/>
      <c r="G134" s="8"/>
      <c r="H134" s="8"/>
      <c r="I134" s="8"/>
      <c r="J134" s="8"/>
    </row>
    <row r="135" spans="1:10" s="68" customFormat="1" x14ac:dyDescent="0.15">
      <c r="A135" s="86"/>
      <c r="B135" s="8"/>
      <c r="C135" s="8"/>
      <c r="D135" s="8"/>
      <c r="E135" s="8"/>
      <c r="F135" s="8"/>
      <c r="G135" s="8"/>
      <c r="H135" s="8"/>
      <c r="I135" s="8"/>
      <c r="J135" s="8"/>
    </row>
    <row r="136" spans="1:10" s="68" customFormat="1" x14ac:dyDescent="0.15">
      <c r="A136" s="86"/>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H200"/>
  <sheetViews>
    <sheetView showGridLines="0" tabSelected="1" topLeftCell="A43" zoomScaleNormal="100" workbookViewId="0">
      <selection activeCell="L66" sqref="L66"/>
    </sheetView>
  </sheetViews>
  <sheetFormatPr baseColWidth="10" defaultColWidth="7.6640625" defaultRowHeight="13" x14ac:dyDescent="0.15"/>
  <cols>
    <col min="1" max="1" width="12.33203125" style="3" customWidth="1"/>
    <col min="2" max="2" width="52.83203125" style="3" customWidth="1"/>
    <col min="3" max="3" width="36.83203125" style="3" customWidth="1"/>
    <col min="4" max="4" width="30.6640625" style="3" customWidth="1"/>
    <col min="5" max="5" width="1.33203125" style="3" customWidth="1"/>
    <col min="6" max="6" width="14.83203125" style="3" customWidth="1"/>
    <col min="7" max="7" width="32" style="3" customWidth="1"/>
    <col min="8" max="16384" width="7.6640625" style="3"/>
  </cols>
  <sheetData>
    <row r="1" spans="1:8" hidden="1" x14ac:dyDescent="0.15">
      <c r="A1" s="207" t="str">
        <f>Constants!A1</f>
        <v>Constants</v>
      </c>
      <c r="B1" s="207" t="str">
        <f>Constants!B1</f>
        <v xml:space="preserve"> </v>
      </c>
      <c r="C1" s="207"/>
      <c r="D1" s="207" t="str">
        <f>Constants!C1</f>
        <v xml:space="preserve"> </v>
      </c>
      <c r="E1" s="207" t="str">
        <f>Constants!D1</f>
        <v xml:space="preserve"> </v>
      </c>
      <c r="F1" s="207" t="str">
        <f>Constants!E1</f>
        <v xml:space="preserve"> </v>
      </c>
      <c r="G1" s="207" t="str">
        <f>Constants!F1</f>
        <v>Assignment 2</v>
      </c>
      <c r="H1" s="207" t="str">
        <f>Constants!G1</f>
        <v xml:space="preserve"> </v>
      </c>
    </row>
    <row r="2" spans="1:8" hidden="1" x14ac:dyDescent="0.15">
      <c r="A2" s="207" t="str">
        <f>Constants!A2</f>
        <v>Start date:</v>
      </c>
      <c r="B2" s="207">
        <f>Constants!B2</f>
        <v>36526</v>
      </c>
      <c r="C2" s="207"/>
      <c r="D2" s="207" t="str">
        <f>Constants!C2</f>
        <v xml:space="preserve"> </v>
      </c>
      <c r="E2" s="207" t="str">
        <f>Constants!D2</f>
        <v>Grades:</v>
      </c>
      <c r="F2" s="207" t="str">
        <f>Constants!E2</f>
        <v>AA</v>
      </c>
      <c r="G2" s="207">
        <f>Constants!F2</f>
        <v>1</v>
      </c>
      <c r="H2" s="207">
        <f>Constants!G2</f>
        <v>0</v>
      </c>
    </row>
    <row r="3" spans="1:8" hidden="1" x14ac:dyDescent="0.15">
      <c r="A3" s="207" t="str">
        <f>Constants!A3</f>
        <v>End date:</v>
      </c>
      <c r="B3" s="207">
        <f>Constants!B3</f>
        <v>73051</v>
      </c>
      <c r="C3" s="207"/>
      <c r="D3" s="207" t="str">
        <f>Constants!C3</f>
        <v xml:space="preserve"> </v>
      </c>
      <c r="E3" s="207" t="str">
        <f>Constants!D3</f>
        <v xml:space="preserve"> </v>
      </c>
      <c r="F3" s="207" t="str">
        <f>Constants!E3</f>
        <v>A</v>
      </c>
      <c r="G3" s="207">
        <f>Constants!F3</f>
        <v>0.95</v>
      </c>
      <c r="H3" s="207">
        <f>Constants!G3</f>
        <v>0</v>
      </c>
    </row>
    <row r="4" spans="1:8" hidden="1" x14ac:dyDescent="0.15">
      <c r="A4" s="207" t="str">
        <f>Constants!A4</f>
        <v>Phases:</v>
      </c>
      <c r="B4" s="207" t="str">
        <f>Constants!B4</f>
        <v>Analysis</v>
      </c>
      <c r="C4" s="207"/>
      <c r="D4" s="207" t="str">
        <f>Constants!C4</f>
        <v xml:space="preserve"> </v>
      </c>
      <c r="E4" s="207" t="str">
        <f>Constants!D4</f>
        <v xml:space="preserve"> </v>
      </c>
      <c r="F4" s="207" t="str">
        <f>Constants!E4</f>
        <v>AB</v>
      </c>
      <c r="G4" s="207">
        <f>Constants!F4</f>
        <v>0.9</v>
      </c>
      <c r="H4" s="207">
        <f>Constants!G4</f>
        <v>0</v>
      </c>
    </row>
    <row r="5" spans="1:8" hidden="1" x14ac:dyDescent="0.15">
      <c r="A5" s="207" t="str">
        <f>Constants!A5</f>
        <v xml:space="preserve"> </v>
      </c>
      <c r="B5" s="207" t="str">
        <f>Constants!B5</f>
        <v>Architecture</v>
      </c>
      <c r="C5" s="207"/>
      <c r="D5" s="207" t="str">
        <f>Constants!C5</f>
        <v xml:space="preserve"> </v>
      </c>
      <c r="E5" s="207" t="str">
        <f>Constants!D5</f>
        <v xml:space="preserve"> </v>
      </c>
      <c r="F5" s="207" t="str">
        <f>Constants!E5</f>
        <v>B</v>
      </c>
      <c r="G5" s="207">
        <f>Constants!F5</f>
        <v>0.85</v>
      </c>
      <c r="H5" s="207">
        <f>Constants!G5</f>
        <v>0</v>
      </c>
    </row>
    <row r="6" spans="1:8" hidden="1" x14ac:dyDescent="0.15">
      <c r="A6" s="207" t="str">
        <f>Constants!A6</f>
        <v xml:space="preserve"> </v>
      </c>
      <c r="B6" s="207" t="str">
        <f>Constants!B6</f>
        <v>Project planning</v>
      </c>
      <c r="C6" s="207"/>
      <c r="D6" s="207" t="str">
        <f>Constants!C6</f>
        <v xml:space="preserve"> </v>
      </c>
      <c r="E6" s="207" t="str">
        <f>Constants!D6</f>
        <v xml:space="preserve"> </v>
      </c>
      <c r="F6" s="207" t="str">
        <f>Constants!E6</f>
        <v>BC</v>
      </c>
      <c r="G6" s="207">
        <f>Constants!F6</f>
        <v>0.8</v>
      </c>
      <c r="H6" s="207">
        <f>Constants!G6</f>
        <v>0</v>
      </c>
    </row>
    <row r="7" spans="1:8" hidden="1" x14ac:dyDescent="0.15">
      <c r="A7" s="207" t="str">
        <f>Constants!A7</f>
        <v xml:space="preserve"> </v>
      </c>
      <c r="B7" s="207" t="str">
        <f>Constants!B7</f>
        <v>Interation planning</v>
      </c>
      <c r="C7" s="207"/>
      <c r="D7" s="207" t="str">
        <f>Constants!C7</f>
        <v xml:space="preserve"> </v>
      </c>
      <c r="E7" s="207" t="str">
        <f>Constants!D7</f>
        <v xml:space="preserve"> </v>
      </c>
      <c r="F7" s="207" t="str">
        <f>Constants!E7</f>
        <v>C</v>
      </c>
      <c r="G7" s="207">
        <f>Constants!F7</f>
        <v>0.75</v>
      </c>
      <c r="H7" s="207">
        <f>Constants!G7</f>
        <v>0</v>
      </c>
    </row>
    <row r="8" spans="1:8" hidden="1" x14ac:dyDescent="0.15">
      <c r="A8" s="207" t="str">
        <f>Constants!A8</f>
        <v xml:space="preserve"> </v>
      </c>
      <c r="B8" s="207" t="str">
        <f>Constants!B8</f>
        <v>Construction</v>
      </c>
      <c r="C8" s="207"/>
      <c r="D8" s="207" t="str">
        <f>Constants!C8</f>
        <v xml:space="preserve"> </v>
      </c>
      <c r="E8" s="207" t="str">
        <f>Constants!D8</f>
        <v xml:space="preserve"> </v>
      </c>
      <c r="F8" s="207" t="str">
        <f>Constants!E8</f>
        <v>CD</v>
      </c>
      <c r="G8" s="207">
        <f>Constants!F8</f>
        <v>0.7</v>
      </c>
      <c r="H8" s="207">
        <f>Constants!G8</f>
        <v>0</v>
      </c>
    </row>
    <row r="9" spans="1:8" hidden="1" x14ac:dyDescent="0.15">
      <c r="A9" s="207" t="str">
        <f>Constants!A9</f>
        <v xml:space="preserve"> </v>
      </c>
      <c r="B9" s="207" t="str">
        <f>Constants!B9</f>
        <v>Refactoring</v>
      </c>
      <c r="C9" s="207"/>
      <c r="D9" s="207" t="str">
        <f>Constants!C9</f>
        <v xml:space="preserve"> </v>
      </c>
      <c r="E9" s="207" t="str">
        <f>Constants!D9</f>
        <v xml:space="preserve"> </v>
      </c>
      <c r="F9" s="207" t="str">
        <f>Constants!E9</f>
        <v>D</v>
      </c>
      <c r="G9" s="207">
        <f>Constants!F9</f>
        <v>0.65</v>
      </c>
      <c r="H9" s="207">
        <f>Constants!G9</f>
        <v>0</v>
      </c>
    </row>
    <row r="10" spans="1:8" hidden="1" x14ac:dyDescent="0.15">
      <c r="A10" s="207" t="str">
        <f>Constants!A10</f>
        <v xml:space="preserve"> </v>
      </c>
      <c r="B10" s="207" t="str">
        <f>Constants!B10</f>
        <v>Review</v>
      </c>
      <c r="C10" s="207"/>
      <c r="D10" s="207" t="str">
        <f>Constants!C10</f>
        <v xml:space="preserve"> </v>
      </c>
      <c r="E10" s="207" t="str">
        <f>Constants!D10</f>
        <v xml:space="preserve"> </v>
      </c>
      <c r="F10" s="207" t="str">
        <f>Constants!E10</f>
        <v>F</v>
      </c>
      <c r="G10" s="207">
        <f>Constants!F10</f>
        <v>0.5</v>
      </c>
      <c r="H10" s="207">
        <f>Constants!G10</f>
        <v>0</v>
      </c>
    </row>
    <row r="11" spans="1:8" hidden="1" x14ac:dyDescent="0.15">
      <c r="A11" s="207" t="str">
        <f>Constants!A11</f>
        <v xml:space="preserve"> </v>
      </c>
      <c r="B11" s="207" t="str">
        <f>Constants!B11</f>
        <v>Integration test</v>
      </c>
      <c r="C11" s="207"/>
      <c r="D11" s="207" t="str">
        <f>Constants!C11</f>
        <v xml:space="preserve"> </v>
      </c>
      <c r="E11" s="207" t="str">
        <f>Constants!D11</f>
        <v xml:space="preserve"> </v>
      </c>
      <c r="F11" s="207" t="str">
        <f>Constants!E11</f>
        <v xml:space="preserve"> </v>
      </c>
      <c r="G11" s="207" t="str">
        <f>Constants!F11</f>
        <v xml:space="preserve"> </v>
      </c>
      <c r="H11" s="207">
        <f>Constants!G11</f>
        <v>0</v>
      </c>
    </row>
    <row r="12" spans="1:8" hidden="1" x14ac:dyDescent="0.15">
      <c r="A12" s="207" t="str">
        <f>Constants!A12</f>
        <v xml:space="preserve"> </v>
      </c>
      <c r="B12" s="207" t="str">
        <f>Constants!B12</f>
        <v>Repatterning</v>
      </c>
      <c r="C12" s="207"/>
      <c r="D12" s="207" t="str">
        <f>Constants!C12</f>
        <v xml:space="preserve"> </v>
      </c>
      <c r="E12" s="207" t="str">
        <f>Constants!D12</f>
        <v xml:space="preserve"> </v>
      </c>
      <c r="F12" s="207" t="str">
        <f>Constants!E12</f>
        <v xml:space="preserve"> </v>
      </c>
      <c r="G12" s="207" t="str">
        <f>Constants!F12</f>
        <v xml:space="preserve"> </v>
      </c>
      <c r="H12" s="207">
        <f>Constants!G12</f>
        <v>0</v>
      </c>
    </row>
    <row r="13" spans="1:8" hidden="1" x14ac:dyDescent="0.15">
      <c r="A13" s="207" t="str">
        <f>Constants!A13</f>
        <v xml:space="preserve"> </v>
      </c>
      <c r="B13" s="207" t="str">
        <f>Constants!B13</f>
        <v>Postmortem</v>
      </c>
      <c r="C13" s="207"/>
      <c r="D13" s="207" t="str">
        <f>Constants!C13</f>
        <v xml:space="preserve"> </v>
      </c>
      <c r="E13" s="207" t="str">
        <f>Constants!D13</f>
        <v xml:space="preserve"> </v>
      </c>
      <c r="F13" s="207" t="str">
        <f>Constants!E13</f>
        <v xml:space="preserve"> </v>
      </c>
      <c r="G13" s="207" t="str">
        <f>Constants!F13</f>
        <v xml:space="preserve"> </v>
      </c>
      <c r="H13" s="207">
        <f>Constants!G13</f>
        <v>0</v>
      </c>
    </row>
    <row r="14" spans="1:8" hidden="1" x14ac:dyDescent="0.15">
      <c r="A14" s="207" t="str">
        <f>Constants!A14</f>
        <v xml:space="preserve"> </v>
      </c>
      <c r="B14" s="207" t="str">
        <f>Constants!B14</f>
        <v>Sandbox</v>
      </c>
      <c r="C14" s="207"/>
      <c r="D14" s="207" t="str">
        <f>Constants!C14</f>
        <v xml:space="preserve"> </v>
      </c>
      <c r="E14" s="207" t="str">
        <f>Constants!D14</f>
        <v xml:space="preserve"> </v>
      </c>
      <c r="F14" s="207" t="str">
        <f>Constants!E14</f>
        <v xml:space="preserve"> </v>
      </c>
      <c r="G14" s="207" t="str">
        <f>Constants!F14</f>
        <v xml:space="preserve"> </v>
      </c>
      <c r="H14" s="207">
        <f>Constants!G14</f>
        <v>0</v>
      </c>
    </row>
    <row r="15" spans="1:8" hidden="1" x14ac:dyDescent="0.15">
      <c r="A15" s="207" t="str">
        <f>Constants!A15</f>
        <v xml:space="preserve"> </v>
      </c>
      <c r="B15" s="207" t="str">
        <f>Constants!B15</f>
        <v xml:space="preserve"> </v>
      </c>
      <c r="C15" s="207"/>
      <c r="D15" s="207" t="str">
        <f>Constants!C15</f>
        <v xml:space="preserve"> </v>
      </c>
      <c r="E15" s="207" t="str">
        <f>Constants!D15</f>
        <v xml:space="preserve"> </v>
      </c>
      <c r="F15" s="207" t="str">
        <f>Constants!E15</f>
        <v xml:space="preserve"> </v>
      </c>
      <c r="G15" s="207" t="str">
        <f>Constants!F15</f>
        <v xml:space="preserve"> </v>
      </c>
      <c r="H15" s="207">
        <f>Constants!G15</f>
        <v>0</v>
      </c>
    </row>
    <row r="16" spans="1:8" hidden="1" x14ac:dyDescent="0.15">
      <c r="A16" s="207" t="str">
        <f>Constants!A16</f>
        <v xml:space="preserve"> </v>
      </c>
      <c r="B16" s="207" t="str">
        <f>Constants!B16</f>
        <v xml:space="preserve"> </v>
      </c>
      <c r="C16" s="207"/>
      <c r="D16" s="207" t="str">
        <f>Constants!C16</f>
        <v xml:space="preserve"> </v>
      </c>
      <c r="E16" s="207" t="str">
        <f>Constants!D16</f>
        <v xml:space="preserve"> </v>
      </c>
      <c r="F16" s="207" t="str">
        <f>Constants!E16</f>
        <v xml:space="preserve"> </v>
      </c>
      <c r="G16" s="207" t="str">
        <f>Constants!F16</f>
        <v xml:space="preserve"> </v>
      </c>
      <c r="H16" s="207">
        <f>Constants!G16</f>
        <v>0</v>
      </c>
    </row>
    <row r="17" spans="1:8" hidden="1" x14ac:dyDescent="0.15">
      <c r="A17" s="207" t="str">
        <f>Constants!A17</f>
        <v xml:space="preserve"> </v>
      </c>
      <c r="B17" s="207" t="str">
        <f>Constants!B17</f>
        <v xml:space="preserve"> </v>
      </c>
      <c r="C17" s="207"/>
      <c r="D17" s="207" t="str">
        <f>Constants!C17</f>
        <v xml:space="preserve"> </v>
      </c>
      <c r="E17" s="207" t="str">
        <f>Constants!D17</f>
        <v xml:space="preserve"> </v>
      </c>
      <c r="F17" s="207" t="str">
        <f>Constants!E17</f>
        <v xml:space="preserve"> </v>
      </c>
      <c r="G17" s="207" t="str">
        <f>Constants!F17</f>
        <v xml:space="preserve"> </v>
      </c>
      <c r="H17" s="207">
        <f>Constants!G17</f>
        <v>0</v>
      </c>
    </row>
    <row r="18" spans="1:8" hidden="1" x14ac:dyDescent="0.15">
      <c r="A18" s="207" t="str">
        <f>Constants!A18</f>
        <v xml:space="preserve"> </v>
      </c>
      <c r="B18" s="207" t="str">
        <f>Constants!B18</f>
        <v xml:space="preserve"> </v>
      </c>
      <c r="C18" s="207"/>
      <c r="D18" s="207" t="str">
        <f>Constants!C18</f>
        <v xml:space="preserve"> </v>
      </c>
      <c r="E18" s="207" t="str">
        <f>Constants!D18</f>
        <v xml:space="preserve"> </v>
      </c>
      <c r="F18" s="207" t="str">
        <f>Constants!E18</f>
        <v xml:space="preserve"> </v>
      </c>
      <c r="G18" s="207" t="str">
        <f>Constants!F18</f>
        <v xml:space="preserve"> </v>
      </c>
      <c r="H18" s="207" t="e">
        <f>Constants!#REF!</f>
        <v>#REF!</v>
      </c>
    </row>
    <row r="19" spans="1:8" hidden="1" x14ac:dyDescent="0.15">
      <c r="A19" s="207" t="str">
        <f>Constants!A19</f>
        <v>Defect Types:</v>
      </c>
      <c r="B19" s="207" t="str">
        <f>Constants!B19</f>
        <v>Requirements Change</v>
      </c>
      <c r="C19" s="207"/>
      <c r="D19" s="207" t="str">
        <f>Constants!C19</f>
        <v>Changes to requirements</v>
      </c>
      <c r="E19" s="207" t="str">
        <f>Constants!D19</f>
        <v>Iteration</v>
      </c>
      <c r="F19" s="207" t="str">
        <f>Constants!E19</f>
        <v>NA</v>
      </c>
      <c r="G19" s="207" t="str">
        <f>Constants!F19</f>
        <v xml:space="preserve">did not follow </v>
      </c>
      <c r="H19" s="207" t="e">
        <f>Constants!#REF!</f>
        <v>#REF!</v>
      </c>
    </row>
    <row r="20" spans="1:8" hidden="1" x14ac:dyDescent="0.15">
      <c r="A20" s="207" t="str">
        <f>Constants!A20</f>
        <v xml:space="preserve"> </v>
      </c>
      <c r="B20" s="207" t="str">
        <f>Constants!B20</f>
        <v>Requirements Clarification</v>
      </c>
      <c r="C20" s="207"/>
      <c r="D20" s="207" t="str">
        <f>Constants!C20</f>
        <v>Clarifications to requirements</v>
      </c>
      <c r="E20" s="207" t="str">
        <f>Constants!D20</f>
        <v xml:space="preserve"> </v>
      </c>
      <c r="F20" s="207">
        <f>Constants!E20</f>
        <v>1</v>
      </c>
      <c r="G20" s="207" t="str">
        <f>Constants!F20</f>
        <v>very painful</v>
      </c>
      <c r="H20" s="207" t="e">
        <f>Constants!#REF!</f>
        <v>#REF!</v>
      </c>
    </row>
    <row r="21" spans="1:8" hidden="1" x14ac:dyDescent="0.15">
      <c r="A21" s="207" t="str">
        <f>Constants!A21</f>
        <v xml:space="preserve"> </v>
      </c>
      <c r="B21" s="207" t="str">
        <f>Constants!B21</f>
        <v>Product syntax</v>
      </c>
      <c r="C21" s="207"/>
      <c r="D21" s="207" t="str">
        <f>Constants!C21</f>
        <v>Syntax flaws in the deliverable product</v>
      </c>
      <c r="E21" s="207" t="str">
        <f>Constants!D21</f>
        <v xml:space="preserve"> </v>
      </c>
      <c r="F21" s="207">
        <f>Constants!E21</f>
        <v>2</v>
      </c>
      <c r="G21" s="207" t="str">
        <f>Constants!F21</f>
        <v>painful</v>
      </c>
      <c r="H21" s="207" t="e">
        <f>Constants!#REF!</f>
        <v>#REF!</v>
      </c>
    </row>
    <row r="22" spans="1:8" hidden="1" x14ac:dyDescent="0.15">
      <c r="A22" s="207" t="str">
        <f>Constants!A22</f>
        <v xml:space="preserve"> </v>
      </c>
      <c r="B22" s="207" t="str">
        <f>Constants!B22</f>
        <v>Product logic</v>
      </c>
      <c r="C22" s="207"/>
      <c r="D22" s="207" t="str">
        <f>Constants!C22</f>
        <v>Logic flaws in the deliverable product</v>
      </c>
      <c r="E22" s="207" t="str">
        <f>Constants!D22</f>
        <v xml:space="preserve"> </v>
      </c>
      <c r="F22" s="207">
        <f>Constants!E22</f>
        <v>3</v>
      </c>
      <c r="G22" s="207" t="str">
        <f>Constants!F22</f>
        <v>neutral</v>
      </c>
      <c r="H22" s="207" t="e">
        <f>Constants!#REF!</f>
        <v>#REF!</v>
      </c>
    </row>
    <row r="23" spans="1:8" hidden="1" x14ac:dyDescent="0.15">
      <c r="A23" s="207" t="str">
        <f>Constants!A23</f>
        <v xml:space="preserve"> </v>
      </c>
      <c r="B23" s="207" t="str">
        <f>Constants!B23</f>
        <v>Product interface</v>
      </c>
      <c r="C23" s="207"/>
      <c r="D23" s="207" t="str">
        <f>Constants!C23</f>
        <v>Flaws in the interface of a component of the deliverable product</v>
      </c>
      <c r="E23" s="207" t="str">
        <f>Constants!D23</f>
        <v xml:space="preserve"> </v>
      </c>
      <c r="F23" s="207">
        <f>Constants!E23</f>
        <v>4</v>
      </c>
      <c r="G23" s="207" t="str">
        <f>Constants!F23</f>
        <v>helpful</v>
      </c>
      <c r="H23" s="207" t="e">
        <f>Constants!#REF!</f>
        <v>#REF!</v>
      </c>
    </row>
    <row r="24" spans="1:8" hidden="1" x14ac:dyDescent="0.15">
      <c r="A24" s="207" t="str">
        <f>Constants!A24</f>
        <v xml:space="preserve"> </v>
      </c>
      <c r="B24" s="207" t="str">
        <f>Constants!B24</f>
        <v>Product checking</v>
      </c>
      <c r="C24" s="207"/>
      <c r="D24" s="207" t="str">
        <f>Constants!C24</f>
        <v>Flaws with boundary/type checking within a component of the deliverable product</v>
      </c>
      <c r="E24" s="207" t="str">
        <f>Constants!D24</f>
        <v xml:space="preserve"> </v>
      </c>
      <c r="F24" s="207">
        <f>Constants!E24</f>
        <v>5</v>
      </c>
      <c r="G24" s="207" t="str">
        <f>Constants!F24</f>
        <v>very helpful</v>
      </c>
      <c r="H24" s="207" t="e">
        <f>Constants!#REF!</f>
        <v>#REF!</v>
      </c>
    </row>
    <row r="25" spans="1:8" hidden="1" x14ac:dyDescent="0.15">
      <c r="A25" s="207" t="str">
        <f>Constants!A25</f>
        <v xml:space="preserve"> </v>
      </c>
      <c r="B25" s="207" t="str">
        <f>Constants!B25</f>
        <v>Test syntax</v>
      </c>
      <c r="C25" s="207"/>
      <c r="D25" s="207" t="str">
        <f>Constants!C25</f>
        <v xml:space="preserve">Syntax flaws in the test code </v>
      </c>
      <c r="E25" s="207" t="str">
        <f>Constants!D25</f>
        <v xml:space="preserve"> </v>
      </c>
      <c r="F25" s="207">
        <f>Constants!E25</f>
        <v>6</v>
      </c>
      <c r="G25" s="207" t="str">
        <f>Constants!F25</f>
        <v xml:space="preserve"> </v>
      </c>
      <c r="H25" s="207" t="e">
        <f>Constants!#REF!</f>
        <v>#REF!</v>
      </c>
    </row>
    <row r="26" spans="1:8" hidden="1" x14ac:dyDescent="0.15">
      <c r="A26" s="207" t="str">
        <f>Constants!A26</f>
        <v xml:space="preserve"> </v>
      </c>
      <c r="B26" s="207" t="str">
        <f>Constants!B26</f>
        <v>Test logic</v>
      </c>
      <c r="C26" s="207"/>
      <c r="D26" s="207" t="str">
        <f>Constants!C26</f>
        <v>Logic flaws in the test code</v>
      </c>
      <c r="E26" s="207" t="str">
        <f>Constants!D26</f>
        <v xml:space="preserve"> </v>
      </c>
      <c r="F26" s="207">
        <f>Constants!E26</f>
        <v>7</v>
      </c>
      <c r="G26" s="207" t="str">
        <f>Constants!F26</f>
        <v xml:space="preserve"> </v>
      </c>
      <c r="H26" s="207" t="e">
        <f>Constants!#REF!</f>
        <v>#REF!</v>
      </c>
    </row>
    <row r="27" spans="1:8" hidden="1" x14ac:dyDescent="0.15">
      <c r="A27" s="207" t="str">
        <f>Constants!A27</f>
        <v xml:space="preserve"> </v>
      </c>
      <c r="B27" s="207" t="str">
        <f>Constants!B27</f>
        <v>Test interface</v>
      </c>
      <c r="C27" s="207"/>
      <c r="D27" s="207" t="str">
        <f>Constants!C27</f>
        <v>Flaws in the interface of a component of the test code</v>
      </c>
      <c r="E27" s="207" t="str">
        <f>Constants!D27</f>
        <v xml:space="preserve"> </v>
      </c>
      <c r="F27" s="207">
        <f>Constants!E27</f>
        <v>8</v>
      </c>
      <c r="G27" s="207" t="str">
        <f>Constants!F27</f>
        <v xml:space="preserve"> </v>
      </c>
      <c r="H27" s="207" t="e">
        <f>Constants!#REF!</f>
        <v>#REF!</v>
      </c>
    </row>
    <row r="28" spans="1:8" hidden="1" x14ac:dyDescent="0.15">
      <c r="A28" s="207" t="str">
        <f>Constants!A28</f>
        <v xml:space="preserve"> </v>
      </c>
      <c r="B28" s="207" t="str">
        <f>Constants!B28</f>
        <v>Test checking</v>
      </c>
      <c r="C28" s="207"/>
      <c r="D28" s="207" t="str">
        <f>Constants!C28</f>
        <v>Flaws with boundary/type checking within a component of the test code</v>
      </c>
      <c r="E28" s="207" t="str">
        <f>Constants!D28</f>
        <v xml:space="preserve"> </v>
      </c>
      <c r="F28" s="207">
        <f>Constants!E28</f>
        <v>9</v>
      </c>
      <c r="G28" s="207" t="str">
        <f>Constants!F28</f>
        <v xml:space="preserve"> </v>
      </c>
      <c r="H28" s="207" t="e">
        <f>Constants!#REF!</f>
        <v>#REF!</v>
      </c>
    </row>
    <row r="29" spans="1:8" hidden="1" x14ac:dyDescent="0.15">
      <c r="A29" s="207" t="str">
        <f>Constants!A29</f>
        <v xml:space="preserve"> </v>
      </c>
      <c r="B29" s="207" t="str">
        <f>Constants!B29</f>
        <v>Bad Smell</v>
      </c>
      <c r="C29" s="207"/>
      <c r="D29" s="207" t="str">
        <f>Constants!C29</f>
        <v>Refactoring changes (please note the bad smell in the defect description)</v>
      </c>
      <c r="E29" s="207" t="str">
        <f>Constants!D29</f>
        <v xml:space="preserve"> </v>
      </c>
      <c r="F29" s="207">
        <f>Constants!E29</f>
        <v>10</v>
      </c>
      <c r="G29" s="207">
        <f>Constants!F29</f>
        <v>0</v>
      </c>
      <c r="H29" s="207" t="e">
        <f>Constants!#REF!</f>
        <v>#REF!</v>
      </c>
    </row>
    <row r="30" spans="1:8" hidden="1" x14ac:dyDescent="0.15">
      <c r="A30" s="207" t="str">
        <f>Constants!A30</f>
        <v>Y/N:</v>
      </c>
      <c r="B30" s="207" t="str">
        <f>Constants!B30</f>
        <v>Yes</v>
      </c>
      <c r="C30" s="207"/>
      <c r="D30" s="207" t="str">
        <f>Constants!C30</f>
        <v xml:space="preserve"> </v>
      </c>
      <c r="E30" s="207" t="str">
        <f>Constants!D30</f>
        <v xml:space="preserve"> </v>
      </c>
      <c r="F30" s="207" t="str">
        <f>Constants!E30</f>
        <v>Passed</v>
      </c>
      <c r="G30" s="207">
        <f>Constants!F30</f>
        <v>0</v>
      </c>
      <c r="H30" s="207" t="e">
        <f>Constants!#REF!</f>
        <v>#REF!</v>
      </c>
    </row>
    <row r="31" spans="1:8" s="21" customFormat="1" hidden="1" x14ac:dyDescent="0.15">
      <c r="A31" s="207" t="str">
        <f>Constants!A31</f>
        <v xml:space="preserve"> </v>
      </c>
      <c r="B31" s="207" t="str">
        <f>Constants!B31</f>
        <v>No</v>
      </c>
      <c r="C31" s="207"/>
      <c r="D31" s="207" t="str">
        <f>Constants!C31</f>
        <v xml:space="preserve"> </v>
      </c>
      <c r="E31" s="207" t="str">
        <f>Constants!D31</f>
        <v xml:space="preserve"> </v>
      </c>
      <c r="F31" s="207" t="str">
        <f>Constants!E31</f>
        <v>Failed</v>
      </c>
      <c r="G31" s="207">
        <f>Constants!F31</f>
        <v>0</v>
      </c>
      <c r="H31" s="207">
        <f>Constants!G31</f>
        <v>0</v>
      </c>
    </row>
    <row r="32" spans="1:8" hidden="1" x14ac:dyDescent="0.15">
      <c r="A32" s="207" t="str">
        <f>Constants!A32</f>
        <v>Proxy Types:</v>
      </c>
      <c r="B32" s="207" t="str">
        <f>Constants!B32</f>
        <v>-</v>
      </c>
      <c r="C32" s="207"/>
      <c r="D32" s="207" t="str">
        <f>Constants!C32</f>
        <v xml:space="preserve"> </v>
      </c>
      <c r="E32" s="207" t="str">
        <f>Constants!D32</f>
        <v xml:space="preserve"> </v>
      </c>
      <c r="F32" s="207" t="str">
        <f>Constants!E32</f>
        <v>Not tested</v>
      </c>
      <c r="G32" s="207" t="str">
        <f>Constants!F32</f>
        <v xml:space="preserve"> </v>
      </c>
      <c r="H32" s="207">
        <f>Constants!G32</f>
        <v>0</v>
      </c>
    </row>
    <row r="33" spans="1:8" hidden="1" x14ac:dyDescent="0.15">
      <c r="A33" s="207" t="str">
        <f>Constants!A33</f>
        <v xml:space="preserve"> </v>
      </c>
      <c r="B33" s="207" t="str">
        <f>Constants!B33</f>
        <v>Calculation</v>
      </c>
      <c r="C33" s="207"/>
      <c r="D33" s="207" t="str">
        <f>Constants!C33</f>
        <v xml:space="preserve"> </v>
      </c>
      <c r="E33" s="207" t="str">
        <f>Constants!D33</f>
        <v xml:space="preserve"> </v>
      </c>
      <c r="F33" s="207" t="str">
        <f>Constants!E33</f>
        <v>Not applicable</v>
      </c>
      <c r="G33" s="207" t="str">
        <f>Constants!F33</f>
        <v xml:space="preserve"> </v>
      </c>
      <c r="H33" s="207">
        <f>Constants!G33</f>
        <v>0</v>
      </c>
    </row>
    <row r="34" spans="1:8" hidden="1" x14ac:dyDescent="0.15">
      <c r="A34" s="207" t="str">
        <f>Constants!A34</f>
        <v xml:space="preserve"> </v>
      </c>
      <c r="B34" s="207" t="str">
        <f>Constants!B34</f>
        <v>Data</v>
      </c>
      <c r="C34" s="207"/>
      <c r="D34" s="207" t="str">
        <f>Constants!C34</f>
        <v xml:space="preserve"> </v>
      </c>
      <c r="E34" s="207" t="str">
        <f>Constants!D34</f>
        <v xml:space="preserve"> </v>
      </c>
      <c r="F34" s="207" t="str">
        <f>Constants!E34</f>
        <v xml:space="preserve">     </v>
      </c>
      <c r="G34" s="207" t="str">
        <f>Constants!F34</f>
        <v xml:space="preserve"> </v>
      </c>
      <c r="H34" s="207">
        <f>Constants!G34</f>
        <v>0</v>
      </c>
    </row>
    <row r="35" spans="1:8" hidden="1" x14ac:dyDescent="0.15">
      <c r="A35" s="207" t="str">
        <f>Constants!A35</f>
        <v xml:space="preserve"> </v>
      </c>
      <c r="B35" s="207" t="str">
        <f>Constants!B35</f>
        <v>I/O</v>
      </c>
      <c r="C35" s="207"/>
      <c r="D35" s="207" t="str">
        <f>Constants!C35</f>
        <v xml:space="preserve"> </v>
      </c>
      <c r="E35" s="207" t="str">
        <f>Constants!D35</f>
        <v xml:space="preserve"> </v>
      </c>
      <c r="F35" s="207" t="str">
        <f>Constants!E35</f>
        <v xml:space="preserve"> </v>
      </c>
      <c r="G35" s="207" t="str">
        <f>Constants!F35</f>
        <v xml:space="preserve"> </v>
      </c>
      <c r="H35" s="207">
        <f>Constants!G35</f>
        <v>0</v>
      </c>
    </row>
    <row r="36" spans="1:8" hidden="1" x14ac:dyDescent="0.15">
      <c r="A36" s="207" t="str">
        <f>Constants!A36</f>
        <v xml:space="preserve"> </v>
      </c>
      <c r="B36" s="207" t="str">
        <f>Constants!B36</f>
        <v>Logic</v>
      </c>
      <c r="C36" s="207"/>
      <c r="D36" s="207" t="str">
        <f>Constants!C36</f>
        <v xml:space="preserve"> </v>
      </c>
      <c r="E36" s="207" t="str">
        <f>Constants!D36</f>
        <v xml:space="preserve"> </v>
      </c>
      <c r="F36" s="207" t="str">
        <f>Constants!E36</f>
        <v>Passed with issues</v>
      </c>
      <c r="G36" s="207" t="str">
        <f>Constants!F36</f>
        <v xml:space="preserve"> </v>
      </c>
      <c r="H36" s="207">
        <f>Constants!G36</f>
        <v>0</v>
      </c>
    </row>
    <row r="37" spans="1:8" hidden="1" x14ac:dyDescent="0.15">
      <c r="A37" s="207" t="str">
        <f>Constants!A37</f>
        <v xml:space="preserve"> </v>
      </c>
      <c r="B37" s="207" t="str">
        <f>Constants!B37</f>
        <v xml:space="preserve"> </v>
      </c>
      <c r="C37" s="207"/>
      <c r="D37" s="207" t="str">
        <f>Constants!C37</f>
        <v xml:space="preserve"> </v>
      </c>
      <c r="E37" s="207" t="str">
        <f>Constants!D37</f>
        <v xml:space="preserve"> </v>
      </c>
      <c r="F37" s="207" t="str">
        <f>Constants!E37</f>
        <v xml:space="preserve"> </v>
      </c>
      <c r="G37" s="207" t="str">
        <f>Constants!F37</f>
        <v xml:space="preserve"> </v>
      </c>
      <c r="H37" s="207">
        <f>Constants!G37</f>
        <v>0</v>
      </c>
    </row>
    <row r="38" spans="1:8" hidden="1" x14ac:dyDescent="0.15">
      <c r="A38" s="207" t="str">
        <f>Constants!A38</f>
        <v>Sizes:</v>
      </c>
      <c r="B38" s="207" t="str">
        <f>Constants!B38</f>
        <v>VS</v>
      </c>
      <c r="C38" s="207"/>
      <c r="D38" s="207" t="str">
        <f>Constants!C38</f>
        <v>S</v>
      </c>
      <c r="E38" s="207" t="str">
        <f>Constants!D38</f>
        <v>M</v>
      </c>
      <c r="F38" s="207" t="str">
        <f>Constants!E38</f>
        <v>L</v>
      </c>
      <c r="G38" s="207" t="str">
        <f>Constants!F38</f>
        <v>VL</v>
      </c>
      <c r="H38" s="207">
        <f>Constants!G38</f>
        <v>0</v>
      </c>
    </row>
    <row r="39" spans="1:8" ht="6" hidden="1" customHeight="1" x14ac:dyDescent="0.15">
      <c r="A39" s="207" t="str">
        <f>Constants!A39</f>
        <v>upper</v>
      </c>
      <c r="B39" s="207">
        <f>Constants!B39</f>
        <v>-1.5</v>
      </c>
      <c r="C39" s="207"/>
      <c r="D39" s="207">
        <f>Constants!C39</f>
        <v>-0.5</v>
      </c>
      <c r="E39" s="207">
        <f>Constants!D39</f>
        <v>0.5</v>
      </c>
      <c r="F39" s="207">
        <f>Constants!E39</f>
        <v>1.5</v>
      </c>
      <c r="G39" s="207">
        <f>Constants!F39</f>
        <v>99999</v>
      </c>
      <c r="H39" s="207">
        <f>Constants!G39</f>
        <v>0</v>
      </c>
    </row>
    <row r="40" spans="1:8" ht="5" hidden="1" customHeight="1" x14ac:dyDescent="0.15">
      <c r="A40" s="207" t="str">
        <f>Constants!A40</f>
        <v>mid</v>
      </c>
      <c r="B40" s="207">
        <f>Constants!B40</f>
        <v>-2</v>
      </c>
      <c r="C40" s="207"/>
      <c r="D40" s="207">
        <f>Constants!C40</f>
        <v>-1</v>
      </c>
      <c r="E40" s="207">
        <f>Constants!D40</f>
        <v>0</v>
      </c>
      <c r="F40" s="207">
        <f>Constants!E40</f>
        <v>1</v>
      </c>
      <c r="G40" s="207">
        <f>Constants!F40</f>
        <v>2</v>
      </c>
      <c r="H40" s="207">
        <f>Constants!G40</f>
        <v>0</v>
      </c>
    </row>
    <row r="41" spans="1:8" ht="7" hidden="1" customHeight="1" x14ac:dyDescent="0.15">
      <c r="A41" s="207" t="str">
        <f>Constants!A41</f>
        <v>lower</v>
      </c>
      <c r="B41" s="207">
        <f>Constants!B41</f>
        <v>0</v>
      </c>
      <c r="C41" s="207"/>
      <c r="D41" s="207">
        <f>Constants!C41</f>
        <v>-1.5</v>
      </c>
      <c r="E41" s="207">
        <f>Constants!D41</f>
        <v>-0.5</v>
      </c>
      <c r="F41" s="207">
        <f>Constants!E41</f>
        <v>0.5</v>
      </c>
      <c r="G41" s="207">
        <f>Constants!F41</f>
        <v>1.5</v>
      </c>
      <c r="H41" s="207">
        <f>Constants!G41</f>
        <v>0</v>
      </c>
    </row>
    <row r="42" spans="1:8" ht="24" hidden="1" customHeight="1" x14ac:dyDescent="0.15">
      <c r="A42" s="207" t="str">
        <f>Constants!A42</f>
        <v xml:space="preserve"> </v>
      </c>
      <c r="B42" s="207">
        <f>Constants!B42</f>
        <v>0</v>
      </c>
      <c r="C42" s="207"/>
      <c r="D42" s="207">
        <f>Constants!C42</f>
        <v>0</v>
      </c>
      <c r="E42" s="207">
        <f>Constants!D42</f>
        <v>0</v>
      </c>
      <c r="F42" s="207">
        <f>Constants!E42</f>
        <v>0</v>
      </c>
      <c r="G42" s="207" t="str">
        <f>Constants!F42</f>
        <v xml:space="preserve"> </v>
      </c>
      <c r="H42" s="207">
        <f>Constants!G42</f>
        <v>0</v>
      </c>
    </row>
    <row r="43" spans="1:8" ht="20" x14ac:dyDescent="0.2">
      <c r="A43" s="379" t="s">
        <v>339</v>
      </c>
      <c r="B43" s="379"/>
      <c r="C43" s="1"/>
      <c r="D43" s="1"/>
      <c r="E43" s="1"/>
      <c r="F43" s="1"/>
      <c r="G43" s="1"/>
    </row>
    <row r="44" spans="1:8" ht="50" customHeight="1" x14ac:dyDescent="0.2">
      <c r="A44" s="393" t="s">
        <v>468</v>
      </c>
      <c r="B44" s="393"/>
      <c r="C44" s="393"/>
      <c r="D44" s="393"/>
      <c r="E44" s="393"/>
      <c r="F44" s="393"/>
      <c r="G44" s="1"/>
    </row>
    <row r="45" spans="1:8" ht="17" customHeight="1" x14ac:dyDescent="0.2">
      <c r="A45" s="252" t="s">
        <v>474</v>
      </c>
      <c r="B45" s="252"/>
      <c r="C45" s="252"/>
      <c r="D45" s="252"/>
      <c r="E45" s="252"/>
      <c r="F45" s="252"/>
      <c r="G45" s="1"/>
    </row>
    <row r="46" spans="1:8" customFormat="1" ht="14" x14ac:dyDescent="0.15">
      <c r="A46" s="305" t="str">
        <f>'Customer Needs'!B6:B6</f>
        <v>makeChange</v>
      </c>
      <c r="B46" s="16"/>
      <c r="C46" s="16"/>
    </row>
    <row r="47" spans="1:8" customFormat="1" hidden="1" x14ac:dyDescent="0.15">
      <c r="A47" s="278"/>
      <c r="B47" s="16"/>
      <c r="C47" s="16"/>
    </row>
    <row r="48" spans="1:8" customFormat="1" hidden="1" x14ac:dyDescent="0.15">
      <c r="A48" s="278"/>
      <c r="B48" s="16"/>
      <c r="C48" s="16"/>
    </row>
    <row r="49" spans="1:7" customFormat="1" hidden="1" x14ac:dyDescent="0.15">
      <c r="A49" s="278"/>
      <c r="B49" s="16"/>
      <c r="C49" s="16"/>
    </row>
    <row r="50" spans="1:7" customFormat="1" hidden="1" x14ac:dyDescent="0.15">
      <c r="A50" s="278"/>
      <c r="B50" s="16"/>
      <c r="C50" s="16"/>
    </row>
    <row r="51" spans="1:7" customFormat="1" hidden="1" x14ac:dyDescent="0.15">
      <c r="A51" s="278"/>
      <c r="B51" s="16"/>
      <c r="C51" s="16"/>
    </row>
    <row r="52" spans="1:7" customFormat="1" hidden="1" x14ac:dyDescent="0.15">
      <c r="A52" s="278"/>
      <c r="B52" s="16"/>
      <c r="C52" s="16"/>
    </row>
    <row r="53" spans="1:7" customFormat="1" hidden="1" x14ac:dyDescent="0.15">
      <c r="A53" s="278"/>
      <c r="B53" s="16"/>
      <c r="C53" s="16"/>
    </row>
    <row r="54" spans="1:7" customFormat="1" hidden="1" x14ac:dyDescent="0.15">
      <c r="A54" s="278"/>
      <c r="B54" s="16"/>
      <c r="C54" s="16"/>
    </row>
    <row r="55" spans="1:7" s="56" customFormat="1" ht="30" customHeight="1" x14ac:dyDescent="0.15">
      <c r="A55" s="54" t="s">
        <v>473</v>
      </c>
      <c r="B55" s="54" t="s">
        <v>37</v>
      </c>
      <c r="C55" s="297" t="s">
        <v>530</v>
      </c>
      <c r="D55" s="54" t="s">
        <v>25</v>
      </c>
      <c r="E55" s="54"/>
      <c r="F55" s="55" t="s">
        <v>26</v>
      </c>
      <c r="G55" s="55" t="s">
        <v>340</v>
      </c>
    </row>
    <row r="56" spans="1:7" s="56" customFormat="1" ht="23" customHeight="1" x14ac:dyDescent="0.15">
      <c r="A56" s="58" t="s">
        <v>565</v>
      </c>
      <c r="B56" s="58" t="s">
        <v>579</v>
      </c>
      <c r="C56" s="58" t="s">
        <v>566</v>
      </c>
      <c r="D56" s="58" t="s">
        <v>567</v>
      </c>
      <c r="E56" s="57"/>
      <c r="F56" s="59" t="s">
        <v>662</v>
      </c>
      <c r="G56" s="172"/>
    </row>
    <row r="57" spans="1:7" s="56" customFormat="1" ht="23" customHeight="1" x14ac:dyDescent="0.15">
      <c r="A57" s="58" t="s">
        <v>565</v>
      </c>
      <c r="B57" s="172" t="s">
        <v>579</v>
      </c>
      <c r="C57" s="58" t="s">
        <v>568</v>
      </c>
      <c r="D57" s="58" t="s">
        <v>569</v>
      </c>
      <c r="E57" s="57"/>
      <c r="F57" s="59" t="s">
        <v>662</v>
      </c>
      <c r="G57" s="172"/>
    </row>
    <row r="58" spans="1:7" s="56" customFormat="1" ht="23" customHeight="1" x14ac:dyDescent="0.15">
      <c r="A58" s="58" t="s">
        <v>565</v>
      </c>
      <c r="B58" s="172" t="s">
        <v>579</v>
      </c>
      <c r="C58" s="172" t="s">
        <v>660</v>
      </c>
      <c r="D58" s="58" t="s">
        <v>573</v>
      </c>
      <c r="E58" s="57"/>
      <c r="F58" s="59" t="s">
        <v>662</v>
      </c>
      <c r="G58" s="172"/>
    </row>
    <row r="59" spans="1:7" s="56" customFormat="1" ht="23" customHeight="1" x14ac:dyDescent="0.15">
      <c r="A59" s="58" t="s">
        <v>565</v>
      </c>
      <c r="B59" s="172" t="s">
        <v>579</v>
      </c>
      <c r="C59" s="58" t="s">
        <v>661</v>
      </c>
      <c r="D59" s="58" t="s">
        <v>575</v>
      </c>
      <c r="E59" s="57"/>
      <c r="F59" s="59" t="s">
        <v>662</v>
      </c>
      <c r="G59" s="172"/>
    </row>
    <row r="60" spans="1:7" s="56" customFormat="1" ht="23" customHeight="1" x14ac:dyDescent="0.15">
      <c r="A60" s="58" t="s">
        <v>565</v>
      </c>
      <c r="B60" s="58" t="s">
        <v>579</v>
      </c>
      <c r="C60" s="58" t="s">
        <v>671</v>
      </c>
      <c r="D60" s="58" t="s">
        <v>670</v>
      </c>
      <c r="E60" s="57"/>
      <c r="F60" s="59" t="s">
        <v>662</v>
      </c>
      <c r="G60" s="172"/>
    </row>
    <row r="61" spans="1:7" s="56" customFormat="1" ht="23" customHeight="1" x14ac:dyDescent="0.15">
      <c r="A61" s="58" t="s">
        <v>565</v>
      </c>
      <c r="B61" s="58" t="s">
        <v>579</v>
      </c>
      <c r="C61" s="58" t="s">
        <v>672</v>
      </c>
      <c r="D61" s="58" t="s">
        <v>673</v>
      </c>
      <c r="E61" s="57"/>
      <c r="F61" s="59" t="s">
        <v>662</v>
      </c>
      <c r="G61" s="172"/>
    </row>
    <row r="62" spans="1:7" s="56" customFormat="1" ht="23" customHeight="1" x14ac:dyDescent="0.15">
      <c r="A62" s="58" t="s">
        <v>565</v>
      </c>
      <c r="B62" s="58" t="s">
        <v>579</v>
      </c>
      <c r="C62" s="58" t="s">
        <v>570</v>
      </c>
      <c r="D62" s="58" t="s">
        <v>571</v>
      </c>
      <c r="E62" s="57"/>
      <c r="F62" s="59" t="s">
        <v>662</v>
      </c>
      <c r="G62" s="172"/>
    </row>
    <row r="63" spans="1:7" s="56" customFormat="1" ht="23" customHeight="1" x14ac:dyDescent="0.15">
      <c r="A63" s="58" t="s">
        <v>565</v>
      </c>
      <c r="B63" s="58" t="s">
        <v>674</v>
      </c>
      <c r="C63" s="58" t="s">
        <v>675</v>
      </c>
      <c r="D63" s="58" t="s">
        <v>575</v>
      </c>
      <c r="E63" s="57"/>
      <c r="F63" s="59" t="s">
        <v>662</v>
      </c>
      <c r="G63" s="172"/>
    </row>
    <row r="64" spans="1:7" s="56" customFormat="1" ht="23" customHeight="1" x14ac:dyDescent="0.15">
      <c r="A64" s="58" t="s">
        <v>565</v>
      </c>
      <c r="B64" s="58" t="s">
        <v>663</v>
      </c>
      <c r="C64" s="58" t="s">
        <v>576</v>
      </c>
      <c r="D64" s="58" t="s">
        <v>577</v>
      </c>
      <c r="E64" s="57"/>
      <c r="F64" s="59" t="s">
        <v>662</v>
      </c>
      <c r="G64" s="172"/>
    </row>
    <row r="65" spans="1:7" s="56" customFormat="1" ht="23" customHeight="1" x14ac:dyDescent="0.15">
      <c r="A65" s="58" t="s">
        <v>565</v>
      </c>
      <c r="B65" s="58" t="s">
        <v>664</v>
      </c>
      <c r="C65" s="58" t="s">
        <v>665</v>
      </c>
      <c r="D65" s="58" t="s">
        <v>577</v>
      </c>
      <c r="E65" s="57"/>
      <c r="F65" s="59" t="s">
        <v>662</v>
      </c>
      <c r="G65" s="172"/>
    </row>
    <row r="66" spans="1:7" s="56" customFormat="1" ht="23" customHeight="1" x14ac:dyDescent="0.15">
      <c r="A66" s="58" t="s">
        <v>565</v>
      </c>
      <c r="B66" s="58" t="s">
        <v>666</v>
      </c>
      <c r="C66" s="58" t="s">
        <v>668</v>
      </c>
      <c r="D66" s="58" t="s">
        <v>577</v>
      </c>
      <c r="E66" s="57"/>
      <c r="F66" s="59" t="s">
        <v>662</v>
      </c>
      <c r="G66" s="172"/>
    </row>
    <row r="67" spans="1:7" s="56" customFormat="1" ht="23" customHeight="1" x14ac:dyDescent="0.15">
      <c r="A67" s="58" t="s">
        <v>565</v>
      </c>
      <c r="B67" s="58" t="s">
        <v>667</v>
      </c>
      <c r="C67" s="58" t="s">
        <v>669</v>
      </c>
      <c r="D67" s="58" t="s">
        <v>577</v>
      </c>
      <c r="E67" s="57"/>
      <c r="F67" s="59" t="s">
        <v>662</v>
      </c>
      <c r="G67" s="172"/>
    </row>
    <row r="68" spans="1:7" s="56" customFormat="1" ht="23" customHeight="1" x14ac:dyDescent="0.15">
      <c r="A68" s="58" t="s">
        <v>565</v>
      </c>
      <c r="B68" s="58" t="s">
        <v>676</v>
      </c>
      <c r="C68" s="58" t="s">
        <v>578</v>
      </c>
      <c r="D68" s="58" t="s">
        <v>577</v>
      </c>
      <c r="E68" s="57"/>
      <c r="F68" s="59" t="s">
        <v>662</v>
      </c>
      <c r="G68" s="172"/>
    </row>
    <row r="69" spans="1:7" s="56" customFormat="1" ht="23" customHeight="1" x14ac:dyDescent="0.15">
      <c r="A69" s="58"/>
      <c r="B69" s="58"/>
      <c r="C69" s="58"/>
      <c r="D69" s="58"/>
      <c r="E69" s="57"/>
      <c r="F69" s="59"/>
      <c r="G69" s="172"/>
    </row>
    <row r="70" spans="1:7" s="56" customFormat="1" ht="23" customHeight="1" x14ac:dyDescent="0.15">
      <c r="A70" s="58"/>
      <c r="B70" s="58"/>
      <c r="C70" s="58"/>
      <c r="D70" s="58"/>
      <c r="E70" s="57"/>
      <c r="F70" s="59"/>
      <c r="G70" s="172"/>
    </row>
    <row r="71" spans="1:7" s="56" customFormat="1" ht="23" customHeight="1" x14ac:dyDescent="0.15">
      <c r="A71" s="58"/>
      <c r="B71" s="58"/>
      <c r="C71" s="58"/>
      <c r="D71" s="58"/>
      <c r="E71" s="57"/>
      <c r="F71" s="59"/>
      <c r="G71" s="172"/>
    </row>
    <row r="72" spans="1:7" s="56" customFormat="1" ht="23" customHeight="1" x14ac:dyDescent="0.15">
      <c r="A72" s="58"/>
      <c r="B72" s="58"/>
      <c r="C72" s="58"/>
      <c r="D72" s="58"/>
      <c r="E72" s="57"/>
      <c r="F72" s="59"/>
      <c r="G72" s="172"/>
    </row>
    <row r="73" spans="1:7" s="56" customFormat="1" ht="23" customHeight="1" x14ac:dyDescent="0.15">
      <c r="A73" s="58"/>
      <c r="B73" s="58"/>
      <c r="C73" s="58"/>
      <c r="D73" s="58"/>
      <c r="E73" s="57"/>
      <c r="F73" s="59"/>
      <c r="G73" s="172"/>
    </row>
    <row r="74" spans="1:7" s="56" customFormat="1" ht="23" customHeight="1" x14ac:dyDescent="0.15">
      <c r="A74" s="58"/>
      <c r="B74" s="58"/>
      <c r="C74" s="58"/>
      <c r="D74" s="58"/>
      <c r="E74" s="57"/>
      <c r="F74" s="59"/>
      <c r="G74" s="172"/>
    </row>
    <row r="75" spans="1:7" s="56" customFormat="1" ht="23" customHeight="1" x14ac:dyDescent="0.15">
      <c r="A75" s="58"/>
      <c r="B75" s="58"/>
      <c r="C75" s="58"/>
      <c r="D75" s="58"/>
      <c r="E75" s="57"/>
      <c r="F75" s="59"/>
      <c r="G75" s="172"/>
    </row>
    <row r="76" spans="1:7" s="56" customFormat="1" ht="23" customHeight="1" x14ac:dyDescent="0.15">
      <c r="A76" s="58"/>
      <c r="B76" s="58"/>
      <c r="C76" s="58"/>
      <c r="D76" s="58"/>
      <c r="E76" s="57"/>
      <c r="F76" s="59"/>
      <c r="G76" s="172"/>
    </row>
    <row r="77" spans="1:7" s="56" customFormat="1" ht="23" customHeight="1" x14ac:dyDescent="0.15">
      <c r="A77" s="58"/>
      <c r="B77" s="58"/>
      <c r="C77" s="58"/>
      <c r="D77" s="58"/>
      <c r="E77" s="57"/>
      <c r="F77" s="59"/>
      <c r="G77" s="172"/>
    </row>
    <row r="78" spans="1:7" s="56" customFormat="1" ht="23" customHeight="1" x14ac:dyDescent="0.15">
      <c r="A78" s="58"/>
      <c r="B78" s="172"/>
      <c r="C78" s="172"/>
      <c r="D78" s="58"/>
      <c r="E78" s="57"/>
      <c r="F78" s="59"/>
      <c r="G78" s="172"/>
    </row>
    <row r="79" spans="1:7" s="56" customFormat="1" ht="23" customHeight="1" x14ac:dyDescent="0.15">
      <c r="A79" s="58"/>
      <c r="B79" s="58"/>
      <c r="C79" s="58"/>
      <c r="D79" s="58"/>
      <c r="E79" s="57"/>
      <c r="F79" s="59"/>
      <c r="G79" s="172"/>
    </row>
    <row r="80" spans="1:7" s="56" customFormat="1" ht="23" customHeight="1" x14ac:dyDescent="0.15">
      <c r="A80" s="58"/>
      <c r="B80" s="58"/>
      <c r="C80" s="58"/>
      <c r="D80" s="58"/>
      <c r="E80" s="57"/>
      <c r="F80" s="59"/>
      <c r="G80" s="172"/>
    </row>
    <row r="81" spans="1:7" s="56" customFormat="1" ht="23" customHeight="1" x14ac:dyDescent="0.15">
      <c r="A81" s="58"/>
      <c r="B81" s="172"/>
      <c r="C81" s="172"/>
      <c r="D81" s="58"/>
      <c r="E81" s="57"/>
      <c r="F81" s="59"/>
      <c r="G81" s="172"/>
    </row>
    <row r="82" spans="1:7" s="56" customFormat="1" ht="23" customHeight="1" x14ac:dyDescent="0.15">
      <c r="A82" s="58"/>
      <c r="B82" s="58"/>
      <c r="C82" s="58"/>
      <c r="D82" s="58"/>
      <c r="E82" s="57"/>
      <c r="F82" s="59"/>
      <c r="G82" s="172"/>
    </row>
    <row r="83" spans="1:7" s="56" customFormat="1" ht="23" customHeight="1" x14ac:dyDescent="0.15">
      <c r="A83" s="58"/>
      <c r="B83" s="58"/>
      <c r="C83" s="58"/>
      <c r="D83" s="58"/>
      <c r="E83" s="57"/>
      <c r="F83" s="59"/>
      <c r="G83" s="172"/>
    </row>
    <row r="84" spans="1:7" s="56" customFormat="1" ht="23" customHeight="1" x14ac:dyDescent="0.15">
      <c r="A84" s="58"/>
      <c r="B84" s="58"/>
      <c r="C84" s="58"/>
      <c r="D84" s="58"/>
      <c r="E84" s="57"/>
      <c r="F84" s="59"/>
      <c r="G84" s="172"/>
    </row>
    <row r="85" spans="1:7" s="56" customFormat="1" ht="23" customHeight="1" x14ac:dyDescent="0.15">
      <c r="A85" s="58"/>
      <c r="B85" s="58"/>
      <c r="C85" s="58"/>
      <c r="D85" s="58"/>
      <c r="E85" s="57"/>
      <c r="F85" s="59"/>
      <c r="G85" s="172"/>
    </row>
    <row r="86" spans="1:7" s="56" customFormat="1" ht="23" customHeight="1" x14ac:dyDescent="0.15">
      <c r="A86" s="58"/>
      <c r="B86" s="58"/>
      <c r="C86" s="58"/>
      <c r="D86" s="58"/>
      <c r="E86" s="57"/>
      <c r="F86" s="59"/>
      <c r="G86" s="172"/>
    </row>
    <row r="87" spans="1:7" s="56" customFormat="1" ht="23" customHeight="1" x14ac:dyDescent="0.15">
      <c r="A87" s="58"/>
      <c r="B87" s="58"/>
      <c r="C87" s="58"/>
      <c r="D87" s="58"/>
      <c r="E87" s="57"/>
      <c r="F87" s="59"/>
      <c r="G87" s="172"/>
    </row>
    <row r="88" spans="1:7" s="56" customFormat="1" ht="23" customHeight="1" x14ac:dyDescent="0.15">
      <c r="A88" s="58"/>
      <c r="B88" s="58"/>
      <c r="C88" s="58"/>
      <c r="D88" s="58"/>
      <c r="E88" s="57"/>
      <c r="F88" s="59"/>
      <c r="G88" s="172"/>
    </row>
    <row r="89" spans="1:7" s="56" customFormat="1" ht="23" customHeight="1" x14ac:dyDescent="0.15">
      <c r="A89" s="58"/>
      <c r="B89" s="58"/>
      <c r="C89" s="58"/>
      <c r="D89" s="58"/>
      <c r="E89" s="57"/>
      <c r="F89" s="59"/>
      <c r="G89" s="172"/>
    </row>
    <row r="90" spans="1:7" s="56" customFormat="1" ht="23" customHeight="1" x14ac:dyDescent="0.15">
      <c r="A90" s="58"/>
      <c r="B90" s="58"/>
      <c r="C90" s="58"/>
      <c r="D90" s="58"/>
      <c r="E90" s="57"/>
      <c r="F90" s="59"/>
      <c r="G90" s="172"/>
    </row>
    <row r="91" spans="1:7" s="56" customFormat="1" ht="23" customHeight="1" x14ac:dyDescent="0.15">
      <c r="A91" s="58"/>
      <c r="B91" s="58"/>
      <c r="C91" s="58"/>
      <c r="D91" s="58"/>
      <c r="E91" s="57"/>
      <c r="F91" s="59"/>
      <c r="G91" s="172"/>
    </row>
    <row r="92" spans="1:7" s="56" customFormat="1" ht="23" customHeight="1" x14ac:dyDescent="0.15">
      <c r="A92" s="58"/>
      <c r="B92" s="58"/>
      <c r="C92" s="58"/>
      <c r="D92" s="58"/>
      <c r="E92" s="57"/>
      <c r="F92" s="59"/>
      <c r="G92" s="172"/>
    </row>
    <row r="93" spans="1:7" s="56" customFormat="1" ht="23" customHeight="1" x14ac:dyDescent="0.15">
      <c r="A93" s="58"/>
      <c r="B93" s="58"/>
      <c r="C93" s="58"/>
      <c r="D93" s="58"/>
      <c r="E93" s="57"/>
      <c r="F93" s="59"/>
      <c r="G93" s="172"/>
    </row>
    <row r="94" spans="1:7" s="56" customFormat="1" ht="23" customHeight="1" x14ac:dyDescent="0.15">
      <c r="A94" s="58"/>
      <c r="B94" s="58"/>
      <c r="C94" s="58"/>
      <c r="D94" s="58"/>
      <c r="E94" s="57"/>
      <c r="F94" s="59"/>
      <c r="G94" s="172"/>
    </row>
    <row r="95" spans="1:7" s="56" customFormat="1" ht="23" customHeight="1" x14ac:dyDescent="0.15">
      <c r="A95" s="58"/>
      <c r="B95" s="58"/>
      <c r="C95" s="58"/>
      <c r="D95" s="58"/>
      <c r="E95" s="57"/>
      <c r="F95" s="59"/>
      <c r="G95" s="172"/>
    </row>
    <row r="96" spans="1:7" s="56" customFormat="1" ht="23" customHeight="1" x14ac:dyDescent="0.15">
      <c r="A96" s="58"/>
      <c r="B96" s="58"/>
      <c r="C96" s="58"/>
      <c r="D96" s="58"/>
      <c r="E96" s="57"/>
      <c r="F96" s="59"/>
      <c r="G96" s="172"/>
    </row>
    <row r="97" spans="1:7" s="56" customFormat="1" ht="23" customHeight="1" x14ac:dyDescent="0.15">
      <c r="A97" s="58"/>
      <c r="B97" s="58"/>
      <c r="C97" s="58"/>
      <c r="D97" s="58"/>
      <c r="E97" s="57"/>
      <c r="F97" s="59"/>
      <c r="G97" s="172"/>
    </row>
    <row r="98" spans="1:7" s="56" customFormat="1" ht="23" customHeight="1" x14ac:dyDescent="0.15">
      <c r="A98" s="58"/>
      <c r="B98" s="58"/>
      <c r="C98" s="58"/>
      <c r="D98" s="58"/>
      <c r="E98" s="57"/>
      <c r="F98" s="59"/>
      <c r="G98" s="172"/>
    </row>
    <row r="99" spans="1:7" s="56" customFormat="1" ht="23" customHeight="1" x14ac:dyDescent="0.15">
      <c r="A99" s="58"/>
      <c r="B99" s="58"/>
      <c r="C99" s="58"/>
      <c r="D99" s="58"/>
      <c r="E99" s="57"/>
      <c r="F99" s="59"/>
      <c r="G99" s="172"/>
    </row>
    <row r="100" spans="1:7" s="56" customFormat="1" ht="23" customHeight="1" x14ac:dyDescent="0.15">
      <c r="A100" s="58"/>
      <c r="B100" s="58"/>
      <c r="C100" s="58"/>
      <c r="D100" s="58"/>
      <c r="E100" s="57"/>
      <c r="F100" s="59"/>
      <c r="G100" s="172"/>
    </row>
    <row r="101" spans="1:7" s="56" customFormat="1" ht="23" customHeight="1" x14ac:dyDescent="0.15">
      <c r="A101" s="58"/>
      <c r="B101" s="58"/>
      <c r="C101" s="58"/>
      <c r="D101" s="58"/>
      <c r="E101" s="57"/>
      <c r="F101" s="59"/>
      <c r="G101" s="172"/>
    </row>
    <row r="102" spans="1:7" s="56" customFormat="1" ht="23" customHeight="1" x14ac:dyDescent="0.15">
      <c r="A102" s="58"/>
      <c r="B102" s="58"/>
      <c r="C102" s="58"/>
      <c r="D102" s="58"/>
      <c r="E102" s="57"/>
      <c r="F102" s="59"/>
      <c r="G102" s="172"/>
    </row>
    <row r="103" spans="1:7" s="56" customFormat="1" ht="23" customHeight="1" x14ac:dyDescent="0.15">
      <c r="A103" s="58"/>
      <c r="B103" s="58"/>
      <c r="C103" s="58"/>
      <c r="D103" s="58"/>
      <c r="E103" s="57"/>
      <c r="F103" s="59"/>
      <c r="G103" s="172"/>
    </row>
    <row r="104" spans="1:7" s="56" customFormat="1" ht="23" customHeight="1" x14ac:dyDescent="0.15">
      <c r="A104" s="58"/>
      <c r="B104" s="58"/>
      <c r="C104" s="58"/>
      <c r="D104" s="58"/>
      <c r="E104" s="57"/>
      <c r="F104" s="59"/>
      <c r="G104" s="172"/>
    </row>
    <row r="105" spans="1:7" s="56" customFormat="1" ht="23" customHeight="1" x14ac:dyDescent="0.15">
      <c r="A105" s="58"/>
      <c r="B105" s="58"/>
      <c r="C105" s="58"/>
      <c r="D105" s="58"/>
      <c r="E105" s="57"/>
      <c r="F105" s="59"/>
      <c r="G105" s="172"/>
    </row>
    <row r="106" spans="1:7" s="56" customFormat="1" ht="23" customHeight="1" x14ac:dyDescent="0.15">
      <c r="A106" s="58"/>
      <c r="B106" s="172"/>
      <c r="C106" s="172"/>
      <c r="D106" s="58"/>
      <c r="E106" s="57"/>
      <c r="F106" s="59"/>
      <c r="G106" s="172"/>
    </row>
    <row r="107" spans="1:7" s="56" customFormat="1" ht="23" customHeight="1" x14ac:dyDescent="0.15">
      <c r="A107" s="58"/>
      <c r="B107" s="58"/>
      <c r="C107" s="58"/>
      <c r="D107" s="58"/>
      <c r="E107" s="57"/>
      <c r="F107" s="59"/>
      <c r="G107" s="172"/>
    </row>
    <row r="108" spans="1:7" s="56" customFormat="1" ht="23" customHeight="1" x14ac:dyDescent="0.15">
      <c r="A108" s="58"/>
      <c r="B108" s="58"/>
      <c r="C108" s="58"/>
      <c r="D108" s="58"/>
      <c r="E108" s="57"/>
      <c r="F108" s="59"/>
      <c r="G108" s="172"/>
    </row>
    <row r="109" spans="1:7" s="56" customFormat="1" ht="23" customHeight="1" x14ac:dyDescent="0.15">
      <c r="A109" s="58"/>
      <c r="B109" s="172"/>
      <c r="C109" s="172"/>
      <c r="D109" s="58"/>
      <c r="E109" s="57"/>
      <c r="F109" s="59"/>
      <c r="G109" s="172"/>
    </row>
    <row r="110" spans="1:7" s="56" customFormat="1" ht="23" customHeight="1" x14ac:dyDescent="0.15">
      <c r="A110" s="58"/>
      <c r="B110" s="58"/>
      <c r="C110" s="58"/>
      <c r="D110" s="58"/>
      <c r="E110" s="57"/>
      <c r="F110" s="59"/>
      <c r="G110" s="172"/>
    </row>
    <row r="111" spans="1:7" s="56" customFormat="1" ht="23" customHeight="1" x14ac:dyDescent="0.15">
      <c r="A111" s="58"/>
      <c r="B111" s="58"/>
      <c r="C111" s="58"/>
      <c r="D111" s="58"/>
      <c r="E111" s="57"/>
      <c r="F111" s="59"/>
      <c r="G111" s="172"/>
    </row>
    <row r="112" spans="1:7" s="56" customFormat="1" ht="23" customHeight="1" x14ac:dyDescent="0.15">
      <c r="A112" s="58"/>
      <c r="B112" s="58"/>
      <c r="C112" s="58"/>
      <c r="D112" s="58"/>
      <c r="E112" s="57"/>
      <c r="F112" s="59"/>
      <c r="G112" s="172"/>
    </row>
    <row r="113" spans="1:7" s="56" customFormat="1" ht="23" customHeight="1" x14ac:dyDescent="0.15">
      <c r="A113" s="58"/>
      <c r="B113" s="58"/>
      <c r="C113" s="58"/>
      <c r="D113" s="58"/>
      <c r="E113" s="57"/>
      <c r="F113" s="59"/>
      <c r="G113" s="172"/>
    </row>
    <row r="114" spans="1:7" s="56" customFormat="1" ht="23" customHeight="1" x14ac:dyDescent="0.15">
      <c r="A114" s="58"/>
      <c r="B114" s="58"/>
      <c r="C114" s="58"/>
      <c r="D114" s="58"/>
      <c r="E114" s="57"/>
      <c r="F114" s="59"/>
      <c r="G114" s="172"/>
    </row>
    <row r="115" spans="1:7" s="56" customFormat="1" ht="23" customHeight="1" x14ac:dyDescent="0.15">
      <c r="A115" s="58"/>
      <c r="B115" s="58"/>
      <c r="C115" s="58"/>
      <c r="D115" s="58"/>
      <c r="E115" s="57"/>
      <c r="F115" s="59"/>
      <c r="G115" s="172"/>
    </row>
    <row r="116" spans="1:7" s="56" customFormat="1" ht="23" customHeight="1" x14ac:dyDescent="0.15">
      <c r="A116" s="58"/>
      <c r="B116" s="58"/>
      <c r="C116" s="58"/>
      <c r="D116" s="58"/>
      <c r="E116" s="57"/>
      <c r="F116" s="59"/>
      <c r="G116" s="172"/>
    </row>
    <row r="117" spans="1:7" s="56" customFormat="1" ht="23" customHeight="1" x14ac:dyDescent="0.15">
      <c r="A117" s="58"/>
      <c r="B117" s="58"/>
      <c r="C117" s="58"/>
      <c r="D117" s="58"/>
      <c r="E117" s="57"/>
      <c r="F117" s="59"/>
      <c r="G117" s="172"/>
    </row>
    <row r="118" spans="1:7" s="56" customFormat="1" ht="23" customHeight="1" x14ac:dyDescent="0.15">
      <c r="A118" s="58"/>
      <c r="B118" s="58"/>
      <c r="C118" s="58"/>
      <c r="D118" s="58"/>
      <c r="E118" s="57"/>
      <c r="F118" s="59"/>
      <c r="G118" s="172"/>
    </row>
    <row r="119" spans="1:7" s="56" customFormat="1" ht="23" customHeight="1" x14ac:dyDescent="0.15">
      <c r="A119" s="58"/>
      <c r="B119" s="58"/>
      <c r="C119" s="58"/>
      <c r="D119" s="58"/>
      <c r="E119" s="57"/>
      <c r="F119" s="59"/>
      <c r="G119" s="172"/>
    </row>
    <row r="120" spans="1:7" s="56" customFormat="1" ht="23" customHeight="1" x14ac:dyDescent="0.15">
      <c r="A120" s="58"/>
      <c r="B120" s="58"/>
      <c r="C120" s="58"/>
      <c r="D120" s="58"/>
      <c r="E120" s="57"/>
      <c r="F120" s="59"/>
      <c r="G120" s="172"/>
    </row>
    <row r="121" spans="1:7" s="56" customFormat="1" ht="23" customHeight="1" x14ac:dyDescent="0.15">
      <c r="A121" s="58"/>
      <c r="B121" s="58"/>
      <c r="C121" s="58"/>
      <c r="D121" s="58"/>
      <c r="E121" s="57"/>
      <c r="F121" s="59"/>
      <c r="G121" s="172"/>
    </row>
    <row r="122" spans="1:7" s="56" customFormat="1" ht="23" customHeight="1" x14ac:dyDescent="0.15">
      <c r="A122" s="58"/>
      <c r="B122" s="58"/>
      <c r="C122" s="58"/>
      <c r="D122" s="58"/>
      <c r="E122" s="57"/>
      <c r="F122" s="59"/>
      <c r="G122" s="172"/>
    </row>
    <row r="123" spans="1:7" s="56" customFormat="1" ht="23" customHeight="1" x14ac:dyDescent="0.15">
      <c r="A123" s="58"/>
      <c r="B123" s="58"/>
      <c r="C123" s="58"/>
      <c r="D123" s="58"/>
      <c r="E123" s="57"/>
      <c r="F123" s="59"/>
      <c r="G123" s="172"/>
    </row>
    <row r="124" spans="1:7" s="56" customFormat="1" ht="23" customHeight="1" x14ac:dyDescent="0.15">
      <c r="A124" s="58"/>
      <c r="B124" s="58"/>
      <c r="C124" s="58"/>
      <c r="D124" s="58"/>
      <c r="E124" s="57"/>
      <c r="F124" s="59"/>
      <c r="G124" s="172"/>
    </row>
    <row r="125" spans="1:7" s="56" customFormat="1" ht="23" customHeight="1" x14ac:dyDescent="0.15">
      <c r="A125" s="58"/>
      <c r="B125" s="58"/>
      <c r="C125" s="58"/>
      <c r="D125" s="58"/>
      <c r="E125" s="57"/>
      <c r="F125" s="59"/>
      <c r="G125" s="172"/>
    </row>
    <row r="126" spans="1:7" s="56" customFormat="1" ht="23" customHeight="1" x14ac:dyDescent="0.15">
      <c r="A126" s="58"/>
      <c r="B126" s="58"/>
      <c r="C126" s="58"/>
      <c r="D126" s="58"/>
      <c r="E126" s="57"/>
      <c r="F126" s="59"/>
      <c r="G126" s="172"/>
    </row>
    <row r="127" spans="1:7" s="56" customFormat="1" ht="23" customHeight="1" x14ac:dyDescent="0.15">
      <c r="A127" s="58"/>
      <c r="B127" s="58"/>
      <c r="C127" s="58"/>
      <c r="D127" s="58"/>
      <c r="E127" s="57"/>
      <c r="F127" s="59"/>
      <c r="G127" s="172"/>
    </row>
    <row r="128" spans="1:7" s="56" customFormat="1" ht="23" customHeight="1" x14ac:dyDescent="0.15">
      <c r="A128" s="58"/>
      <c r="B128" s="58"/>
      <c r="C128" s="58"/>
      <c r="D128" s="58"/>
      <c r="E128" s="57"/>
      <c r="F128" s="59"/>
      <c r="G128" s="172"/>
    </row>
    <row r="129" spans="1:7" s="56" customFormat="1" ht="23" customHeight="1" x14ac:dyDescent="0.15">
      <c r="A129" s="58"/>
      <c r="B129" s="58"/>
      <c r="C129" s="58"/>
      <c r="D129" s="58"/>
      <c r="E129" s="57"/>
      <c r="F129" s="59"/>
      <c r="G129" s="172"/>
    </row>
    <row r="130" spans="1:7" s="56" customFormat="1" ht="23" customHeight="1" x14ac:dyDescent="0.15">
      <c r="A130" s="58"/>
      <c r="B130" s="58"/>
      <c r="C130" s="58"/>
      <c r="D130" s="58"/>
      <c r="E130" s="57"/>
      <c r="F130" s="59"/>
      <c r="G130" s="172"/>
    </row>
    <row r="131" spans="1:7" s="56" customFormat="1" ht="23" customHeight="1" x14ac:dyDescent="0.15">
      <c r="A131" s="58"/>
      <c r="B131" s="58"/>
      <c r="C131" s="58"/>
      <c r="D131" s="58"/>
      <c r="E131" s="57"/>
      <c r="F131" s="59"/>
      <c r="G131" s="172"/>
    </row>
    <row r="132" spans="1:7" s="56" customFormat="1" ht="23" customHeight="1" x14ac:dyDescent="0.15">
      <c r="A132" s="58"/>
      <c r="B132" s="172"/>
      <c r="C132" s="172"/>
      <c r="D132" s="58"/>
      <c r="E132" s="57"/>
      <c r="F132" s="59"/>
      <c r="G132" s="172"/>
    </row>
    <row r="133" spans="1:7" s="56" customFormat="1" ht="23" customHeight="1" x14ac:dyDescent="0.15">
      <c r="A133" s="58"/>
      <c r="B133" s="58"/>
      <c r="C133" s="58"/>
      <c r="D133" s="58"/>
      <c r="E133" s="57"/>
      <c r="F133" s="59"/>
      <c r="G133" s="172"/>
    </row>
    <row r="134" spans="1:7" s="56" customFormat="1" ht="23" customHeight="1" x14ac:dyDescent="0.15">
      <c r="A134" s="58"/>
      <c r="B134" s="58"/>
      <c r="C134" s="58"/>
      <c r="D134" s="58"/>
      <c r="E134" s="57"/>
      <c r="F134" s="59"/>
      <c r="G134" s="172"/>
    </row>
    <row r="135" spans="1:7" s="56" customFormat="1" ht="23" customHeight="1" x14ac:dyDescent="0.15">
      <c r="A135" s="58"/>
      <c r="B135" s="172"/>
      <c r="C135" s="172"/>
      <c r="D135" s="58"/>
      <c r="E135" s="57"/>
      <c r="F135" s="59"/>
      <c r="G135" s="172"/>
    </row>
    <row r="136" spans="1:7" s="56" customFormat="1" ht="23" customHeight="1" x14ac:dyDescent="0.15">
      <c r="A136" s="58"/>
      <c r="B136" s="58"/>
      <c r="C136" s="58"/>
      <c r="D136" s="58"/>
      <c r="E136" s="57"/>
      <c r="F136" s="59"/>
      <c r="G136" s="172"/>
    </row>
    <row r="137" spans="1:7" s="56" customFormat="1" ht="23" customHeight="1" x14ac:dyDescent="0.15">
      <c r="A137" s="58"/>
      <c r="B137" s="58"/>
      <c r="C137" s="58"/>
      <c r="D137" s="58"/>
      <c r="E137" s="57"/>
      <c r="F137" s="59"/>
      <c r="G137" s="172"/>
    </row>
    <row r="138" spans="1:7" s="56" customFormat="1" ht="23" customHeight="1" x14ac:dyDescent="0.15">
      <c r="A138" s="58"/>
      <c r="B138" s="58"/>
      <c r="C138" s="58"/>
      <c r="D138" s="58"/>
      <c r="E138" s="57"/>
      <c r="F138" s="59"/>
      <c r="G138" s="172"/>
    </row>
    <row r="139" spans="1:7" s="56" customFormat="1" ht="23" customHeight="1" x14ac:dyDescent="0.15">
      <c r="A139" s="58"/>
      <c r="B139" s="58"/>
      <c r="C139" s="58"/>
      <c r="D139" s="58"/>
      <c r="E139" s="57"/>
      <c r="F139" s="59"/>
      <c r="G139" s="172"/>
    </row>
    <row r="140" spans="1:7" s="56" customFormat="1" ht="23" customHeight="1" x14ac:dyDescent="0.15">
      <c r="A140" s="58"/>
      <c r="B140" s="58"/>
      <c r="C140" s="58"/>
      <c r="D140" s="58"/>
      <c r="E140" s="57"/>
      <c r="F140" s="59"/>
      <c r="G140" s="172"/>
    </row>
    <row r="141" spans="1:7" s="56" customFormat="1" ht="23" customHeight="1" x14ac:dyDescent="0.15">
      <c r="A141" s="58"/>
      <c r="B141" s="58"/>
      <c r="C141" s="58"/>
      <c r="D141" s="58"/>
      <c r="E141" s="57"/>
      <c r="F141" s="59"/>
      <c r="G141" s="172"/>
    </row>
    <row r="142" spans="1:7" s="56" customFormat="1" ht="23" customHeight="1" x14ac:dyDescent="0.15">
      <c r="A142" s="58"/>
      <c r="B142" s="58"/>
      <c r="C142" s="58"/>
      <c r="D142" s="58"/>
      <c r="E142" s="57"/>
      <c r="F142" s="59"/>
      <c r="G142" s="172"/>
    </row>
    <row r="143" spans="1:7" s="56" customFormat="1" ht="23" customHeight="1" x14ac:dyDescent="0.15">
      <c r="A143" s="58"/>
      <c r="B143" s="58"/>
      <c r="C143" s="58"/>
      <c r="D143" s="58"/>
      <c r="E143" s="57"/>
      <c r="F143" s="59"/>
      <c r="G143" s="172"/>
    </row>
    <row r="144" spans="1:7" s="56" customFormat="1" ht="23" customHeight="1" x14ac:dyDescent="0.15">
      <c r="A144" s="58"/>
      <c r="B144" s="58"/>
      <c r="C144" s="58"/>
      <c r="D144" s="58"/>
      <c r="E144" s="57"/>
      <c r="F144" s="59"/>
      <c r="G144" s="172"/>
    </row>
    <row r="145" spans="1:7" s="56" customFormat="1" ht="23" customHeight="1" x14ac:dyDescent="0.15">
      <c r="A145" s="58"/>
      <c r="B145" s="58"/>
      <c r="C145" s="58"/>
      <c r="D145" s="58"/>
      <c r="E145" s="57"/>
      <c r="F145" s="59"/>
      <c r="G145" s="172"/>
    </row>
    <row r="146" spans="1:7" s="56" customFormat="1" ht="23" customHeight="1" x14ac:dyDescent="0.15">
      <c r="A146" s="58"/>
      <c r="B146" s="58"/>
      <c r="C146" s="58"/>
      <c r="D146" s="58"/>
      <c r="E146" s="57"/>
      <c r="F146" s="59"/>
      <c r="G146" s="172"/>
    </row>
    <row r="147" spans="1:7" s="56" customFormat="1" ht="23" customHeight="1" x14ac:dyDescent="0.15">
      <c r="A147" s="58"/>
      <c r="B147" s="58"/>
      <c r="C147" s="58"/>
      <c r="D147" s="58"/>
      <c r="E147" s="57"/>
      <c r="F147" s="59"/>
      <c r="G147" s="172"/>
    </row>
    <row r="148" spans="1:7" s="56" customFormat="1" ht="23" customHeight="1" x14ac:dyDescent="0.15">
      <c r="A148" s="58"/>
      <c r="B148" s="58"/>
      <c r="C148" s="58"/>
      <c r="D148" s="58"/>
      <c r="E148" s="57"/>
      <c r="F148" s="59"/>
      <c r="G148" s="172"/>
    </row>
    <row r="149" spans="1:7" s="56" customFormat="1" ht="23" customHeight="1" x14ac:dyDescent="0.15">
      <c r="A149" s="58"/>
      <c r="B149" s="58"/>
      <c r="C149" s="58"/>
      <c r="D149" s="58"/>
      <c r="E149" s="57"/>
      <c r="F149" s="59"/>
      <c r="G149" s="172"/>
    </row>
    <row r="150" spans="1:7" s="56" customFormat="1" ht="23" customHeight="1" x14ac:dyDescent="0.15">
      <c r="A150" s="58"/>
      <c r="B150" s="58"/>
      <c r="C150" s="58"/>
      <c r="D150" s="58"/>
      <c r="E150" s="57"/>
      <c r="F150" s="59"/>
      <c r="G150" s="172"/>
    </row>
    <row r="151" spans="1:7" s="56" customFormat="1" ht="23" customHeight="1" x14ac:dyDescent="0.15">
      <c r="A151" s="58"/>
      <c r="B151" s="58"/>
      <c r="C151" s="58"/>
      <c r="D151" s="58"/>
      <c r="E151" s="57"/>
      <c r="F151" s="59"/>
      <c r="G151" s="172"/>
    </row>
    <row r="152" spans="1:7" s="56" customFormat="1" ht="23" customHeight="1" x14ac:dyDescent="0.15">
      <c r="A152" s="58"/>
      <c r="B152" s="58"/>
      <c r="C152" s="58"/>
      <c r="D152" s="58"/>
      <c r="E152" s="57"/>
      <c r="F152" s="59"/>
      <c r="G152" s="172"/>
    </row>
    <row r="153" spans="1:7" s="56" customFormat="1" ht="23" customHeight="1" x14ac:dyDescent="0.15">
      <c r="A153" s="58"/>
      <c r="B153" s="58"/>
      <c r="C153" s="58"/>
      <c r="D153" s="58"/>
      <c r="E153" s="57"/>
      <c r="F153" s="59"/>
      <c r="G153" s="172"/>
    </row>
    <row r="154" spans="1:7" s="56" customFormat="1" ht="23" customHeight="1" x14ac:dyDescent="0.15">
      <c r="A154" s="58"/>
      <c r="B154" s="172"/>
      <c r="C154" s="172"/>
      <c r="D154" s="58"/>
      <c r="E154" s="57"/>
      <c r="F154" s="59"/>
      <c r="G154" s="172"/>
    </row>
    <row r="155" spans="1:7" s="56" customFormat="1" ht="23" customHeight="1" x14ac:dyDescent="0.15">
      <c r="A155" s="58"/>
      <c r="B155" s="58"/>
      <c r="C155" s="58"/>
      <c r="D155" s="58"/>
      <c r="E155" s="57"/>
      <c r="F155" s="59"/>
      <c r="G155" s="172"/>
    </row>
    <row r="156" spans="1:7" s="56" customFormat="1" ht="23" customHeight="1" x14ac:dyDescent="0.15">
      <c r="A156" s="58"/>
      <c r="B156" s="58"/>
      <c r="C156" s="58"/>
      <c r="D156" s="58"/>
      <c r="E156" s="57"/>
      <c r="F156" s="59"/>
      <c r="G156" s="172"/>
    </row>
    <row r="157" spans="1:7" s="56" customFormat="1" ht="23" customHeight="1" x14ac:dyDescent="0.15">
      <c r="A157" s="58"/>
      <c r="B157" s="172"/>
      <c r="C157" s="172"/>
      <c r="D157" s="58"/>
      <c r="E157" s="57"/>
      <c r="F157" s="59"/>
      <c r="G157" s="172"/>
    </row>
    <row r="158" spans="1:7" s="56" customFormat="1" ht="23" customHeight="1" x14ac:dyDescent="0.15">
      <c r="A158" s="58"/>
      <c r="B158" s="58"/>
      <c r="C158" s="58"/>
      <c r="D158" s="58"/>
      <c r="E158" s="57"/>
      <c r="F158" s="59"/>
      <c r="G158" s="172"/>
    </row>
    <row r="159" spans="1:7" s="56" customFormat="1" ht="23" customHeight="1" x14ac:dyDescent="0.15">
      <c r="A159" s="58"/>
      <c r="B159" s="58"/>
      <c r="C159" s="58"/>
      <c r="D159" s="58"/>
      <c r="E159" s="57"/>
      <c r="F159" s="59"/>
      <c r="G159" s="172"/>
    </row>
    <row r="160" spans="1:7" s="56" customFormat="1" ht="23" customHeight="1" x14ac:dyDescent="0.15">
      <c r="A160" s="58"/>
      <c r="B160" s="58"/>
      <c r="C160" s="58"/>
      <c r="D160" s="58"/>
      <c r="E160" s="57"/>
      <c r="F160" s="59"/>
      <c r="G160" s="172"/>
    </row>
    <row r="161" spans="1:7" s="56" customFormat="1" ht="23" customHeight="1" x14ac:dyDescent="0.15">
      <c r="A161" s="58"/>
      <c r="B161" s="58"/>
      <c r="C161" s="58"/>
      <c r="D161" s="58"/>
      <c r="E161" s="57"/>
      <c r="F161" s="59"/>
      <c r="G161" s="172"/>
    </row>
    <row r="162" spans="1:7" s="56" customFormat="1" ht="23" customHeight="1" x14ac:dyDescent="0.15">
      <c r="A162" s="58"/>
      <c r="B162" s="58"/>
      <c r="C162" s="58"/>
      <c r="D162" s="58"/>
      <c r="E162" s="57"/>
      <c r="F162" s="59"/>
      <c r="G162" s="172"/>
    </row>
    <row r="163" spans="1:7" s="56" customFormat="1" ht="23" customHeight="1" x14ac:dyDescent="0.15">
      <c r="A163" s="58"/>
      <c r="B163" s="58"/>
      <c r="C163" s="58"/>
      <c r="D163" s="58"/>
      <c r="E163" s="57"/>
      <c r="F163" s="59"/>
      <c r="G163" s="172"/>
    </row>
    <row r="164" spans="1:7" s="56" customFormat="1" ht="23" customHeight="1" x14ac:dyDescent="0.15">
      <c r="A164" s="58"/>
      <c r="B164" s="58"/>
      <c r="C164" s="58"/>
      <c r="D164" s="58"/>
      <c r="E164" s="57"/>
      <c r="F164" s="59"/>
      <c r="G164" s="172"/>
    </row>
    <row r="165" spans="1:7" s="56" customFormat="1" ht="23" customHeight="1" x14ac:dyDescent="0.15">
      <c r="A165" s="58"/>
      <c r="B165" s="58"/>
      <c r="C165" s="58"/>
      <c r="D165" s="58"/>
      <c r="E165" s="57"/>
      <c r="F165" s="59"/>
      <c r="G165" s="172"/>
    </row>
    <row r="166" spans="1:7" s="56" customFormat="1" ht="23" customHeight="1" x14ac:dyDescent="0.15">
      <c r="A166" s="58"/>
      <c r="B166" s="58"/>
      <c r="C166" s="58"/>
      <c r="D166" s="58"/>
      <c r="E166" s="57"/>
      <c r="F166" s="59"/>
      <c r="G166" s="172"/>
    </row>
    <row r="167" spans="1:7" s="56" customFormat="1" ht="23" customHeight="1" x14ac:dyDescent="0.15">
      <c r="A167" s="58"/>
      <c r="B167" s="58"/>
      <c r="C167" s="58"/>
      <c r="D167" s="58"/>
      <c r="E167" s="57"/>
      <c r="F167" s="59"/>
      <c r="G167" s="172"/>
    </row>
    <row r="168" spans="1:7" s="56" customFormat="1" ht="23" customHeight="1" x14ac:dyDescent="0.15">
      <c r="A168" s="58"/>
      <c r="B168" s="58"/>
      <c r="C168" s="58"/>
      <c r="D168" s="58"/>
      <c r="E168" s="57"/>
      <c r="F168" s="59"/>
      <c r="G168" s="172"/>
    </row>
    <row r="169" spans="1:7" s="56" customFormat="1" ht="23" customHeight="1" x14ac:dyDescent="0.15">
      <c r="A169" s="58"/>
      <c r="B169" s="58"/>
      <c r="C169" s="58"/>
      <c r="D169" s="58"/>
      <c r="E169" s="57"/>
      <c r="F169" s="59"/>
      <c r="G169" s="172"/>
    </row>
    <row r="170" spans="1:7" s="56" customFormat="1" ht="23" customHeight="1" x14ac:dyDescent="0.15">
      <c r="A170" s="58"/>
      <c r="B170" s="58"/>
      <c r="C170" s="58"/>
      <c r="D170" s="58"/>
      <c r="E170" s="57"/>
      <c r="F170" s="59"/>
      <c r="G170" s="172"/>
    </row>
    <row r="171" spans="1:7" s="56" customFormat="1" ht="23" customHeight="1" x14ac:dyDescent="0.15">
      <c r="A171" s="58"/>
      <c r="B171" s="58"/>
      <c r="C171" s="58"/>
      <c r="D171" s="58"/>
      <c r="E171" s="57"/>
      <c r="F171" s="59"/>
      <c r="G171" s="172"/>
    </row>
    <row r="172" spans="1:7" s="56" customFormat="1" ht="23" customHeight="1" x14ac:dyDescent="0.15">
      <c r="A172" s="58"/>
      <c r="B172" s="58"/>
      <c r="C172" s="58"/>
      <c r="D172" s="58"/>
      <c r="E172" s="57"/>
      <c r="F172" s="59"/>
      <c r="G172" s="172"/>
    </row>
    <row r="173" spans="1:7" s="56" customFormat="1" ht="23" customHeight="1" x14ac:dyDescent="0.15">
      <c r="A173" s="58"/>
      <c r="B173" s="58"/>
      <c r="C173" s="58"/>
      <c r="D173" s="58"/>
      <c r="E173" s="57"/>
      <c r="F173" s="59"/>
      <c r="G173" s="172"/>
    </row>
    <row r="174" spans="1:7" s="56" customFormat="1" ht="23" customHeight="1" x14ac:dyDescent="0.15">
      <c r="A174" s="58"/>
      <c r="B174" s="58"/>
      <c r="C174" s="58"/>
      <c r="D174" s="58"/>
      <c r="E174" s="57"/>
      <c r="F174" s="59"/>
      <c r="G174" s="172"/>
    </row>
    <row r="175" spans="1:7" s="56" customFormat="1" ht="23" customHeight="1" x14ac:dyDescent="0.15">
      <c r="A175" s="58"/>
      <c r="B175" s="58"/>
      <c r="C175" s="58"/>
      <c r="D175" s="58"/>
      <c r="E175" s="57"/>
      <c r="F175" s="59"/>
      <c r="G175" s="172"/>
    </row>
    <row r="176" spans="1:7" s="56" customFormat="1" ht="23" customHeight="1" x14ac:dyDescent="0.15">
      <c r="A176" s="58"/>
      <c r="B176" s="58"/>
      <c r="C176" s="58"/>
      <c r="D176" s="58"/>
      <c r="E176" s="57"/>
      <c r="F176" s="59"/>
      <c r="G176" s="172"/>
    </row>
    <row r="177" spans="1:7" s="56" customFormat="1" ht="23" customHeight="1" x14ac:dyDescent="0.15">
      <c r="A177" s="58"/>
      <c r="B177" s="58"/>
      <c r="C177" s="58"/>
      <c r="D177" s="58"/>
      <c r="E177" s="57"/>
      <c r="F177" s="59"/>
      <c r="G177" s="172"/>
    </row>
    <row r="178" spans="1:7" s="56" customFormat="1" ht="23" customHeight="1" x14ac:dyDescent="0.15">
      <c r="A178" s="58"/>
      <c r="B178" s="58"/>
      <c r="C178" s="58"/>
      <c r="D178" s="58"/>
      <c r="E178" s="57"/>
      <c r="F178" s="59"/>
      <c r="G178" s="172"/>
    </row>
    <row r="179" spans="1:7" s="56" customFormat="1" ht="23" customHeight="1" x14ac:dyDescent="0.15">
      <c r="A179" s="58"/>
      <c r="B179" s="58"/>
      <c r="C179" s="58"/>
      <c r="D179" s="58"/>
      <c r="E179" s="57"/>
      <c r="F179" s="59"/>
      <c r="G179" s="172"/>
    </row>
    <row r="180" spans="1:7" s="56" customFormat="1" ht="23" customHeight="1" x14ac:dyDescent="0.15">
      <c r="A180" s="58"/>
      <c r="B180" s="58"/>
      <c r="C180" s="58"/>
      <c r="D180" s="58"/>
      <c r="E180" s="57"/>
      <c r="F180" s="59"/>
      <c r="G180" s="172"/>
    </row>
    <row r="181" spans="1:7" s="56" customFormat="1" ht="23" customHeight="1" x14ac:dyDescent="0.15">
      <c r="A181" s="58"/>
      <c r="B181" s="58"/>
      <c r="C181" s="58"/>
      <c r="D181" s="58"/>
      <c r="E181" s="57"/>
      <c r="F181" s="59"/>
      <c r="G181" s="172"/>
    </row>
    <row r="182" spans="1:7" s="56" customFormat="1" ht="23" customHeight="1" x14ac:dyDescent="0.15">
      <c r="A182" s="58"/>
      <c r="B182" s="58"/>
      <c r="C182" s="58"/>
      <c r="D182" s="58"/>
      <c r="E182" s="57"/>
      <c r="F182" s="59"/>
      <c r="G182" s="172"/>
    </row>
    <row r="183" spans="1:7" s="56" customFormat="1" ht="23" customHeight="1" x14ac:dyDescent="0.15">
      <c r="A183" s="58"/>
      <c r="B183" s="58"/>
      <c r="C183" s="58"/>
      <c r="D183" s="58"/>
      <c r="E183" s="57"/>
      <c r="F183" s="59"/>
      <c r="G183" s="172"/>
    </row>
    <row r="184" spans="1:7" s="56" customFormat="1" ht="23" customHeight="1" x14ac:dyDescent="0.15">
      <c r="A184" s="58"/>
      <c r="B184" s="58"/>
      <c r="C184" s="58"/>
      <c r="D184" s="58"/>
      <c r="E184" s="57"/>
      <c r="F184" s="59"/>
      <c r="G184" s="172"/>
    </row>
    <row r="185" spans="1:7" s="56" customFormat="1" ht="23" customHeight="1" x14ac:dyDescent="0.15">
      <c r="A185" s="58"/>
      <c r="B185" s="58"/>
      <c r="C185" s="58"/>
      <c r="D185" s="58"/>
      <c r="E185" s="57"/>
      <c r="F185" s="59"/>
      <c r="G185" s="172"/>
    </row>
    <row r="186" spans="1:7" s="56" customFormat="1" ht="23" customHeight="1" x14ac:dyDescent="0.15">
      <c r="A186" s="58"/>
      <c r="B186" s="58"/>
      <c r="C186" s="58"/>
      <c r="D186" s="58"/>
      <c r="E186" s="57"/>
      <c r="F186" s="59"/>
      <c r="G186" s="172"/>
    </row>
    <row r="187" spans="1:7" s="56" customFormat="1" ht="23" customHeight="1" x14ac:dyDescent="0.15">
      <c r="A187" s="58"/>
      <c r="B187" s="58"/>
      <c r="C187" s="58"/>
      <c r="D187" s="58"/>
      <c r="E187" s="57"/>
      <c r="F187" s="59"/>
      <c r="G187" s="172"/>
    </row>
    <row r="188" spans="1:7" s="56" customFormat="1" ht="23" customHeight="1" x14ac:dyDescent="0.15">
      <c r="A188" s="58"/>
      <c r="B188" s="58"/>
      <c r="C188" s="58"/>
      <c r="D188" s="58"/>
      <c r="E188" s="57"/>
      <c r="F188" s="59"/>
      <c r="G188" s="58"/>
    </row>
    <row r="189" spans="1:7" s="56" customFormat="1" ht="23" customHeight="1" x14ac:dyDescent="0.15">
      <c r="A189" s="58"/>
      <c r="B189" s="58"/>
      <c r="C189" s="58"/>
      <c r="D189" s="58"/>
      <c r="E189" s="57"/>
      <c r="F189" s="59"/>
      <c r="G189" s="58"/>
    </row>
    <row r="190" spans="1:7" s="56" customFormat="1" ht="23" customHeight="1" x14ac:dyDescent="0.15">
      <c r="A190" s="58"/>
      <c r="B190" s="58"/>
      <c r="C190" s="58"/>
      <c r="D190" s="58"/>
      <c r="E190" s="57"/>
      <c r="F190" s="59"/>
      <c r="G190" s="172"/>
    </row>
    <row r="191" spans="1:7" s="56" customFormat="1" ht="23" customHeight="1" x14ac:dyDescent="0.15">
      <c r="A191" s="58"/>
      <c r="B191" s="58"/>
      <c r="C191" s="58"/>
      <c r="D191" s="58"/>
      <c r="E191" s="57"/>
      <c r="F191" s="59"/>
      <c r="G191" s="172"/>
    </row>
    <row r="192" spans="1:7" s="56" customFormat="1" ht="23" customHeight="1" x14ac:dyDescent="0.15">
      <c r="A192" s="58"/>
      <c r="B192" s="58"/>
      <c r="C192" s="58"/>
      <c r="D192" s="58"/>
      <c r="E192" s="57"/>
      <c r="F192" s="59"/>
      <c r="G192" s="172"/>
    </row>
    <row r="193" spans="1:7" s="56" customFormat="1" ht="23" customHeight="1" x14ac:dyDescent="0.15">
      <c r="A193" s="58"/>
      <c r="B193" s="58"/>
      <c r="C193" s="58"/>
      <c r="D193" s="58"/>
      <c r="E193" s="57"/>
      <c r="F193" s="59"/>
      <c r="G193" s="172"/>
    </row>
    <row r="194" spans="1:7" s="56" customFormat="1" ht="23" customHeight="1" x14ac:dyDescent="0.15">
      <c r="A194" s="58"/>
      <c r="B194" s="58"/>
      <c r="C194" s="58"/>
      <c r="D194" s="58"/>
      <c r="E194" s="57"/>
      <c r="F194" s="59"/>
      <c r="G194" s="172"/>
    </row>
    <row r="195" spans="1:7" s="56" customFormat="1" ht="23" customHeight="1" x14ac:dyDescent="0.15">
      <c r="A195" s="58"/>
      <c r="B195" s="58"/>
      <c r="C195" s="58"/>
      <c r="D195" s="58"/>
      <c r="E195" s="57"/>
      <c r="F195" s="59"/>
      <c r="G195" s="172"/>
    </row>
    <row r="196" spans="1:7" s="56" customFormat="1" ht="23" customHeight="1" x14ac:dyDescent="0.15">
      <c r="A196" s="58"/>
      <c r="B196" s="58"/>
      <c r="C196" s="58"/>
      <c r="D196" s="58"/>
      <c r="E196" s="57"/>
      <c r="F196" s="59"/>
      <c r="G196" s="172"/>
    </row>
    <row r="197" spans="1:7" s="56" customFormat="1" ht="23" customHeight="1" x14ac:dyDescent="0.15">
      <c r="A197" s="58"/>
      <c r="B197" s="58"/>
      <c r="C197" s="58"/>
      <c r="D197" s="58"/>
      <c r="E197" s="57"/>
      <c r="F197" s="59"/>
      <c r="G197" s="172"/>
    </row>
    <row r="198" spans="1:7" s="56" customFormat="1" ht="23" customHeight="1" x14ac:dyDescent="0.15">
      <c r="A198" s="58"/>
      <c r="B198" s="58"/>
      <c r="C198" s="58"/>
      <c r="D198" s="58"/>
      <c r="E198" s="57"/>
      <c r="F198" s="59"/>
      <c r="G198" s="172"/>
    </row>
    <row r="199" spans="1:7" s="56" customFormat="1" ht="23" customHeight="1" x14ac:dyDescent="0.15">
      <c r="A199" s="58"/>
      <c r="B199" s="58"/>
      <c r="C199" s="58"/>
      <c r="D199" s="58"/>
      <c r="E199" s="57"/>
      <c r="F199" s="59"/>
      <c r="G199" s="172"/>
    </row>
    <row r="200" spans="1:7" s="56" customFormat="1" ht="23" customHeight="1" x14ac:dyDescent="0.15">
      <c r="A200" s="58"/>
      <c r="B200" s="58"/>
      <c r="C200" s="58"/>
      <c r="D200" s="58"/>
      <c r="E200" s="57"/>
      <c r="F200" s="59"/>
      <c r="G200" s="58"/>
    </row>
  </sheetData>
  <sheetProtection sheet="1" objects="1" scenarios="1"/>
  <mergeCells count="2">
    <mergeCell ref="A43:B43"/>
    <mergeCell ref="A44:F44"/>
  </mergeCells>
  <phoneticPr fontId="0" type="noConversion"/>
  <conditionalFormatting sqref="F56:F200">
    <cfRule type="containsText" dxfId="15" priority="1" stopIfTrue="1" operator="containsText" text="Failed">
      <formula>NOT(ISERROR(SEARCH("Failed",F56)))</formula>
    </cfRule>
  </conditionalFormatting>
  <dataValidations count="2">
    <dataValidation type="list" allowBlank="1" showInputMessage="1" showErrorMessage="1" sqref="F56:F200" xr:uid="{00000000-0002-0000-0800-000000000000}">
      <formula1>$F$30:$F$34</formula1>
    </dataValidation>
    <dataValidation type="list" allowBlank="1" showInputMessage="1" showErrorMessage="1" sqref="A56:A200" xr:uid="{00000000-0002-0000-0800-000001000000}">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Description</vt:lpstr>
      <vt:lpstr>Process</vt:lpstr>
      <vt:lpstr>Customer Needs</vt:lpstr>
      <vt:lpstr>Supporting Info</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2017-01-30T14:16:03Z</cp:lastPrinted>
  <dcterms:created xsi:type="dcterms:W3CDTF">2001-05-29T14:24:49Z</dcterms:created>
  <dcterms:modified xsi:type="dcterms:W3CDTF">2020-02-06T00:25:31Z</dcterms:modified>
</cp:coreProperties>
</file>